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224" activeTab="1"/>
  </bookViews>
  <sheets>
    <sheet name="O5" sheetId="30" r:id="rId1"/>
    <sheet name="S1-S3" sheetId="2" r:id="rId2"/>
    <sheet name="D1-D3" sheetId="3" r:id="rId3"/>
    <sheet name="D4-D5" sheetId="4" r:id="rId4"/>
    <sheet name="C1-2" sheetId="5" r:id="rId5"/>
    <sheet name="C2-P3" sheetId="6" r:id="rId6"/>
    <sheet name="P4-5" sheetId="7" r:id="rId7"/>
    <sheet name="P5" sheetId="8" r:id="rId8"/>
    <sheet name="T1" sheetId="20" r:id="rId9"/>
    <sheet name="T2-T4" sheetId="9" r:id="rId10"/>
    <sheet name="T3" sheetId="10" r:id="rId11"/>
    <sheet name="T5" sheetId="11" r:id="rId12"/>
    <sheet name="J1" sheetId="12" r:id="rId13"/>
    <sheet name="J2-J3" sheetId="13" r:id="rId14"/>
    <sheet name="J4" sheetId="25" r:id="rId15"/>
    <sheet name="J5-6" sheetId="22" r:id="rId16"/>
    <sheet name="K1" sheetId="23" r:id="rId17"/>
    <sheet name="K2" sheetId="24" r:id="rId18"/>
    <sheet name="K3" sheetId="29" r:id="rId19"/>
    <sheet name="K4" sheetId="14" r:id="rId20"/>
    <sheet name="K5-6" sheetId="15" r:id="rId21"/>
    <sheet name="K7" sheetId="16" r:id="rId22"/>
    <sheet name="K8" sheetId="28" r:id="rId23"/>
    <sheet name="Pg1" sheetId="17" r:id="rId24"/>
    <sheet name="Pg2-4" sheetId="27" r:id="rId25"/>
    <sheet name="Pg2-3" sheetId="32" r:id="rId26"/>
    <sheet name="Pg4" sheetId="31" r:id="rId27"/>
    <sheet name="Pg5" sheetId="26" r:id="rId28"/>
    <sheet name="Ng1" sheetId="19" r:id="rId29"/>
  </sheets>
  <definedNames>
    <definedName name="_xlnm._FilterDatabase" localSheetId="7" hidden="1">'P5'!$B$2:$R$130</definedName>
    <definedName name="新建文本文档__3" localSheetId="26">'Pg4'!$C$153:$C$231</definedName>
    <definedName name="新建文本文档__3__1" localSheetId="26">'Pg4'!$D$153:$D$231</definedName>
    <definedName name="新建文本文档__3__2" localSheetId="26">'Pg4'!$L$153:$L$231</definedName>
    <definedName name="新建文本文档__3__3" localSheetId="26">'Pg4'!$K$153:$K$231</definedName>
    <definedName name="新建文本文档__3__4" localSheetId="26">'Pg4'!$C$232:$C$307</definedName>
    <definedName name="新建文本文档__3__5" localSheetId="26">'Pg4'!$D$232:$D$307</definedName>
    <definedName name="新建文本文档__3__6" localSheetId="26">'Pg4'!$L$232:$L$307</definedName>
    <definedName name="新建文本文档__3__7" localSheetId="26">'Pg4'!$K$232:$K$307</definedName>
  </definedNames>
  <calcPr calcId="152511"/>
</workbook>
</file>

<file path=xl/calcChain.xml><?xml version="1.0" encoding="utf-8"?>
<calcChain xmlns="http://schemas.openxmlformats.org/spreadsheetml/2006/main">
  <c r="E258" i="31" l="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E299" i="31"/>
  <c r="E300" i="31"/>
  <c r="E301" i="31"/>
  <c r="E302" i="31"/>
  <c r="E303" i="31"/>
  <c r="E304" i="31"/>
  <c r="E305" i="31"/>
  <c r="E306" i="31"/>
  <c r="E257" i="31"/>
  <c r="E249" i="31"/>
  <c r="E250" i="31"/>
  <c r="E251" i="31"/>
  <c r="E252" i="31"/>
  <c r="E253" i="31"/>
  <c r="E254" i="31"/>
  <c r="E255" i="31"/>
  <c r="E256" i="31"/>
  <c r="E248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33" i="31"/>
  <c r="E307" i="31"/>
  <c r="E227" i="31"/>
  <c r="E228" i="31"/>
  <c r="E229" i="31"/>
  <c r="E230" i="31"/>
  <c r="E231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173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54" i="31"/>
  <c r="H4" i="31"/>
  <c r="F4" i="31" s="1"/>
  <c r="H5" i="31"/>
  <c r="F5" i="31" s="1"/>
  <c r="H6" i="31"/>
  <c r="F6" i="31" s="1"/>
  <c r="H7" i="31"/>
  <c r="F7" i="31" s="1"/>
  <c r="H8" i="31"/>
  <c r="F8" i="31" s="1"/>
  <c r="H9" i="31"/>
  <c r="F9" i="31" s="1"/>
  <c r="H10" i="31"/>
  <c r="F10" i="31" s="1"/>
  <c r="H11" i="31"/>
  <c r="F11" i="31" s="1"/>
  <c r="H12" i="31"/>
  <c r="F12" i="31" s="1"/>
  <c r="H13" i="31"/>
  <c r="F13" i="31" s="1"/>
  <c r="H14" i="31"/>
  <c r="F14" i="31" s="1"/>
  <c r="H15" i="31"/>
  <c r="F15" i="31" s="1"/>
  <c r="H16" i="31"/>
  <c r="F16" i="31" s="1"/>
  <c r="H17" i="31"/>
  <c r="F17" i="31" s="1"/>
  <c r="H18" i="31"/>
  <c r="F18" i="31" s="1"/>
  <c r="H19" i="31"/>
  <c r="F19" i="31" s="1"/>
  <c r="H20" i="31"/>
  <c r="F20" i="31" s="1"/>
  <c r="H21" i="31"/>
  <c r="F21" i="31" s="1"/>
  <c r="H22" i="31"/>
  <c r="F22" i="31" s="1"/>
  <c r="H23" i="31"/>
  <c r="F23" i="31" s="1"/>
  <c r="H24" i="31"/>
  <c r="F24" i="31" s="1"/>
  <c r="H25" i="31"/>
  <c r="F25" i="31" s="1"/>
  <c r="H26" i="31"/>
  <c r="F26" i="31" s="1"/>
  <c r="H27" i="31"/>
  <c r="F27" i="31" s="1"/>
  <c r="H28" i="31"/>
  <c r="F28" i="31" s="1"/>
  <c r="H29" i="31"/>
  <c r="F29" i="31" s="1"/>
  <c r="H30" i="31"/>
  <c r="F30" i="31" s="1"/>
  <c r="H31" i="31"/>
  <c r="F31" i="31" s="1"/>
  <c r="H32" i="31"/>
  <c r="F32" i="31" s="1"/>
  <c r="H33" i="31"/>
  <c r="F33" i="31" s="1"/>
  <c r="H34" i="31"/>
  <c r="F34" i="31" s="1"/>
  <c r="H35" i="31"/>
  <c r="F35" i="31" s="1"/>
  <c r="H36" i="31"/>
  <c r="F36" i="31" s="1"/>
  <c r="H37" i="31"/>
  <c r="F37" i="31" s="1"/>
  <c r="H38" i="31"/>
  <c r="F38" i="31" s="1"/>
  <c r="H39" i="31"/>
  <c r="F39" i="31" s="1"/>
  <c r="H40" i="31"/>
  <c r="F40" i="31" s="1"/>
  <c r="H41" i="31"/>
  <c r="F41" i="31" s="1"/>
  <c r="H42" i="31"/>
  <c r="F42" i="31" s="1"/>
  <c r="H43" i="31"/>
  <c r="F43" i="31" s="1"/>
  <c r="H3" i="31"/>
  <c r="F3" i="31" s="1"/>
  <c r="G30" i="28"/>
  <c r="E46" i="17" l="1"/>
  <c r="E47" i="17"/>
  <c r="E48" i="17"/>
  <c r="E49" i="17"/>
  <c r="E50" i="17"/>
  <c r="E51" i="17"/>
  <c r="E52" i="17"/>
  <c r="E53" i="17"/>
  <c r="E55" i="17"/>
  <c r="E56" i="17"/>
  <c r="E57" i="17"/>
  <c r="E58" i="17"/>
  <c r="E59" i="17"/>
  <c r="E60" i="17"/>
  <c r="E61" i="17"/>
  <c r="E62" i="17"/>
  <c r="E63" i="17"/>
  <c r="E64" i="17"/>
  <c r="E5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95" i="17"/>
  <c r="E96" i="17"/>
  <c r="E97" i="17"/>
  <c r="E98" i="17"/>
  <c r="E85" i="17"/>
  <c r="E86" i="17"/>
  <c r="E87" i="17"/>
  <c r="E88" i="17"/>
  <c r="E89" i="17"/>
  <c r="E90" i="17"/>
  <c r="E91" i="17"/>
  <c r="E92" i="17"/>
  <c r="E93" i="17"/>
  <c r="E94" i="17"/>
  <c r="E84" i="17"/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27" i="17"/>
  <c r="D83" i="28" l="1"/>
  <c r="D82" i="28"/>
  <c r="D81" i="28"/>
  <c r="D80" i="28"/>
  <c r="D79" i="28"/>
  <c r="D78" i="28"/>
  <c r="D77" i="28"/>
  <c r="D76" i="28"/>
  <c r="D75" i="28"/>
  <c r="D74" i="28"/>
  <c r="D73" i="28"/>
  <c r="D72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3" i="28"/>
  <c r="D4" i="28"/>
  <c r="D5" i="28"/>
  <c r="D6" i="28"/>
  <c r="D7" i="28"/>
  <c r="D8" i="28"/>
  <c r="D9" i="28"/>
  <c r="D10" i="28"/>
  <c r="D11" i="28"/>
  <c r="D12" i="28"/>
  <c r="D13" i="28"/>
  <c r="D24" i="28"/>
  <c r="D25" i="28"/>
  <c r="D26" i="28"/>
  <c r="D27" i="28"/>
  <c r="D28" i="28"/>
  <c r="D29" i="28"/>
  <c r="D30" i="28"/>
  <c r="D31" i="28"/>
  <c r="D32" i="28"/>
  <c r="D14" i="28"/>
  <c r="D15" i="28"/>
  <c r="D16" i="28"/>
  <c r="D17" i="28"/>
  <c r="D18" i="28"/>
  <c r="D19" i="28"/>
  <c r="D20" i="28"/>
  <c r="D21" i="28"/>
  <c r="D22" i="28"/>
  <c r="D23" i="28"/>
  <c r="M308" i="13" l="1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J304" i="8" l="1"/>
  <c r="J305" i="8"/>
  <c r="J306" i="8"/>
  <c r="J303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143" i="8"/>
  <c r="L133" i="8"/>
  <c r="Q255" i="8"/>
  <c r="P255" i="8"/>
  <c r="L255" i="8"/>
  <c r="Q254" i="8"/>
  <c r="P254" i="8"/>
  <c r="L254" i="8"/>
  <c r="Q253" i="8"/>
  <c r="P253" i="8"/>
  <c r="L253" i="8"/>
  <c r="Q252" i="8"/>
  <c r="P252" i="8"/>
  <c r="L252" i="8"/>
  <c r="Q251" i="8"/>
  <c r="P251" i="8"/>
  <c r="L251" i="8"/>
  <c r="Q250" i="8"/>
  <c r="P250" i="8"/>
  <c r="L250" i="8"/>
  <c r="Q249" i="8"/>
  <c r="P249" i="8"/>
  <c r="L249" i="8"/>
  <c r="Q248" i="8"/>
  <c r="P248" i="8"/>
  <c r="L248" i="8"/>
  <c r="Q247" i="8"/>
  <c r="P247" i="8"/>
  <c r="L247" i="8"/>
  <c r="Q246" i="8"/>
  <c r="P246" i="8"/>
  <c r="L246" i="8"/>
  <c r="Q245" i="8"/>
  <c r="P245" i="8"/>
  <c r="L245" i="8"/>
  <c r="Q244" i="8"/>
  <c r="P244" i="8"/>
  <c r="L244" i="8"/>
  <c r="Q243" i="8"/>
  <c r="P243" i="8"/>
  <c r="L243" i="8"/>
  <c r="Q242" i="8"/>
  <c r="P242" i="8"/>
  <c r="L242" i="8"/>
  <c r="Q241" i="8"/>
  <c r="P241" i="8"/>
  <c r="L241" i="8"/>
  <c r="Q240" i="8"/>
  <c r="P240" i="8"/>
  <c r="L240" i="8"/>
  <c r="Q239" i="8"/>
  <c r="P239" i="8"/>
  <c r="L239" i="8"/>
  <c r="Q238" i="8"/>
  <c r="P238" i="8"/>
  <c r="L238" i="8"/>
  <c r="Q237" i="8"/>
  <c r="P237" i="8"/>
  <c r="L237" i="8"/>
  <c r="Q236" i="8"/>
  <c r="P236" i="8"/>
  <c r="L236" i="8"/>
  <c r="Q235" i="8"/>
  <c r="P235" i="8"/>
  <c r="L235" i="8"/>
  <c r="Q234" i="8"/>
  <c r="P234" i="8"/>
  <c r="L234" i="8"/>
  <c r="Q233" i="8"/>
  <c r="P233" i="8"/>
  <c r="L233" i="8"/>
  <c r="Q232" i="8"/>
  <c r="P232" i="8"/>
  <c r="L232" i="8"/>
  <c r="Q231" i="8"/>
  <c r="P231" i="8"/>
  <c r="L231" i="8"/>
  <c r="Q230" i="8"/>
  <c r="P230" i="8"/>
  <c r="L230" i="8"/>
  <c r="Q229" i="8"/>
  <c r="P229" i="8"/>
  <c r="L229" i="8"/>
  <c r="Q228" i="8"/>
  <c r="P228" i="8"/>
  <c r="L228" i="8"/>
  <c r="Q227" i="8"/>
  <c r="P227" i="8"/>
  <c r="L227" i="8"/>
  <c r="Q226" i="8"/>
  <c r="P226" i="8"/>
  <c r="L226" i="8"/>
  <c r="Q225" i="8"/>
  <c r="P225" i="8"/>
  <c r="L225" i="8"/>
  <c r="Q224" i="8"/>
  <c r="P224" i="8"/>
  <c r="L224" i="8"/>
  <c r="Q223" i="8"/>
  <c r="P223" i="8"/>
  <c r="L223" i="8"/>
  <c r="Q222" i="8"/>
  <c r="P222" i="8"/>
  <c r="L222" i="8"/>
  <c r="Q221" i="8"/>
  <c r="P221" i="8"/>
  <c r="L221" i="8"/>
  <c r="Q220" i="8"/>
  <c r="P220" i="8"/>
  <c r="L220" i="8"/>
  <c r="Q219" i="8"/>
  <c r="P219" i="8"/>
  <c r="L219" i="8"/>
  <c r="Q218" i="8"/>
  <c r="P218" i="8"/>
  <c r="L218" i="8"/>
  <c r="Q217" i="8"/>
  <c r="P217" i="8"/>
  <c r="L217" i="8"/>
  <c r="Q216" i="8"/>
  <c r="P216" i="8"/>
  <c r="L216" i="8"/>
  <c r="Q215" i="8"/>
  <c r="P215" i="8"/>
  <c r="L215" i="8"/>
  <c r="Q214" i="8"/>
  <c r="P214" i="8"/>
  <c r="L214" i="8"/>
  <c r="Q213" i="8"/>
  <c r="P213" i="8"/>
  <c r="L213" i="8"/>
  <c r="Q212" i="8"/>
  <c r="P212" i="8"/>
  <c r="L212" i="8"/>
  <c r="Q211" i="8"/>
  <c r="P211" i="8"/>
  <c r="L211" i="8"/>
  <c r="Q210" i="8"/>
  <c r="P210" i="8"/>
  <c r="L210" i="8"/>
  <c r="Q209" i="8"/>
  <c r="P209" i="8"/>
  <c r="L209" i="8"/>
  <c r="Q208" i="8"/>
  <c r="P208" i="8"/>
  <c r="L208" i="8"/>
  <c r="Q207" i="8"/>
  <c r="P207" i="8"/>
  <c r="L207" i="8"/>
  <c r="Q206" i="8"/>
  <c r="P206" i="8"/>
  <c r="L206" i="8"/>
  <c r="Q205" i="8"/>
  <c r="P205" i="8"/>
  <c r="L205" i="8"/>
  <c r="Q204" i="8"/>
  <c r="P204" i="8"/>
  <c r="L204" i="8"/>
  <c r="Q203" i="8"/>
  <c r="P203" i="8"/>
  <c r="L203" i="8"/>
  <c r="Q202" i="8"/>
  <c r="P202" i="8"/>
  <c r="L202" i="8"/>
  <c r="Q201" i="8"/>
  <c r="P201" i="8"/>
  <c r="L201" i="8"/>
  <c r="Q200" i="8"/>
  <c r="P200" i="8"/>
  <c r="L200" i="8"/>
  <c r="Q199" i="8"/>
  <c r="P199" i="8"/>
  <c r="L199" i="8"/>
  <c r="Q198" i="8"/>
  <c r="P198" i="8"/>
  <c r="L198" i="8"/>
  <c r="Q197" i="8"/>
  <c r="P197" i="8"/>
  <c r="L197" i="8"/>
  <c r="Q196" i="8"/>
  <c r="P196" i="8"/>
  <c r="L196" i="8"/>
  <c r="Q195" i="8"/>
  <c r="P195" i="8"/>
  <c r="L195" i="8"/>
  <c r="Q194" i="8"/>
  <c r="P194" i="8"/>
  <c r="L194" i="8"/>
  <c r="Q193" i="8"/>
  <c r="P193" i="8"/>
  <c r="L193" i="8"/>
  <c r="Q192" i="8"/>
  <c r="P192" i="8"/>
  <c r="L192" i="8"/>
  <c r="Q191" i="8"/>
  <c r="P191" i="8"/>
  <c r="L191" i="8"/>
  <c r="Q190" i="8"/>
  <c r="P190" i="8"/>
  <c r="L190" i="8"/>
  <c r="Q189" i="8"/>
  <c r="P189" i="8"/>
  <c r="L189" i="8"/>
  <c r="Q188" i="8"/>
  <c r="P188" i="8"/>
  <c r="L188" i="8"/>
  <c r="Q187" i="8"/>
  <c r="P187" i="8"/>
  <c r="L187" i="8"/>
  <c r="Q186" i="8"/>
  <c r="P186" i="8"/>
  <c r="L186" i="8"/>
  <c r="Q185" i="8"/>
  <c r="P185" i="8"/>
  <c r="L185" i="8"/>
  <c r="Q184" i="8"/>
  <c r="P184" i="8"/>
  <c r="L184" i="8"/>
  <c r="Q183" i="8"/>
  <c r="P183" i="8"/>
  <c r="L183" i="8"/>
  <c r="Q182" i="8"/>
  <c r="P182" i="8"/>
  <c r="L182" i="8"/>
  <c r="Q181" i="8"/>
  <c r="P181" i="8"/>
  <c r="L181" i="8"/>
  <c r="Q180" i="8"/>
  <c r="P180" i="8"/>
  <c r="L180" i="8"/>
  <c r="Q179" i="8"/>
  <c r="P179" i="8"/>
  <c r="L179" i="8"/>
  <c r="Q178" i="8"/>
  <c r="P178" i="8"/>
  <c r="L178" i="8"/>
  <c r="Q177" i="8"/>
  <c r="P177" i="8"/>
  <c r="L177" i="8"/>
  <c r="Q176" i="8"/>
  <c r="P176" i="8"/>
  <c r="L176" i="8"/>
  <c r="Q175" i="8"/>
  <c r="P175" i="8"/>
  <c r="L175" i="8"/>
  <c r="Q174" i="8"/>
  <c r="P174" i="8"/>
  <c r="L174" i="8"/>
  <c r="Q173" i="8"/>
  <c r="P173" i="8"/>
  <c r="L173" i="8"/>
  <c r="Q172" i="8"/>
  <c r="P172" i="8"/>
  <c r="L172" i="8"/>
  <c r="Q171" i="8"/>
  <c r="P171" i="8"/>
  <c r="L171" i="8"/>
  <c r="Q170" i="8"/>
  <c r="P170" i="8"/>
  <c r="L170" i="8"/>
  <c r="Q169" i="8"/>
  <c r="P169" i="8"/>
  <c r="L169" i="8"/>
  <c r="Q168" i="8"/>
  <c r="P168" i="8"/>
  <c r="L168" i="8"/>
  <c r="Q167" i="8"/>
  <c r="P167" i="8"/>
  <c r="L167" i="8"/>
  <c r="Q166" i="8"/>
  <c r="P166" i="8"/>
  <c r="L166" i="8"/>
  <c r="Q165" i="8"/>
  <c r="P165" i="8"/>
  <c r="L165" i="8"/>
  <c r="Q164" i="8"/>
  <c r="P164" i="8"/>
  <c r="L164" i="8"/>
  <c r="Q163" i="8"/>
  <c r="P163" i="8"/>
  <c r="L163" i="8"/>
  <c r="Q162" i="8"/>
  <c r="P162" i="8"/>
  <c r="L162" i="8"/>
  <c r="Q161" i="8"/>
  <c r="P161" i="8"/>
  <c r="L161" i="8"/>
  <c r="Q160" i="8"/>
  <c r="P160" i="8"/>
  <c r="L160" i="8"/>
  <c r="Q159" i="8"/>
  <c r="P159" i="8"/>
  <c r="L159" i="8"/>
  <c r="Q158" i="8"/>
  <c r="P158" i="8"/>
  <c r="L158" i="8"/>
  <c r="Q157" i="8"/>
  <c r="P157" i="8"/>
  <c r="L157" i="8"/>
  <c r="Q156" i="8"/>
  <c r="P156" i="8"/>
  <c r="L156" i="8"/>
  <c r="Q155" i="8"/>
  <c r="P155" i="8"/>
  <c r="L155" i="8"/>
  <c r="Q154" i="8"/>
  <c r="P154" i="8"/>
  <c r="L154" i="8"/>
  <c r="Q153" i="8"/>
  <c r="P153" i="8"/>
  <c r="L153" i="8"/>
  <c r="Q152" i="8"/>
  <c r="P152" i="8"/>
  <c r="L152" i="8"/>
  <c r="Q151" i="8"/>
  <c r="P151" i="8"/>
  <c r="L151" i="8"/>
  <c r="Q150" i="8"/>
  <c r="P150" i="8"/>
  <c r="L150" i="8"/>
  <c r="Q149" i="8"/>
  <c r="P149" i="8"/>
  <c r="L149" i="8"/>
  <c r="Q148" i="8"/>
  <c r="P148" i="8"/>
  <c r="L148" i="8"/>
  <c r="Q147" i="8"/>
  <c r="P147" i="8"/>
  <c r="L147" i="8"/>
  <c r="Q146" i="8"/>
  <c r="P146" i="8"/>
  <c r="L146" i="8"/>
  <c r="Q145" i="8"/>
  <c r="P145" i="8"/>
  <c r="L145" i="8"/>
  <c r="Q144" i="8"/>
  <c r="P144" i="8"/>
  <c r="L144" i="8"/>
  <c r="Q143" i="8"/>
  <c r="P143" i="8"/>
  <c r="Q142" i="8"/>
  <c r="P142" i="8"/>
  <c r="L142" i="8"/>
  <c r="Q141" i="8"/>
  <c r="P141" i="8"/>
  <c r="L141" i="8"/>
  <c r="Q140" i="8"/>
  <c r="P140" i="8"/>
  <c r="L140" i="8"/>
  <c r="Q139" i="8"/>
  <c r="P139" i="8"/>
  <c r="L139" i="8"/>
  <c r="Q138" i="8"/>
  <c r="P138" i="8"/>
  <c r="L138" i="8"/>
  <c r="Q137" i="8"/>
  <c r="P137" i="8"/>
  <c r="L137" i="8"/>
  <c r="Q136" i="8"/>
  <c r="P136" i="8"/>
  <c r="L136" i="8"/>
  <c r="Q135" i="8"/>
  <c r="P135" i="8"/>
  <c r="L135" i="8"/>
  <c r="Q134" i="8"/>
  <c r="P134" i="8"/>
  <c r="L134" i="8"/>
  <c r="Q133" i="8"/>
  <c r="P133" i="8"/>
  <c r="Q132" i="8"/>
  <c r="P132" i="8"/>
  <c r="L132" i="8"/>
  <c r="Q131" i="8"/>
  <c r="P131" i="8"/>
  <c r="L131" i="8"/>
  <c r="AE11" i="30" l="1"/>
  <c r="AE10" i="30" s="1"/>
  <c r="AE9" i="30" s="1"/>
  <c r="AE8" i="30" s="1"/>
  <c r="AE7" i="30" s="1"/>
  <c r="AE6" i="30" s="1"/>
  <c r="AE5" i="30" s="1"/>
  <c r="AE4" i="30" s="1"/>
  <c r="D3" i="29" l="1"/>
  <c r="D4" i="29"/>
  <c r="D5" i="29"/>
  <c r="D6" i="29"/>
  <c r="D7" i="29"/>
  <c r="D8" i="29"/>
  <c r="D9" i="29"/>
  <c r="D38" i="29"/>
  <c r="D10" i="29"/>
  <c r="D37" i="29"/>
  <c r="D27" i="29"/>
  <c r="D28" i="29"/>
  <c r="D29" i="29"/>
  <c r="D30" i="29"/>
  <c r="D3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11" i="29"/>
  <c r="D34" i="28"/>
  <c r="D35" i="28"/>
  <c r="D36" i="28"/>
  <c r="D37" i="28"/>
  <c r="D38" i="28"/>
  <c r="D39" i="28"/>
  <c r="D43" i="28"/>
  <c r="G47" i="28"/>
  <c r="E47" i="28" s="1"/>
  <c r="G41" i="28"/>
  <c r="E41" i="28" s="1"/>
  <c r="G42" i="28"/>
  <c r="E42" i="28" s="1"/>
  <c r="G43" i="28"/>
  <c r="E43" i="28" s="1"/>
  <c r="G44" i="28"/>
  <c r="E44" i="28" s="1"/>
  <c r="G4" i="28"/>
  <c r="E4" i="28" s="1"/>
  <c r="G5" i="28"/>
  <c r="E5" i="28" s="1"/>
  <c r="G6" i="28"/>
  <c r="E6" i="28" s="1"/>
  <c r="G7" i="28"/>
  <c r="E7" i="28" s="1"/>
  <c r="G8" i="28"/>
  <c r="E8" i="28" s="1"/>
  <c r="G9" i="28"/>
  <c r="E9" i="28" s="1"/>
  <c r="G10" i="28"/>
  <c r="E10" i="28" s="1"/>
  <c r="G11" i="28"/>
  <c r="E11" i="28" s="1"/>
  <c r="G12" i="28"/>
  <c r="E12" i="28" s="1"/>
  <c r="G13" i="28"/>
  <c r="E13" i="28" s="1"/>
  <c r="G14" i="28"/>
  <c r="E14" i="28" s="1"/>
  <c r="G15" i="28"/>
  <c r="E15" i="28" s="1"/>
  <c r="G16" i="28"/>
  <c r="E16" i="28" s="1"/>
  <c r="G17" i="28"/>
  <c r="E17" i="28" s="1"/>
  <c r="G18" i="28"/>
  <c r="E18" i="28" s="1"/>
  <c r="G19" i="28"/>
  <c r="E19" i="28" s="1"/>
  <c r="G20" i="28"/>
  <c r="E20" i="28" s="1"/>
  <c r="G21" i="28"/>
  <c r="E21" i="28" s="1"/>
  <c r="G22" i="28"/>
  <c r="E22" i="28" s="1"/>
  <c r="G23" i="28"/>
  <c r="E23" i="28" s="1"/>
  <c r="G24" i="28"/>
  <c r="E24" i="28" s="1"/>
  <c r="G25" i="28"/>
  <c r="E25" i="28" s="1"/>
  <c r="G26" i="28"/>
  <c r="E26" i="28" s="1"/>
  <c r="G27" i="28"/>
  <c r="E27" i="28" s="1"/>
  <c r="G28" i="28"/>
  <c r="E28" i="28" s="1"/>
  <c r="G29" i="28"/>
  <c r="E29" i="28" s="1"/>
  <c r="E30" i="28"/>
  <c r="G31" i="28"/>
  <c r="E31" i="28" s="1"/>
  <c r="G32" i="28"/>
  <c r="E32" i="28" s="1"/>
  <c r="G45" i="28"/>
  <c r="E45" i="28" s="1"/>
  <c r="G46" i="28"/>
  <c r="E46" i="28" s="1"/>
  <c r="G33" i="28"/>
  <c r="E33" i="28" s="1"/>
  <c r="G34" i="28"/>
  <c r="E34" i="28" s="1"/>
  <c r="G35" i="28"/>
  <c r="E35" i="28" s="1"/>
  <c r="G36" i="28"/>
  <c r="E36" i="28" s="1"/>
  <c r="G37" i="28"/>
  <c r="E37" i="28" s="1"/>
  <c r="G38" i="28"/>
  <c r="E38" i="28" s="1"/>
  <c r="G39" i="28"/>
  <c r="E39" i="28" s="1"/>
  <c r="G40" i="28"/>
  <c r="E40" i="28" s="1"/>
  <c r="G3" i="28"/>
  <c r="E3" i="28" s="1"/>
  <c r="W83" i="26" l="1"/>
  <c r="V83" i="26"/>
  <c r="U83" i="26"/>
  <c r="T83" i="26"/>
  <c r="Z83" i="26" s="1"/>
  <c r="W82" i="26"/>
  <c r="V82" i="26"/>
  <c r="U82" i="26"/>
  <c r="T82" i="26"/>
  <c r="Z82" i="26" s="1"/>
  <c r="W81" i="26"/>
  <c r="V81" i="26"/>
  <c r="U81" i="26"/>
  <c r="T81" i="26"/>
  <c r="Z81" i="26" s="1"/>
  <c r="W80" i="26"/>
  <c r="V80" i="26"/>
  <c r="U80" i="26"/>
  <c r="T80" i="26"/>
  <c r="Z80" i="26" s="1"/>
  <c r="W79" i="26"/>
  <c r="V79" i="26"/>
  <c r="U79" i="26"/>
  <c r="T79" i="26"/>
  <c r="W78" i="26"/>
  <c r="V78" i="26"/>
  <c r="U78" i="26"/>
  <c r="T78" i="26"/>
  <c r="W77" i="26"/>
  <c r="V77" i="26"/>
  <c r="U77" i="26"/>
  <c r="T77" i="26"/>
  <c r="W76" i="26"/>
  <c r="V76" i="26"/>
  <c r="U76" i="26"/>
  <c r="T76" i="26"/>
  <c r="W75" i="26"/>
  <c r="V75" i="26"/>
  <c r="U75" i="26"/>
  <c r="T75" i="26"/>
  <c r="W74" i="26"/>
  <c r="V74" i="26"/>
  <c r="U74" i="26"/>
  <c r="T74" i="26"/>
  <c r="W73" i="26"/>
  <c r="V73" i="26"/>
  <c r="U73" i="26"/>
  <c r="T73" i="26"/>
  <c r="W72" i="26"/>
  <c r="V72" i="26"/>
  <c r="U72" i="26"/>
  <c r="T72" i="26"/>
  <c r="W71" i="26"/>
  <c r="V71" i="26"/>
  <c r="U71" i="26"/>
  <c r="T71" i="26"/>
  <c r="W70" i="26"/>
  <c r="V70" i="26"/>
  <c r="U70" i="26"/>
  <c r="T70" i="26"/>
  <c r="W69" i="26"/>
  <c r="V69" i="26"/>
  <c r="U69" i="26"/>
  <c r="T69" i="26"/>
  <c r="W68" i="26"/>
  <c r="V68" i="26"/>
  <c r="U68" i="26"/>
  <c r="T68" i="26"/>
  <c r="W67" i="26"/>
  <c r="V67" i="26"/>
  <c r="U67" i="26"/>
  <c r="T67" i="26"/>
  <c r="W66" i="26"/>
  <c r="V66" i="26"/>
  <c r="U66" i="26"/>
  <c r="T66" i="26"/>
  <c r="W65" i="26"/>
  <c r="V65" i="26"/>
  <c r="U65" i="26"/>
  <c r="T65" i="26"/>
  <c r="W64" i="26"/>
  <c r="V64" i="26"/>
  <c r="U64" i="26"/>
  <c r="T64" i="26"/>
  <c r="W63" i="26"/>
  <c r="V63" i="26"/>
  <c r="U63" i="26"/>
  <c r="T63" i="26"/>
  <c r="W62" i="26"/>
  <c r="V62" i="26"/>
  <c r="U62" i="26"/>
  <c r="T62" i="26"/>
  <c r="W61" i="26"/>
  <c r="V61" i="26"/>
  <c r="U61" i="26"/>
  <c r="T61" i="26"/>
  <c r="W60" i="26"/>
  <c r="V60" i="26"/>
  <c r="U60" i="26"/>
  <c r="T60" i="26"/>
  <c r="W59" i="26"/>
  <c r="V59" i="26"/>
  <c r="U59" i="26"/>
  <c r="T59" i="26"/>
  <c r="W58" i="26"/>
  <c r="V58" i="26"/>
  <c r="U58" i="26"/>
  <c r="T58" i="26"/>
  <c r="W57" i="26"/>
  <c r="V57" i="26"/>
  <c r="U57" i="26"/>
  <c r="T57" i="26"/>
  <c r="W56" i="26"/>
  <c r="V56" i="26"/>
  <c r="U56" i="26"/>
  <c r="T56" i="26"/>
  <c r="W55" i="26"/>
  <c r="V55" i="26"/>
  <c r="U55" i="26"/>
  <c r="T55" i="26"/>
  <c r="W54" i="26"/>
  <c r="V54" i="26"/>
  <c r="U54" i="26"/>
  <c r="T54" i="26"/>
  <c r="W53" i="26"/>
  <c r="V53" i="26"/>
  <c r="U53" i="26"/>
  <c r="T53" i="26"/>
  <c r="W52" i="26"/>
  <c r="V52" i="26"/>
  <c r="U52" i="26"/>
  <c r="T52" i="26"/>
  <c r="W51" i="26"/>
  <c r="V51" i="26"/>
  <c r="U51" i="26"/>
  <c r="T51" i="26"/>
  <c r="W50" i="26"/>
  <c r="V50" i="26"/>
  <c r="U50" i="26"/>
  <c r="T50" i="26"/>
  <c r="W49" i="26"/>
  <c r="V49" i="26"/>
  <c r="U49" i="26"/>
  <c r="T49" i="26"/>
  <c r="W48" i="26"/>
  <c r="V48" i="26"/>
  <c r="U48" i="26"/>
  <c r="T48" i="26"/>
  <c r="W47" i="26"/>
  <c r="V47" i="26"/>
  <c r="U47" i="26"/>
  <c r="T47" i="26"/>
  <c r="W46" i="26"/>
  <c r="V46" i="26"/>
  <c r="U46" i="26"/>
  <c r="T46" i="26"/>
  <c r="W45" i="26"/>
  <c r="V45" i="26"/>
  <c r="U45" i="26"/>
  <c r="T45" i="26"/>
  <c r="W44" i="26"/>
  <c r="V44" i="26"/>
  <c r="U44" i="26"/>
  <c r="T44" i="26"/>
  <c r="W43" i="26"/>
  <c r="V43" i="26"/>
  <c r="U43" i="26"/>
  <c r="T43" i="26"/>
  <c r="W42" i="26"/>
  <c r="V42" i="26"/>
  <c r="U42" i="26"/>
  <c r="T42" i="26"/>
  <c r="W41" i="26"/>
  <c r="V41" i="26"/>
  <c r="U41" i="26"/>
  <c r="T41" i="26"/>
  <c r="W40" i="26"/>
  <c r="V40" i="26"/>
  <c r="U40" i="26"/>
  <c r="T40" i="26"/>
  <c r="W39" i="26"/>
  <c r="V39" i="26"/>
  <c r="U39" i="26"/>
  <c r="T39" i="26"/>
  <c r="W38" i="26"/>
  <c r="V38" i="26"/>
  <c r="U38" i="26"/>
  <c r="T38" i="26"/>
  <c r="W37" i="26"/>
  <c r="V37" i="26"/>
  <c r="U37" i="26"/>
  <c r="T37" i="26"/>
  <c r="W36" i="26"/>
  <c r="V36" i="26"/>
  <c r="U36" i="26"/>
  <c r="T36" i="26"/>
  <c r="W35" i="26"/>
  <c r="V35" i="26"/>
  <c r="U35" i="26"/>
  <c r="T35" i="26"/>
  <c r="W34" i="26"/>
  <c r="V34" i="26"/>
  <c r="U34" i="26"/>
  <c r="T34" i="26"/>
  <c r="W33" i="26"/>
  <c r="V33" i="26"/>
  <c r="U33" i="26"/>
  <c r="T33" i="26"/>
  <c r="W32" i="26"/>
  <c r="V32" i="26"/>
  <c r="U32" i="26"/>
  <c r="T32" i="26"/>
  <c r="W31" i="26"/>
  <c r="V31" i="26"/>
  <c r="U31" i="26"/>
  <c r="T31" i="26"/>
  <c r="W30" i="26"/>
  <c r="V30" i="26"/>
  <c r="U30" i="26"/>
  <c r="T30" i="26"/>
  <c r="W29" i="26"/>
  <c r="V29" i="26"/>
  <c r="U29" i="26"/>
  <c r="T29" i="26"/>
  <c r="W28" i="26"/>
  <c r="V28" i="26"/>
  <c r="U28" i="26"/>
  <c r="T28" i="26"/>
  <c r="W27" i="26"/>
  <c r="V27" i="26"/>
  <c r="U27" i="26"/>
  <c r="T27" i="26"/>
  <c r="W26" i="26"/>
  <c r="X26" i="26" s="1"/>
  <c r="V26" i="26"/>
  <c r="U26" i="26"/>
  <c r="T26" i="26"/>
  <c r="W25" i="26"/>
  <c r="V25" i="26"/>
  <c r="U25" i="26"/>
  <c r="T25" i="26"/>
  <c r="W24" i="26"/>
  <c r="V24" i="26"/>
  <c r="U24" i="26"/>
  <c r="T24" i="26"/>
  <c r="W23" i="26"/>
  <c r="V23" i="26"/>
  <c r="U23" i="26"/>
  <c r="T23" i="26"/>
  <c r="W22" i="26"/>
  <c r="V22" i="26"/>
  <c r="U22" i="26"/>
  <c r="T22" i="26"/>
  <c r="Z22" i="26" s="1"/>
  <c r="W21" i="26"/>
  <c r="V21" i="26"/>
  <c r="U21" i="26"/>
  <c r="T21" i="26"/>
  <c r="W20" i="26"/>
  <c r="V20" i="26"/>
  <c r="U20" i="26"/>
  <c r="T20" i="26"/>
  <c r="W84" i="26"/>
  <c r="V84" i="26"/>
  <c r="U84" i="26"/>
  <c r="T84" i="26"/>
  <c r="W19" i="26"/>
  <c r="V19" i="26"/>
  <c r="U19" i="26"/>
  <c r="T19" i="26"/>
  <c r="W18" i="26"/>
  <c r="V18" i="26"/>
  <c r="U18" i="26"/>
  <c r="T18" i="26"/>
  <c r="W17" i="26"/>
  <c r="V17" i="26"/>
  <c r="U17" i="26"/>
  <c r="T17" i="26"/>
  <c r="W16" i="26"/>
  <c r="V16" i="26"/>
  <c r="U16" i="26"/>
  <c r="T16" i="26"/>
  <c r="W15" i="26"/>
  <c r="V15" i="26"/>
  <c r="U15" i="26"/>
  <c r="T15" i="26"/>
  <c r="W14" i="26"/>
  <c r="V14" i="26"/>
  <c r="U14" i="26"/>
  <c r="T14" i="26"/>
  <c r="W13" i="26"/>
  <c r="V13" i="26"/>
  <c r="U13" i="26"/>
  <c r="T13" i="26"/>
  <c r="W12" i="26"/>
  <c r="V12" i="26"/>
  <c r="U12" i="26"/>
  <c r="T12" i="26"/>
  <c r="W11" i="26"/>
  <c r="V11" i="26"/>
  <c r="U11" i="26"/>
  <c r="T11" i="26"/>
  <c r="W10" i="26"/>
  <c r="V10" i="26"/>
  <c r="U10" i="26"/>
  <c r="T10" i="26"/>
  <c r="W9" i="26"/>
  <c r="V9" i="26"/>
  <c r="U9" i="26"/>
  <c r="T9" i="26"/>
  <c r="Z9" i="26" s="1"/>
  <c r="W8" i="26"/>
  <c r="V8" i="26"/>
  <c r="U8" i="26"/>
  <c r="T8" i="26"/>
  <c r="W7" i="26"/>
  <c r="V7" i="26"/>
  <c r="U7" i="26"/>
  <c r="T7" i="26"/>
  <c r="W6" i="26"/>
  <c r="V6" i="26"/>
  <c r="U6" i="26"/>
  <c r="T6" i="26"/>
  <c r="W5" i="26"/>
  <c r="V5" i="26"/>
  <c r="U5" i="26"/>
  <c r="T5" i="26"/>
  <c r="W4" i="26"/>
  <c r="V4" i="26"/>
  <c r="U4" i="26"/>
  <c r="T4" i="26"/>
  <c r="X17" i="26" l="1"/>
  <c r="X22" i="26"/>
  <c r="Z64" i="26"/>
  <c r="X15" i="26"/>
  <c r="Z15" i="26"/>
  <c r="X50" i="26"/>
  <c r="X62" i="26"/>
  <c r="Z49" i="26"/>
  <c r="Z52" i="26"/>
  <c r="Z55" i="26"/>
  <c r="Z58" i="26"/>
  <c r="Z61" i="26"/>
  <c r="Z7" i="26"/>
  <c r="X18" i="26"/>
  <c r="Z20" i="26"/>
  <c r="Z23" i="26"/>
  <c r="X46" i="26"/>
  <c r="Z67" i="26"/>
  <c r="Z70" i="26"/>
  <c r="Z73" i="26"/>
  <c r="Z26" i="26"/>
  <c r="Z29" i="26"/>
  <c r="Z32" i="26"/>
  <c r="Z35" i="26"/>
  <c r="Z38" i="26"/>
  <c r="Z41" i="26"/>
  <c r="Z44" i="26"/>
  <c r="Z46" i="26"/>
  <c r="X58" i="26"/>
  <c r="Z76" i="26"/>
  <c r="Z79" i="26"/>
  <c r="Z31" i="26"/>
  <c r="X16" i="26"/>
  <c r="Z47" i="26"/>
  <c r="Z50" i="26"/>
  <c r="Z53" i="26"/>
  <c r="Z56" i="26"/>
  <c r="Z59" i="26"/>
  <c r="Z62" i="26"/>
  <c r="X64" i="26"/>
  <c r="Z37" i="26"/>
  <c r="X8" i="26"/>
  <c r="X13" i="26"/>
  <c r="Z19" i="26"/>
  <c r="Z21" i="26"/>
  <c r="Z28" i="26"/>
  <c r="Z43" i="26"/>
  <c r="Z75" i="26"/>
  <c r="X38" i="26"/>
  <c r="Z65" i="26"/>
  <c r="Z68" i="26"/>
  <c r="Z71" i="26"/>
  <c r="Z25" i="26"/>
  <c r="Z40" i="26"/>
  <c r="Z30" i="26"/>
  <c r="Z33" i="26"/>
  <c r="Z36" i="26"/>
  <c r="Z39" i="26"/>
  <c r="Z42" i="26"/>
  <c r="Z45" i="26"/>
  <c r="Z77" i="26"/>
  <c r="Z5" i="26"/>
  <c r="Z11" i="26"/>
  <c r="Z27" i="26"/>
  <c r="Z17" i="26"/>
  <c r="Z48" i="26"/>
  <c r="Z51" i="26"/>
  <c r="Z54" i="26"/>
  <c r="Z57" i="26"/>
  <c r="Z60" i="26"/>
  <c r="Z63" i="26"/>
  <c r="Z13" i="26"/>
  <c r="X6" i="26"/>
  <c r="Z34" i="26"/>
  <c r="Z78" i="26"/>
  <c r="Z24" i="26"/>
  <c r="X30" i="26"/>
  <c r="X42" i="26"/>
  <c r="Z66" i="26"/>
  <c r="Z69" i="26"/>
  <c r="Z72" i="26"/>
  <c r="Z74" i="26"/>
  <c r="X5" i="26"/>
  <c r="X34" i="26"/>
  <c r="X54" i="26"/>
  <c r="X76" i="26"/>
  <c r="X68" i="26"/>
  <c r="X74" i="26"/>
  <c r="X19" i="26"/>
  <c r="X9" i="26"/>
  <c r="X11" i="26"/>
  <c r="X14" i="26"/>
  <c r="X72" i="26"/>
  <c r="X20" i="26"/>
  <c r="X28" i="26"/>
  <c r="X36" i="26"/>
  <c r="X44" i="26"/>
  <c r="X52" i="26"/>
  <c r="X60" i="26"/>
  <c r="X4" i="26"/>
  <c r="X12" i="26"/>
  <c r="X70" i="26"/>
  <c r="X82" i="26"/>
  <c r="X80" i="26"/>
  <c r="X10" i="26"/>
  <c r="X7" i="26"/>
  <c r="X84" i="26"/>
  <c r="X66" i="26"/>
  <c r="X78" i="26"/>
  <c r="X24" i="26"/>
  <c r="X32" i="26"/>
  <c r="X40" i="26"/>
  <c r="X48" i="26"/>
  <c r="X56" i="26"/>
  <c r="Z4" i="26"/>
  <c r="Z6" i="26"/>
  <c r="Z8" i="26"/>
  <c r="Z10" i="26"/>
  <c r="Z12" i="26"/>
  <c r="Z14" i="26"/>
  <c r="Z16" i="26"/>
  <c r="Z18" i="26"/>
  <c r="X21" i="26"/>
  <c r="X23" i="26"/>
  <c r="X25" i="26"/>
  <c r="X27" i="26"/>
  <c r="X29" i="26"/>
  <c r="X31" i="26"/>
  <c r="X33" i="26"/>
  <c r="X35" i="26"/>
  <c r="X37" i="26"/>
  <c r="X39" i="26"/>
  <c r="X41" i="26"/>
  <c r="X43" i="26"/>
  <c r="X45" i="26"/>
  <c r="X47" i="26"/>
  <c r="X49" i="26"/>
  <c r="X51" i="26"/>
  <c r="X53" i="26"/>
  <c r="X55" i="26"/>
  <c r="X57" i="26"/>
  <c r="X59" i="26"/>
  <c r="X61" i="26"/>
  <c r="X63" i="26"/>
  <c r="X65" i="26"/>
  <c r="X67" i="26"/>
  <c r="X69" i="26"/>
  <c r="X71" i="26"/>
  <c r="X73" i="26"/>
  <c r="X75" i="26"/>
  <c r="X77" i="26"/>
  <c r="X79" i="26"/>
  <c r="X81" i="26"/>
  <c r="X83" i="26"/>
  <c r="L67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P66" i="24" l="1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H41" i="24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H14" i="24"/>
  <c r="H15" i="24" s="1"/>
  <c r="H16" i="24" s="1"/>
  <c r="H17" i="24" s="1"/>
  <c r="H18" i="24" s="1"/>
  <c r="P13" i="24"/>
  <c r="P12" i="24"/>
  <c r="P11" i="24"/>
  <c r="P10" i="24"/>
  <c r="P9" i="24"/>
  <c r="P8" i="24"/>
  <c r="P7" i="24"/>
  <c r="P6" i="24"/>
  <c r="P5" i="24"/>
  <c r="P4" i="24"/>
  <c r="P3" i="24"/>
  <c r="I111" i="23" l="1"/>
  <c r="I110" i="23"/>
  <c r="I109" i="23"/>
  <c r="I108" i="23"/>
  <c r="I107" i="23"/>
  <c r="I106" i="23"/>
  <c r="I105" i="23"/>
  <c r="I104" i="23"/>
  <c r="I103" i="23"/>
  <c r="I102" i="23"/>
  <c r="I101" i="23"/>
  <c r="I100" i="23"/>
  <c r="I99" i="23"/>
  <c r="I98" i="23"/>
  <c r="I97" i="23"/>
  <c r="I96" i="23"/>
  <c r="I95" i="23"/>
  <c r="G95" i="23"/>
  <c r="I94" i="23"/>
  <c r="G94" i="23"/>
  <c r="I93" i="23"/>
  <c r="G93" i="23"/>
  <c r="I92" i="23"/>
  <c r="G92" i="23"/>
  <c r="I91" i="23"/>
  <c r="G91" i="23"/>
  <c r="I90" i="23"/>
  <c r="G90" i="23"/>
  <c r="I89" i="23"/>
  <c r="G89" i="23"/>
  <c r="I88" i="23"/>
  <c r="G88" i="23"/>
  <c r="I87" i="23"/>
  <c r="G87" i="23"/>
  <c r="I86" i="23"/>
  <c r="G86" i="23"/>
  <c r="I85" i="23"/>
  <c r="G85" i="23"/>
  <c r="I84" i="23"/>
  <c r="G84" i="23"/>
  <c r="I83" i="23"/>
  <c r="G83" i="23"/>
  <c r="I82" i="23"/>
  <c r="G82" i="23"/>
  <c r="I81" i="23"/>
  <c r="G81" i="23"/>
  <c r="I80" i="23"/>
  <c r="G80" i="23"/>
  <c r="I79" i="23"/>
  <c r="G79" i="23"/>
  <c r="I78" i="23"/>
  <c r="G78" i="23"/>
  <c r="I77" i="23"/>
  <c r="G77" i="23"/>
  <c r="I76" i="23"/>
  <c r="G76" i="23"/>
  <c r="I75" i="23"/>
  <c r="G75" i="23"/>
  <c r="I74" i="23"/>
  <c r="G74" i="23"/>
  <c r="I73" i="23"/>
  <c r="G73" i="23"/>
  <c r="I72" i="23"/>
  <c r="G72" i="23"/>
  <c r="I71" i="23"/>
  <c r="G71" i="23"/>
  <c r="I70" i="23"/>
  <c r="G70" i="23"/>
  <c r="I69" i="23"/>
  <c r="G69" i="23"/>
  <c r="I68" i="23"/>
  <c r="G68" i="23"/>
  <c r="I67" i="23"/>
  <c r="G67" i="23"/>
  <c r="I66" i="23"/>
  <c r="G66" i="23"/>
  <c r="I65" i="23"/>
  <c r="G65" i="23"/>
  <c r="I64" i="23"/>
  <c r="G64" i="23"/>
  <c r="I63" i="23"/>
  <c r="G63" i="23"/>
  <c r="I62" i="23"/>
  <c r="G62" i="23"/>
  <c r="I61" i="23"/>
  <c r="G61" i="23"/>
  <c r="I60" i="23"/>
  <c r="G60" i="23"/>
  <c r="I59" i="23"/>
  <c r="G59" i="23"/>
  <c r="I58" i="23"/>
  <c r="G58" i="23"/>
  <c r="I57" i="23"/>
  <c r="G57" i="23"/>
  <c r="I56" i="23"/>
  <c r="G56" i="23"/>
  <c r="I55" i="23"/>
  <c r="G55" i="23"/>
  <c r="I54" i="23"/>
  <c r="G54" i="23"/>
  <c r="I53" i="23"/>
  <c r="G53" i="23"/>
  <c r="I52" i="23"/>
  <c r="G52" i="23"/>
  <c r="I51" i="23"/>
  <c r="G51" i="23"/>
  <c r="I50" i="23"/>
  <c r="G50" i="23"/>
  <c r="I49" i="23"/>
  <c r="G49" i="23"/>
  <c r="I48" i="23"/>
  <c r="G48" i="23"/>
  <c r="I47" i="23"/>
  <c r="G47" i="23"/>
  <c r="I46" i="23"/>
  <c r="G46" i="23"/>
  <c r="I45" i="23"/>
  <c r="G45" i="23"/>
  <c r="I44" i="23"/>
  <c r="G44" i="23"/>
  <c r="I43" i="23"/>
  <c r="G43" i="23"/>
  <c r="I42" i="23"/>
  <c r="G42" i="23"/>
  <c r="I41" i="23"/>
  <c r="G41" i="23"/>
  <c r="I40" i="23"/>
  <c r="G40" i="23"/>
  <c r="I39" i="23"/>
  <c r="G39" i="23"/>
  <c r="I38" i="23"/>
  <c r="G38" i="23"/>
  <c r="I37" i="23"/>
  <c r="G37" i="23"/>
  <c r="I36" i="23"/>
  <c r="G36" i="23"/>
  <c r="I35" i="23"/>
  <c r="G35" i="23"/>
  <c r="I34" i="23"/>
  <c r="G34" i="23"/>
  <c r="I33" i="23"/>
  <c r="G33" i="23"/>
  <c r="I32" i="23"/>
  <c r="G32" i="23"/>
  <c r="I31" i="23"/>
  <c r="G31" i="23"/>
  <c r="I30" i="23"/>
  <c r="G30" i="23"/>
  <c r="I29" i="23"/>
  <c r="G29" i="23"/>
  <c r="I28" i="23"/>
  <c r="G28" i="23"/>
  <c r="I27" i="23"/>
  <c r="G27" i="23"/>
  <c r="I26" i="23"/>
  <c r="G26" i="23"/>
  <c r="I25" i="23"/>
  <c r="G25" i="23"/>
  <c r="I24" i="23"/>
  <c r="G24" i="23"/>
  <c r="I23" i="23"/>
  <c r="G23" i="23"/>
  <c r="I22" i="23"/>
  <c r="G22" i="23"/>
  <c r="I21" i="23"/>
  <c r="G21" i="23"/>
  <c r="I20" i="23"/>
  <c r="G20" i="23"/>
  <c r="I19" i="23"/>
  <c r="G19" i="23"/>
  <c r="I18" i="23"/>
  <c r="G18" i="23"/>
  <c r="I17" i="23"/>
  <c r="G17" i="23"/>
  <c r="I16" i="23"/>
  <c r="I15" i="23"/>
  <c r="G15" i="23"/>
  <c r="I14" i="23"/>
  <c r="G14" i="23"/>
  <c r="I13" i="23"/>
  <c r="G13" i="23"/>
  <c r="I12" i="23"/>
  <c r="G12" i="23"/>
  <c r="I11" i="23"/>
  <c r="G11" i="23"/>
  <c r="I10" i="23"/>
  <c r="G10" i="23"/>
  <c r="I9" i="23"/>
  <c r="I8" i="23"/>
  <c r="I7" i="23"/>
  <c r="I6" i="23"/>
  <c r="I5" i="23"/>
  <c r="I4" i="23"/>
  <c r="I3" i="23"/>
  <c r="I63" i="22" l="1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H42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H3" i="22"/>
  <c r="F24" i="12" l="1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23" i="12"/>
  <c r="F77" i="11" l="1"/>
  <c r="F78" i="11"/>
  <c r="F79" i="11"/>
  <c r="F80" i="11"/>
  <c r="F81" i="11"/>
  <c r="F82" i="11"/>
  <c r="F83" i="11"/>
  <c r="F84" i="11"/>
  <c r="F85" i="11"/>
  <c r="F66" i="11"/>
  <c r="F67" i="11"/>
  <c r="F68" i="11"/>
  <c r="F69" i="11"/>
  <c r="F70" i="11"/>
  <c r="F71" i="11"/>
  <c r="F72" i="11"/>
  <c r="F73" i="11"/>
  <c r="F74" i="11"/>
  <c r="F75" i="11"/>
  <c r="F76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4" i="11"/>
  <c r="N79" i="20" l="1"/>
  <c r="N78" i="20"/>
  <c r="N75" i="20"/>
  <c r="N74" i="20"/>
  <c r="N73" i="20"/>
  <c r="N71" i="20"/>
  <c r="N70" i="20"/>
  <c r="N69" i="20"/>
  <c r="N68" i="20"/>
  <c r="N67" i="20"/>
  <c r="N66" i="20"/>
  <c r="N65" i="20"/>
  <c r="N64" i="20"/>
  <c r="N63" i="20"/>
  <c r="N61" i="20"/>
  <c r="N60" i="20"/>
  <c r="N57" i="20"/>
  <c r="N52" i="20"/>
  <c r="N51" i="20"/>
  <c r="N46" i="20"/>
  <c r="N42" i="20"/>
  <c r="N41" i="20"/>
  <c r="N39" i="20"/>
  <c r="N37" i="20"/>
  <c r="N36" i="20"/>
  <c r="N35" i="20"/>
  <c r="N33" i="20"/>
  <c r="N31" i="20"/>
  <c r="N29" i="20"/>
  <c r="N23" i="20"/>
  <c r="N16" i="20"/>
  <c r="N12" i="20"/>
  <c r="N62" i="20"/>
  <c r="N59" i="20"/>
  <c r="N58" i="20"/>
  <c r="N54" i="20"/>
  <c r="N44" i="20"/>
  <c r="N30" i="20"/>
  <c r="N28" i="20"/>
  <c r="N25" i="20"/>
  <c r="N20" i="20"/>
  <c r="N17" i="20"/>
  <c r="N14" i="20"/>
  <c r="N10" i="20"/>
  <c r="N7" i="20"/>
  <c r="N77" i="20"/>
  <c r="N76" i="20"/>
  <c r="N56" i="20"/>
  <c r="N50" i="20"/>
  <c r="N48" i="20"/>
  <c r="N47" i="20"/>
  <c r="N43" i="20"/>
  <c r="N38" i="20"/>
  <c r="N34" i="20"/>
  <c r="N80" i="20"/>
  <c r="N72" i="20"/>
  <c r="N55" i="20"/>
  <c r="N53" i="20"/>
  <c r="N49" i="20"/>
  <c r="N45" i="20"/>
  <c r="N40" i="20"/>
  <c r="N32" i="20"/>
  <c r="N27" i="20"/>
  <c r="N26" i="20"/>
  <c r="N24" i="20"/>
  <c r="N22" i="20"/>
  <c r="N21" i="20"/>
  <c r="N19" i="20"/>
  <c r="N18" i="20"/>
  <c r="N15" i="20"/>
  <c r="N13" i="20"/>
  <c r="N11" i="20"/>
  <c r="N9" i="20"/>
  <c r="N8" i="20"/>
  <c r="N6" i="20"/>
  <c r="N5" i="20"/>
  <c r="N4" i="20"/>
  <c r="N3" i="20"/>
  <c r="F6" i="4" l="1"/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3" i="16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3" i="14"/>
  <c r="M11" i="13"/>
  <c r="M12" i="13"/>
  <c r="M27" i="13"/>
  <c r="M28" i="13"/>
  <c r="M29" i="13"/>
  <c r="M13" i="13"/>
  <c r="M30" i="13"/>
  <c r="M14" i="13"/>
  <c r="M15" i="13"/>
  <c r="M103" i="13"/>
  <c r="M16" i="13"/>
  <c r="M31" i="13"/>
  <c r="M17" i="13"/>
  <c r="M18" i="13"/>
  <c r="M100" i="13"/>
  <c r="M19" i="13"/>
  <c r="M20" i="13"/>
  <c r="M21" i="13"/>
  <c r="M101" i="13"/>
  <c r="M32" i="13"/>
  <c r="M102" i="13"/>
  <c r="M33" i="13"/>
  <c r="M34" i="13"/>
  <c r="M22" i="13"/>
  <c r="M35" i="13"/>
  <c r="M23" i="13"/>
  <c r="M24" i="13"/>
  <c r="M25" i="13"/>
  <c r="M104" i="13"/>
  <c r="M36" i="13"/>
  <c r="M37" i="13"/>
  <c r="M38" i="13"/>
  <c r="M39" i="13"/>
  <c r="M105" i="13"/>
  <c r="M40" i="13"/>
  <c r="M41" i="13"/>
  <c r="M42" i="13"/>
  <c r="M43" i="13"/>
  <c r="M44" i="13"/>
  <c r="M45" i="13"/>
  <c r="M46" i="13"/>
  <c r="M47" i="13"/>
  <c r="M48" i="13"/>
  <c r="M106" i="13"/>
  <c r="M49" i="13"/>
  <c r="M50" i="13"/>
  <c r="M51" i="13"/>
  <c r="M52" i="13"/>
  <c r="M53" i="13"/>
  <c r="M54" i="13"/>
  <c r="M55" i="13"/>
  <c r="M56" i="13"/>
  <c r="M57" i="13"/>
  <c r="M107" i="13"/>
  <c r="M58" i="13"/>
  <c r="M59" i="13"/>
  <c r="M108" i="13"/>
  <c r="M60" i="13"/>
  <c r="M61" i="13"/>
  <c r="M109" i="13"/>
  <c r="M62" i="13"/>
  <c r="M63" i="13"/>
  <c r="M110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4" i="13"/>
  <c r="M95" i="13"/>
  <c r="M3" i="13"/>
  <c r="M4" i="13"/>
  <c r="M5" i="13"/>
  <c r="M6" i="13"/>
  <c r="M7" i="13"/>
  <c r="M26" i="13"/>
  <c r="M8" i="13"/>
  <c r="M96" i="13"/>
  <c r="M9" i="13"/>
  <c r="M97" i="13"/>
  <c r="M10" i="13"/>
  <c r="M98" i="13"/>
  <c r="M99" i="13"/>
  <c r="M93" i="13"/>
  <c r="H22" i="12" l="1"/>
  <c r="H3" i="11" l="1"/>
  <c r="L3" i="15" l="1"/>
  <c r="L92" i="15"/>
  <c r="I92" i="15"/>
  <c r="L91" i="15"/>
  <c r="I91" i="15"/>
  <c r="L90" i="15"/>
  <c r="I90" i="15"/>
  <c r="L89" i="15"/>
  <c r="I89" i="15"/>
  <c r="L88" i="15"/>
  <c r="I88" i="15"/>
  <c r="L87" i="15"/>
  <c r="I87" i="15"/>
  <c r="L86" i="15"/>
  <c r="I86" i="15"/>
  <c r="L85" i="15"/>
  <c r="I85" i="15"/>
  <c r="L84" i="15"/>
  <c r="I84" i="15"/>
  <c r="L83" i="15"/>
  <c r="I83" i="15"/>
  <c r="L82" i="15"/>
  <c r="I82" i="15"/>
  <c r="L81" i="15"/>
  <c r="I81" i="15"/>
  <c r="L80" i="15"/>
  <c r="I80" i="15"/>
  <c r="L79" i="15"/>
  <c r="I79" i="15"/>
  <c r="L78" i="15"/>
  <c r="I78" i="15"/>
  <c r="L77" i="15"/>
  <c r="I77" i="15"/>
  <c r="L76" i="15"/>
  <c r="I76" i="15"/>
  <c r="L75" i="15"/>
  <c r="I75" i="15"/>
  <c r="L74" i="15"/>
  <c r="I74" i="15"/>
  <c r="L73" i="15"/>
  <c r="I73" i="15"/>
  <c r="L72" i="15"/>
  <c r="I72" i="15"/>
  <c r="L71" i="15"/>
  <c r="I71" i="15"/>
  <c r="L70" i="15"/>
  <c r="I70" i="15"/>
  <c r="L69" i="15"/>
  <c r="I69" i="15"/>
  <c r="L68" i="15"/>
  <c r="I68" i="15"/>
  <c r="L67" i="15"/>
  <c r="I67" i="15"/>
  <c r="L66" i="15"/>
  <c r="I66" i="15"/>
  <c r="L65" i="15"/>
  <c r="I65" i="15"/>
  <c r="L64" i="15"/>
  <c r="I64" i="15"/>
  <c r="L63" i="15"/>
  <c r="I63" i="15"/>
  <c r="L62" i="15"/>
  <c r="I62" i="15"/>
  <c r="L61" i="15"/>
  <c r="I61" i="15"/>
  <c r="L60" i="15"/>
  <c r="I60" i="15"/>
  <c r="L59" i="15"/>
  <c r="I59" i="15"/>
  <c r="L58" i="15"/>
  <c r="I58" i="15"/>
  <c r="L57" i="15"/>
  <c r="I57" i="15"/>
  <c r="L56" i="15"/>
  <c r="I56" i="15"/>
  <c r="L55" i="15"/>
  <c r="I55" i="15"/>
  <c r="L54" i="15"/>
  <c r="I54" i="15"/>
  <c r="L53" i="15"/>
  <c r="L52" i="15"/>
  <c r="L51" i="15"/>
  <c r="L50" i="15"/>
  <c r="L49" i="15"/>
  <c r="L48" i="15"/>
  <c r="I48" i="15"/>
  <c r="L47" i="15"/>
  <c r="I47" i="15"/>
  <c r="L46" i="15"/>
  <c r="I46" i="15"/>
  <c r="L45" i="15"/>
  <c r="I45" i="15"/>
  <c r="L44" i="15"/>
  <c r="I44" i="15"/>
  <c r="L43" i="15"/>
  <c r="I43" i="15"/>
  <c r="L42" i="15"/>
  <c r="I42" i="15"/>
  <c r="L41" i="15"/>
  <c r="I41" i="15"/>
  <c r="L40" i="15"/>
  <c r="I40" i="15"/>
  <c r="L39" i="15"/>
  <c r="I39" i="15"/>
  <c r="L38" i="15"/>
  <c r="I38" i="15"/>
  <c r="L37" i="15"/>
  <c r="I37" i="15"/>
  <c r="L36" i="15"/>
  <c r="I36" i="15"/>
  <c r="L35" i="15"/>
  <c r="I35" i="15"/>
  <c r="L34" i="15"/>
  <c r="I34" i="15"/>
  <c r="L33" i="15"/>
  <c r="I33" i="15"/>
  <c r="L32" i="15"/>
  <c r="I32" i="15"/>
  <c r="L31" i="15"/>
  <c r="I31" i="15"/>
  <c r="L30" i="15"/>
  <c r="I30" i="15"/>
  <c r="L29" i="15"/>
  <c r="I29" i="15"/>
  <c r="L28" i="15"/>
  <c r="I28" i="15"/>
  <c r="L27" i="15"/>
  <c r="I27" i="15"/>
  <c r="L26" i="15"/>
  <c r="I26" i="15"/>
  <c r="L25" i="15"/>
  <c r="I25" i="15"/>
  <c r="L24" i="15"/>
  <c r="I24" i="15"/>
  <c r="L23" i="15"/>
  <c r="I23" i="15"/>
  <c r="L22" i="15"/>
  <c r="I22" i="15"/>
  <c r="L21" i="15"/>
  <c r="I21" i="15"/>
  <c r="L20" i="15"/>
  <c r="I20" i="15"/>
  <c r="L19" i="15"/>
  <c r="I19" i="15"/>
  <c r="L18" i="15"/>
  <c r="I18" i="15"/>
  <c r="L17" i="15"/>
  <c r="I17" i="15"/>
  <c r="L16" i="15"/>
  <c r="I16" i="15"/>
  <c r="L15" i="15"/>
  <c r="I15" i="15"/>
  <c r="L14" i="15"/>
  <c r="I14" i="15"/>
  <c r="L13" i="15"/>
  <c r="I13" i="15"/>
  <c r="L12" i="15"/>
  <c r="I12" i="15"/>
  <c r="L11" i="15"/>
  <c r="I11" i="15"/>
  <c r="L10" i="15"/>
  <c r="I10" i="15"/>
  <c r="L9" i="15"/>
  <c r="I9" i="15"/>
  <c r="L8" i="15"/>
  <c r="I8" i="15"/>
  <c r="L7" i="15"/>
  <c r="I7" i="15"/>
  <c r="L6" i="15"/>
  <c r="I6" i="15"/>
  <c r="L5" i="15"/>
  <c r="I5" i="15"/>
  <c r="L4" i="15"/>
  <c r="I4" i="15"/>
  <c r="I3" i="15"/>
  <c r="H73" i="12" l="1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0" i="12"/>
  <c r="H19" i="12"/>
  <c r="H18" i="12"/>
  <c r="H17" i="12"/>
  <c r="H16" i="12"/>
  <c r="H15" i="12"/>
  <c r="H14" i="12"/>
  <c r="H13" i="12"/>
  <c r="H12" i="12"/>
  <c r="H11" i="12"/>
  <c r="H7" i="12"/>
  <c r="H6" i="12"/>
  <c r="H5" i="12"/>
  <c r="H4" i="12"/>
  <c r="H3" i="12"/>
  <c r="I5" i="11" l="1"/>
  <c r="H85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H5" i="11"/>
  <c r="H4" i="11"/>
  <c r="J30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Q130" i="8" l="1"/>
  <c r="P130" i="8"/>
  <c r="L130" i="8"/>
  <c r="Q129" i="8"/>
  <c r="P129" i="8"/>
  <c r="L129" i="8"/>
  <c r="Q128" i="8"/>
  <c r="P128" i="8"/>
  <c r="L128" i="8"/>
  <c r="Q127" i="8"/>
  <c r="P127" i="8"/>
  <c r="L127" i="8"/>
  <c r="Q126" i="8"/>
  <c r="P126" i="8"/>
  <c r="L126" i="8"/>
  <c r="Q125" i="8"/>
  <c r="P125" i="8"/>
  <c r="L125" i="8"/>
  <c r="Q124" i="8"/>
  <c r="P124" i="8"/>
  <c r="L124" i="8"/>
  <c r="Q123" i="8"/>
  <c r="P123" i="8"/>
  <c r="L123" i="8"/>
  <c r="Q122" i="8"/>
  <c r="P122" i="8"/>
  <c r="L122" i="8"/>
  <c r="Q121" i="8"/>
  <c r="P121" i="8"/>
  <c r="L121" i="8"/>
  <c r="Q120" i="8"/>
  <c r="P120" i="8"/>
  <c r="L120" i="8"/>
  <c r="Q119" i="8"/>
  <c r="P119" i="8"/>
  <c r="L119" i="8"/>
  <c r="Q118" i="8"/>
  <c r="P118" i="8"/>
  <c r="L118" i="8"/>
  <c r="Q117" i="8"/>
  <c r="P117" i="8"/>
  <c r="L117" i="8"/>
  <c r="Q116" i="8"/>
  <c r="P116" i="8"/>
  <c r="L116" i="8"/>
  <c r="Q115" i="8"/>
  <c r="P115" i="8"/>
  <c r="L115" i="8"/>
  <c r="Q114" i="8"/>
  <c r="P114" i="8"/>
  <c r="L114" i="8"/>
  <c r="Q113" i="8"/>
  <c r="P113" i="8"/>
  <c r="L113" i="8"/>
  <c r="Q112" i="8"/>
  <c r="P112" i="8"/>
  <c r="L112" i="8"/>
  <c r="Q111" i="8"/>
  <c r="P111" i="8"/>
  <c r="L111" i="8"/>
  <c r="Q110" i="8"/>
  <c r="P110" i="8"/>
  <c r="L110" i="8"/>
  <c r="Q109" i="8"/>
  <c r="P109" i="8"/>
  <c r="L109" i="8"/>
  <c r="Q108" i="8"/>
  <c r="P108" i="8"/>
  <c r="L108" i="8"/>
  <c r="Q107" i="8"/>
  <c r="P107" i="8"/>
  <c r="L107" i="8"/>
  <c r="Q106" i="8"/>
  <c r="P106" i="8"/>
  <c r="L106" i="8"/>
  <c r="Q105" i="8"/>
  <c r="P105" i="8"/>
  <c r="L105" i="8"/>
  <c r="Q104" i="8"/>
  <c r="P104" i="8"/>
  <c r="L104" i="8"/>
  <c r="Q103" i="8"/>
  <c r="P103" i="8"/>
  <c r="L103" i="8"/>
  <c r="Q102" i="8"/>
  <c r="P102" i="8"/>
  <c r="L102" i="8"/>
  <c r="Q101" i="8"/>
  <c r="P101" i="8"/>
  <c r="L101" i="8"/>
  <c r="Q100" i="8"/>
  <c r="P100" i="8"/>
  <c r="L100" i="8"/>
  <c r="Q99" i="8"/>
  <c r="P99" i="8"/>
  <c r="L99" i="8"/>
  <c r="Q98" i="8"/>
  <c r="P98" i="8"/>
  <c r="L98" i="8"/>
  <c r="Q97" i="8"/>
  <c r="P97" i="8"/>
  <c r="L97" i="8"/>
  <c r="Q96" i="8"/>
  <c r="P96" i="8"/>
  <c r="L96" i="8"/>
  <c r="Q95" i="8"/>
  <c r="P95" i="8"/>
  <c r="L95" i="8"/>
  <c r="Q94" i="8"/>
  <c r="P94" i="8"/>
  <c r="L94" i="8"/>
  <c r="Q93" i="8"/>
  <c r="P93" i="8"/>
  <c r="L93" i="8"/>
  <c r="Q92" i="8"/>
  <c r="P92" i="8"/>
  <c r="L92" i="8"/>
  <c r="Q91" i="8"/>
  <c r="P91" i="8"/>
  <c r="L91" i="8"/>
  <c r="Q90" i="8"/>
  <c r="P90" i="8"/>
  <c r="L90" i="8"/>
  <c r="Q89" i="8"/>
  <c r="P89" i="8"/>
  <c r="L89" i="8"/>
  <c r="Q88" i="8"/>
  <c r="P88" i="8"/>
  <c r="L88" i="8"/>
  <c r="Q87" i="8"/>
  <c r="P87" i="8"/>
  <c r="L87" i="8"/>
  <c r="Q86" i="8"/>
  <c r="P86" i="8"/>
  <c r="L86" i="8"/>
  <c r="Q85" i="8"/>
  <c r="P85" i="8"/>
  <c r="L85" i="8"/>
  <c r="Q84" i="8"/>
  <c r="P84" i="8"/>
  <c r="L84" i="8"/>
  <c r="Q83" i="8"/>
  <c r="P83" i="8"/>
  <c r="L83" i="8"/>
  <c r="Q82" i="8"/>
  <c r="P82" i="8"/>
  <c r="L82" i="8"/>
  <c r="Q81" i="8"/>
  <c r="P81" i="8"/>
  <c r="L81" i="8"/>
  <c r="Q80" i="8"/>
  <c r="P80" i="8"/>
  <c r="L80" i="8"/>
  <c r="Q79" i="8"/>
  <c r="P79" i="8"/>
  <c r="L79" i="8"/>
  <c r="Q78" i="8"/>
  <c r="P78" i="8"/>
  <c r="L78" i="8"/>
  <c r="Q77" i="8"/>
  <c r="P77" i="8"/>
  <c r="L77" i="8"/>
  <c r="Q76" i="8"/>
  <c r="P76" i="8"/>
  <c r="L76" i="8"/>
  <c r="Q75" i="8"/>
  <c r="P75" i="8"/>
  <c r="L75" i="8"/>
  <c r="Q74" i="8"/>
  <c r="P74" i="8"/>
  <c r="L74" i="8"/>
  <c r="Q73" i="8"/>
  <c r="P73" i="8"/>
  <c r="L73" i="8"/>
  <c r="Q72" i="8"/>
  <c r="P72" i="8"/>
  <c r="L72" i="8"/>
  <c r="Q71" i="8"/>
  <c r="P71" i="8"/>
  <c r="L71" i="8"/>
  <c r="Q70" i="8"/>
  <c r="P70" i="8"/>
  <c r="L70" i="8"/>
  <c r="Q69" i="8"/>
  <c r="P69" i="8"/>
  <c r="L69" i="8"/>
  <c r="Q68" i="8"/>
  <c r="P68" i="8"/>
  <c r="L68" i="8"/>
  <c r="Q67" i="8"/>
  <c r="P67" i="8"/>
  <c r="L67" i="8"/>
  <c r="Q66" i="8"/>
  <c r="P66" i="8"/>
  <c r="L66" i="8"/>
  <c r="Q65" i="8"/>
  <c r="P65" i="8"/>
  <c r="L65" i="8"/>
  <c r="Q64" i="8"/>
  <c r="P64" i="8"/>
  <c r="L64" i="8"/>
  <c r="Q63" i="8"/>
  <c r="P63" i="8"/>
  <c r="L63" i="8"/>
  <c r="Q62" i="8"/>
  <c r="P62" i="8"/>
  <c r="L62" i="8"/>
  <c r="Q61" i="8"/>
  <c r="P61" i="8"/>
  <c r="L61" i="8"/>
  <c r="Q60" i="8"/>
  <c r="P60" i="8"/>
  <c r="L60" i="8"/>
  <c r="Q59" i="8"/>
  <c r="P59" i="8"/>
  <c r="L59" i="8"/>
  <c r="Q58" i="8"/>
  <c r="P58" i="8"/>
  <c r="L58" i="8"/>
  <c r="Q57" i="8"/>
  <c r="P57" i="8"/>
  <c r="L57" i="8"/>
  <c r="Q56" i="8"/>
  <c r="P56" i="8"/>
  <c r="L56" i="8"/>
  <c r="Q55" i="8"/>
  <c r="P55" i="8"/>
  <c r="L55" i="8"/>
  <c r="Q54" i="8"/>
  <c r="P54" i="8"/>
  <c r="L54" i="8"/>
  <c r="Q53" i="8"/>
  <c r="P53" i="8"/>
  <c r="L53" i="8"/>
  <c r="Q52" i="8"/>
  <c r="P52" i="8"/>
  <c r="L52" i="8"/>
  <c r="Q51" i="8"/>
  <c r="P51" i="8"/>
  <c r="L51" i="8"/>
  <c r="Q50" i="8"/>
  <c r="P50" i="8"/>
  <c r="L50" i="8"/>
  <c r="Q49" i="8"/>
  <c r="P49" i="8"/>
  <c r="L49" i="8"/>
  <c r="Q48" i="8"/>
  <c r="P48" i="8"/>
  <c r="L48" i="8"/>
  <c r="Q47" i="8"/>
  <c r="P47" i="8"/>
  <c r="L47" i="8"/>
  <c r="Q46" i="8"/>
  <c r="P46" i="8"/>
  <c r="L46" i="8"/>
  <c r="Q45" i="8"/>
  <c r="P45" i="8"/>
  <c r="L45" i="8"/>
  <c r="Q44" i="8"/>
  <c r="P44" i="8"/>
  <c r="L44" i="8"/>
  <c r="Q43" i="8"/>
  <c r="P43" i="8"/>
  <c r="L43" i="8"/>
  <c r="Q42" i="8"/>
  <c r="P42" i="8"/>
  <c r="L42" i="8"/>
  <c r="Q41" i="8"/>
  <c r="P41" i="8"/>
  <c r="L41" i="8"/>
  <c r="Q40" i="8"/>
  <c r="P40" i="8"/>
  <c r="L40" i="8"/>
  <c r="Q39" i="8"/>
  <c r="P39" i="8"/>
  <c r="L39" i="8"/>
  <c r="Q38" i="8"/>
  <c r="P38" i="8"/>
  <c r="L38" i="8"/>
  <c r="Q37" i="8"/>
  <c r="P37" i="8"/>
  <c r="L37" i="8"/>
  <c r="Q36" i="8"/>
  <c r="P36" i="8"/>
  <c r="L36" i="8"/>
  <c r="Q35" i="8"/>
  <c r="P35" i="8"/>
  <c r="L35" i="8"/>
  <c r="Q34" i="8"/>
  <c r="P34" i="8"/>
  <c r="L34" i="8"/>
  <c r="Q33" i="8"/>
  <c r="P33" i="8"/>
  <c r="L33" i="8"/>
  <c r="Q32" i="8"/>
  <c r="P32" i="8"/>
  <c r="L32" i="8"/>
  <c r="Q31" i="8"/>
  <c r="P31" i="8"/>
  <c r="L31" i="8"/>
  <c r="Q30" i="8"/>
  <c r="P30" i="8"/>
  <c r="L30" i="8"/>
  <c r="Q29" i="8"/>
  <c r="P29" i="8"/>
  <c r="L29" i="8"/>
  <c r="Q28" i="8"/>
  <c r="P28" i="8"/>
  <c r="L28" i="8"/>
  <c r="Q27" i="8"/>
  <c r="P27" i="8"/>
  <c r="L27" i="8"/>
  <c r="Q26" i="8"/>
  <c r="P26" i="8"/>
  <c r="L26" i="8"/>
  <c r="Q25" i="8"/>
  <c r="P25" i="8"/>
  <c r="L25" i="8"/>
  <c r="Q24" i="8"/>
  <c r="P24" i="8"/>
  <c r="L24" i="8"/>
  <c r="Q23" i="8"/>
  <c r="P23" i="8"/>
  <c r="L23" i="8"/>
  <c r="Q22" i="8"/>
  <c r="P22" i="8"/>
  <c r="L22" i="8"/>
  <c r="Q21" i="8"/>
  <c r="P21" i="8"/>
  <c r="L21" i="8"/>
  <c r="Q20" i="8"/>
  <c r="P20" i="8"/>
  <c r="L20" i="8"/>
  <c r="Q19" i="8"/>
  <c r="P19" i="8"/>
  <c r="L19" i="8"/>
  <c r="Q18" i="8"/>
  <c r="P18" i="8"/>
  <c r="L18" i="8"/>
  <c r="Q17" i="8"/>
  <c r="P17" i="8"/>
  <c r="L17" i="8"/>
  <c r="Q16" i="8"/>
  <c r="P16" i="8"/>
  <c r="L16" i="8"/>
  <c r="Q15" i="8"/>
  <c r="P15" i="8"/>
  <c r="L15" i="8"/>
  <c r="Q14" i="8"/>
  <c r="P14" i="8"/>
  <c r="L14" i="8"/>
  <c r="Q13" i="8"/>
  <c r="P13" i="8"/>
  <c r="L13" i="8"/>
  <c r="Q12" i="8"/>
  <c r="P12" i="8"/>
  <c r="L12" i="8"/>
  <c r="Q11" i="8"/>
  <c r="P11" i="8"/>
  <c r="L11" i="8"/>
  <c r="Q10" i="8"/>
  <c r="P10" i="8"/>
  <c r="L10" i="8"/>
  <c r="Q9" i="8"/>
  <c r="P9" i="8"/>
  <c r="L9" i="8"/>
  <c r="Q8" i="8"/>
  <c r="P8" i="8"/>
  <c r="L8" i="8"/>
  <c r="Q7" i="8"/>
  <c r="P7" i="8"/>
  <c r="L7" i="8"/>
  <c r="Q6" i="8"/>
  <c r="P6" i="8"/>
  <c r="L6" i="8"/>
  <c r="Q5" i="8"/>
  <c r="P5" i="8"/>
  <c r="L5" i="8"/>
  <c r="Q4" i="8"/>
  <c r="P4" i="8"/>
  <c r="L4" i="8"/>
  <c r="Q3" i="8"/>
  <c r="P3" i="8"/>
  <c r="L3" i="8"/>
  <c r="F106" i="4" l="1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5" i="4"/>
  <c r="F4" i="4"/>
  <c r="F3" i="4"/>
  <c r="N641" i="3" l="1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H162" i="2" l="1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connections.xml><?xml version="1.0" encoding="utf-8"?>
<connections xmlns="http://schemas.openxmlformats.org/spreadsheetml/2006/main">
  <connection id="1" name="新建文本文档 (3)" type="6" refreshedVersion="5" background="1" saveData="1">
    <textPr codePage="936" sourceFile="C:\Users\navys\Desktop\新建文本文档 (3).txt">
      <textFields>
        <textField/>
      </textFields>
    </textPr>
  </connection>
  <connection id="2" name="新建文本文档 (3)1" type="6" refreshedVersion="5" background="1" saveData="1">
    <textPr codePage="936" sourceFile="C:\Users\navys\Desktop\新建文本文档 (3).txt">
      <textFields>
        <textField/>
      </textFields>
    </textPr>
  </connection>
  <connection id="3" name="新建文本文档 (3)2" type="6" refreshedVersion="5" background="1" saveData="1">
    <textPr codePage="936" sourceFile="C:\Users\navys\Desktop\新建文本文档 (3).txt">
      <textFields>
        <textField/>
      </textFields>
    </textPr>
  </connection>
  <connection id="4" name="新建文本文档 (3)3" type="6" refreshedVersion="5" background="1" saveData="1">
    <textPr codePage="936" sourceFile="C:\Users\navys\Desktop\新建文本文档 (3).txt">
      <textFields>
        <textField/>
      </textFields>
    </textPr>
  </connection>
  <connection id="5" name="新建文本文档 (3)4" type="6" refreshedVersion="5" background="1" saveData="1">
    <textPr codePage="936" sourceFile="C:\Users\navys\Desktop\新建文本文档 (3).txt">
      <textFields>
        <textField/>
      </textFields>
    </textPr>
  </connection>
  <connection id="6" name="新建文本文档 (3)5" type="6" refreshedVersion="5" background="1" saveData="1">
    <textPr codePage="936" sourceFile="C:\Users\navys\Desktop\新建文本文档 (3).txt">
      <textFields>
        <textField/>
      </textFields>
    </textPr>
  </connection>
  <connection id="7" name="新建文本文档 (3)6" type="6" refreshedVersion="5" background="1" saveData="1">
    <textPr codePage="936" sourceFile="C:\Users\navys\Desktop\新建文本文档 (3).txt">
      <textFields>
        <textField/>
      </textFields>
    </textPr>
  </connection>
  <connection id="8" name="新建文本文档 (3)7" type="6" refreshedVersion="5" background="1" saveData="1">
    <textPr codePage="936" sourceFile="C:\Users\navys\Desktop\新建文本文档 (3).txt">
      <textFields>
        <textField/>
      </textFields>
    </textPr>
  </connection>
</connections>
</file>

<file path=xl/sharedStrings.xml><?xml version="1.0" encoding="utf-8"?>
<sst xmlns="http://schemas.openxmlformats.org/spreadsheetml/2006/main" count="34239" uniqueCount="9540">
  <si>
    <t>Sample</t>
    <phoneticPr fontId="3" type="noConversion"/>
  </si>
  <si>
    <t>Section</t>
    <phoneticPr fontId="3" type="noConversion"/>
  </si>
  <si>
    <t>Location</t>
    <phoneticPr fontId="3" type="noConversion"/>
  </si>
  <si>
    <t>Depth(m)</t>
    <phoneticPr fontId="3" type="noConversion"/>
  </si>
  <si>
    <t>References</t>
    <phoneticPr fontId="3" type="noConversion"/>
  </si>
  <si>
    <t>Taxa</t>
    <phoneticPr fontId="3" type="noConversion"/>
  </si>
  <si>
    <t xml:space="preserve">COG_47.8 </t>
  </si>
  <si>
    <t>Broken River</t>
  </si>
  <si>
    <t>Australia</t>
    <phoneticPr fontId="3" type="noConversion"/>
  </si>
  <si>
    <t>Trotter et al., 2016</t>
    <phoneticPr fontId="3" type="noConversion"/>
  </si>
  <si>
    <t xml:space="preserve">Oz. exc. excavata, ?Oz. excavata </t>
  </si>
  <si>
    <t xml:space="preserve">COG_45.8 </t>
  </si>
  <si>
    <t>Trotter et al., 2016</t>
    <phoneticPr fontId="3" type="noConversion"/>
  </si>
  <si>
    <t xml:space="preserve">?Oulodus sp., Ozarkodina sp. </t>
  </si>
  <si>
    <t xml:space="preserve">COG_45.4 </t>
  </si>
  <si>
    <t>Australia</t>
    <phoneticPr fontId="3" type="noConversion"/>
  </si>
  <si>
    <t xml:space="preserve">Oz. exc., Oz. sp., ?Oul. sp. </t>
  </si>
  <si>
    <t xml:space="preserve">COG_44.9 </t>
  </si>
  <si>
    <t>Australia</t>
    <phoneticPr fontId="3" type="noConversion"/>
  </si>
  <si>
    <t xml:space="preserve">Oz. excavata excavata </t>
  </si>
  <si>
    <t xml:space="preserve">COG_44.8 </t>
  </si>
  <si>
    <t xml:space="preserve">Oz. excavata excavata, Oz. sp. </t>
  </si>
  <si>
    <t xml:space="preserve">COG_44.3 </t>
  </si>
  <si>
    <t xml:space="preserve">COG_43.9 </t>
  </si>
  <si>
    <t>Australia</t>
    <phoneticPr fontId="3" type="noConversion"/>
  </si>
  <si>
    <t xml:space="preserve">COG_43.7 </t>
  </si>
  <si>
    <t xml:space="preserve">COG_41.9 </t>
  </si>
  <si>
    <t xml:space="preserve">BM_48.60 </t>
  </si>
  <si>
    <t xml:space="preserve">Ozarkodina excavata </t>
  </si>
  <si>
    <t xml:space="preserve">BM_16.17 </t>
  </si>
  <si>
    <t>Trotter et al., 2016</t>
    <phoneticPr fontId="3" type="noConversion"/>
  </si>
  <si>
    <t xml:space="preserve">Distomodus staurognathoides </t>
  </si>
  <si>
    <t xml:space="preserve">BM_13.80 </t>
  </si>
  <si>
    <t xml:space="preserve">Oulodus angustatus </t>
  </si>
  <si>
    <t xml:space="preserve">BM_12.50 </t>
  </si>
  <si>
    <t xml:space="preserve">Oulodus sinuosis </t>
  </si>
  <si>
    <t xml:space="preserve">BM_11.70 </t>
  </si>
  <si>
    <t xml:space="preserve">Dapsilodus sp. </t>
  </si>
  <si>
    <t xml:space="preserve">BM_11.09 </t>
  </si>
  <si>
    <t xml:space="preserve">BM_10.90 </t>
  </si>
  <si>
    <t xml:space="preserve">Dist. staurogn., Dist. sp.? </t>
  </si>
  <si>
    <t>3ARW-13</t>
  </si>
  <si>
    <t>Cornwallis Island</t>
    <phoneticPr fontId="3" type="noConversion"/>
  </si>
  <si>
    <t>Canadian Arctic</t>
  </si>
  <si>
    <t xml:space="preserve">Ozarkodina excavata excavata </t>
  </si>
  <si>
    <t>3ARW-37</t>
  </si>
  <si>
    <t>3ARW-34</t>
  </si>
  <si>
    <t>Cornwallis Island</t>
    <phoneticPr fontId="3" type="noConversion"/>
  </si>
  <si>
    <t>3ARW-12</t>
  </si>
  <si>
    <t>3ARW-9</t>
  </si>
  <si>
    <t>3ARW-5</t>
  </si>
  <si>
    <t>3ARW-4</t>
  </si>
  <si>
    <t xml:space="preserve">Kockelella sp. </t>
  </si>
  <si>
    <t>3ARW-2</t>
  </si>
  <si>
    <t>Cornwallis Island</t>
    <phoneticPr fontId="3" type="noConversion"/>
  </si>
  <si>
    <t xml:space="preserve">Dapsilodus obliquicostatus </t>
  </si>
  <si>
    <t>2ARW-3</t>
  </si>
  <si>
    <t>Trotter et al., 2016</t>
    <phoneticPr fontId="3" type="noConversion"/>
  </si>
  <si>
    <t xml:space="preserve">Ozarkodina confluens </t>
  </si>
  <si>
    <t>2ARW-1</t>
  </si>
  <si>
    <t>ARW-13</t>
  </si>
  <si>
    <t>ARW-10</t>
  </si>
  <si>
    <t xml:space="preserve">CP55 </t>
  </si>
  <si>
    <t xml:space="preserve">ARW-6 </t>
  </si>
  <si>
    <t xml:space="preserve">CP53 </t>
  </si>
  <si>
    <t xml:space="preserve">CP49A </t>
  </si>
  <si>
    <t xml:space="preserve">CP47 </t>
  </si>
  <si>
    <t xml:space="preserve">ARE-6 </t>
  </si>
  <si>
    <t xml:space="preserve">ARE-5 </t>
  </si>
  <si>
    <t xml:space="preserve">Pterospathodus  pennatus procerus </t>
  </si>
  <si>
    <t xml:space="preserve">ARE-1 </t>
  </si>
  <si>
    <t xml:space="preserve">Asp. fluegeli,  indet. sp. (coniform) </t>
  </si>
  <si>
    <t xml:space="preserve">CP31 </t>
  </si>
  <si>
    <t xml:space="preserve">Aspelundia fluegeli </t>
  </si>
  <si>
    <t xml:space="preserve">CP28 </t>
  </si>
  <si>
    <t xml:space="preserve">CP27 </t>
  </si>
  <si>
    <t xml:space="preserve">Asp. fluegeli, Pa. unicostatus </t>
  </si>
  <si>
    <t xml:space="preserve">CP25 </t>
  </si>
  <si>
    <t>Cornwallis Island</t>
    <phoneticPr fontId="3" type="noConversion"/>
  </si>
  <si>
    <t xml:space="preserve">CP20 </t>
  </si>
  <si>
    <t xml:space="preserve">CP17 </t>
  </si>
  <si>
    <t xml:space="preserve">CP13 </t>
  </si>
  <si>
    <t xml:space="preserve">Asp. fluegeli, Pt. celloni </t>
  </si>
  <si>
    <t xml:space="preserve">CP4 </t>
  </si>
  <si>
    <t xml:space="preserve">CM2C-28 </t>
  </si>
  <si>
    <t xml:space="preserve">Aspelundia petila </t>
  </si>
  <si>
    <t xml:space="preserve">CM2C-26 </t>
  </si>
  <si>
    <t xml:space="preserve">CM2C-19 </t>
  </si>
  <si>
    <t xml:space="preserve">CM2C-18 </t>
  </si>
  <si>
    <t xml:space="preserve">CM2C-16 </t>
  </si>
  <si>
    <t xml:space="preserve">CM2C-14 </t>
  </si>
  <si>
    <t xml:space="preserve">CM2C-11 </t>
  </si>
  <si>
    <t xml:space="preserve">CM2C-10 </t>
  </si>
  <si>
    <t xml:space="preserve">CM2C-9 </t>
  </si>
  <si>
    <t xml:space="preserve">CM2C-7 </t>
  </si>
  <si>
    <t xml:space="preserve">CM2C-5 </t>
  </si>
  <si>
    <t>Cornwallis Island</t>
    <phoneticPr fontId="3" type="noConversion"/>
  </si>
  <si>
    <t xml:space="preserve">CM2C-3 </t>
  </si>
  <si>
    <t xml:space="preserve">Daps. obliquicostatus, Dist. kent. </t>
  </si>
  <si>
    <t xml:space="preserve">CM2B-1 </t>
  </si>
  <si>
    <t>Asp. petila, Dist. kentuckyensis, Oz.</t>
  </si>
  <si>
    <t xml:space="preserve">CPS16 </t>
  </si>
  <si>
    <t xml:space="preserve">Ozarkodina hassi </t>
  </si>
  <si>
    <t xml:space="preserve">CPS14 </t>
  </si>
  <si>
    <t xml:space="preserve">Rexroadus kentuckyensis </t>
  </si>
  <si>
    <t xml:space="preserve">CPS10 </t>
  </si>
  <si>
    <t xml:space="preserve">CPS7 </t>
  </si>
  <si>
    <t xml:space="preserve">Rexroadus nathani </t>
  </si>
  <si>
    <t xml:space="preserve">Kolka-54_164.0-164.3 </t>
  </si>
  <si>
    <t>Latvia</t>
  </si>
  <si>
    <t>Baltica</t>
    <phoneticPr fontId="3" type="noConversion"/>
  </si>
  <si>
    <t xml:space="preserve">Kolka-54_172.7-173.0 </t>
  </si>
  <si>
    <t xml:space="preserve">Kolka-54_180.2-181.0 </t>
  </si>
  <si>
    <t>Baltica</t>
    <phoneticPr fontId="3" type="noConversion"/>
  </si>
  <si>
    <t xml:space="preserve">Kolka-54_191.0-191.3 </t>
  </si>
  <si>
    <t xml:space="preserve">Kolka-54_197.7-198.0 </t>
  </si>
  <si>
    <t xml:space="preserve">Ohesaare_3.15-9.0 </t>
  </si>
  <si>
    <t>Saaremaa</t>
  </si>
  <si>
    <t xml:space="preserve">Ohesaare_20.10-20.35 </t>
  </si>
  <si>
    <t>Baltica</t>
    <phoneticPr fontId="3" type="noConversion"/>
  </si>
  <si>
    <t xml:space="preserve">Oz. ex gr. remscheidensis </t>
  </si>
  <si>
    <t xml:space="preserve">Kolka-54_227.5 </t>
  </si>
  <si>
    <t xml:space="preserve">Oulodus elegans </t>
  </si>
  <si>
    <t xml:space="preserve">Ohesaare_52.0-52.25 </t>
  </si>
  <si>
    <t xml:space="preserve">Kolka-54_253.6-253.8 </t>
  </si>
  <si>
    <t xml:space="preserve">Oul. elegans, Oz. ex.gr. rem. </t>
  </si>
  <si>
    <t xml:space="preserve">Ohesaare_76.7-76.9 </t>
  </si>
  <si>
    <t xml:space="preserve">Ohesaare_90.75-91.0 </t>
  </si>
  <si>
    <t>Baltica</t>
    <phoneticPr fontId="3" type="noConversion"/>
  </si>
  <si>
    <t xml:space="preserve">Ohesaare_95.95-96.20 </t>
  </si>
  <si>
    <t xml:space="preserve">Ohesaare_100.8-101.05 </t>
  </si>
  <si>
    <t>Pavilosta_763.00-.30</t>
  </si>
  <si>
    <t>Pavilosta_779.00-.30</t>
  </si>
  <si>
    <t xml:space="preserve">Riksu_30.30-.45 </t>
  </si>
  <si>
    <t xml:space="preserve">Riksu_33.50-.65 </t>
  </si>
  <si>
    <t xml:space="preserve">Pavilosta_792.1 </t>
  </si>
  <si>
    <t xml:space="preserve">Riksu_39.10-.25 </t>
  </si>
  <si>
    <t xml:space="preserve">Kolka-54_362.30-362.61 </t>
  </si>
  <si>
    <t xml:space="preserve">Riksu_50.25-.35 </t>
  </si>
  <si>
    <t xml:space="preserve">Ctenognathodus sp. </t>
  </si>
  <si>
    <t xml:space="preserve">Riksu_54.20-.30 </t>
  </si>
  <si>
    <t xml:space="preserve">Ctenognathodus cf. murchisoni </t>
  </si>
  <si>
    <t xml:space="preserve">Kolka-54_407 </t>
  </si>
  <si>
    <t xml:space="preserve">Riksu_62.3 </t>
  </si>
  <si>
    <t xml:space="preserve">Kolka-54_412.0-412.4 </t>
  </si>
  <si>
    <t xml:space="preserve">Riksu_64.60-.80 </t>
  </si>
  <si>
    <t xml:space="preserve">Kolka-54_427.4-427.7 </t>
  </si>
  <si>
    <t xml:space="preserve">Kolka-54_436.7-437.0 </t>
  </si>
  <si>
    <t xml:space="preserve">Kolka-54_448.0-448.3 </t>
  </si>
  <si>
    <t xml:space="preserve">Riksu_75.80-.90 </t>
  </si>
  <si>
    <t>Trotter et al., 2016</t>
    <phoneticPr fontId="3" type="noConversion"/>
  </si>
  <si>
    <t xml:space="preserve">Riksu_84.70-.80 </t>
  </si>
  <si>
    <t xml:space="preserve">Riksu_89.25-.40 </t>
  </si>
  <si>
    <t xml:space="preserve">Riksu_103.60-.75 </t>
  </si>
  <si>
    <t xml:space="preserve">Riksu_107.10-.30 </t>
  </si>
  <si>
    <t xml:space="preserve">Riksu_115.35-.45 </t>
  </si>
  <si>
    <t xml:space="preserve">Riksu_120.00-.20 </t>
  </si>
  <si>
    <t xml:space="preserve">Riksu_126.80-.90 </t>
  </si>
  <si>
    <t xml:space="preserve">Riksu_132.35-.50 </t>
  </si>
  <si>
    <t xml:space="preserve">Riksu_136.60-.80 </t>
  </si>
  <si>
    <t xml:space="preserve">Riksu_141.50-.70 </t>
  </si>
  <si>
    <t xml:space="preserve">Riksu_146.40-.50 </t>
  </si>
  <si>
    <t xml:space="preserve">Riksu_153.40-.50 </t>
  </si>
  <si>
    <t xml:space="preserve">863_C95-321 </t>
  </si>
  <si>
    <t xml:space="preserve">863_C95-317 </t>
  </si>
  <si>
    <t xml:space="preserve">863_C95-315 </t>
  </si>
  <si>
    <t xml:space="preserve">Oulodus? cf. excavata </t>
  </si>
  <si>
    <t xml:space="preserve">863_C95-313 </t>
  </si>
  <si>
    <t xml:space="preserve">863_C95-311 </t>
  </si>
  <si>
    <t xml:space="preserve">863_C95-306 </t>
  </si>
  <si>
    <t>Baltica</t>
    <phoneticPr fontId="3" type="noConversion"/>
  </si>
  <si>
    <t xml:space="preserve">Pt. am. amorphognathoides </t>
  </si>
  <si>
    <t xml:space="preserve">863_C95-302 </t>
  </si>
  <si>
    <t xml:space="preserve">863_C95-300 </t>
  </si>
  <si>
    <t xml:space="preserve">863_C95-298 </t>
  </si>
  <si>
    <t xml:space="preserve">863_C95-296 </t>
  </si>
  <si>
    <t xml:space="preserve">863_C95-294 </t>
  </si>
  <si>
    <t xml:space="preserve">863_C95-290 </t>
  </si>
  <si>
    <t xml:space="preserve">863_C95-286 </t>
  </si>
  <si>
    <t xml:space="preserve">863_C95-282 </t>
  </si>
  <si>
    <t xml:space="preserve">863_C95-278 </t>
  </si>
  <si>
    <t xml:space="preserve">863_C95-270 </t>
  </si>
  <si>
    <t xml:space="preserve">Aizpute_C97-76 </t>
  </si>
  <si>
    <t xml:space="preserve">Daps. sp., Pt. am. am. </t>
  </si>
  <si>
    <t xml:space="preserve">863_C95-268 </t>
  </si>
  <si>
    <t xml:space="preserve">Pt. am. lithuanicus </t>
  </si>
  <si>
    <t xml:space="preserve">863_C95-264 </t>
  </si>
  <si>
    <t xml:space="preserve">Pt. am. lithuanicus? </t>
  </si>
  <si>
    <t xml:space="preserve">863_C95-262 </t>
  </si>
  <si>
    <t xml:space="preserve">Pt. am. lennarti? </t>
  </si>
  <si>
    <t xml:space="preserve">863_C95-256 </t>
  </si>
  <si>
    <t xml:space="preserve">Pt. am. angulatus, Pt. eop. ssp. n. 1 </t>
  </si>
  <si>
    <t xml:space="preserve">Aizpute_C97-94 </t>
  </si>
  <si>
    <t xml:space="preserve">Daps. sp., Pt. am. angulatus </t>
  </si>
  <si>
    <t xml:space="preserve">863_C95-250 </t>
  </si>
  <si>
    <t xml:space="preserve">Pt. am. angulatus, Pt. eop. ssp. n. 2 </t>
  </si>
  <si>
    <t xml:space="preserve">863_C95-248 </t>
  </si>
  <si>
    <t xml:space="preserve">Aizpute_C97-96 </t>
  </si>
  <si>
    <t xml:space="preserve">Daps. sp., Pt. eop. ssp. n. 2 </t>
  </si>
  <si>
    <t xml:space="preserve">863_C95-244 </t>
  </si>
  <si>
    <t xml:space="preserve">863_C95-240 </t>
  </si>
  <si>
    <t xml:space="preserve">Pt. eopennatus ssp. n. 2 </t>
  </si>
  <si>
    <t xml:space="preserve">863_C95-238 </t>
  </si>
  <si>
    <t xml:space="preserve">Pt. eopennatus ssp. n. 1 </t>
  </si>
  <si>
    <t xml:space="preserve">863_C95-234 </t>
  </si>
  <si>
    <t xml:space="preserve">Aizpute_C97-107 </t>
  </si>
  <si>
    <t xml:space="preserve">Aspelundia? cf. fluegeli </t>
  </si>
  <si>
    <t xml:space="preserve">Aizpute_C97-112 </t>
  </si>
  <si>
    <t xml:space="preserve">Aizpute_C00-6 </t>
  </si>
  <si>
    <t xml:space="preserve">Aspelundia? expansa </t>
  </si>
  <si>
    <t xml:space="preserve">Aizpute_C00-2 </t>
  </si>
  <si>
    <t>Anticosti Island</t>
  </si>
  <si>
    <t>Quebec</t>
  </si>
  <si>
    <t xml:space="preserve">Aulacognathus bullatus </t>
  </si>
  <si>
    <t xml:space="preserve">A79-C88 </t>
  </si>
  <si>
    <t xml:space="preserve">Ozarkodina pirata </t>
  </si>
  <si>
    <t xml:space="preserve">A79-C85 </t>
  </si>
  <si>
    <t xml:space="preserve">A79-C57 </t>
  </si>
  <si>
    <t xml:space="preserve">A79-C70 </t>
  </si>
  <si>
    <t xml:space="preserve">Oz. pirata, Rex. nathani, Rex. kent. </t>
  </si>
  <si>
    <t xml:space="preserve">Oz. hassi, Oz. strena </t>
  </si>
  <si>
    <t xml:space="preserve">A79-C173 </t>
  </si>
  <si>
    <t xml:space="preserve">Ozarkodina strena </t>
  </si>
  <si>
    <t xml:space="preserve">A-011T </t>
  </si>
  <si>
    <t xml:space="preserve">A79-C166 </t>
  </si>
  <si>
    <t xml:space="preserve">A79-C32 </t>
  </si>
  <si>
    <t xml:space="preserve">A79-C150 </t>
  </si>
  <si>
    <t xml:space="preserve">Ozarkodina oldhamensis </t>
  </si>
  <si>
    <t xml:space="preserve">GBR-3.15A </t>
  </si>
  <si>
    <t>Welsh Borderlands</t>
  </si>
  <si>
    <t xml:space="preserve">UK </t>
  </si>
  <si>
    <t xml:space="preserve">Ozarkodina sp. </t>
  </si>
  <si>
    <t xml:space="preserve">GBR-3.15.2 </t>
  </si>
  <si>
    <t xml:space="preserve">GBR-3.13 </t>
  </si>
  <si>
    <t xml:space="preserve">GBR-3.12.2 </t>
  </si>
  <si>
    <t xml:space="preserve">GBR-3.12.1 </t>
  </si>
  <si>
    <t xml:space="preserve">GBR-3.7 </t>
  </si>
  <si>
    <t xml:space="preserve">Kockelella variabilis </t>
  </si>
  <si>
    <t xml:space="preserve">GBR-3.4A </t>
  </si>
  <si>
    <t xml:space="preserve">Kockelella sp., ?Kockelella sp. </t>
  </si>
  <si>
    <t xml:space="preserve">GBR-3.1 </t>
  </si>
  <si>
    <t xml:space="preserve">GBR-2.3 </t>
  </si>
  <si>
    <t xml:space="preserve">Ozarkodina sagitta </t>
  </si>
  <si>
    <t xml:space="preserve">GBR-2.1 </t>
  </si>
  <si>
    <t xml:space="preserve">Carniodus carnulus </t>
  </si>
  <si>
    <t>T (℃)</t>
    <phoneticPr fontId="3" type="noConversion"/>
  </si>
  <si>
    <t>Latitude</t>
    <phoneticPr fontId="3" type="noConversion"/>
  </si>
  <si>
    <t>BRJ 133/33.2+34</t>
  </si>
  <si>
    <t xml:space="preserve">Broken River Jell, JESSEY Section </t>
  </si>
  <si>
    <t>Australia</t>
  </si>
  <si>
    <t>Devonian</t>
    <phoneticPr fontId="3" type="noConversion"/>
  </si>
  <si>
    <t>Eifelian</t>
  </si>
  <si>
    <t>costatus</t>
  </si>
  <si>
    <t>Conodont</t>
    <phoneticPr fontId="3" type="noConversion"/>
  </si>
  <si>
    <t>Joachimski et al., 2009</t>
    <phoneticPr fontId="4" type="noConversion"/>
  </si>
  <si>
    <t>BRJ 133/32+32.2</t>
  </si>
  <si>
    <t>Conodont</t>
    <phoneticPr fontId="3" type="noConversion"/>
  </si>
  <si>
    <t>Joachimski et al., 2009</t>
    <phoneticPr fontId="4" type="noConversion"/>
  </si>
  <si>
    <t>BRJ 133/30</t>
  </si>
  <si>
    <t>Devonian</t>
    <phoneticPr fontId="3" type="noConversion"/>
  </si>
  <si>
    <t>partitus</t>
  </si>
  <si>
    <t>Conodont</t>
    <phoneticPr fontId="3" type="noConversion"/>
  </si>
  <si>
    <t>BRJ 33/28.1+29.3.1</t>
  </si>
  <si>
    <t>BRJ 133/26</t>
  </si>
  <si>
    <t>Emsian</t>
  </si>
  <si>
    <t>patulus</t>
  </si>
  <si>
    <t>BRJ 133/21.3-21.6+23</t>
  </si>
  <si>
    <t>BRJ 133/18</t>
  </si>
  <si>
    <t>BRJ 133/6+9-10</t>
  </si>
  <si>
    <t>serotinus</t>
  </si>
  <si>
    <t>BRJ 133/0-1+3-4</t>
  </si>
  <si>
    <t>B 28</t>
  </si>
  <si>
    <t xml:space="preserve">Buchan, Gelantipy Road </t>
  </si>
  <si>
    <t>inversus</t>
  </si>
  <si>
    <t>B 8.10</t>
  </si>
  <si>
    <t>B 8.9.3</t>
  </si>
  <si>
    <t>B 8.9.2</t>
  </si>
  <si>
    <t>B 8.9</t>
  </si>
  <si>
    <t>B 8.8.10 H</t>
  </si>
  <si>
    <t>perbonus</t>
  </si>
  <si>
    <t>B 8.8.4.15+8.8.6</t>
  </si>
  <si>
    <t>T</t>
  </si>
  <si>
    <t xml:space="preserve">Buchan, Caves </t>
  </si>
  <si>
    <t>BCE-3+4</t>
  </si>
  <si>
    <t>B 7.18.9H+7.20.2H</t>
  </si>
  <si>
    <t>SR 257</t>
  </si>
  <si>
    <t>Sawpit Ridge</t>
  </si>
  <si>
    <t>dehiscens</t>
  </si>
  <si>
    <t>SR 247</t>
  </si>
  <si>
    <t>SR 245</t>
  </si>
  <si>
    <t>SR 190</t>
  </si>
  <si>
    <t>SR 185</t>
  </si>
  <si>
    <t>SR 179</t>
  </si>
  <si>
    <t>SR 145</t>
  </si>
  <si>
    <t>SR 120</t>
  </si>
  <si>
    <t>BOO 75-76</t>
  </si>
  <si>
    <t xml:space="preserve">Boola Quarry </t>
  </si>
  <si>
    <t>Pragian</t>
  </si>
  <si>
    <t>kindlei</t>
  </si>
  <si>
    <t>BOO 72</t>
  </si>
  <si>
    <t>kindley</t>
  </si>
  <si>
    <t>BOO 48</t>
  </si>
  <si>
    <t>BOO 20.5+40</t>
  </si>
  <si>
    <t>BOO 17.1</t>
  </si>
  <si>
    <t>BOO 16.5</t>
  </si>
  <si>
    <t>TQ 16</t>
  </si>
  <si>
    <t xml:space="preserve">Tyres Quarry </t>
  </si>
  <si>
    <t>BOO 16</t>
  </si>
  <si>
    <t>BOO 14.5</t>
  </si>
  <si>
    <t>BOO 13.8</t>
  </si>
  <si>
    <t>BOO 13.1</t>
  </si>
  <si>
    <t>TQ 12.3</t>
  </si>
  <si>
    <t>TQ 11.8-11.9</t>
  </si>
  <si>
    <t>TQ 11</t>
  </si>
  <si>
    <t>BOO 11.1</t>
  </si>
  <si>
    <t>BOO 10.2</t>
  </si>
  <si>
    <t>TQ 9.15</t>
  </si>
  <si>
    <t>BOO 7.9</t>
  </si>
  <si>
    <t>BOO 7.8</t>
  </si>
  <si>
    <t>TQ 7.2-7.9</t>
  </si>
  <si>
    <t>TQ 7.3</t>
  </si>
  <si>
    <t>TQ 6.6-6.7</t>
  </si>
  <si>
    <t>sulcata</t>
  </si>
  <si>
    <t>BOO 6.2</t>
  </si>
  <si>
    <t>sulcatus</t>
  </si>
  <si>
    <t>BOO 5.3</t>
  </si>
  <si>
    <t>TQ 4.7-4.8</t>
  </si>
  <si>
    <t>BOO 3.8</t>
  </si>
  <si>
    <t>TQ 3.3</t>
  </si>
  <si>
    <t>BOO 2.8</t>
  </si>
  <si>
    <t>TQ 2-2.1</t>
  </si>
  <si>
    <t>TQ 1.3</t>
  </si>
  <si>
    <t>TQ 0</t>
  </si>
  <si>
    <t>GCR 473.4+479+532.8</t>
  </si>
  <si>
    <t xml:space="preserve">Wellington </t>
  </si>
  <si>
    <t>GCR 449.5</t>
  </si>
  <si>
    <t>GCR 438.5</t>
  </si>
  <si>
    <t>GCR 322.6</t>
  </si>
  <si>
    <t>GCR 274.5</t>
  </si>
  <si>
    <t>GCR 153.8+259</t>
  </si>
  <si>
    <t>GCR 76+80.5</t>
  </si>
  <si>
    <t>GCR 67.2</t>
  </si>
  <si>
    <t>BRJ 180/25.8+26.4+28</t>
  </si>
  <si>
    <t xml:space="preserve">Broken River Jell, Arch Creek Limestone </t>
  </si>
  <si>
    <t>Lochkovian/Pragian</t>
  </si>
  <si>
    <t>pesavis/sulcatus</t>
  </si>
  <si>
    <t>GCR 21.5</t>
  </si>
  <si>
    <t>Lochkovian</t>
  </si>
  <si>
    <t>pesavis</t>
  </si>
  <si>
    <t>MUNG 84.3</t>
  </si>
  <si>
    <t xml:space="preserve">Mungallala </t>
  </si>
  <si>
    <t>MUNG 73.7</t>
  </si>
  <si>
    <t>QU 325</t>
  </si>
  <si>
    <t>Windellama</t>
  </si>
  <si>
    <t>MUNG 65.9</t>
  </si>
  <si>
    <t>MUNG 64.1</t>
  </si>
  <si>
    <t>MUNG 53.2</t>
  </si>
  <si>
    <t>QU 288+323</t>
  </si>
  <si>
    <t>MUNG 12.3</t>
  </si>
  <si>
    <t>MUNG 11.7</t>
  </si>
  <si>
    <t>MUNG 10.9</t>
  </si>
  <si>
    <t>MUNG 9.5</t>
  </si>
  <si>
    <t>MUNG 9.6</t>
  </si>
  <si>
    <t>MUNG 8.5</t>
  </si>
  <si>
    <t>MUNG 7.2</t>
  </si>
  <si>
    <t>MUNG 6.8-6.9</t>
  </si>
  <si>
    <t>MUNG 6.6</t>
  </si>
  <si>
    <t>MUNG 6.7</t>
  </si>
  <si>
    <t>MUNG 4.3</t>
  </si>
  <si>
    <t>MUNG 1.55+2.75</t>
  </si>
  <si>
    <t>MUNG 1.4</t>
  </si>
  <si>
    <t>MUNG 0.9</t>
  </si>
  <si>
    <t>MUNG 0.5</t>
  </si>
  <si>
    <t>QU 262</t>
  </si>
  <si>
    <t>MUNG 0</t>
  </si>
  <si>
    <t>QU 248</t>
  </si>
  <si>
    <t>delta</t>
  </si>
  <si>
    <t>QU 234</t>
  </si>
  <si>
    <t>QU 233</t>
  </si>
  <si>
    <t>QU 229</t>
  </si>
  <si>
    <t xml:space="preserve">Lochkovian </t>
  </si>
  <si>
    <t>QU 227</t>
  </si>
  <si>
    <t>QU 226</t>
  </si>
  <si>
    <t>QU 219+222</t>
  </si>
  <si>
    <t>QU 217</t>
  </si>
  <si>
    <t>eurekaensis</t>
  </si>
  <si>
    <t>QU 218</t>
  </si>
  <si>
    <t>QU 215</t>
  </si>
  <si>
    <t>QU 212</t>
  </si>
  <si>
    <t>QU 209</t>
  </si>
  <si>
    <t>QU 171+176</t>
  </si>
  <si>
    <t>QU 167</t>
  </si>
  <si>
    <t>MN 62</t>
  </si>
  <si>
    <t>La Serre</t>
  </si>
  <si>
    <t>France</t>
  </si>
  <si>
    <t>Europe</t>
    <phoneticPr fontId="3" type="noConversion"/>
  </si>
  <si>
    <t>Carboniferous</t>
    <phoneticPr fontId="3" type="noConversion"/>
  </si>
  <si>
    <t>Tournaisian</t>
    <phoneticPr fontId="3" type="noConversion"/>
  </si>
  <si>
    <t>Tournaisian</t>
  </si>
  <si>
    <t>R 63</t>
  </si>
  <si>
    <t>Kahlleite</t>
  </si>
  <si>
    <t>Germany</t>
  </si>
  <si>
    <t>Famennian</t>
  </si>
  <si>
    <t>praesulcata</t>
  </si>
  <si>
    <t>MN 61</t>
  </si>
  <si>
    <t>MN 60</t>
  </si>
  <si>
    <t>Europe</t>
    <phoneticPr fontId="3" type="noConversion"/>
  </si>
  <si>
    <t>MN 59</t>
  </si>
  <si>
    <t>MN 58</t>
  </si>
  <si>
    <t>R 62</t>
  </si>
  <si>
    <t>MN 57</t>
  </si>
  <si>
    <t>MN 53</t>
  </si>
  <si>
    <t>MN 52</t>
  </si>
  <si>
    <t>MN 51</t>
  </si>
  <si>
    <t>MN 50</t>
  </si>
  <si>
    <t>MN 49</t>
  </si>
  <si>
    <t>MN 48</t>
  </si>
  <si>
    <t>R 57</t>
  </si>
  <si>
    <t>MN 47</t>
  </si>
  <si>
    <t>R 56</t>
  </si>
  <si>
    <t>R 54</t>
  </si>
  <si>
    <t>R 53</t>
  </si>
  <si>
    <t>R 50</t>
  </si>
  <si>
    <t>R 49</t>
  </si>
  <si>
    <t>R 47</t>
  </si>
  <si>
    <t>BT 124+125</t>
  </si>
  <si>
    <t>Beringhauser Tunnel</t>
  </si>
  <si>
    <t>MN 46</t>
  </si>
  <si>
    <t>R 46</t>
  </si>
  <si>
    <t>R 45</t>
  </si>
  <si>
    <t>R 44</t>
  </si>
  <si>
    <t>MN 45</t>
  </si>
  <si>
    <t>R 43</t>
  </si>
  <si>
    <t>R 42</t>
  </si>
  <si>
    <t>R 41</t>
  </si>
  <si>
    <t>R 40</t>
  </si>
  <si>
    <t>R 39</t>
  </si>
  <si>
    <t>MN 44</t>
  </si>
  <si>
    <t>R 37</t>
  </si>
  <si>
    <t>BT 118+119</t>
  </si>
  <si>
    <t>R 36</t>
  </si>
  <si>
    <t>R 35</t>
  </si>
  <si>
    <t>R 34</t>
  </si>
  <si>
    <t>MN 43</t>
  </si>
  <si>
    <t>BT 113+114</t>
  </si>
  <si>
    <t>R 32</t>
  </si>
  <si>
    <t>BT 108+109a</t>
  </si>
  <si>
    <t>R 31</t>
  </si>
  <si>
    <t>MN 42</t>
  </si>
  <si>
    <t>BT 104+105</t>
  </si>
  <si>
    <t>BT 102</t>
  </si>
  <si>
    <t>BT 119 (a)</t>
  </si>
  <si>
    <t>R 30</t>
  </si>
  <si>
    <t>MN 41</t>
  </si>
  <si>
    <t>BT 100</t>
  </si>
  <si>
    <t>BT 118 (a)</t>
  </si>
  <si>
    <t>BT 114 (a)</t>
  </si>
  <si>
    <t>BT 113 (a)</t>
  </si>
  <si>
    <t>BT 112a (a)</t>
  </si>
  <si>
    <t>MN 40</t>
  </si>
  <si>
    <t>BT 109 (a)</t>
  </si>
  <si>
    <t>BT 107 (a)</t>
  </si>
  <si>
    <t>BT 97</t>
  </si>
  <si>
    <t>BT 95</t>
  </si>
  <si>
    <t>R 21</t>
  </si>
  <si>
    <t>BT 104 (a)</t>
  </si>
  <si>
    <t>BT 93</t>
  </si>
  <si>
    <t>R 20</t>
  </si>
  <si>
    <t>MN 39</t>
  </si>
  <si>
    <t>R 19</t>
  </si>
  <si>
    <t>R 18</t>
  </si>
  <si>
    <t>MN 38</t>
  </si>
  <si>
    <t>BT 99 (a)</t>
  </si>
  <si>
    <t>R 17</t>
  </si>
  <si>
    <t>MN 37</t>
  </si>
  <si>
    <t>BT 90</t>
  </si>
  <si>
    <t>R 16</t>
  </si>
  <si>
    <t>BT 96 (a)</t>
  </si>
  <si>
    <t>marginifera</t>
  </si>
  <si>
    <t>R 14</t>
  </si>
  <si>
    <t>MN 36</t>
  </si>
  <si>
    <t>R 13</t>
  </si>
  <si>
    <t>L 27</t>
  </si>
  <si>
    <t>R 11</t>
  </si>
  <si>
    <t>R 10</t>
  </si>
  <si>
    <t>BT 88</t>
  </si>
  <si>
    <t>R 9</t>
  </si>
  <si>
    <t>MN 35</t>
  </si>
  <si>
    <t>BT 93 (a)</t>
  </si>
  <si>
    <t>MN 34</t>
  </si>
  <si>
    <t>R 8</t>
  </si>
  <si>
    <t>MN 33</t>
  </si>
  <si>
    <t>MN 32</t>
  </si>
  <si>
    <t>R 7</t>
  </si>
  <si>
    <t>R 6</t>
  </si>
  <si>
    <t>MN 31</t>
  </si>
  <si>
    <t>BT 88 (a)</t>
  </si>
  <si>
    <t>rhomboidea</t>
  </si>
  <si>
    <t>MN 30</t>
  </si>
  <si>
    <t>R 5</t>
  </si>
  <si>
    <t>BT 85 (a)</t>
  </si>
  <si>
    <t>R 4</t>
  </si>
  <si>
    <t>BT 82 (a)</t>
  </si>
  <si>
    <t>R 3</t>
  </si>
  <si>
    <t>L 25</t>
  </si>
  <si>
    <t>R 2</t>
  </si>
  <si>
    <t>MN 29</t>
  </si>
  <si>
    <t>R 1</t>
  </si>
  <si>
    <t>BT 79 (a)</t>
  </si>
  <si>
    <t>L 24</t>
  </si>
  <si>
    <t>MN 28</t>
  </si>
  <si>
    <t>L 23</t>
  </si>
  <si>
    <t>BT 76 (a)</t>
  </si>
  <si>
    <t>L 22</t>
  </si>
  <si>
    <t>MN 24</t>
  </si>
  <si>
    <t>MN 23</t>
  </si>
  <si>
    <t>BT 73 (a)</t>
  </si>
  <si>
    <t>MN 22</t>
  </si>
  <si>
    <t>BT 34</t>
  </si>
  <si>
    <t>BT 70 (a)</t>
  </si>
  <si>
    <t>BT 32</t>
  </si>
  <si>
    <t>L 21</t>
  </si>
  <si>
    <t xml:space="preserve">BT 67 (a) </t>
  </si>
  <si>
    <t>BT 30</t>
  </si>
  <si>
    <t>MN 21</t>
  </si>
  <si>
    <t>BT 27</t>
  </si>
  <si>
    <t>L 18</t>
  </si>
  <si>
    <t>L 17</t>
  </si>
  <si>
    <t>BT 24</t>
  </si>
  <si>
    <t>L 20</t>
  </si>
  <si>
    <t>BT 64b (a)</t>
  </si>
  <si>
    <t>L 16</t>
  </si>
  <si>
    <t>BT 21</t>
  </si>
  <si>
    <t>BT 20</t>
  </si>
  <si>
    <t>MN 20</t>
  </si>
  <si>
    <t>BT 17</t>
  </si>
  <si>
    <t>L 15u</t>
  </si>
  <si>
    <t>BT 15</t>
  </si>
  <si>
    <t>Vo 74a</t>
  </si>
  <si>
    <t>Vogelsberg</t>
  </si>
  <si>
    <t>triangularis</t>
  </si>
  <si>
    <t>BT 13</t>
  </si>
  <si>
    <t>L 14</t>
  </si>
  <si>
    <t>BT 60 (a)</t>
  </si>
  <si>
    <t>BT 11</t>
  </si>
  <si>
    <t>Vo 73</t>
  </si>
  <si>
    <t>BT 9</t>
  </si>
  <si>
    <t>Vo 72b</t>
  </si>
  <si>
    <t>Vo 72a</t>
  </si>
  <si>
    <t>BT 57 (a)</t>
  </si>
  <si>
    <t>BT 7b</t>
  </si>
  <si>
    <t>Vo 70a</t>
  </si>
  <si>
    <t>L 13</t>
  </si>
  <si>
    <t>MN 19</t>
  </si>
  <si>
    <t>Vo 69</t>
  </si>
  <si>
    <t>Vo 68</t>
  </si>
  <si>
    <t>BT 54 (a)</t>
  </si>
  <si>
    <t>Vo 67</t>
  </si>
  <si>
    <t>BT 52 (a)</t>
  </si>
  <si>
    <t>Vo 66</t>
  </si>
  <si>
    <t>L 12</t>
  </si>
  <si>
    <t>BT 50c (a)</t>
  </si>
  <si>
    <t>BT 49 (a)</t>
  </si>
  <si>
    <t>BT 48 (a)</t>
  </si>
  <si>
    <t>Vo 65</t>
  </si>
  <si>
    <t>BT 6b</t>
  </si>
  <si>
    <t>BT 47 (a)</t>
  </si>
  <si>
    <t>Vo 64</t>
  </si>
  <si>
    <t>MN 18</t>
  </si>
  <si>
    <t>Vo 62</t>
  </si>
  <si>
    <t xml:space="preserve">BT 45 (a) </t>
  </si>
  <si>
    <t>Vo 60</t>
  </si>
  <si>
    <t>Vo 59</t>
  </si>
  <si>
    <t xml:space="preserve">BT 43 (a) </t>
  </si>
  <si>
    <t>L 11o</t>
  </si>
  <si>
    <t>Vo 58b</t>
  </si>
  <si>
    <t>L 11u</t>
  </si>
  <si>
    <t>BT 5</t>
  </si>
  <si>
    <t>Vo 57</t>
  </si>
  <si>
    <t>L 10e</t>
  </si>
  <si>
    <t>L 10d</t>
  </si>
  <si>
    <t>MN 17</t>
  </si>
  <si>
    <t>Vo 56</t>
  </si>
  <si>
    <t>L 10c</t>
  </si>
  <si>
    <t>L 10b</t>
  </si>
  <si>
    <t>Vo 54</t>
  </si>
  <si>
    <t>L 10a</t>
  </si>
  <si>
    <t>BT 41 (a)</t>
  </si>
  <si>
    <t>BT 39 (a)</t>
  </si>
  <si>
    <t>BT 38 (a)</t>
  </si>
  <si>
    <t>Vo 53</t>
  </si>
  <si>
    <t>L 9o</t>
  </si>
  <si>
    <t>Frasnian</t>
  </si>
  <si>
    <t>linguiformis</t>
  </si>
  <si>
    <t>MN 16</t>
  </si>
  <si>
    <t>Zone 13</t>
  </si>
  <si>
    <t>L 9u</t>
  </si>
  <si>
    <t>BT 4b</t>
  </si>
  <si>
    <t>L 8</t>
  </si>
  <si>
    <t>L 6</t>
  </si>
  <si>
    <t>MN 15</t>
  </si>
  <si>
    <t>Vo 50</t>
  </si>
  <si>
    <t>BT 3</t>
  </si>
  <si>
    <t>L 4</t>
  </si>
  <si>
    <t>Vo 49</t>
  </si>
  <si>
    <t>Vo 48b</t>
  </si>
  <si>
    <t>BT 37 (a)</t>
  </si>
  <si>
    <t>BT 36 (a)</t>
  </si>
  <si>
    <t>BT 35b (a)</t>
  </si>
  <si>
    <t>Vo 48a</t>
  </si>
  <si>
    <t>Vo 47</t>
  </si>
  <si>
    <t>MN 14</t>
  </si>
  <si>
    <t>BT 1</t>
  </si>
  <si>
    <t>L 3</t>
  </si>
  <si>
    <t>Vo 45</t>
  </si>
  <si>
    <t>BT 34 (a)</t>
  </si>
  <si>
    <t>BT 33 (a)</t>
  </si>
  <si>
    <t xml:space="preserve">Frasnian </t>
  </si>
  <si>
    <t>Vo 44</t>
  </si>
  <si>
    <t>BT 32 (a)</t>
  </si>
  <si>
    <t>BT 30 (a)</t>
  </si>
  <si>
    <t>L 1u</t>
  </si>
  <si>
    <t>BT 29 (a)</t>
  </si>
  <si>
    <t>Vo 41</t>
  </si>
  <si>
    <t>MN 13</t>
  </si>
  <si>
    <t>BT 27 (a)</t>
  </si>
  <si>
    <t>BT 26b (a)</t>
  </si>
  <si>
    <t>Vo 40</t>
  </si>
  <si>
    <t>Vo 37</t>
  </si>
  <si>
    <t>Vo 36</t>
  </si>
  <si>
    <t>BT 25 (a)</t>
  </si>
  <si>
    <t>BT 24 (a)</t>
  </si>
  <si>
    <t>Vo 35</t>
  </si>
  <si>
    <t>Vo 34b</t>
  </si>
  <si>
    <t>L III/9</t>
  </si>
  <si>
    <t>BT 22 (a)</t>
  </si>
  <si>
    <t>Vo 33</t>
  </si>
  <si>
    <t>MN 12</t>
  </si>
  <si>
    <t>L III/8</t>
  </si>
  <si>
    <t>Vo 32</t>
  </si>
  <si>
    <t>L III/7</t>
  </si>
  <si>
    <t>Vo 31</t>
  </si>
  <si>
    <t>BT 19a (a)</t>
  </si>
  <si>
    <t>L II/2</t>
  </si>
  <si>
    <t>Vo 30b</t>
  </si>
  <si>
    <t>BT 16 (a)</t>
  </si>
  <si>
    <t>MN 11</t>
  </si>
  <si>
    <t>Zone 12</t>
  </si>
  <si>
    <t>Vo 30a</t>
  </si>
  <si>
    <t>L II/1</t>
  </si>
  <si>
    <t>Vo 29a</t>
  </si>
  <si>
    <t>BT 13a (a)</t>
  </si>
  <si>
    <t>Vo 28c</t>
  </si>
  <si>
    <t>L III/2o</t>
  </si>
  <si>
    <t>Vo 28b</t>
  </si>
  <si>
    <t>MN 10</t>
  </si>
  <si>
    <t>L III/2u</t>
  </si>
  <si>
    <t>Vo 27</t>
  </si>
  <si>
    <t>Vo 28a</t>
  </si>
  <si>
    <t>L III/1</t>
  </si>
  <si>
    <t>Vo 26</t>
  </si>
  <si>
    <t>Vo 25</t>
  </si>
  <si>
    <t>Vo 24</t>
  </si>
  <si>
    <t>MN 9</t>
  </si>
  <si>
    <t>Vo 23a</t>
  </si>
  <si>
    <t>Vo 20a</t>
  </si>
  <si>
    <t>BT 10b (a)</t>
  </si>
  <si>
    <t>MN 8</t>
  </si>
  <si>
    <t>Vo 17</t>
  </si>
  <si>
    <t>Vo 16</t>
  </si>
  <si>
    <t>MN 7</t>
  </si>
  <si>
    <t>Vo 15</t>
  </si>
  <si>
    <t>MN 6</t>
  </si>
  <si>
    <t>Vo 10</t>
  </si>
  <si>
    <t>MN 4</t>
  </si>
  <si>
    <t>Zone 11</t>
  </si>
  <si>
    <t>BT 5 (a)</t>
  </si>
  <si>
    <t>MN 3</t>
  </si>
  <si>
    <t>BT 3 (a)</t>
  </si>
  <si>
    <t>MN 2</t>
  </si>
  <si>
    <t>BT 1Ac (a)</t>
  </si>
  <si>
    <t>BT 1Ab (a)</t>
  </si>
  <si>
    <t>MN 141</t>
  </si>
  <si>
    <t>Pic de Bissous</t>
  </si>
  <si>
    <t>Zone 3</t>
  </si>
  <si>
    <t>MN 140</t>
  </si>
  <si>
    <t>MN 139</t>
  </si>
  <si>
    <t>MN 138</t>
  </si>
  <si>
    <t xml:space="preserve">MN 137 </t>
  </si>
  <si>
    <t>MN 136</t>
  </si>
  <si>
    <t>Zone 2</t>
  </si>
  <si>
    <t>MN 63</t>
  </si>
  <si>
    <t>Puech de la Suque</t>
  </si>
  <si>
    <t>MN 135</t>
  </si>
  <si>
    <t>BB 48</t>
  </si>
  <si>
    <t>Blauer Bruch</t>
  </si>
  <si>
    <t>Frasnian</t>
    <phoneticPr fontId="3" type="noConversion"/>
  </si>
  <si>
    <t>falsiovalis</t>
  </si>
  <si>
    <t>MN 134</t>
  </si>
  <si>
    <t>Frasnian</t>
    <phoneticPr fontId="3" type="noConversion"/>
  </si>
  <si>
    <t>MN 133</t>
  </si>
  <si>
    <t>MN 64</t>
  </si>
  <si>
    <t>MN 132</t>
  </si>
  <si>
    <t>MN 65</t>
  </si>
  <si>
    <t>BB 46</t>
  </si>
  <si>
    <t>MN 131</t>
  </si>
  <si>
    <t>MN 66</t>
  </si>
  <si>
    <t>MN 67</t>
  </si>
  <si>
    <t>Zone 1</t>
  </si>
  <si>
    <t>MN 68</t>
  </si>
  <si>
    <t>MN 69</t>
  </si>
  <si>
    <t>MN 70</t>
  </si>
  <si>
    <t>MN 74</t>
  </si>
  <si>
    <t>Givetian</t>
  </si>
  <si>
    <t>norrisi</t>
  </si>
  <si>
    <t>MN 75</t>
  </si>
  <si>
    <t>MN 76</t>
  </si>
  <si>
    <t>MN 77</t>
  </si>
  <si>
    <t>MN 78</t>
  </si>
  <si>
    <t>MN 79</t>
  </si>
  <si>
    <t>MN 90</t>
  </si>
  <si>
    <t>MN 89</t>
  </si>
  <si>
    <t>MN 80</t>
  </si>
  <si>
    <t>MN 88</t>
  </si>
  <si>
    <t>MN 87</t>
  </si>
  <si>
    <t>MN 86</t>
  </si>
  <si>
    <t>MN 85</t>
  </si>
  <si>
    <t>MN 84</t>
  </si>
  <si>
    <t>MN 83</t>
  </si>
  <si>
    <t>MN 130</t>
  </si>
  <si>
    <t>hermanni-christatus</t>
  </si>
  <si>
    <t>MN 82</t>
  </si>
  <si>
    <t>MN 81</t>
  </si>
  <si>
    <t>MN 129</t>
  </si>
  <si>
    <t>MN 128</t>
  </si>
  <si>
    <t>MN 127</t>
  </si>
  <si>
    <t>MN 126</t>
  </si>
  <si>
    <t>MN 125</t>
  </si>
  <si>
    <t>MN 124</t>
  </si>
  <si>
    <t>MN 123</t>
  </si>
  <si>
    <t>MN 122</t>
  </si>
  <si>
    <t>MN 119</t>
  </si>
  <si>
    <t>BB 64</t>
  </si>
  <si>
    <t>MN 117</t>
  </si>
  <si>
    <t>MN 116</t>
  </si>
  <si>
    <t>MN 115</t>
  </si>
  <si>
    <t>MN 114</t>
  </si>
  <si>
    <t>MN 113</t>
  </si>
  <si>
    <t>MN 111</t>
  </si>
  <si>
    <t>MN 109</t>
  </si>
  <si>
    <t>MN 108</t>
  </si>
  <si>
    <t>BB 24</t>
  </si>
  <si>
    <t>hemiansatus</t>
  </si>
  <si>
    <t>BB 22</t>
  </si>
  <si>
    <t>MN 107</t>
  </si>
  <si>
    <t>BB 21</t>
  </si>
  <si>
    <t>BB 15</t>
  </si>
  <si>
    <t>MN 106</t>
  </si>
  <si>
    <t>P70/D</t>
  </si>
  <si>
    <t>Eifel, Schönecken-Dingdorf</t>
  </si>
  <si>
    <t>P74/D</t>
  </si>
  <si>
    <t>P90/D</t>
  </si>
  <si>
    <t>P130/D</t>
  </si>
  <si>
    <t>P132/D</t>
  </si>
  <si>
    <t>BB 11</t>
  </si>
  <si>
    <t>P162/D</t>
  </si>
  <si>
    <t>P164/D</t>
  </si>
  <si>
    <t xml:space="preserve">P172/D </t>
  </si>
  <si>
    <t>P184/D</t>
  </si>
  <si>
    <t>BB 08</t>
  </si>
  <si>
    <t>MN 105</t>
  </si>
  <si>
    <t>MN 104</t>
  </si>
  <si>
    <t>kockelianus</t>
  </si>
  <si>
    <t>MN 103</t>
  </si>
  <si>
    <t>P344/D</t>
  </si>
  <si>
    <t>MN 102</t>
  </si>
  <si>
    <t>MN 101</t>
  </si>
  <si>
    <t>MN 100</t>
  </si>
  <si>
    <t>1/3b</t>
  </si>
  <si>
    <t xml:space="preserve">Eifel, Hillesheimer Mulde </t>
  </si>
  <si>
    <t>7b/2</t>
  </si>
  <si>
    <t>MN 99</t>
  </si>
  <si>
    <t>P639/D</t>
  </si>
  <si>
    <t>australis</t>
  </si>
  <si>
    <t>MN 98</t>
  </si>
  <si>
    <t>P696/D</t>
  </si>
  <si>
    <t>5a/15</t>
  </si>
  <si>
    <t>723-28/D</t>
  </si>
  <si>
    <t>CZ 153</t>
  </si>
  <si>
    <t xml:space="preserve">Červený lom </t>
  </si>
  <si>
    <t>Czech Republic</t>
  </si>
  <si>
    <t>costatus costatus</t>
  </si>
  <si>
    <t>P753/D</t>
  </si>
  <si>
    <t>CZ 690</t>
  </si>
  <si>
    <t xml:space="preserve">Prastav </t>
  </si>
  <si>
    <t>costatus?</t>
  </si>
  <si>
    <t>CZ 671</t>
  </si>
  <si>
    <t xml:space="preserve">Vysoká  </t>
  </si>
  <si>
    <t>CZ 151</t>
  </si>
  <si>
    <t>CZ 667</t>
  </si>
  <si>
    <t>CZ 150</t>
  </si>
  <si>
    <t>CZ 149</t>
  </si>
  <si>
    <t>CZ 689</t>
  </si>
  <si>
    <t>CZ 147</t>
  </si>
  <si>
    <t>CZ 688</t>
  </si>
  <si>
    <t>CZ 145</t>
  </si>
  <si>
    <t>CZ 144</t>
  </si>
  <si>
    <t>CZ 143</t>
  </si>
  <si>
    <t>CZ 687</t>
  </si>
  <si>
    <t>CZ 141</t>
  </si>
  <si>
    <t>CZ 658</t>
  </si>
  <si>
    <t>CZ 139</t>
  </si>
  <si>
    <t>CZ 138</t>
  </si>
  <si>
    <t>CZ 655</t>
  </si>
  <si>
    <t>CZ 137</t>
  </si>
  <si>
    <t>CZ 135</t>
  </si>
  <si>
    <t>CZ 134</t>
  </si>
  <si>
    <t>CZ 685</t>
  </si>
  <si>
    <t>CZ 131</t>
  </si>
  <si>
    <t>CZ 647</t>
  </si>
  <si>
    <t>CZ 130</t>
  </si>
  <si>
    <t>CZ 684</t>
  </si>
  <si>
    <t>CZ 129</t>
  </si>
  <si>
    <t>CZ 682</t>
  </si>
  <si>
    <t>CZ 127</t>
  </si>
  <si>
    <t>MN 96</t>
  </si>
  <si>
    <t>CZ 126</t>
  </si>
  <si>
    <t>CZ 124</t>
  </si>
  <si>
    <t>CZ 123</t>
  </si>
  <si>
    <t>CZ 117</t>
  </si>
  <si>
    <t>CZ 116</t>
  </si>
  <si>
    <t>CZ 115</t>
  </si>
  <si>
    <t>CZ 113</t>
  </si>
  <si>
    <t>CZ 112</t>
  </si>
  <si>
    <t>CZ 111</t>
  </si>
  <si>
    <t>CZ 110</t>
  </si>
  <si>
    <t>CZ 108</t>
  </si>
  <si>
    <t>MN 92</t>
  </si>
  <si>
    <t>MN 94</t>
  </si>
  <si>
    <t>CZ 105</t>
  </si>
  <si>
    <t>laticostatus</t>
  </si>
  <si>
    <t>CZ 102</t>
  </si>
  <si>
    <t>CZ 100</t>
  </si>
  <si>
    <t>CZ 534</t>
  </si>
  <si>
    <t>Požáry</t>
  </si>
  <si>
    <t>CZ 777</t>
  </si>
  <si>
    <t xml:space="preserve">Velká Chuchle </t>
  </si>
  <si>
    <t>CZ 526</t>
  </si>
  <si>
    <t>CZ 773</t>
  </si>
  <si>
    <t>CZ 324</t>
  </si>
  <si>
    <t xml:space="preserve">Černá rokle </t>
  </si>
  <si>
    <t>CZ 327</t>
  </si>
  <si>
    <t>CZ 523</t>
  </si>
  <si>
    <t>CZ 335</t>
  </si>
  <si>
    <t>CZ 522</t>
  </si>
  <si>
    <t>CZ 240</t>
  </si>
  <si>
    <t xml:space="preserve">Radotín - U topolů </t>
  </si>
  <si>
    <t>CZ 516</t>
  </si>
  <si>
    <t>CZ 515</t>
  </si>
  <si>
    <t>CZ 514</t>
  </si>
  <si>
    <t>CZ 513</t>
  </si>
  <si>
    <t>CZ 512</t>
  </si>
  <si>
    <t>CZ 235</t>
  </si>
  <si>
    <t>CZ 507</t>
  </si>
  <si>
    <t>CZ 504</t>
  </si>
  <si>
    <t>CZ 225</t>
  </si>
  <si>
    <t>CZ 223</t>
  </si>
  <si>
    <t>CZ 221</t>
  </si>
  <si>
    <t>CZ 220</t>
  </si>
  <si>
    <t>CZ 493</t>
  </si>
  <si>
    <t>CZ 492</t>
  </si>
  <si>
    <t>CZ 217</t>
  </si>
  <si>
    <t>CZ 31</t>
  </si>
  <si>
    <t xml:space="preserve">Budňany Rock  </t>
  </si>
  <si>
    <t>CZ 486</t>
  </si>
  <si>
    <t>CZ 485</t>
  </si>
  <si>
    <t>CZ 484</t>
  </si>
  <si>
    <t>CZ 483</t>
  </si>
  <si>
    <t>CZ 482</t>
  </si>
  <si>
    <t>CZ 481</t>
  </si>
  <si>
    <t>CZ 480</t>
  </si>
  <si>
    <t>CZ 211</t>
  </si>
  <si>
    <t>CZ 25</t>
  </si>
  <si>
    <t>CZ 210</t>
  </si>
  <si>
    <t>CZ 475</t>
  </si>
  <si>
    <t>CZ 209</t>
  </si>
  <si>
    <t>CZ 471</t>
  </si>
  <si>
    <t>Silurian</t>
    <phoneticPr fontId="3" type="noConversion"/>
  </si>
  <si>
    <t>Přidoli</t>
  </si>
  <si>
    <t>CZ 469</t>
  </si>
  <si>
    <t>CZ 23</t>
  </si>
  <si>
    <t>CZ 468</t>
  </si>
  <si>
    <t>CZ 467</t>
  </si>
  <si>
    <t>CZ 466</t>
  </si>
  <si>
    <t>CZ 21</t>
  </si>
  <si>
    <t>CZ 20</t>
  </si>
  <si>
    <t>CZ 464</t>
  </si>
  <si>
    <t>CZ 463</t>
  </si>
  <si>
    <t>CZ 462</t>
  </si>
  <si>
    <t>CZ 461</t>
  </si>
  <si>
    <t>CZ 459</t>
  </si>
  <si>
    <t>CZ 457</t>
  </si>
  <si>
    <t>CZ 456</t>
  </si>
  <si>
    <t>CZ 455</t>
  </si>
  <si>
    <t>CZ 453</t>
  </si>
  <si>
    <t>CZ 451</t>
  </si>
  <si>
    <t>CZ 450</t>
  </si>
  <si>
    <t>CZ 449</t>
  </si>
  <si>
    <t>CZ 448</t>
  </si>
  <si>
    <t>CZ 447</t>
  </si>
  <si>
    <t>CZ 446</t>
  </si>
  <si>
    <t>CZ 445</t>
  </si>
  <si>
    <t>CZ 444</t>
  </si>
  <si>
    <t>CZ 443</t>
  </si>
  <si>
    <t>CZ 441</t>
  </si>
  <si>
    <t>CZ 440</t>
  </si>
  <si>
    <t xml:space="preserve">CZ 437 </t>
  </si>
  <si>
    <t>CZ 435</t>
  </si>
  <si>
    <t>Silurian</t>
    <phoneticPr fontId="3" type="noConversion"/>
  </si>
  <si>
    <t>CZ 434</t>
  </si>
  <si>
    <t>CZ 432</t>
  </si>
  <si>
    <t>Conodont</t>
    <phoneticPr fontId="3" type="noConversion"/>
  </si>
  <si>
    <t>CZ 431</t>
  </si>
  <si>
    <t>CZ 430</t>
  </si>
  <si>
    <t>Ludlow</t>
  </si>
  <si>
    <t>Joachimski et al., 2009</t>
    <phoneticPr fontId="4" type="noConversion"/>
  </si>
  <si>
    <t>CZ 429</t>
  </si>
  <si>
    <t xml:space="preserve">CZ 426 </t>
  </si>
  <si>
    <t>CZ 425</t>
  </si>
  <si>
    <t>CZ 424</t>
  </si>
  <si>
    <t>CZ 422</t>
  </si>
  <si>
    <t>Silurian</t>
    <phoneticPr fontId="3" type="noConversion"/>
  </si>
  <si>
    <t>CZ 420</t>
  </si>
  <si>
    <t>CZ 418</t>
  </si>
  <si>
    <t>CZ 416</t>
  </si>
  <si>
    <t>CZ 415</t>
  </si>
  <si>
    <t>CZ 414</t>
  </si>
  <si>
    <t>CZ 413</t>
  </si>
  <si>
    <t>CZ 412</t>
  </si>
  <si>
    <t>CZ 411</t>
  </si>
  <si>
    <t>CZ 410</t>
  </si>
  <si>
    <t>CZ 409</t>
  </si>
  <si>
    <t>CZ 408</t>
  </si>
  <si>
    <t>CZ 407</t>
  </si>
  <si>
    <t>CZ 406</t>
  </si>
  <si>
    <t>CZ 405</t>
  </si>
  <si>
    <t>CZ 401</t>
  </si>
  <si>
    <t>BHE 95-5C</t>
  </si>
  <si>
    <t xml:space="preserve">Iowa, Bird Hill East </t>
  </si>
  <si>
    <t>USA</t>
  </si>
  <si>
    <t>BHE 95-3C</t>
  </si>
  <si>
    <t>BHE 95-2C</t>
  </si>
  <si>
    <t>HG-26</t>
  </si>
  <si>
    <t xml:space="preserve">Iowa, Hackberry Grove </t>
  </si>
  <si>
    <t>HG-21</t>
  </si>
  <si>
    <t>HG-18</t>
  </si>
  <si>
    <t>jamieae</t>
  </si>
  <si>
    <t>HG-12</t>
  </si>
  <si>
    <t>WQ 90-7+8</t>
  </si>
  <si>
    <t xml:space="preserve">Iowa, Williams Quarry </t>
  </si>
  <si>
    <t>punctata</t>
  </si>
  <si>
    <t>WQ 90-5+6</t>
  </si>
  <si>
    <t>WQ 90-4</t>
  </si>
  <si>
    <t>WQ 90-2</t>
  </si>
  <si>
    <t>BQ-18C</t>
  </si>
  <si>
    <t xml:space="preserve">Iowa, Buffaly Quarry </t>
    <phoneticPr fontId="3" type="noConversion"/>
  </si>
  <si>
    <t>BQ-14C</t>
  </si>
  <si>
    <t xml:space="preserve">Iowa, Buffaly Quarry </t>
  </si>
  <si>
    <t>BQ-11C</t>
  </si>
  <si>
    <t>BQ-10C</t>
  </si>
  <si>
    <t>BQ-9C</t>
  </si>
  <si>
    <t>BQ-8C</t>
  </si>
  <si>
    <t>BQ-5C</t>
  </si>
  <si>
    <t>BQ-4C</t>
  </si>
  <si>
    <t>DQ 83-20C</t>
  </si>
  <si>
    <t>DQ 83-16C</t>
  </si>
  <si>
    <t>PWW-8C</t>
  </si>
  <si>
    <t xml:space="preserve">Iowa, IPSCO Well </t>
  </si>
  <si>
    <t>Devonian</t>
    <phoneticPr fontId="3" type="noConversion"/>
  </si>
  <si>
    <t>DQ 83-14C</t>
  </si>
  <si>
    <t>PWW-7C</t>
  </si>
  <si>
    <t>DQ 83-11C</t>
  </si>
  <si>
    <t>DQ 83-10C</t>
  </si>
  <si>
    <t>PWW-6C</t>
  </si>
  <si>
    <t>DQ 83-9C</t>
  </si>
  <si>
    <t>PWW-5C</t>
  </si>
  <si>
    <t>PWW-4C</t>
  </si>
  <si>
    <t>DQ 83-7C</t>
  </si>
  <si>
    <t>DQ 83-6C</t>
  </si>
  <si>
    <t>DQ 83-4C</t>
  </si>
  <si>
    <t>PWW-3C</t>
  </si>
  <si>
    <t>PWW-2C</t>
  </si>
  <si>
    <t>PWW-1C</t>
  </si>
  <si>
    <t>Age (Ma)</t>
    <phoneticPr fontId="3" type="noConversion"/>
  </si>
  <si>
    <t>Sample</t>
    <phoneticPr fontId="3" type="noConversion"/>
  </si>
  <si>
    <t>Section</t>
    <phoneticPr fontId="3" type="noConversion"/>
  </si>
  <si>
    <t>Location</t>
    <phoneticPr fontId="3" type="noConversion"/>
  </si>
  <si>
    <t>Location2</t>
    <phoneticPr fontId="3" type="noConversion"/>
  </si>
  <si>
    <t>Longitude</t>
    <phoneticPr fontId="3" type="noConversion"/>
  </si>
  <si>
    <t>Period</t>
    <phoneticPr fontId="3" type="noConversion"/>
  </si>
  <si>
    <t>Stage</t>
    <phoneticPr fontId="3" type="noConversion"/>
  </si>
  <si>
    <t>Substage</t>
    <phoneticPr fontId="3" type="noConversion"/>
  </si>
  <si>
    <t>Conodont zone</t>
    <phoneticPr fontId="3" type="noConversion"/>
  </si>
  <si>
    <t>Age (Ma)</t>
    <phoneticPr fontId="3" type="noConversion"/>
  </si>
  <si>
    <t>T (℃)</t>
    <phoneticPr fontId="3" type="noConversion"/>
  </si>
  <si>
    <t>References</t>
    <phoneticPr fontId="3" type="noConversion"/>
  </si>
  <si>
    <t>FA-63</t>
  </si>
  <si>
    <t>FA-60</t>
  </si>
  <si>
    <t>FA-59</t>
  </si>
  <si>
    <t>FA-58</t>
  </si>
  <si>
    <t>FA-57</t>
  </si>
  <si>
    <t>FA-56</t>
  </si>
  <si>
    <t>FA-55</t>
  </si>
  <si>
    <t>FA-54</t>
  </si>
  <si>
    <t>FA-53</t>
  </si>
  <si>
    <t>--</t>
  </si>
  <si>
    <t>FA-52</t>
  </si>
  <si>
    <t>FA-51</t>
  </si>
  <si>
    <t>FA-50</t>
  </si>
  <si>
    <t>FA-49</t>
  </si>
  <si>
    <t>FA-48</t>
  </si>
  <si>
    <t>FA-47</t>
  </si>
  <si>
    <t>FA-46</t>
  </si>
  <si>
    <t>FA-45</t>
  </si>
  <si>
    <t>FA-44</t>
  </si>
  <si>
    <t>FA-43</t>
  </si>
  <si>
    <t>FA-42</t>
  </si>
  <si>
    <t>FA-41</t>
  </si>
  <si>
    <t>FA-40T</t>
  </si>
  <si>
    <t>FA-40S</t>
  </si>
  <si>
    <t>FA-40R</t>
  </si>
  <si>
    <t>FA-40Q</t>
  </si>
  <si>
    <t>FA-40P</t>
  </si>
  <si>
    <t>FA-40O</t>
  </si>
  <si>
    <t>FA-40N</t>
  </si>
  <si>
    <t>FA-40M</t>
  </si>
  <si>
    <t>FA-40K</t>
  </si>
  <si>
    <t>Pa. linguiformis</t>
  </si>
  <si>
    <t>FA-40J</t>
  </si>
  <si>
    <t>FA-40I</t>
  </si>
  <si>
    <t>FA-40H</t>
  </si>
  <si>
    <t>FA-40G</t>
  </si>
  <si>
    <t>FA-40F</t>
  </si>
  <si>
    <t>FA-40E</t>
  </si>
  <si>
    <t>FA-40D</t>
  </si>
  <si>
    <t>FA-40C</t>
  </si>
  <si>
    <t>FA-40B</t>
  </si>
  <si>
    <t>FA-40A</t>
  </si>
  <si>
    <t>FA-39B</t>
  </si>
  <si>
    <t>FA-39A</t>
  </si>
  <si>
    <t>Y38F</t>
  </si>
  <si>
    <t>Ramiform</t>
  </si>
  <si>
    <t>FA-38</t>
  </si>
  <si>
    <t>FA-37</t>
  </si>
  <si>
    <t>FA-36</t>
  </si>
  <si>
    <t>FA-35</t>
  </si>
  <si>
    <t>FA-33</t>
  </si>
  <si>
    <t>FA-32</t>
  </si>
  <si>
    <t>FA-31</t>
  </si>
  <si>
    <t>FA-30</t>
  </si>
  <si>
    <t>FA-29</t>
  </si>
  <si>
    <t>FA-28</t>
  </si>
  <si>
    <t>FA-27B</t>
  </si>
  <si>
    <t>FA-27A</t>
  </si>
  <si>
    <t>Y26A</t>
  </si>
  <si>
    <t>FA-25</t>
  </si>
  <si>
    <t>FA-24</t>
  </si>
  <si>
    <t>FA-23</t>
  </si>
  <si>
    <t>FA-22</t>
  </si>
  <si>
    <t>FA-21</t>
  </si>
  <si>
    <t>FA-20</t>
  </si>
  <si>
    <t>FA-19</t>
  </si>
  <si>
    <t>FA-18</t>
  </si>
  <si>
    <t>FA-17</t>
  </si>
  <si>
    <t>FA-16</t>
  </si>
  <si>
    <t>FA-15</t>
  </si>
  <si>
    <t>FA-14</t>
  </si>
  <si>
    <t>FA-13</t>
  </si>
  <si>
    <t>FA-12</t>
  </si>
  <si>
    <t>Y12C</t>
  </si>
  <si>
    <t>FA-11B</t>
  </si>
  <si>
    <t>FA-10</t>
  </si>
  <si>
    <t>FH-10</t>
  </si>
  <si>
    <t>FA-9</t>
  </si>
  <si>
    <t>FA-8</t>
  </si>
  <si>
    <t>Y8A</t>
  </si>
  <si>
    <t>FA-7</t>
  </si>
  <si>
    <t>FH-6</t>
  </si>
  <si>
    <t>FA-6</t>
  </si>
  <si>
    <t>FA-5</t>
  </si>
  <si>
    <t>FA-4</t>
  </si>
  <si>
    <t>FH-3</t>
  </si>
  <si>
    <t>FA-3</t>
  </si>
  <si>
    <t>FA-2</t>
  </si>
  <si>
    <t>FH-2</t>
  </si>
  <si>
    <t>FH-1B</t>
  </si>
  <si>
    <t>FH-1A</t>
  </si>
  <si>
    <t>FA-1</t>
  </si>
  <si>
    <t>FA-0</t>
  </si>
  <si>
    <t>Sample</t>
    <phoneticPr fontId="3" type="noConversion"/>
  </si>
  <si>
    <t>Conodont taxa</t>
    <phoneticPr fontId="3" type="noConversion"/>
  </si>
  <si>
    <t>n</t>
    <phoneticPr fontId="3" type="noConversion"/>
  </si>
  <si>
    <t>Position</t>
    <phoneticPr fontId="3" type="noConversion"/>
  </si>
  <si>
    <t xml:space="preserve">Conodont zones </t>
    <phoneticPr fontId="3" type="noConversion"/>
  </si>
  <si>
    <t>Huang et al., 2018</t>
    <phoneticPr fontId="3" type="noConversion"/>
  </si>
  <si>
    <t>Taxa</t>
    <phoneticPr fontId="3" type="noConversion"/>
  </si>
  <si>
    <t>Carboniferous</t>
    <phoneticPr fontId="3" type="noConversion"/>
  </si>
  <si>
    <t>Tournaisian</t>
    <phoneticPr fontId="3" type="noConversion"/>
  </si>
  <si>
    <t>Canada</t>
  </si>
  <si>
    <t>Apatite</t>
    <phoneticPr fontId="3" type="noConversion"/>
  </si>
  <si>
    <t>Conodont</t>
    <phoneticPr fontId="3" type="noConversion"/>
  </si>
  <si>
    <t>Buggisch and Joachimski, 2008</t>
    <phoneticPr fontId="4" type="noConversion"/>
  </si>
  <si>
    <t>Apatite</t>
    <phoneticPr fontId="3" type="noConversion"/>
  </si>
  <si>
    <t>Conodont</t>
    <phoneticPr fontId="3" type="noConversion"/>
  </si>
  <si>
    <t>Buggisch and Joachimski, 2008</t>
    <phoneticPr fontId="4" type="noConversion"/>
  </si>
  <si>
    <t>Carboniferous</t>
    <phoneticPr fontId="3" type="noConversion"/>
  </si>
  <si>
    <t>Tournaisian</t>
    <phoneticPr fontId="3" type="noConversion"/>
  </si>
  <si>
    <t>Apatite</t>
    <phoneticPr fontId="3" type="noConversion"/>
  </si>
  <si>
    <t>Conodont</t>
    <phoneticPr fontId="3" type="noConversion"/>
  </si>
  <si>
    <t>Tournaisian</t>
    <phoneticPr fontId="3" type="noConversion"/>
  </si>
  <si>
    <t>Buggisch and Joachimski, 2008</t>
    <phoneticPr fontId="4" type="noConversion"/>
  </si>
  <si>
    <t>Carboniferous</t>
    <phoneticPr fontId="3" type="noConversion"/>
  </si>
  <si>
    <t>Buggisch and Joachimski, 2008</t>
    <phoneticPr fontId="4" type="noConversion"/>
  </si>
  <si>
    <t>Tournaisian</t>
    <phoneticPr fontId="3" type="noConversion"/>
  </si>
  <si>
    <t>Lafarge Section</t>
    <phoneticPr fontId="3" type="noConversion"/>
  </si>
  <si>
    <t>Lafarge Section</t>
  </si>
  <si>
    <t>Tournaisian</t>
    <phoneticPr fontId="3" type="noConversion"/>
  </si>
  <si>
    <t>Apatite</t>
    <phoneticPr fontId="3" type="noConversion"/>
  </si>
  <si>
    <t>Conodont</t>
    <phoneticPr fontId="3" type="noConversion"/>
  </si>
  <si>
    <t>Conodont</t>
    <phoneticPr fontId="3" type="noConversion"/>
  </si>
  <si>
    <t>Serpukhovian</t>
  </si>
  <si>
    <t>Spain</t>
  </si>
  <si>
    <t>Europe</t>
    <phoneticPr fontId="3" type="noConversion"/>
  </si>
  <si>
    <t>Europe</t>
    <phoneticPr fontId="3" type="noConversion"/>
  </si>
  <si>
    <t>Apatite</t>
    <phoneticPr fontId="3" type="noConversion"/>
  </si>
  <si>
    <t>Buggisch and Joachimski, 2008</t>
    <phoneticPr fontId="4" type="noConversion"/>
  </si>
  <si>
    <t>Buggisch and Joachimski, 2008</t>
    <phoneticPr fontId="4" type="noConversion"/>
  </si>
  <si>
    <t>Europe</t>
    <phoneticPr fontId="3" type="noConversion"/>
  </si>
  <si>
    <t>Apatite</t>
    <phoneticPr fontId="3" type="noConversion"/>
  </si>
  <si>
    <t>Carboniferous</t>
    <phoneticPr fontId="3" type="noConversion"/>
  </si>
  <si>
    <t>Europe</t>
    <phoneticPr fontId="3" type="noConversion"/>
  </si>
  <si>
    <t>Carboniferous</t>
    <phoneticPr fontId="3" type="noConversion"/>
  </si>
  <si>
    <t>Buggisch and Joachimski, 2008</t>
    <phoneticPr fontId="4" type="noConversion"/>
  </si>
  <si>
    <t>Conodont</t>
    <phoneticPr fontId="3" type="noConversion"/>
  </si>
  <si>
    <t>Carboniferous</t>
    <phoneticPr fontId="3" type="noConversion"/>
  </si>
  <si>
    <t>Visean</t>
    <phoneticPr fontId="4" type="noConversion"/>
  </si>
  <si>
    <t>Visean</t>
    <phoneticPr fontId="4" type="noConversion"/>
  </si>
  <si>
    <t>Conodont</t>
    <phoneticPr fontId="3" type="noConversion"/>
  </si>
  <si>
    <t>Visean</t>
    <phoneticPr fontId="4" type="noConversion"/>
  </si>
  <si>
    <t>Visean</t>
    <phoneticPr fontId="4" type="noConversion"/>
  </si>
  <si>
    <t>Visean</t>
    <phoneticPr fontId="4" type="noConversion"/>
  </si>
  <si>
    <t>Europe</t>
    <phoneticPr fontId="3" type="noConversion"/>
  </si>
  <si>
    <t>Poland</t>
  </si>
  <si>
    <t>Europe</t>
    <phoneticPr fontId="3" type="noConversion"/>
  </si>
  <si>
    <t>Apatite</t>
    <phoneticPr fontId="3" type="noConversion"/>
  </si>
  <si>
    <t>Tournaisian</t>
    <phoneticPr fontId="3" type="noConversion"/>
  </si>
  <si>
    <t>Tournaisian</t>
    <phoneticPr fontId="3" type="noConversion"/>
  </si>
  <si>
    <t>Apatite</t>
    <phoneticPr fontId="3" type="noConversion"/>
  </si>
  <si>
    <t>Silesia</t>
  </si>
  <si>
    <t>Mt Peyroux</t>
  </si>
  <si>
    <t>Olleros</t>
  </si>
  <si>
    <t>Entrajo</t>
  </si>
  <si>
    <t>Europe</t>
    <phoneticPr fontId="3" type="noConversion"/>
  </si>
  <si>
    <t>Miles</t>
  </si>
  <si>
    <t>Buggisch and Joachimski, 2008</t>
    <phoneticPr fontId="4" type="noConversion"/>
  </si>
  <si>
    <t>Tellego</t>
  </si>
  <si>
    <t>Carboniferous</t>
    <phoneticPr fontId="3" type="noConversion"/>
  </si>
  <si>
    <t>Tournaisian</t>
    <phoneticPr fontId="3" type="noConversion"/>
  </si>
  <si>
    <t>Europe</t>
    <phoneticPr fontId="3" type="noConversion"/>
  </si>
  <si>
    <t>Carboniferous</t>
    <phoneticPr fontId="3" type="noConversion"/>
  </si>
  <si>
    <t>Devonian</t>
    <phoneticPr fontId="3" type="noConversion"/>
  </si>
  <si>
    <t>Conodont</t>
    <phoneticPr fontId="3" type="noConversion"/>
  </si>
  <si>
    <t>Devonian</t>
    <phoneticPr fontId="3" type="noConversion"/>
  </si>
  <si>
    <t>Apatite</t>
    <phoneticPr fontId="3" type="noConversion"/>
  </si>
  <si>
    <t>Visean</t>
    <phoneticPr fontId="4" type="noConversion"/>
  </si>
  <si>
    <t>Ireland</t>
  </si>
  <si>
    <t>Europe2</t>
    <phoneticPr fontId="3" type="noConversion"/>
  </si>
  <si>
    <t>Europe2</t>
    <phoneticPr fontId="3" type="noConversion"/>
  </si>
  <si>
    <t>Europe2</t>
    <phoneticPr fontId="3" type="noConversion"/>
  </si>
  <si>
    <t>Tournaisian</t>
    <phoneticPr fontId="3" type="noConversion"/>
  </si>
  <si>
    <t>Buggisch and Joachimski, 2008</t>
    <phoneticPr fontId="4" type="noConversion"/>
  </si>
  <si>
    <t>Whiting Bay</t>
  </si>
  <si>
    <t>Hook Head</t>
  </si>
  <si>
    <t>U.S.A.</t>
  </si>
  <si>
    <t>Utah</t>
  </si>
  <si>
    <t>Stage</t>
    <phoneticPr fontId="3" type="noConversion"/>
  </si>
  <si>
    <t>Location</t>
    <phoneticPr fontId="3" type="noConversion"/>
  </si>
  <si>
    <t>Location2</t>
    <phoneticPr fontId="3" type="noConversion"/>
  </si>
  <si>
    <t>Section</t>
    <phoneticPr fontId="3" type="noConversion"/>
  </si>
  <si>
    <t>Paleolatitude</t>
    <phoneticPr fontId="3" type="noConversion"/>
  </si>
  <si>
    <t>Paleolongitude</t>
    <phoneticPr fontId="3" type="noConversion"/>
  </si>
  <si>
    <t>Age (Ma)-2012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</si>
  <si>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</si>
  <si>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t>Type</t>
    <phoneticPr fontId="3" type="noConversion"/>
  </si>
  <si>
    <t>Taxa</t>
    <phoneticPr fontId="3" type="noConversion"/>
  </si>
  <si>
    <t>NS 63</t>
  </si>
  <si>
    <t>Naqing</t>
    <phoneticPr fontId="4" type="noConversion"/>
  </si>
  <si>
    <t>Guizhou, China</t>
    <phoneticPr fontId="4" type="noConversion"/>
  </si>
  <si>
    <t>Roadian</t>
  </si>
  <si>
    <t>Chen et al., 2016b</t>
    <phoneticPr fontId="4" type="noConversion"/>
  </si>
  <si>
    <t xml:space="preserve">J. nanjingensis </t>
    <phoneticPr fontId="15" type="noConversion"/>
  </si>
  <si>
    <t>NS 65</t>
  </si>
  <si>
    <t>Naqing</t>
    <phoneticPr fontId="4" type="noConversion"/>
  </si>
  <si>
    <t>Guizhou, China</t>
    <phoneticPr fontId="4" type="noConversion"/>
  </si>
  <si>
    <t>Chen et al., 2016b</t>
    <phoneticPr fontId="4" type="noConversion"/>
  </si>
  <si>
    <t xml:space="preserve">J. nanjingensis </t>
    <phoneticPr fontId="15" type="noConversion"/>
  </si>
  <si>
    <t>NSC 714.7</t>
  </si>
  <si>
    <t>Chen et al., 2016b</t>
    <phoneticPr fontId="4" type="noConversion"/>
  </si>
  <si>
    <t>NS 61</t>
    <phoneticPr fontId="4" type="noConversion"/>
  </si>
  <si>
    <t>Naqing</t>
    <phoneticPr fontId="4" type="noConversion"/>
  </si>
  <si>
    <t>Chen et al., 2016b</t>
    <phoneticPr fontId="4" type="noConversion"/>
  </si>
  <si>
    <t xml:space="preserve">J. nanjingensis </t>
    <phoneticPr fontId="15" type="noConversion"/>
  </si>
  <si>
    <t>NS 60</t>
  </si>
  <si>
    <t>Guizhou, China</t>
    <phoneticPr fontId="4" type="noConversion"/>
  </si>
  <si>
    <t>ramiforms</t>
  </si>
  <si>
    <t>NS 57</t>
  </si>
  <si>
    <t>Guizhou, China</t>
    <phoneticPr fontId="4" type="noConversion"/>
  </si>
  <si>
    <t>NS 53</t>
  </si>
  <si>
    <t>NSC 540.7</t>
  </si>
  <si>
    <t>Guizhou, China</t>
    <phoneticPr fontId="4" type="noConversion"/>
  </si>
  <si>
    <t>Kungurian</t>
  </si>
  <si>
    <t>Chen et al., 2016b</t>
    <phoneticPr fontId="4" type="noConversion"/>
  </si>
  <si>
    <t>NS 51</t>
  </si>
  <si>
    <t>Naqing</t>
    <phoneticPr fontId="4" type="noConversion"/>
  </si>
  <si>
    <t>Guizhou, China</t>
    <phoneticPr fontId="4" type="noConversion"/>
  </si>
  <si>
    <t>Chen et al., 2016b</t>
    <phoneticPr fontId="4" type="noConversion"/>
  </si>
  <si>
    <t>NSC 520.1</t>
  </si>
  <si>
    <t>NSC 511.3</t>
  </si>
  <si>
    <t>NS 49</t>
  </si>
  <si>
    <t>Guizhou, China</t>
    <phoneticPr fontId="4" type="noConversion"/>
  </si>
  <si>
    <t>NSC 490</t>
  </si>
  <si>
    <t>NSC 486</t>
  </si>
  <si>
    <t>NS 48</t>
  </si>
  <si>
    <t>Guizhou, China</t>
    <phoneticPr fontId="4" type="noConversion"/>
  </si>
  <si>
    <t>NSC 485.6</t>
  </si>
  <si>
    <t>NSC 478.5</t>
  </si>
  <si>
    <t>NSC 453.8</t>
  </si>
  <si>
    <t>Naqing</t>
    <phoneticPr fontId="4" type="noConversion"/>
  </si>
  <si>
    <t>Chen et al., 2016b</t>
    <phoneticPr fontId="4" type="noConversion"/>
  </si>
  <si>
    <t>NSC 436.7</t>
  </si>
  <si>
    <t>NS 40</t>
  </si>
  <si>
    <t>NSC 378.5</t>
  </si>
  <si>
    <t>Chen et al., 2016b</t>
    <phoneticPr fontId="4" type="noConversion"/>
  </si>
  <si>
    <t>NSC 376.2</t>
  </si>
  <si>
    <t>NSC 375.8</t>
  </si>
  <si>
    <t>Artinskian</t>
  </si>
  <si>
    <t>NS 39</t>
  </si>
  <si>
    <t>NS 38</t>
  </si>
  <si>
    <t>NS 37</t>
  </si>
  <si>
    <t>LD 369</t>
  </si>
  <si>
    <t>NS 36</t>
  </si>
  <si>
    <t>NS 35</t>
  </si>
  <si>
    <t>NSC 362.0</t>
  </si>
  <si>
    <t>NS 34</t>
  </si>
  <si>
    <t>Sakmarian</t>
  </si>
  <si>
    <t>NS 33</t>
  </si>
  <si>
    <t>NS 31</t>
  </si>
  <si>
    <t>NSC 353.5</t>
  </si>
  <si>
    <t>NSC 350.9</t>
  </si>
  <si>
    <t>NS 28</t>
  </si>
  <si>
    <t>NS 25</t>
  </si>
  <si>
    <t>NS 24</t>
  </si>
  <si>
    <t>NS 71</t>
  </si>
  <si>
    <t>NS 23</t>
  </si>
  <si>
    <t>NS 22</t>
  </si>
  <si>
    <t>NSC 330.8</t>
  </si>
  <si>
    <t>NSC 330.6</t>
  </si>
  <si>
    <t>NS 19</t>
  </si>
  <si>
    <t>NS 70</t>
  </si>
  <si>
    <t>Asselian</t>
  </si>
  <si>
    <t>NSC 318.7</t>
  </si>
  <si>
    <t>NSC 315.6</t>
  </si>
  <si>
    <t>NS 14</t>
  </si>
  <si>
    <t>NSC 313</t>
  </si>
  <si>
    <t>NS 13</t>
  </si>
  <si>
    <t>NS 12</t>
  </si>
  <si>
    <t>NS 11</t>
  </si>
  <si>
    <t>NSC 307.8</t>
  </si>
  <si>
    <t>NS 8</t>
  </si>
  <si>
    <t>NSC 302.3</t>
  </si>
  <si>
    <t>NS 7</t>
  </si>
  <si>
    <t>NSC 294.6</t>
  </si>
  <si>
    <t>NS 5</t>
  </si>
  <si>
    <t>NSC 288.5</t>
  </si>
  <si>
    <t>NSC 286</t>
  </si>
  <si>
    <t>NS 1</t>
  </si>
  <si>
    <t>NSC 285.1</t>
  </si>
  <si>
    <t>NSC284.7</t>
  </si>
  <si>
    <t>Gzhelian</t>
  </si>
  <si>
    <t>NSC 284.6</t>
  </si>
  <si>
    <t>NSC 283</t>
  </si>
  <si>
    <t>NSC282.75</t>
  </si>
  <si>
    <t>NSC281.35</t>
  </si>
  <si>
    <t>NSC 281.2</t>
  </si>
  <si>
    <t>NSC280.5</t>
  </si>
  <si>
    <t>NSC279.5</t>
  </si>
  <si>
    <t>NSC278.75</t>
    <phoneticPr fontId="4" type="noConversion"/>
  </si>
  <si>
    <t>NSC 277.5</t>
  </si>
  <si>
    <t>NSC 274.3 S</t>
    <phoneticPr fontId="4" type="noConversion"/>
  </si>
  <si>
    <t>NSC273.35</t>
    <phoneticPr fontId="4" type="noConversion"/>
  </si>
  <si>
    <t>NSC269.5</t>
  </si>
  <si>
    <t>NSC268.6</t>
    <phoneticPr fontId="4" type="noConversion"/>
  </si>
  <si>
    <t>NSC268</t>
  </si>
  <si>
    <t>NSC266.83</t>
  </si>
  <si>
    <t>NSC263.3</t>
  </si>
  <si>
    <t>NSC 260.65</t>
  </si>
  <si>
    <t>NSC257.7</t>
  </si>
  <si>
    <t>NSC256.7</t>
  </si>
  <si>
    <t>NSC255.9</t>
  </si>
  <si>
    <t>NSC254</t>
  </si>
  <si>
    <t>Kasimovian</t>
    <phoneticPr fontId="4" type="noConversion"/>
  </si>
  <si>
    <t>NSC252.7</t>
  </si>
  <si>
    <t>NSC 251.7</t>
  </si>
  <si>
    <t>NSC250</t>
  </si>
  <si>
    <t>NSC249</t>
  </si>
  <si>
    <t>NSC248</t>
  </si>
  <si>
    <t>NSC247</t>
  </si>
  <si>
    <t>Streptognathodus sp., Idiognathodus sp., ramiforms</t>
  </si>
  <si>
    <t>NSC246</t>
  </si>
  <si>
    <t>NSC 245.1</t>
  </si>
  <si>
    <t>NSC244</t>
  </si>
  <si>
    <t>NSC242.8</t>
  </si>
  <si>
    <t>NSC242</t>
  </si>
  <si>
    <t>NSC 241</t>
  </si>
  <si>
    <t>NSC239.3</t>
  </si>
  <si>
    <t>NSC237</t>
  </si>
  <si>
    <t>Kasimovian</t>
    <phoneticPr fontId="4" type="noConversion"/>
  </si>
  <si>
    <t>NSC 236.1</t>
  </si>
  <si>
    <t>Moscovian</t>
    <phoneticPr fontId="4" type="noConversion"/>
  </si>
  <si>
    <t>NSC233.4</t>
  </si>
  <si>
    <t>Guizhou, China</t>
    <phoneticPr fontId="4" type="noConversion"/>
  </si>
  <si>
    <t>NSC232.8</t>
  </si>
  <si>
    <t>NSC230.3</t>
  </si>
  <si>
    <t>NSC228.1</t>
  </si>
  <si>
    <t>NSC227</t>
  </si>
  <si>
    <t>NSC225.8</t>
  </si>
  <si>
    <t>Chen et al., 2016b</t>
    <phoneticPr fontId="4" type="noConversion"/>
  </si>
  <si>
    <t>NSC218</t>
  </si>
  <si>
    <t>NSC216.8</t>
  </si>
  <si>
    <t>NSC215.2</t>
  </si>
  <si>
    <t>Naqing</t>
    <phoneticPr fontId="4" type="noConversion"/>
  </si>
  <si>
    <t>NSC214.5</t>
  </si>
  <si>
    <t>Moscovian</t>
    <phoneticPr fontId="4" type="noConversion"/>
  </si>
  <si>
    <t>NSC213</t>
  </si>
  <si>
    <t>NSC211.05</t>
  </si>
  <si>
    <t>NSC204.6</t>
  </si>
  <si>
    <t>Chen et al., 2016b</t>
    <phoneticPr fontId="4" type="noConversion"/>
  </si>
  <si>
    <t>NSC201.6</t>
  </si>
  <si>
    <t>Naqing</t>
    <phoneticPr fontId="4" type="noConversion"/>
  </si>
  <si>
    <t>NSC201</t>
  </si>
  <si>
    <t>NSC200</t>
  </si>
  <si>
    <t>Moscovian</t>
    <phoneticPr fontId="4" type="noConversion"/>
  </si>
  <si>
    <t>NSC199</t>
  </si>
  <si>
    <t>NSC197.4</t>
  </si>
  <si>
    <t>NSC195.7</t>
  </si>
  <si>
    <t>NSC195.7 Gnoth</t>
    <phoneticPr fontId="4" type="noConversion"/>
  </si>
  <si>
    <t>NSC194.1S</t>
    <phoneticPr fontId="4" type="noConversion"/>
  </si>
  <si>
    <t>NSC193.1Gnoth</t>
    <phoneticPr fontId="4" type="noConversion"/>
  </si>
  <si>
    <t>NSC193 S</t>
    <phoneticPr fontId="4" type="noConversion"/>
  </si>
  <si>
    <t>NSC192.2</t>
  </si>
  <si>
    <t>NSC192.2</t>
    <phoneticPr fontId="4" type="noConversion"/>
  </si>
  <si>
    <t>Guizhou, China</t>
    <phoneticPr fontId="4" type="noConversion"/>
  </si>
  <si>
    <t>NSC190.5 R</t>
    <phoneticPr fontId="4" type="noConversion"/>
  </si>
  <si>
    <t>NSC190.5Gond</t>
    <phoneticPr fontId="4" type="noConversion"/>
  </si>
  <si>
    <t>Moscovian</t>
    <phoneticPr fontId="4" type="noConversion"/>
  </si>
  <si>
    <t>NSC186.7 Gond</t>
    <phoneticPr fontId="4" type="noConversion"/>
  </si>
  <si>
    <t>NSC185.76</t>
    <phoneticPr fontId="4" type="noConversion"/>
  </si>
  <si>
    <t>NSC185.55</t>
  </si>
  <si>
    <t>NSC185.5 Gond</t>
    <phoneticPr fontId="4" type="noConversion"/>
  </si>
  <si>
    <t>Moscovian</t>
    <phoneticPr fontId="4" type="noConversion"/>
  </si>
  <si>
    <t>NSC184.55R</t>
    <phoneticPr fontId="4" type="noConversion"/>
  </si>
  <si>
    <t>NSC184.55 Gond</t>
    <phoneticPr fontId="4" type="noConversion"/>
  </si>
  <si>
    <t>NSC 184.5 Str</t>
    <phoneticPr fontId="4" type="noConversion"/>
  </si>
  <si>
    <t>NSC183.5</t>
  </si>
  <si>
    <t>NSC183.5R</t>
    <phoneticPr fontId="4" type="noConversion"/>
  </si>
  <si>
    <t>NSC183.5 Gond</t>
    <phoneticPr fontId="4" type="noConversion"/>
  </si>
  <si>
    <t>NSC179.8</t>
  </si>
  <si>
    <t>NSC178.65</t>
    <phoneticPr fontId="4" type="noConversion"/>
  </si>
  <si>
    <t>NSC177.8</t>
  </si>
  <si>
    <t>NSC177.2</t>
  </si>
  <si>
    <t>NSC176S</t>
  </si>
  <si>
    <t>Bashkirian</t>
    <phoneticPr fontId="4" type="noConversion"/>
  </si>
  <si>
    <t>NSC176R</t>
  </si>
  <si>
    <t>Bashkirian</t>
    <phoneticPr fontId="4" type="noConversion"/>
  </si>
  <si>
    <t>NSC175.4</t>
  </si>
  <si>
    <t>NSC174.8</t>
  </si>
  <si>
    <t>NSC 174.7</t>
  </si>
  <si>
    <t>undifferentiated</t>
  </si>
  <si>
    <t>NSC174.5R</t>
  </si>
  <si>
    <t>NSC 174.5</t>
  </si>
  <si>
    <t>NSC173.3</t>
    <phoneticPr fontId="4" type="noConversion"/>
  </si>
  <si>
    <t>NSC173.2</t>
  </si>
  <si>
    <t>NSC173.10</t>
    <phoneticPr fontId="4" type="noConversion"/>
  </si>
  <si>
    <t>NSC173.1 R</t>
    <phoneticPr fontId="4" type="noConversion"/>
  </si>
  <si>
    <t>NSC172.7</t>
    <phoneticPr fontId="4" type="noConversion"/>
  </si>
  <si>
    <t>NSC172.5</t>
    <phoneticPr fontId="4" type="noConversion"/>
  </si>
  <si>
    <t>NSC172.25</t>
    <phoneticPr fontId="4" type="noConversion"/>
  </si>
  <si>
    <t>NSC171.87S</t>
  </si>
  <si>
    <t>NSC171.87R</t>
  </si>
  <si>
    <t>NSC170.8</t>
  </si>
  <si>
    <t>NSC170.5</t>
    <phoneticPr fontId="4" type="noConversion"/>
  </si>
  <si>
    <t>NSC170.3</t>
  </si>
  <si>
    <t>NSC169</t>
  </si>
  <si>
    <t>Chen et al., 2016b</t>
    <phoneticPr fontId="4" type="noConversion"/>
  </si>
  <si>
    <t>NSC168.2R</t>
    <phoneticPr fontId="4" type="noConversion"/>
  </si>
  <si>
    <t>Naqing</t>
    <phoneticPr fontId="4" type="noConversion"/>
  </si>
  <si>
    <t>Bashkirian</t>
    <phoneticPr fontId="4" type="noConversion"/>
  </si>
  <si>
    <t>Chen et al., 2016b</t>
    <phoneticPr fontId="4" type="noConversion"/>
  </si>
  <si>
    <t>NSC168.2</t>
  </si>
  <si>
    <t>Naqing</t>
    <phoneticPr fontId="4" type="noConversion"/>
  </si>
  <si>
    <t>Guizhou, China</t>
    <phoneticPr fontId="4" type="noConversion"/>
  </si>
  <si>
    <t>Bashkirian</t>
    <phoneticPr fontId="4" type="noConversion"/>
  </si>
  <si>
    <t>Chen et al., 2016b</t>
    <phoneticPr fontId="4" type="noConversion"/>
  </si>
  <si>
    <t>NSC168.15</t>
    <phoneticPr fontId="4" type="noConversion"/>
  </si>
  <si>
    <t>Naqing</t>
    <phoneticPr fontId="4" type="noConversion"/>
  </si>
  <si>
    <t>Guizhou, China</t>
    <phoneticPr fontId="4" type="noConversion"/>
  </si>
  <si>
    <t>Bashkirian</t>
    <phoneticPr fontId="4" type="noConversion"/>
  </si>
  <si>
    <t>Chen et al., 2016b</t>
    <phoneticPr fontId="4" type="noConversion"/>
  </si>
  <si>
    <t>NSC167.5</t>
    <phoneticPr fontId="4" type="noConversion"/>
  </si>
  <si>
    <t>Naqing</t>
    <phoneticPr fontId="4" type="noConversion"/>
  </si>
  <si>
    <t>Guizhou, China</t>
    <phoneticPr fontId="4" type="noConversion"/>
  </si>
  <si>
    <t>Chen et al., 2016b</t>
    <phoneticPr fontId="4" type="noConversion"/>
  </si>
  <si>
    <t>NSC167.3R</t>
    <phoneticPr fontId="4" type="noConversion"/>
  </si>
  <si>
    <t>Naqing</t>
    <phoneticPr fontId="4" type="noConversion"/>
  </si>
  <si>
    <t>Guizhou, China</t>
    <phoneticPr fontId="4" type="noConversion"/>
  </si>
  <si>
    <t>NSC167.3</t>
    <phoneticPr fontId="4" type="noConversion"/>
  </si>
  <si>
    <t>Naqing</t>
    <phoneticPr fontId="4" type="noConversion"/>
  </si>
  <si>
    <t>Bashkirian</t>
    <phoneticPr fontId="4" type="noConversion"/>
  </si>
  <si>
    <t>Chen et al., 2016b</t>
    <phoneticPr fontId="4" type="noConversion"/>
  </si>
  <si>
    <t>NSC167</t>
  </si>
  <si>
    <t>Naqing</t>
    <phoneticPr fontId="4" type="noConversion"/>
  </si>
  <si>
    <t>Guizhou, China</t>
    <phoneticPr fontId="4" type="noConversion"/>
  </si>
  <si>
    <t>Bashkirian</t>
    <phoneticPr fontId="4" type="noConversion"/>
  </si>
  <si>
    <t>NSC166.4</t>
    <phoneticPr fontId="4" type="noConversion"/>
  </si>
  <si>
    <t>Guizhou, China</t>
    <phoneticPr fontId="4" type="noConversion"/>
  </si>
  <si>
    <t>Chen et al., 2016b</t>
    <phoneticPr fontId="4" type="noConversion"/>
  </si>
  <si>
    <t>NSC166.3</t>
    <phoneticPr fontId="4" type="noConversion"/>
  </si>
  <si>
    <t>Naqing</t>
    <phoneticPr fontId="4" type="noConversion"/>
  </si>
  <si>
    <t>Bashkirian</t>
    <phoneticPr fontId="4" type="noConversion"/>
  </si>
  <si>
    <t>NSC166.2</t>
  </si>
  <si>
    <t>Bashkirian</t>
    <phoneticPr fontId="4" type="noConversion"/>
  </si>
  <si>
    <t>NSC165.7</t>
    <phoneticPr fontId="4" type="noConversion"/>
  </si>
  <si>
    <t>Naqing</t>
    <phoneticPr fontId="4" type="noConversion"/>
  </si>
  <si>
    <t>Chen et al., 2016b</t>
    <phoneticPr fontId="4" type="noConversion"/>
  </si>
  <si>
    <t>NSC164.6</t>
  </si>
  <si>
    <t>Naqing</t>
    <phoneticPr fontId="4" type="noConversion"/>
  </si>
  <si>
    <t>Bashkirian</t>
    <phoneticPr fontId="4" type="noConversion"/>
  </si>
  <si>
    <t>NSC164.28</t>
    <phoneticPr fontId="4" type="noConversion"/>
  </si>
  <si>
    <t>Bashkirian</t>
    <phoneticPr fontId="4" type="noConversion"/>
  </si>
  <si>
    <t>NSC163</t>
  </si>
  <si>
    <t>Idiognathodus sp.,ramiforms</t>
  </si>
  <si>
    <t>NSC162.3</t>
    <phoneticPr fontId="4" type="noConversion"/>
  </si>
  <si>
    <t>NSC161.9</t>
  </si>
  <si>
    <t>Guizhou, China</t>
    <phoneticPr fontId="4" type="noConversion"/>
  </si>
  <si>
    <t>NSC161</t>
  </si>
  <si>
    <t>NSC161</t>
    <phoneticPr fontId="4" type="noConversion"/>
  </si>
  <si>
    <t>NSC160</t>
    <phoneticPr fontId="4" type="noConversion"/>
  </si>
  <si>
    <t>Naqing</t>
    <phoneticPr fontId="4" type="noConversion"/>
  </si>
  <si>
    <t>Bashkirian</t>
    <phoneticPr fontId="4" type="noConversion"/>
  </si>
  <si>
    <t>NSC159.7</t>
  </si>
  <si>
    <t>Bashkirian</t>
    <phoneticPr fontId="4" type="noConversion"/>
  </si>
  <si>
    <t>NSC159</t>
  </si>
  <si>
    <t>Chen et al., 2016b</t>
    <phoneticPr fontId="4" type="noConversion"/>
  </si>
  <si>
    <t>NSC158.73</t>
  </si>
  <si>
    <t>NSC158.6</t>
    <phoneticPr fontId="4" type="noConversion"/>
  </si>
  <si>
    <t>Chen et al., 2016b</t>
    <phoneticPr fontId="4" type="noConversion"/>
  </si>
  <si>
    <t>NSC157.3</t>
    <phoneticPr fontId="4" type="noConversion"/>
  </si>
  <si>
    <t>NSC156.8</t>
  </si>
  <si>
    <t>Bashkirian</t>
    <phoneticPr fontId="4" type="noConversion"/>
  </si>
  <si>
    <t>NSC154.8</t>
  </si>
  <si>
    <t>Bashkirian</t>
    <phoneticPr fontId="4" type="noConversion"/>
  </si>
  <si>
    <t>NSC153.9</t>
  </si>
  <si>
    <t>NSC153</t>
    <phoneticPr fontId="4" type="noConversion"/>
  </si>
  <si>
    <t>Bashkirian</t>
    <phoneticPr fontId="4" type="noConversion"/>
  </si>
  <si>
    <t>NSC152.3</t>
  </si>
  <si>
    <t>NSC151</t>
  </si>
  <si>
    <t>NSC144.2</t>
  </si>
  <si>
    <t>NSC141.5</t>
  </si>
  <si>
    <t>NSC135.9</t>
  </si>
  <si>
    <t>NSC135</t>
  </si>
  <si>
    <t>Naqing</t>
    <phoneticPr fontId="4" type="noConversion"/>
  </si>
  <si>
    <t>NSC134</t>
  </si>
  <si>
    <t>NSC128.6</t>
  </si>
  <si>
    <t>Chen et al., 2016b</t>
    <phoneticPr fontId="4" type="noConversion"/>
  </si>
  <si>
    <t>NSC127.9</t>
  </si>
  <si>
    <t>NSC127.2</t>
  </si>
  <si>
    <t>NSC126.1Gnoth</t>
    <phoneticPr fontId="4" type="noConversion"/>
  </si>
  <si>
    <t>NSC125.2</t>
  </si>
  <si>
    <t>NSC123 mixed</t>
    <phoneticPr fontId="4" type="noConversion"/>
  </si>
  <si>
    <t>NSC122 mixed</t>
    <phoneticPr fontId="4" type="noConversion"/>
  </si>
  <si>
    <t>NSC118.5</t>
  </si>
  <si>
    <t>NSC118</t>
  </si>
  <si>
    <t>Guizhou, China</t>
    <phoneticPr fontId="4" type="noConversion"/>
  </si>
  <si>
    <t>NSC117</t>
  </si>
  <si>
    <t>NSC115.3</t>
  </si>
  <si>
    <t>Chen et al., 2016b</t>
    <phoneticPr fontId="4" type="noConversion"/>
  </si>
  <si>
    <t>NSC 114.1</t>
  </si>
  <si>
    <t>NSC113</t>
  </si>
  <si>
    <t>Naqing</t>
    <phoneticPr fontId="4" type="noConversion"/>
  </si>
  <si>
    <t>NSC112</t>
  </si>
  <si>
    <t>NSC111</t>
  </si>
  <si>
    <t>NSC109.4</t>
  </si>
  <si>
    <t>NSC108.5</t>
    <phoneticPr fontId="4" type="noConversion"/>
  </si>
  <si>
    <t>NSC106.6</t>
  </si>
  <si>
    <t>NSC105.1</t>
    <phoneticPr fontId="4" type="noConversion"/>
  </si>
  <si>
    <t>NSC104.5</t>
  </si>
  <si>
    <t>NSC103.1</t>
  </si>
  <si>
    <t>Chen et al., 2016b</t>
    <phoneticPr fontId="4" type="noConversion"/>
  </si>
  <si>
    <t>NSC101ME</t>
  </si>
  <si>
    <t>NSC101</t>
  </si>
  <si>
    <t>NSC100</t>
  </si>
  <si>
    <t>NSC99</t>
  </si>
  <si>
    <t>NSC98.3</t>
  </si>
  <si>
    <t>NSC97.1</t>
  </si>
  <si>
    <t>NSC96Gno</t>
    <phoneticPr fontId="4" type="noConversion"/>
  </si>
  <si>
    <t>NSC95</t>
  </si>
  <si>
    <t>NSC94.1</t>
  </si>
  <si>
    <t>NSC92.75</t>
  </si>
  <si>
    <t>Guizhou, China</t>
    <phoneticPr fontId="4" type="noConversion"/>
  </si>
  <si>
    <t>NSC92.14</t>
  </si>
  <si>
    <t>Guizhou, China</t>
    <phoneticPr fontId="4" type="noConversion"/>
  </si>
  <si>
    <t>NSC91.1 Gnoth</t>
    <phoneticPr fontId="4" type="noConversion"/>
  </si>
  <si>
    <t>NSC90.72</t>
    <phoneticPr fontId="4" type="noConversion"/>
  </si>
  <si>
    <t>NSC90 G+R</t>
    <phoneticPr fontId="4" type="noConversion"/>
  </si>
  <si>
    <t>NSC89 Mixed</t>
    <phoneticPr fontId="4" type="noConversion"/>
  </si>
  <si>
    <t>NSC89 Mese</t>
    <phoneticPr fontId="4" type="noConversion"/>
  </si>
  <si>
    <t>Mestrognathus sp.</t>
    <phoneticPr fontId="4" type="noConversion"/>
  </si>
  <si>
    <t>NSC88</t>
  </si>
  <si>
    <t>NSC87.2</t>
  </si>
  <si>
    <t>NSC86</t>
  </si>
  <si>
    <t>Gnathodus sp., ramiforms</t>
    <phoneticPr fontId="4" type="noConversion"/>
  </si>
  <si>
    <t>NSC85R</t>
    <phoneticPr fontId="4" type="noConversion"/>
  </si>
  <si>
    <t>NSC85</t>
    <phoneticPr fontId="4" type="noConversion"/>
  </si>
  <si>
    <t>NSC83.9</t>
  </si>
  <si>
    <t>NSC82.4</t>
  </si>
  <si>
    <t>NSC81.5</t>
    <phoneticPr fontId="4" type="noConversion"/>
  </si>
  <si>
    <t>Gnathodus sp., Lochriea sp., ramiforms</t>
  </si>
  <si>
    <t>NSC79.8</t>
  </si>
  <si>
    <t>NSC78.9R</t>
  </si>
  <si>
    <t>NSC78</t>
  </si>
  <si>
    <t>NSC77.26Me</t>
  </si>
  <si>
    <t>Chen et al., 2016b</t>
    <phoneticPr fontId="4" type="noConversion"/>
  </si>
  <si>
    <t>NSC77.26</t>
  </si>
  <si>
    <t>NSC77.26G</t>
  </si>
  <si>
    <t>NSC76</t>
  </si>
  <si>
    <t>NSC75.2</t>
  </si>
  <si>
    <t>NSC75.2G</t>
  </si>
  <si>
    <t>NSC74Mixed</t>
  </si>
  <si>
    <t>Naqing</t>
    <phoneticPr fontId="4" type="noConversion"/>
  </si>
  <si>
    <t>NSC72.8Mixed</t>
  </si>
  <si>
    <t>NSC71.8Mestr</t>
  </si>
  <si>
    <t>NSC70.1Mixed</t>
  </si>
  <si>
    <t>NSC69.8R</t>
  </si>
  <si>
    <t>NSC 69.8Gn</t>
  </si>
  <si>
    <t>NSC 66.5</t>
  </si>
  <si>
    <t>NSC 66</t>
  </si>
  <si>
    <t>NSC 65.8</t>
  </si>
  <si>
    <t>NSC 65.5</t>
  </si>
  <si>
    <t>NS 65.30</t>
    <phoneticPr fontId="4" type="noConversion"/>
  </si>
  <si>
    <t>NS 63.70</t>
  </si>
  <si>
    <t>NSC 63.6Me</t>
  </si>
  <si>
    <t>NSC63.6</t>
  </si>
  <si>
    <t>NS 63.45</t>
  </si>
  <si>
    <t>NS63.15 (R)</t>
    <phoneticPr fontId="4" type="noConversion"/>
  </si>
  <si>
    <t>NS62.5 (R)</t>
    <phoneticPr fontId="4" type="noConversion"/>
  </si>
  <si>
    <t>NS61.4 (R)</t>
    <phoneticPr fontId="4" type="noConversion"/>
  </si>
  <si>
    <t>NS61.4 (m)</t>
    <phoneticPr fontId="4" type="noConversion"/>
  </si>
  <si>
    <t>NSC61.3</t>
  </si>
  <si>
    <t>NS61.0 (R)</t>
    <phoneticPr fontId="4" type="noConversion"/>
  </si>
  <si>
    <t>NSC60.3</t>
    <phoneticPr fontId="4" type="noConversion"/>
  </si>
  <si>
    <t>NS 60.2</t>
  </si>
  <si>
    <t>NS60 (R)</t>
    <phoneticPr fontId="4" type="noConversion"/>
  </si>
  <si>
    <t>Viséan</t>
    <phoneticPr fontId="4" type="noConversion"/>
  </si>
  <si>
    <t>NS60.0 (m)</t>
    <phoneticPr fontId="4" type="noConversion"/>
  </si>
  <si>
    <t>Viséan</t>
    <phoneticPr fontId="4" type="noConversion"/>
  </si>
  <si>
    <t>NSC57.6</t>
  </si>
  <si>
    <t>Viséan</t>
    <phoneticPr fontId="4" type="noConversion"/>
  </si>
  <si>
    <t>NSC56.3</t>
  </si>
  <si>
    <t>NS52.8 (R)</t>
    <phoneticPr fontId="4" type="noConversion"/>
  </si>
  <si>
    <t>NS52.6 (R)</t>
    <phoneticPr fontId="4" type="noConversion"/>
  </si>
  <si>
    <t>NSC49.2</t>
    <phoneticPr fontId="4" type="noConversion"/>
  </si>
  <si>
    <t>NSC46.2</t>
  </si>
  <si>
    <t>NSC 45</t>
  </si>
  <si>
    <t>Viséan</t>
    <phoneticPr fontId="4" type="noConversion"/>
  </si>
  <si>
    <t>NSC44</t>
  </si>
  <si>
    <t>NSC42.6</t>
    <phoneticPr fontId="4" type="noConversion"/>
  </si>
  <si>
    <t>NSC42</t>
    <phoneticPr fontId="4" type="noConversion"/>
  </si>
  <si>
    <t>NSC41</t>
  </si>
  <si>
    <t>Gnathodus sp., ramiforms</t>
  </si>
  <si>
    <t>NSC38.2</t>
  </si>
  <si>
    <t>NSC37.6</t>
  </si>
  <si>
    <t>NSC36.6</t>
  </si>
  <si>
    <t>NSC35.9R</t>
  </si>
  <si>
    <t>NSC35.9</t>
  </si>
  <si>
    <t>NSC35.2</t>
  </si>
  <si>
    <t>NSC34.4</t>
  </si>
  <si>
    <t>Viséan</t>
    <phoneticPr fontId="4" type="noConversion"/>
  </si>
  <si>
    <t>NSC33.2</t>
  </si>
  <si>
    <t>NSC31.8</t>
  </si>
  <si>
    <t>NSC30</t>
  </si>
  <si>
    <t>NSC28</t>
  </si>
  <si>
    <t>NSC22.2G</t>
    <phoneticPr fontId="4" type="noConversion"/>
  </si>
  <si>
    <t>Viséan</t>
    <phoneticPr fontId="4" type="noConversion"/>
  </si>
  <si>
    <t>NSC22.2R</t>
    <phoneticPr fontId="4" type="noConversion"/>
  </si>
  <si>
    <t>NSC21</t>
  </si>
  <si>
    <t>NSC15.4</t>
    <phoneticPr fontId="4" type="noConversion"/>
  </si>
  <si>
    <t>Viséan</t>
    <phoneticPr fontId="4" type="noConversion"/>
  </si>
  <si>
    <t>NSC14.4</t>
  </si>
  <si>
    <t>NSC7</t>
  </si>
  <si>
    <t>NSC 2.2</t>
  </si>
  <si>
    <t>Analyzed taxa</t>
    <phoneticPr fontId="3" type="noConversion"/>
  </si>
  <si>
    <t>Sample ident</t>
    <phoneticPr fontId="3" type="noConversion"/>
  </si>
  <si>
    <t>Section</t>
    <phoneticPr fontId="3" type="noConversion"/>
  </si>
  <si>
    <t>m in section</t>
    <phoneticPr fontId="3" type="noConversion"/>
  </si>
  <si>
    <t>Stage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</si>
  <si>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</si>
  <si>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 xml:space="preserve">Mesogondolella 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</si>
  <si>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Mesogondolella 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</si>
  <si>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Mesogondolella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</si>
  <si>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Sweetognathus </t>
    </r>
    <r>
      <rPr>
        <sz val="7"/>
        <rFont val="Arial Unicode MS"/>
        <family val="2"/>
        <charset val="134"/>
      </rPr>
      <t>sp.</t>
    </r>
    <phoneticPr fontId="15" type="noConversion"/>
  </si>
  <si>
    <r>
      <t>Mesogondolella</t>
    </r>
    <r>
      <rPr>
        <sz val="7"/>
        <rFont val="Arial Unicode MS"/>
        <family val="2"/>
        <charset val="134"/>
      </rPr>
      <t xml:space="preserve"> sp.</t>
    </r>
    <phoneticPr fontId="15" type="noConversion"/>
  </si>
  <si>
    <r>
      <t>Mesogondolella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>Streptognathodus</t>
    </r>
    <r>
      <rPr>
        <sz val="7"/>
        <rFont val="Arial Unicode MS"/>
        <family val="2"/>
        <charset val="134"/>
      </rPr>
      <t>sp.</t>
    </r>
    <phoneticPr fontId="15" type="noConversion"/>
  </si>
  <si>
    <r>
      <t>Streptognathodus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</si>
  <si>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</si>
  <si>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Streptognathodus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</si>
  <si>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Mesogondolella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</si>
  <si>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</si>
  <si>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</si>
  <si>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</si>
  <si>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</si>
  <si>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</si>
  <si>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</si>
  <si>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</si>
  <si>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>Mesogondolella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</si>
  <si>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 xml:space="preserve">., Idiognathodus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</si>
  <si>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rPr>
        <i/>
        <sz val="7"/>
        <rFont val="Arial Unicode MS"/>
        <family val="2"/>
        <charset val="134"/>
      </rP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</si>
  <si>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rPr>
        <i/>
        <sz val="7"/>
        <rFont val="Arial Unicode MS"/>
        <family val="2"/>
        <charset val="134"/>
      </rP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</si>
  <si>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</si>
  <si>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Mesogondolella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</si>
  <si>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Gondolella </t>
    </r>
    <r>
      <rPr>
        <sz val="7"/>
        <rFont val="Arial Unicode MS"/>
        <family val="2"/>
        <charset val="134"/>
      </rPr>
      <t>sp.</t>
    </r>
    <phoneticPr fontId="4" type="noConversion"/>
  </si>
  <si>
    <r>
      <t>Gondolella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</si>
  <si>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</si>
  <si>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</t>
    </r>
    <r>
      <rPr>
        <sz val="7"/>
        <rFont val="Arial Unicode MS"/>
        <family val="2"/>
        <charset val="134"/>
      </rPr>
      <t>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</si>
  <si>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 xml:space="preserve">., Idiognathodus </t>
    </r>
    <r>
      <rPr>
        <sz val="7"/>
        <rFont val="Arial Unicode MS"/>
        <family val="2"/>
        <charset val="134"/>
      </rPr>
      <t>sp</t>
    </r>
    <phoneticPr fontId="4" type="noConversion"/>
  </si>
  <si>
    <r>
      <t xml:space="preserve">Streptognathodus,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</t>
    </r>
    <r>
      <rPr>
        <sz val="7"/>
        <rFont val="Arial Unicode MS"/>
        <family val="2"/>
        <charset val="134"/>
      </rPr>
      <t>ramiforms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</si>
  <si>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 xml:space="preserve"> 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</si>
  <si>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>,Idiognathodus</t>
    </r>
    <r>
      <rPr>
        <sz val="7"/>
        <rFont val="Arial Unicode MS"/>
        <family val="2"/>
        <charset val="134"/>
      </rPr>
      <t xml:space="preserve"> 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</si>
  <si>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</si>
  <si>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</si>
  <si>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</si>
  <si>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</si>
  <si>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sp.,ramiforms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</si>
  <si>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</si>
  <si>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</si>
  <si>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</si>
  <si>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</si>
  <si>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</si>
  <si>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</t>
    </r>
    <r>
      <rPr>
        <sz val="7"/>
        <rFont val="Arial Unicode MS"/>
        <family val="2"/>
        <charset val="134"/>
      </rPr>
      <t>ramiforms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</si>
  <si>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</si>
  <si>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Idiognathodus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</si>
  <si>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</si>
  <si>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</si>
  <si>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</si>
  <si>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</t>
    </r>
    <r>
      <rPr>
        <sz val="7"/>
        <rFont val="Arial Unicode MS"/>
        <family val="2"/>
        <charset val="134"/>
      </rPr>
      <t>ramiforms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</si>
  <si>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>, Idiognathodus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</si>
  <si>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</si>
  <si>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</si>
  <si>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</si>
  <si>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</si>
  <si>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</si>
  <si>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sp.,Broken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</si>
  <si>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 </t>
    </r>
    <r>
      <rPr>
        <i/>
        <sz val="7"/>
        <rFont val="Arial Unicode MS"/>
        <family val="2"/>
        <charset val="134"/>
      </rPr>
      <t>Diognathodus</t>
    </r>
    <r>
      <rPr>
        <sz val="7"/>
        <rFont val="Arial Unicode MS"/>
        <family val="2"/>
        <charset val="134"/>
      </rPr>
      <t>sp.,</t>
    </r>
    <phoneticPr fontId="4" type="noConversion"/>
  </si>
  <si>
    <r>
      <t xml:space="preserve">ramiforms., 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</t>
    </r>
    <phoneticPr fontId="4" type="noConversion"/>
  </si>
  <si>
    <r>
      <t xml:space="preserve">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</si>
  <si>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ramiforms,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</si>
  <si>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</si>
  <si>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</si>
  <si>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</si>
  <si>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 ramiforms,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</si>
  <si>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>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</si>
  <si>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>Gnathodus sp.,</t>
    </r>
    <r>
      <rPr>
        <sz val="7"/>
        <rFont val="Arial Unicode MS"/>
        <family val="2"/>
        <charset val="134"/>
      </rPr>
      <t xml:space="preserve"> ramiforms</t>
    </r>
    <phoneticPr fontId="4" type="noConversion"/>
  </si>
  <si>
    <r>
      <t xml:space="preserve">Gnathodus sp., </t>
    </r>
    <r>
      <rPr>
        <sz val="7"/>
        <rFont val="Arial Unicode MS"/>
        <family val="2"/>
        <charset val="134"/>
      </rPr>
      <t>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</si>
  <si>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</si>
  <si>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</si>
  <si>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</si>
  <si>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ramiforms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</si>
  <si>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</si>
  <si>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Mestrognathus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</si>
  <si>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</si>
  <si>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</si>
  <si>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>Gnathodus 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</si>
  <si>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</si>
  <si>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</si>
  <si>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</si>
  <si>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rPr>
        <i/>
        <sz val="7"/>
        <rFont val="Arial Unicode MS"/>
        <family val="2"/>
        <charset val="134"/>
      </rPr>
      <t>Mestrognathus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>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</si>
  <si>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</si>
  <si>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</si>
  <si>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>Gnathodus</t>
    </r>
    <r>
      <rPr>
        <sz val="7"/>
        <rFont val="Arial Unicode MS"/>
        <family val="2"/>
        <charset val="134"/>
      </rPr>
      <t xml:space="preserve"> sp.,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</si>
  <si>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Lochriea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</si>
  <si>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t xml:space="preserve">Mestognathus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</si>
  <si>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Lochriea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</si>
  <si>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ramiforms, </t>
    </r>
    <r>
      <rPr>
        <i/>
        <sz val="7"/>
        <rFont val="Arial Unicode MS"/>
        <family val="2"/>
        <charset val="134"/>
      </rPr>
      <t>Lochriea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</si>
  <si>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</t>
    </r>
    <r>
      <rPr>
        <sz val="7"/>
        <rFont val="Arial Unicode MS"/>
        <family val="2"/>
        <charset val="134"/>
      </rPr>
      <t xml:space="preserve"> 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</si>
  <si>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rPr>
        <sz val="7"/>
        <rFont val="Arial Unicode MS"/>
        <family val="2"/>
        <charset val="134"/>
      </rPr>
      <t>ramiforms.,</t>
    </r>
    <r>
      <rPr>
        <i/>
        <sz val="7"/>
        <rFont val="Arial Unicode MS"/>
        <family val="2"/>
        <charset val="134"/>
      </rPr>
      <t xml:space="preserve"> Mestrognathus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</si>
  <si>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</si>
  <si>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 sp.</t>
    </r>
    <phoneticPr fontId="4" type="noConversion"/>
  </si>
  <si>
    <r>
      <t xml:space="preserve">Mestrognathus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</si>
  <si>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t>Permian</t>
  </si>
  <si>
    <t>Changhsingian</t>
  </si>
  <si>
    <t>Hunan China</t>
  </si>
  <si>
    <t>Jiangya section</t>
  </si>
  <si>
    <t>China</t>
    <phoneticPr fontId="15" type="noConversion"/>
  </si>
  <si>
    <t>Apatite</t>
  </si>
  <si>
    <t>Conodont</t>
  </si>
  <si>
    <t>Chen et al., 2013</t>
  </si>
  <si>
    <t>C. changxingensis</t>
  </si>
  <si>
    <t>ZheJiang China</t>
  </si>
  <si>
    <t>Meishan C section</t>
  </si>
  <si>
    <t>C. meishanensis</t>
  </si>
  <si>
    <t>Sichuan China</t>
  </si>
  <si>
    <t>Shangsi section</t>
  </si>
  <si>
    <t>China</t>
    <phoneticPr fontId="15" type="noConversion"/>
  </si>
  <si>
    <t xml:space="preserve">C. yini  </t>
  </si>
  <si>
    <t>Meishan D section</t>
  </si>
  <si>
    <t>China</t>
    <phoneticPr fontId="15" type="noConversion"/>
  </si>
  <si>
    <t>China</t>
    <phoneticPr fontId="15" type="noConversion"/>
  </si>
  <si>
    <t>C.  subcarinata</t>
  </si>
  <si>
    <t>C.  wangi</t>
  </si>
  <si>
    <t>Wuchipiangian</t>
  </si>
  <si>
    <t>C. orientails</t>
  </si>
  <si>
    <t xml:space="preserve">Dukou section </t>
  </si>
  <si>
    <t xml:space="preserve">C. orientalis </t>
  </si>
  <si>
    <t>Guangxi China</t>
  </si>
  <si>
    <t xml:space="preserve">PenglaitanN  section </t>
  </si>
  <si>
    <t xml:space="preserve">C. liangshanensis </t>
  </si>
  <si>
    <t xml:space="preserve">Tieqiao section </t>
  </si>
  <si>
    <t>China</t>
    <phoneticPr fontId="15" type="noConversion"/>
  </si>
  <si>
    <t>C. liangshanensis</t>
  </si>
  <si>
    <t>C. leveni</t>
  </si>
  <si>
    <t>C. asymmetrica</t>
  </si>
  <si>
    <t xml:space="preserve">Penglaitan  section </t>
  </si>
  <si>
    <t>C. dukouensis</t>
  </si>
  <si>
    <t>C. postbitteri postbitteri</t>
  </si>
  <si>
    <t>Capitanian</t>
  </si>
  <si>
    <t>C. postbitteri,hongshuiensis</t>
  </si>
  <si>
    <t xml:space="preserve">J. granti  </t>
  </si>
  <si>
    <t>J. xuanhanensis</t>
  </si>
  <si>
    <t>J. granti</t>
  </si>
  <si>
    <t xml:space="preserve">J. xuanhanensis    </t>
  </si>
  <si>
    <t>J. shannoni</t>
  </si>
  <si>
    <t>J. postserrata</t>
  </si>
  <si>
    <t xml:space="preserve"> J. postserrata  </t>
  </si>
  <si>
    <t xml:space="preserve">Wordian </t>
  </si>
  <si>
    <t>J. aserrata</t>
  </si>
  <si>
    <t xml:space="preserve"> J. aserrata  </t>
  </si>
  <si>
    <t xml:space="preserve">J. nanjingensis </t>
  </si>
  <si>
    <t>Guizhou China</t>
  </si>
  <si>
    <t>Naqing section</t>
  </si>
  <si>
    <t xml:space="preserve">S. hanzhougensis-M.idahoensis </t>
  </si>
  <si>
    <t>S. subsymmertricus</t>
  </si>
  <si>
    <t>S. subsymmertricus-M.Siciliensis</t>
  </si>
  <si>
    <t xml:space="preserve">S. guizhouensis </t>
  </si>
  <si>
    <t>N. pnevi</t>
  </si>
  <si>
    <t>China</t>
    <phoneticPr fontId="15" type="noConversion"/>
  </si>
  <si>
    <t>China</t>
    <phoneticPr fontId="15" type="noConversion"/>
  </si>
  <si>
    <t>China</t>
    <phoneticPr fontId="15" type="noConversion"/>
  </si>
  <si>
    <t>S. whitei-M. bisselli</t>
  </si>
  <si>
    <t>China</t>
    <phoneticPr fontId="15" type="noConversion"/>
  </si>
  <si>
    <t>S. binodosus</t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</si>
  <si>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</si>
  <si>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</si>
  <si>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</si>
  <si>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</si>
  <si>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</si>
  <si>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M. monstra</t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</si>
  <si>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</si>
  <si>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</si>
  <si>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</si>
  <si>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</si>
  <si>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St. fusus</t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</si>
  <si>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</si>
  <si>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</si>
  <si>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</si>
  <si>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</si>
  <si>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</si>
  <si>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St. constrictus</t>
  </si>
  <si>
    <t>St. sigmoidalis</t>
  </si>
  <si>
    <t xml:space="preserve">St. sigmoidalis </t>
  </si>
  <si>
    <t>China</t>
    <phoneticPr fontId="15" type="noConversion"/>
  </si>
  <si>
    <t>Carboniferous</t>
  </si>
  <si>
    <t>St. isolatus</t>
  </si>
  <si>
    <t xml:space="preserve"> J. postserrata ? </t>
  </si>
  <si>
    <t xml:space="preserve">Guadalupe Mts. USA </t>
  </si>
  <si>
    <t>EF Roadcut</t>
  </si>
  <si>
    <t>USA</t>
    <phoneticPr fontId="15" type="noConversion"/>
  </si>
  <si>
    <t>Williams Ranch Road 1</t>
  </si>
  <si>
    <t>USA</t>
    <phoneticPr fontId="15" type="noConversion"/>
  </si>
  <si>
    <t>South Boundary Section II</t>
  </si>
  <si>
    <t>USA</t>
    <phoneticPr fontId="15" type="noConversion"/>
  </si>
  <si>
    <t>USA</t>
    <phoneticPr fontId="15" type="noConversion"/>
  </si>
  <si>
    <t>USA</t>
    <phoneticPr fontId="15" type="noConversion"/>
  </si>
  <si>
    <t>Rader slide Roadcut  on US 62/180</t>
  </si>
  <si>
    <t>USA</t>
    <phoneticPr fontId="15" type="noConversion"/>
  </si>
  <si>
    <t xml:space="preserve">Rader Roadcut  on US 62/180, little outcrop NE of Rader slide roadcut on US 62/180 </t>
  </si>
  <si>
    <t>USA</t>
    <phoneticPr fontId="15" type="noConversion"/>
  </si>
  <si>
    <t xml:space="preserve">First cliff above lunch rock on Josh's section  in Patterson Hills; </t>
  </si>
  <si>
    <t>USA</t>
    <phoneticPr fontId="15" type="noConversion"/>
  </si>
  <si>
    <t>East Patterson Hills - East Slope (section of Mary &amp; Brandon)</t>
  </si>
  <si>
    <t>USA</t>
    <phoneticPr fontId="15" type="noConversion"/>
  </si>
  <si>
    <t>USA</t>
    <phoneticPr fontId="15" type="noConversion"/>
  </si>
  <si>
    <t>Manzanita Patterson Hill Roadcut on US 62/177</t>
  </si>
  <si>
    <t>USA</t>
    <phoneticPr fontId="15" type="noConversion"/>
  </si>
  <si>
    <t>Manzanita Patterson Hill Roadcut on US 62/179</t>
  </si>
  <si>
    <t>Manzanita Patterson Hill Roadcut on US 62/178</t>
  </si>
  <si>
    <t>Lunch Rock, access ravine on Patterson Hill</t>
  </si>
  <si>
    <t>USA</t>
    <phoneticPr fontId="15" type="noConversion"/>
  </si>
  <si>
    <t>Manzanita Patterson Hill Roadcut on US 62/181</t>
  </si>
  <si>
    <t>Manzanita Patterson Hill Roadcut on US 62/180</t>
  </si>
  <si>
    <t>USA</t>
    <phoneticPr fontId="15" type="noConversion"/>
  </si>
  <si>
    <t>Manzanita Patterson Hill Roadcut on US 62/182</t>
  </si>
  <si>
    <t xml:space="preserve"> Wordian </t>
  </si>
  <si>
    <t>Type Pipeline Shale</t>
  </si>
  <si>
    <t>Spinosa Roadcut Quarry on US 62/181</t>
  </si>
  <si>
    <t xml:space="preserve">Stratotype Canyon (Kungurian/Roadian GSSP) </t>
  </si>
  <si>
    <t xml:space="preserve"> M. Idahoensis  </t>
  </si>
  <si>
    <t>USA</t>
    <phoneticPr fontId="15" type="noConversion"/>
  </si>
  <si>
    <t>Iran</t>
  </si>
  <si>
    <t>Abadeh section</t>
  </si>
  <si>
    <t>Type</t>
    <phoneticPr fontId="3" type="noConversion"/>
  </si>
  <si>
    <t>Taxa</t>
    <phoneticPr fontId="3" type="noConversion"/>
  </si>
  <si>
    <t>References</t>
    <phoneticPr fontId="3" type="noConversion"/>
  </si>
  <si>
    <t>Period</t>
    <phoneticPr fontId="3" type="noConversion"/>
  </si>
  <si>
    <t>Stage</t>
    <phoneticPr fontId="3" type="noConversion"/>
  </si>
  <si>
    <t>Biozone</t>
    <phoneticPr fontId="3" type="noConversion"/>
  </si>
  <si>
    <t>Location</t>
    <phoneticPr fontId="3" type="noConversion"/>
  </si>
  <si>
    <t>Location2</t>
    <phoneticPr fontId="3" type="noConversion"/>
  </si>
  <si>
    <t>Paleolongitude</t>
    <phoneticPr fontId="3" type="noConversion"/>
  </si>
  <si>
    <t>SST (℃)</t>
    <phoneticPr fontId="3" type="noConversion"/>
  </si>
  <si>
    <t>Age (Ma)-2012</t>
    <phoneticPr fontId="3" type="noConversion"/>
  </si>
  <si>
    <r>
      <t>δ</t>
    </r>
    <r>
      <rPr>
        <b/>
        <vertAlign val="superscript"/>
        <sz val="7"/>
        <rFont val="Arial Unicode MS"/>
        <family val="2"/>
      </rPr>
      <t>18</t>
    </r>
    <r>
      <rPr>
        <b/>
        <sz val="7"/>
        <rFont val="Arial Unicode MS"/>
        <family val="2"/>
      </rPr>
      <t>O</t>
    </r>
    <r>
      <rPr>
        <b/>
        <vertAlign val="subscript"/>
        <sz val="7"/>
        <rFont val="Arial Unicode MS"/>
        <family val="2"/>
      </rPr>
      <t>carbonate</t>
    </r>
    <r>
      <rPr>
        <b/>
        <sz val="7"/>
        <rFont val="Arial Unicode MS"/>
        <family val="2"/>
      </rPr>
      <t xml:space="preserve"> (‰ VSMOW)</t>
    </r>
    <phoneticPr fontId="3" type="noConversion"/>
  </si>
  <si>
    <t>s.d.</t>
    <phoneticPr fontId="3" type="noConversion"/>
  </si>
  <si>
    <t>s.e.m.</t>
    <phoneticPr fontId="3" type="noConversion"/>
  </si>
  <si>
    <t>T-2010(℃)</t>
    <phoneticPr fontId="3" type="noConversion"/>
  </si>
  <si>
    <t>Method</t>
    <phoneticPr fontId="3" type="noConversion"/>
  </si>
  <si>
    <t>MS-S-1</t>
    <phoneticPr fontId="3" type="noConversion"/>
  </si>
  <si>
    <t>MSD 34</t>
    <phoneticPr fontId="3" type="noConversion"/>
  </si>
  <si>
    <t>Meishan</t>
    <phoneticPr fontId="3" type="noConversion"/>
  </si>
  <si>
    <t>Zhejiang, China</t>
    <phoneticPr fontId="3" type="noConversion"/>
  </si>
  <si>
    <t>Induan</t>
    <phoneticPr fontId="3" type="noConversion"/>
  </si>
  <si>
    <t>I. isarcica</t>
    <phoneticPr fontId="3" type="noConversion"/>
  </si>
  <si>
    <t>H</t>
    <phoneticPr fontId="3" type="noConversion"/>
  </si>
  <si>
    <t>SIMS</t>
    <phoneticPr fontId="3" type="noConversion"/>
  </si>
  <si>
    <t>MS-S-2</t>
    <phoneticPr fontId="3" type="noConversion"/>
  </si>
  <si>
    <t>MSD 32</t>
  </si>
  <si>
    <t>Meishan</t>
    <phoneticPr fontId="3" type="noConversion"/>
  </si>
  <si>
    <t>H</t>
    <phoneticPr fontId="3" type="noConversion"/>
  </si>
  <si>
    <t>SIMS</t>
    <phoneticPr fontId="3" type="noConversion"/>
  </si>
  <si>
    <t>MS-S-3</t>
  </si>
  <si>
    <t>MSD 30-6-upper</t>
  </si>
  <si>
    <t>Induan</t>
    <phoneticPr fontId="3" type="noConversion"/>
  </si>
  <si>
    <t>I. isarcica</t>
    <phoneticPr fontId="3" type="noConversion"/>
  </si>
  <si>
    <t>MS-S-4</t>
  </si>
  <si>
    <t>MSD 30-5-lower</t>
  </si>
  <si>
    <t>Meishan</t>
    <phoneticPr fontId="3" type="noConversion"/>
  </si>
  <si>
    <t>Zhejiang, China</t>
    <phoneticPr fontId="3" type="noConversion"/>
  </si>
  <si>
    <t>MS-S-5</t>
  </si>
  <si>
    <t>Zhejiang, China</t>
    <phoneticPr fontId="3" type="noConversion"/>
  </si>
  <si>
    <t>R</t>
    <phoneticPr fontId="3" type="noConversion"/>
  </si>
  <si>
    <t>MS-S-6</t>
  </si>
  <si>
    <t>MSD 30-4</t>
  </si>
  <si>
    <t>SIMS</t>
    <phoneticPr fontId="3" type="noConversion"/>
  </si>
  <si>
    <t>MS-S-7</t>
  </si>
  <si>
    <t>MSD 30-3</t>
  </si>
  <si>
    <t>Induan</t>
    <phoneticPr fontId="3" type="noConversion"/>
  </si>
  <si>
    <t>I. isarcica</t>
    <phoneticPr fontId="3" type="noConversion"/>
  </si>
  <si>
    <t>MS-S-8</t>
  </si>
  <si>
    <t>MSD 30-2</t>
  </si>
  <si>
    <t>MS-S-9</t>
  </si>
  <si>
    <t>MSD 30-1</t>
  </si>
  <si>
    <t>MS-S-10</t>
  </si>
  <si>
    <t>MSD 29-4</t>
  </si>
  <si>
    <t>MS-S-11</t>
  </si>
  <si>
    <t>MSD 29-3</t>
  </si>
  <si>
    <t>C</t>
    <phoneticPr fontId="3" type="noConversion"/>
  </si>
  <si>
    <t>MS-S-12</t>
  </si>
  <si>
    <t>H</t>
    <phoneticPr fontId="3" type="noConversion"/>
  </si>
  <si>
    <t>MS-S-13</t>
  </si>
  <si>
    <t>MS-S-14</t>
  </si>
  <si>
    <t>MSD 29-2</t>
  </si>
  <si>
    <t>MS-S-15</t>
  </si>
  <si>
    <t>MSD 29-1</t>
  </si>
  <si>
    <t>MS-S-16</t>
  </si>
  <si>
    <t>MS-S-17</t>
  </si>
  <si>
    <t>MSD 28</t>
  </si>
  <si>
    <t>I. staeschei</t>
    <phoneticPr fontId="3" type="noConversion"/>
  </si>
  <si>
    <t>MS-S-18</t>
  </si>
  <si>
    <t>MSD 27d</t>
  </si>
  <si>
    <t>MS-S-19</t>
  </si>
  <si>
    <t>MSD 27-4</t>
  </si>
  <si>
    <t>MS-S-20</t>
  </si>
  <si>
    <t>MS-S-21</t>
  </si>
  <si>
    <t>MS-S-22</t>
  </si>
  <si>
    <t>MSD 27-3</t>
  </si>
  <si>
    <t>H. parvus</t>
    <phoneticPr fontId="3" type="noConversion"/>
  </si>
  <si>
    <t>MS-S-23</t>
  </si>
  <si>
    <t>MS-S-24</t>
  </si>
  <si>
    <t>MSD 27-2</t>
  </si>
  <si>
    <t>Changhsingian</t>
    <phoneticPr fontId="3" type="noConversion"/>
  </si>
  <si>
    <t>H. changxingensis-H. praeparvus</t>
    <phoneticPr fontId="3" type="noConversion"/>
  </si>
  <si>
    <t>MS-S-25</t>
  </si>
  <si>
    <t>MS-S-26</t>
  </si>
  <si>
    <t>MS-S-27</t>
  </si>
  <si>
    <t>MSD 27-1</t>
  </si>
  <si>
    <t>C</t>
    <phoneticPr fontId="3" type="noConversion"/>
  </si>
  <si>
    <t>MS-S-28</t>
  </si>
  <si>
    <t>MS-S-29</t>
  </si>
  <si>
    <t>MSD 26</t>
  </si>
  <si>
    <t>C. zhejiangensis</t>
    <phoneticPr fontId="3" type="noConversion"/>
  </si>
  <si>
    <t>MS-S-30</t>
  </si>
  <si>
    <t>MSD 25</t>
  </si>
  <si>
    <t>C. meishanensis</t>
    <phoneticPr fontId="3" type="noConversion"/>
  </si>
  <si>
    <t>MS-S-31</t>
  </si>
  <si>
    <t>MSD 24f-2</t>
  </si>
  <si>
    <t>MS-S-32</t>
  </si>
  <si>
    <t>MSD 24f-1</t>
  </si>
  <si>
    <t>MS-S-33</t>
  </si>
  <si>
    <t>MSD 24e-top</t>
  </si>
  <si>
    <t>MS-S-34</t>
  </si>
  <si>
    <t>MSD 24e</t>
  </si>
  <si>
    <t>MS-S-35</t>
  </si>
  <si>
    <t>MSD 24d-4</t>
  </si>
  <si>
    <t>C. yini</t>
    <phoneticPr fontId="3" type="noConversion"/>
  </si>
  <si>
    <t>MS-S-36</t>
  </si>
  <si>
    <t>MSD 24d-3</t>
  </si>
  <si>
    <t>MS-S-37</t>
  </si>
  <si>
    <t>MSD 24d-2</t>
  </si>
  <si>
    <t>Changhsingian</t>
    <phoneticPr fontId="3" type="noConversion"/>
  </si>
  <si>
    <t>MS-S-38</t>
  </si>
  <si>
    <t>MSD 24d-1</t>
  </si>
  <si>
    <t>MS-S-39</t>
  </si>
  <si>
    <t>MSD 24c-3</t>
  </si>
  <si>
    <t>MS-S-40</t>
  </si>
  <si>
    <t>MSD 24c-2</t>
  </si>
  <si>
    <t>MS-S-41</t>
  </si>
  <si>
    <t>MSD 24c-1</t>
  </si>
  <si>
    <t>MS-S-42</t>
  </si>
  <si>
    <t>MSD 24b</t>
  </si>
  <si>
    <t>MS-S-43</t>
  </si>
  <si>
    <t>MSD 24a-top</t>
  </si>
  <si>
    <t>MS-S-44</t>
  </si>
  <si>
    <t>MSD 24a</t>
  </si>
  <si>
    <t>MS-S-45</t>
  </si>
  <si>
    <t>MSD 24a-base</t>
  </si>
  <si>
    <t>MS-S-46</t>
  </si>
  <si>
    <t>MSD 23-9-top</t>
  </si>
  <si>
    <t>MS-S-47</t>
  </si>
  <si>
    <t>MSD 23-9</t>
  </si>
  <si>
    <t>MS-S-48</t>
  </si>
  <si>
    <t>MSD 23-8</t>
  </si>
  <si>
    <t>MS-S-49</t>
  </si>
  <si>
    <t>MSD 23-7b</t>
  </si>
  <si>
    <t>MS-S-50</t>
  </si>
  <si>
    <t>MSD 23-6</t>
  </si>
  <si>
    <t>MS-S-51</t>
  </si>
  <si>
    <t>MSD 23-5</t>
  </si>
  <si>
    <t>MS-S-52</t>
  </si>
  <si>
    <t>MSD 23-4</t>
  </si>
  <si>
    <t>MS-S-53</t>
  </si>
  <si>
    <t>MSD 23-3</t>
  </si>
  <si>
    <t>MS-S-54</t>
  </si>
  <si>
    <t>MSD 23-2</t>
  </si>
  <si>
    <t>MS-S-55</t>
  </si>
  <si>
    <t>MSD 23-1</t>
  </si>
  <si>
    <t>MS-S-56</t>
  </si>
  <si>
    <t>MSD 22-16</t>
  </si>
  <si>
    <t>MS-S-57</t>
  </si>
  <si>
    <t>MSD 22-15</t>
  </si>
  <si>
    <t>MS-S-58</t>
  </si>
  <si>
    <t>MSD 22-14</t>
  </si>
  <si>
    <t>MS-S-59</t>
  </si>
  <si>
    <t>MSD 22-12</t>
  </si>
  <si>
    <t>MS-S-60</t>
  </si>
  <si>
    <t>MSD 22-10-base</t>
  </si>
  <si>
    <t>C. changxingensis-Stage 3</t>
  </si>
  <si>
    <t>MS-S-61</t>
  </si>
  <si>
    <t>MSD 21-9</t>
  </si>
  <si>
    <t>MS-S-62</t>
  </si>
  <si>
    <t>MSD 21-6b</t>
  </si>
  <si>
    <t>MS-S-63</t>
  </si>
  <si>
    <t>MSD 21-2b</t>
  </si>
  <si>
    <t>MS-S-64</t>
  </si>
  <si>
    <t>MSD 20-8</t>
  </si>
  <si>
    <t>MS-S-65</t>
  </si>
  <si>
    <t>MSD 20-5a~5b</t>
  </si>
  <si>
    <t>C. changxingensis-Stage 3</t>
    <phoneticPr fontId="3" type="noConversion"/>
  </si>
  <si>
    <t>MS-S-66</t>
  </si>
  <si>
    <t>MSD 20-2a~2b</t>
  </si>
  <si>
    <t>MS-S-67</t>
  </si>
  <si>
    <t>MSD 19-23</t>
  </si>
  <si>
    <t>C. changxingensis-Stage 2</t>
  </si>
  <si>
    <t>MS-S-68</t>
  </si>
  <si>
    <t>MSD 19-20</t>
  </si>
  <si>
    <t>MS-S-69</t>
  </si>
  <si>
    <t>MSD 19-17</t>
  </si>
  <si>
    <t>C</t>
    <phoneticPr fontId="3" type="noConversion"/>
  </si>
  <si>
    <t>MS-S-70</t>
  </si>
  <si>
    <t>MSD 19-14</t>
  </si>
  <si>
    <t>MS-S-71</t>
  </si>
  <si>
    <t>MSD 19-12</t>
  </si>
  <si>
    <t>MS-S-72</t>
  </si>
  <si>
    <t>MSD 19-9b</t>
  </si>
  <si>
    <t>MS-S-73</t>
  </si>
  <si>
    <t>MSD 19-6</t>
  </si>
  <si>
    <t>MS-S-74</t>
  </si>
  <si>
    <t>MSD 18-2</t>
  </si>
  <si>
    <t>MS-S-75</t>
  </si>
  <si>
    <t>MSD 16-21</t>
  </si>
  <si>
    <t>MS-S-76</t>
  </si>
  <si>
    <t>MSD 16-17</t>
  </si>
  <si>
    <t>MS-S-77</t>
  </si>
  <si>
    <t>MSD 16-14</t>
  </si>
  <si>
    <t>C</t>
    <phoneticPr fontId="3" type="noConversion"/>
  </si>
  <si>
    <t>MS-S-78</t>
  </si>
  <si>
    <t>MSD 16-11</t>
  </si>
  <si>
    <t>MS-S-79</t>
  </si>
  <si>
    <t>MSD 16-9</t>
  </si>
  <si>
    <t>C</t>
    <phoneticPr fontId="3" type="noConversion"/>
  </si>
  <si>
    <t>MS-S-80</t>
  </si>
  <si>
    <t>MSD 16-6</t>
  </si>
  <si>
    <t>MS-S-81</t>
  </si>
  <si>
    <t>MSD 15-8</t>
  </si>
  <si>
    <t>MS-S-82</t>
  </si>
  <si>
    <t>MSD 15-5b</t>
  </si>
  <si>
    <t>MS-S-83</t>
  </si>
  <si>
    <t>MSD 15-1</t>
  </si>
  <si>
    <t>MS-S-84</t>
  </si>
  <si>
    <t>MSD 14-8c</t>
  </si>
  <si>
    <t>MS-S-85</t>
  </si>
  <si>
    <t>MSD 14-5b</t>
  </si>
  <si>
    <t>Zhejiang, China</t>
    <phoneticPr fontId="3" type="noConversion"/>
  </si>
  <si>
    <t>Changhsingian</t>
    <phoneticPr fontId="3" type="noConversion"/>
  </si>
  <si>
    <t>C. changxingensis-Stage 2</t>
    <phoneticPr fontId="3" type="noConversion"/>
  </si>
  <si>
    <t>MS-S-86</t>
  </si>
  <si>
    <t>MSD 13-35</t>
  </si>
  <si>
    <t>C. changxingensis-Stage 2</t>
    <phoneticPr fontId="3" type="noConversion"/>
  </si>
  <si>
    <t>MS-S-87</t>
  </si>
  <si>
    <t>MSD 13-18</t>
  </si>
  <si>
    <t>Changhsingian</t>
    <phoneticPr fontId="3" type="noConversion"/>
  </si>
  <si>
    <t>C. changxingensis-Stage 1</t>
  </si>
  <si>
    <t>MS-S-88</t>
  </si>
  <si>
    <t>MSD 13-13a</t>
  </si>
  <si>
    <t>MS-S-89</t>
  </si>
  <si>
    <t>MSD 13-11c</t>
  </si>
  <si>
    <t>Changhsingian</t>
    <phoneticPr fontId="3" type="noConversion"/>
  </si>
  <si>
    <t>MS-S-90</t>
  </si>
  <si>
    <t>MSD 13-9</t>
  </si>
  <si>
    <t>MS-S-91</t>
  </si>
  <si>
    <t>MSD 13-6b~6c</t>
  </si>
  <si>
    <t>C. changxingensis-Stage 1</t>
    <phoneticPr fontId="3" type="noConversion"/>
  </si>
  <si>
    <t>SIMS</t>
    <phoneticPr fontId="3" type="noConversion"/>
  </si>
  <si>
    <t>MS-S-92</t>
  </si>
  <si>
    <t>MSD 12-9d~9e</t>
  </si>
  <si>
    <t>Changhsingian</t>
    <phoneticPr fontId="3" type="noConversion"/>
  </si>
  <si>
    <t>C. changxingensis-Stage 1</t>
    <phoneticPr fontId="3" type="noConversion"/>
  </si>
  <si>
    <t>MS-S-93</t>
  </si>
  <si>
    <t>MSD 12-7b</t>
  </si>
  <si>
    <t>Meishan</t>
    <phoneticPr fontId="3" type="noConversion"/>
  </si>
  <si>
    <t>Zhejiang, China</t>
    <phoneticPr fontId="3" type="noConversion"/>
  </si>
  <si>
    <t>C. subcarinata</t>
    <phoneticPr fontId="3" type="noConversion"/>
  </si>
  <si>
    <t>SIMS</t>
    <phoneticPr fontId="3" type="noConversion"/>
  </si>
  <si>
    <t>MS-S-94</t>
  </si>
  <si>
    <t>MSD 12-4</t>
  </si>
  <si>
    <t>Changhsingian</t>
    <phoneticPr fontId="3" type="noConversion"/>
  </si>
  <si>
    <t>C. subcarinata</t>
    <phoneticPr fontId="3" type="noConversion"/>
  </si>
  <si>
    <t>MS-S-95</t>
  </si>
  <si>
    <t>MSD 11-7</t>
  </si>
  <si>
    <t>MS-S-96</t>
  </si>
  <si>
    <t>MSD 11-2b</t>
  </si>
  <si>
    <t>Meishan</t>
    <phoneticPr fontId="3" type="noConversion"/>
  </si>
  <si>
    <t>MS-S-97</t>
  </si>
  <si>
    <t>MSD 10-4</t>
  </si>
  <si>
    <t>Changhsingian</t>
    <phoneticPr fontId="3" type="noConversion"/>
  </si>
  <si>
    <t>C. wangi</t>
    <phoneticPr fontId="3" type="noConversion"/>
  </si>
  <si>
    <t>MS-S-98</t>
  </si>
  <si>
    <t>MSD 9-14</t>
  </si>
  <si>
    <t>C. wangi</t>
    <phoneticPr fontId="3" type="noConversion"/>
  </si>
  <si>
    <t>MS-S-99</t>
  </si>
  <si>
    <t>MSD 9-10</t>
  </si>
  <si>
    <t>C. wangi</t>
    <phoneticPr fontId="3" type="noConversion"/>
  </si>
  <si>
    <t>MS-S-100</t>
  </si>
  <si>
    <t>MSD 9-6</t>
  </si>
  <si>
    <t>C. wangi</t>
    <phoneticPr fontId="3" type="noConversion"/>
  </si>
  <si>
    <t>MS-S-101</t>
  </si>
  <si>
    <t>MSD 8-4</t>
  </si>
  <si>
    <t>MS-S-102</t>
  </si>
  <si>
    <t>MSD 6-10</t>
  </si>
  <si>
    <t>MS-S-103</t>
  </si>
  <si>
    <t>MSD 6-6</t>
  </si>
  <si>
    <t>MS-S-104</t>
  </si>
  <si>
    <t>MSD 6-3</t>
  </si>
  <si>
    <t>Meishan</t>
    <phoneticPr fontId="3" type="noConversion"/>
  </si>
  <si>
    <t>MS-S-105</t>
  </si>
  <si>
    <t>MSD 6-2</t>
  </si>
  <si>
    <t>MS-S-106</t>
  </si>
  <si>
    <t>MSD 5-14</t>
  </si>
  <si>
    <t>MS-S-107</t>
  </si>
  <si>
    <t>MSD 5-12</t>
  </si>
  <si>
    <t>SIMS</t>
    <phoneticPr fontId="3" type="noConversion"/>
  </si>
  <si>
    <t>MS-S-108</t>
  </si>
  <si>
    <t>MSD 5-11</t>
  </si>
  <si>
    <t>Meishan</t>
    <phoneticPr fontId="3" type="noConversion"/>
  </si>
  <si>
    <t>Zhejiang, China</t>
    <phoneticPr fontId="3" type="noConversion"/>
  </si>
  <si>
    <t>Changhsingian</t>
    <phoneticPr fontId="3" type="noConversion"/>
  </si>
  <si>
    <t>C. wangi</t>
    <phoneticPr fontId="3" type="noConversion"/>
  </si>
  <si>
    <t>MS-S-109</t>
  </si>
  <si>
    <t>MSD 5-10</t>
  </si>
  <si>
    <t>MS-S-110</t>
  </si>
  <si>
    <t>MSD 5-8</t>
  </si>
  <si>
    <t>MS-S-111</t>
  </si>
  <si>
    <t>MSD 5-2</t>
  </si>
  <si>
    <t>MS-S-112</t>
  </si>
  <si>
    <t>MSD 5-1</t>
  </si>
  <si>
    <t>MS-S-113</t>
  </si>
  <si>
    <t>MSD 4b-14</t>
  </si>
  <si>
    <t>MS-S-114</t>
  </si>
  <si>
    <t>MSD 4b-11</t>
  </si>
  <si>
    <t>MS-S-115</t>
  </si>
  <si>
    <t>MSD-4b-9</t>
    <phoneticPr fontId="3" type="noConversion"/>
  </si>
  <si>
    <t>MS-S-116</t>
  </si>
  <si>
    <t>MSD-4b-7</t>
  </si>
  <si>
    <t>MS-S-117</t>
  </si>
  <si>
    <t>MSD-4b-6</t>
  </si>
  <si>
    <t>MS-S-118</t>
  </si>
  <si>
    <t>MSD-4b-5</t>
  </si>
  <si>
    <t>MS-S-119</t>
  </si>
  <si>
    <t>MSD-4b-4</t>
  </si>
  <si>
    <t>MS-S-120</t>
  </si>
  <si>
    <t>MSD-4b-3</t>
  </si>
  <si>
    <t>MS-S-121</t>
  </si>
  <si>
    <t>MSD-4b-2</t>
  </si>
  <si>
    <t>MS-S-122</t>
  </si>
  <si>
    <t>MSD-4b-1</t>
  </si>
  <si>
    <t>MS-S-123</t>
  </si>
  <si>
    <t>MSD-4a-5</t>
  </si>
  <si>
    <t>SIMS</t>
    <phoneticPr fontId="3" type="noConversion"/>
  </si>
  <si>
    <t>MS-S-124</t>
  </si>
  <si>
    <t>MSD-4a-3</t>
  </si>
  <si>
    <t>MS-S-125</t>
  </si>
  <si>
    <t>MSD-4a-2</t>
  </si>
  <si>
    <t>MS-S-126</t>
  </si>
  <si>
    <t>MSD-4a-1</t>
    <phoneticPr fontId="4" type="noConversion"/>
  </si>
  <si>
    <t>Wuchiapingian</t>
    <phoneticPr fontId="3" type="noConversion"/>
  </si>
  <si>
    <t>C. longicuspidata</t>
    <phoneticPr fontId="3" type="noConversion"/>
  </si>
  <si>
    <t>MS-S-127</t>
  </si>
  <si>
    <t>MSD-3-2</t>
  </si>
  <si>
    <t>MS-S-128</t>
  </si>
  <si>
    <t>MSD-2-1</t>
    <phoneticPr fontId="4" type="noConversion"/>
  </si>
  <si>
    <t>T-1986(℃)</t>
    <phoneticPr fontId="3" type="noConversion"/>
  </si>
  <si>
    <t>Depth(m)</t>
    <phoneticPr fontId="3" type="noConversion"/>
  </si>
  <si>
    <t>Conodont zone</t>
    <phoneticPr fontId="3" type="noConversion"/>
  </si>
  <si>
    <t>T-2013(℃)</t>
    <phoneticPr fontId="3" type="noConversion"/>
  </si>
  <si>
    <t>Age (Ma)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</si>
  <si>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</si>
  <si>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t>Location</t>
    <phoneticPr fontId="3" type="noConversion"/>
  </si>
  <si>
    <t>Paleolatitude</t>
    <phoneticPr fontId="3" type="noConversion"/>
  </si>
  <si>
    <t>Latitude</t>
    <phoneticPr fontId="3" type="noConversion"/>
  </si>
  <si>
    <t>Depth(m)</t>
    <phoneticPr fontId="3" type="noConversion"/>
  </si>
  <si>
    <t>PR1</t>
  </si>
  <si>
    <t>Pignola-Abriola</t>
  </si>
  <si>
    <t>Lagonegro</t>
  </si>
  <si>
    <t>Triassic</t>
    <phoneticPr fontId="3" type="noConversion"/>
  </si>
  <si>
    <t>Rhaetian</t>
    <phoneticPr fontId="3" type="noConversion"/>
  </si>
  <si>
    <t>Rhaetian</t>
    <phoneticPr fontId="3" type="noConversion"/>
  </si>
  <si>
    <t>Mi. posthernsteini</t>
  </si>
  <si>
    <t>Trotter et al., 2015</t>
    <phoneticPr fontId="3" type="noConversion"/>
  </si>
  <si>
    <t>Calcari con Selce</t>
  </si>
  <si>
    <t>14 (1)</t>
  </si>
  <si>
    <t>cherty lmst</t>
  </si>
  <si>
    <t>PIG38</t>
  </si>
  <si>
    <t>Triassic</t>
    <phoneticPr fontId="3" type="noConversion"/>
  </si>
  <si>
    <t>Rhaetian</t>
    <phoneticPr fontId="3" type="noConversion"/>
  </si>
  <si>
    <t>Conodont</t>
    <phoneticPr fontId="3" type="noConversion"/>
  </si>
  <si>
    <t>Trotter et al., 2015</t>
    <phoneticPr fontId="3" type="noConversion"/>
  </si>
  <si>
    <t>13 (2)</t>
  </si>
  <si>
    <t>n J18c</t>
  </si>
  <si>
    <t>Costa Imagna</t>
  </si>
  <si>
    <t>Lombardian</t>
  </si>
  <si>
    <t>Trotter et al., 2015</t>
    <phoneticPr fontId="3" type="noConversion"/>
  </si>
  <si>
    <t>Calcari di Zu</t>
  </si>
  <si>
    <t>12 (1)</t>
  </si>
  <si>
    <t>limestone</t>
  </si>
  <si>
    <t>PIG24</t>
  </si>
  <si>
    <t>Triassic</t>
    <phoneticPr fontId="3" type="noConversion"/>
  </si>
  <si>
    <t>Conodont</t>
    <phoneticPr fontId="3" type="noConversion"/>
  </si>
  <si>
    <t>Mi. hernsteini/posthernsteini</t>
  </si>
  <si>
    <t>Trotter et al., 2015</t>
    <phoneticPr fontId="3" type="noConversion"/>
  </si>
  <si>
    <t>0.16*</t>
  </si>
  <si>
    <t>n J22a</t>
  </si>
  <si>
    <t>Triassic</t>
    <phoneticPr fontId="3" type="noConversion"/>
  </si>
  <si>
    <t>Rhaetian</t>
    <phoneticPr fontId="3" type="noConversion"/>
  </si>
  <si>
    <t>10 (2)</t>
  </si>
  <si>
    <t>n J270</t>
  </si>
  <si>
    <t>Brumano</t>
  </si>
  <si>
    <t>Norian</t>
    <phoneticPr fontId="3" type="noConversion"/>
  </si>
  <si>
    <t>Mi. hernsteini</t>
  </si>
  <si>
    <t>11 (1)</t>
  </si>
  <si>
    <t>KU6</t>
  </si>
  <si>
    <t>Sasso di Castalda</t>
  </si>
  <si>
    <t>15 (2)</t>
  </si>
  <si>
    <t>n J279</t>
  </si>
  <si>
    <t>9 (2)</t>
  </si>
  <si>
    <t>KE6</t>
  </si>
  <si>
    <t>Pv. andrusovi</t>
  </si>
  <si>
    <t>PIG7</t>
  </si>
  <si>
    <t>M. bidentata, M. slovakensis</t>
  </si>
  <si>
    <t>KE3</t>
  </si>
  <si>
    <t>M. bidentata</t>
  </si>
  <si>
    <t>KE1</t>
  </si>
  <si>
    <t>LGP14</t>
  </si>
  <si>
    <t>Lagonegro section</t>
  </si>
  <si>
    <t>No. steinbergensis</t>
  </si>
  <si>
    <t>4.5-5</t>
  </si>
  <si>
    <t>K201</t>
  </si>
  <si>
    <t>LGP6</t>
  </si>
  <si>
    <t>11 (4)</t>
  </si>
  <si>
    <t>K64</t>
  </si>
  <si>
    <t>PIG0</t>
  </si>
  <si>
    <t>M. slovakensis</t>
  </si>
  <si>
    <t>K68</t>
  </si>
  <si>
    <t>E. serrulata</t>
  </si>
  <si>
    <t>16 (1)</t>
  </si>
  <si>
    <t>KZ6</t>
  </si>
  <si>
    <t>E. spiculata</t>
  </si>
  <si>
    <t>GG13</t>
  </si>
  <si>
    <t>Gianni Grieco</t>
  </si>
  <si>
    <t>Me. parvus</t>
  </si>
  <si>
    <t>GG11</t>
  </si>
  <si>
    <t>P37</t>
  </si>
  <si>
    <t>Pignola 2</t>
  </si>
  <si>
    <t>Carnian</t>
    <phoneticPr fontId="3" type="noConversion"/>
  </si>
  <si>
    <t>Me. praecommunisti</t>
  </si>
  <si>
    <t>P35</t>
  </si>
  <si>
    <t>P24</t>
  </si>
  <si>
    <t>P. noah</t>
  </si>
  <si>
    <t>P14</t>
  </si>
  <si>
    <t>P8</t>
  </si>
  <si>
    <t>P. tadpole</t>
  </si>
  <si>
    <t>P3C</t>
  </si>
  <si>
    <t>P. praelindae</t>
  </si>
  <si>
    <t>P1</t>
  </si>
  <si>
    <t>P. polygnathiformis</t>
  </si>
  <si>
    <t>TT5</t>
  </si>
  <si>
    <t>Petina Chiana</t>
  </si>
  <si>
    <t>TT4</t>
  </si>
  <si>
    <t>TT2</t>
  </si>
  <si>
    <t>P. inclinata, Ps. m. murcianus</t>
  </si>
  <si>
    <t>NO18</t>
  </si>
  <si>
    <t>Bellagamba</t>
  </si>
  <si>
    <t>G. tethydis</t>
  </si>
  <si>
    <t>Monte Facito</t>
  </si>
  <si>
    <t>ASA15</t>
  </si>
  <si>
    <t>Antersass</t>
  </si>
  <si>
    <t>Dolomites</t>
  </si>
  <si>
    <t>B. diebeli</t>
  </si>
  <si>
    <t>San Cassiano</t>
  </si>
  <si>
    <t>marl</t>
  </si>
  <si>
    <t>PCH7</t>
  </si>
  <si>
    <t>G. arcuata</t>
  </si>
  <si>
    <t>CN1</t>
  </si>
  <si>
    <t>Rio Nigra, Scilliar</t>
  </si>
  <si>
    <t>Ladinian</t>
    <phoneticPr fontId="3" type="noConversion"/>
  </si>
  <si>
    <t>Conodont</t>
    <phoneticPr fontId="3" type="noConversion"/>
  </si>
  <si>
    <t>B. mostleri</t>
  </si>
  <si>
    <t>Trotter et al., 2015</t>
    <phoneticPr fontId="3" type="noConversion"/>
  </si>
  <si>
    <t>Fernazza</t>
  </si>
  <si>
    <t>NO29</t>
  </si>
  <si>
    <t>Triassic</t>
    <phoneticPr fontId="3" type="noConversion"/>
  </si>
  <si>
    <t>Ladinian</t>
    <phoneticPr fontId="3" type="noConversion"/>
  </si>
  <si>
    <t>0.14*</t>
  </si>
  <si>
    <t>CN4</t>
  </si>
  <si>
    <t>G. m. malayensis</t>
  </si>
  <si>
    <t>CN5</t>
  </si>
  <si>
    <t>CN6</t>
  </si>
  <si>
    <t>10M14</t>
  </si>
  <si>
    <t>Tempia la Secchia</t>
  </si>
  <si>
    <t>B. japonicus</t>
  </si>
  <si>
    <t>NO26</t>
  </si>
  <si>
    <t>Tempa di Rocca Rossa</t>
  </si>
  <si>
    <t>B. hungaricus</t>
  </si>
  <si>
    <t>a Monte Facito</t>
  </si>
  <si>
    <t>0.13*</t>
  </si>
  <si>
    <t>C17</t>
  </si>
  <si>
    <t>P. excelsa</t>
  </si>
  <si>
    <t>C23</t>
  </si>
  <si>
    <t>Cerchiara</t>
  </si>
  <si>
    <t>17 (2)</t>
  </si>
  <si>
    <t>P. constricta</t>
  </si>
  <si>
    <t>AZ12</t>
  </si>
  <si>
    <t>Anisian</t>
    <phoneticPr fontId="3" type="noConversion"/>
  </si>
  <si>
    <t>20 (2)</t>
  </si>
  <si>
    <t>MRite 19.46</t>
  </si>
  <si>
    <t>Monte Rite</t>
  </si>
  <si>
    <t>Bivera</t>
  </si>
  <si>
    <t>P. bifurcata</t>
  </si>
  <si>
    <t>MRite 13.31</t>
  </si>
  <si>
    <t>P. praeszaboi</t>
  </si>
  <si>
    <t>n DG431</t>
  </si>
  <si>
    <t>Stabol Fresco</t>
  </si>
  <si>
    <t>Prezzo Limestones</t>
  </si>
  <si>
    <t>G26</t>
  </si>
  <si>
    <t>P. bifurcata, P. hanbulogi</t>
  </si>
  <si>
    <t>OT13</t>
  </si>
  <si>
    <t>Capelluzzo</t>
  </si>
  <si>
    <t>Conodont</t>
    <phoneticPr fontId="3" type="noConversion"/>
  </si>
  <si>
    <t>Ns. homeri</t>
  </si>
  <si>
    <t>AZ7</t>
  </si>
  <si>
    <t>Olenekian</t>
    <phoneticPr fontId="4" type="noConversion"/>
  </si>
  <si>
    <t>Spathian</t>
    <phoneticPr fontId="4" type="noConversion"/>
  </si>
  <si>
    <t>Conodont</t>
    <phoneticPr fontId="3" type="noConversion"/>
  </si>
  <si>
    <t>Trotter et al., 2015</t>
    <phoneticPr fontId="3" type="noConversion"/>
  </si>
  <si>
    <t>shale</t>
  </si>
  <si>
    <t>AZ10</t>
  </si>
  <si>
    <t>Triassic</t>
    <phoneticPr fontId="3" type="noConversion"/>
  </si>
  <si>
    <t>Olenekian</t>
    <phoneticPr fontId="4" type="noConversion"/>
  </si>
  <si>
    <t>Spathian</t>
    <phoneticPr fontId="4" type="noConversion"/>
  </si>
  <si>
    <t>Ns. homeri, Ns. triangularis</t>
  </si>
  <si>
    <t>Trotter et al., 2015</t>
    <phoneticPr fontId="3" type="noConversion"/>
  </si>
  <si>
    <t>11 (1) 1</t>
  </si>
  <si>
    <t>PG47</t>
  </si>
  <si>
    <t>Portella Gebbia</t>
  </si>
  <si>
    <t>Sicani</t>
  </si>
  <si>
    <t>Triassic</t>
    <phoneticPr fontId="3" type="noConversion"/>
  </si>
  <si>
    <t>Scillato Fm</t>
  </si>
  <si>
    <t>PG46</t>
  </si>
  <si>
    <t>Rhaetian</t>
    <phoneticPr fontId="3" type="noConversion"/>
  </si>
  <si>
    <t>Conodont</t>
    <phoneticPr fontId="3" type="noConversion"/>
  </si>
  <si>
    <t>12 (5)</t>
  </si>
  <si>
    <t>PG43</t>
  </si>
  <si>
    <t>12 (3)</t>
  </si>
  <si>
    <t>PG42</t>
  </si>
  <si>
    <t>9 (4)</t>
  </si>
  <si>
    <t>PG40</t>
  </si>
  <si>
    <t>Conodont</t>
    <phoneticPr fontId="3" type="noConversion"/>
  </si>
  <si>
    <t>PG39</t>
  </si>
  <si>
    <t>Trotter et al., 2015</t>
    <phoneticPr fontId="3" type="noConversion"/>
  </si>
  <si>
    <t>12 (7)</t>
  </si>
  <si>
    <t>PG37</t>
  </si>
  <si>
    <t>Rhaetian</t>
    <phoneticPr fontId="3" type="noConversion"/>
  </si>
  <si>
    <t>11 (7)</t>
  </si>
  <si>
    <t>NR59</t>
  </si>
  <si>
    <t>Norian</t>
    <phoneticPr fontId="3" type="noConversion"/>
  </si>
  <si>
    <t>15 (4)</t>
  </si>
  <si>
    <t>NR58</t>
  </si>
  <si>
    <t>Norian</t>
    <phoneticPr fontId="3" type="noConversion"/>
  </si>
  <si>
    <t>NR52</t>
  </si>
  <si>
    <t>Triassic</t>
    <phoneticPr fontId="3" type="noConversion"/>
  </si>
  <si>
    <t>Norian</t>
    <phoneticPr fontId="3" type="noConversion"/>
  </si>
  <si>
    <t>Mi. hernsteini, Pv. andrusovi</t>
  </si>
  <si>
    <t>14 (6)</t>
  </si>
  <si>
    <t>NR50</t>
  </si>
  <si>
    <t>NR6</t>
  </si>
  <si>
    <t>Mi. bidentata, Pv. andrusovi</t>
  </si>
  <si>
    <t>NR4</t>
  </si>
  <si>
    <t>Mi. bidentata</t>
  </si>
  <si>
    <t>NR2</t>
  </si>
  <si>
    <t>NA59</t>
  </si>
  <si>
    <t>Pizzo Mondello</t>
  </si>
  <si>
    <t>E. rigoi</t>
  </si>
  <si>
    <t>12 (2)</t>
  </si>
  <si>
    <t>NA27</t>
  </si>
  <si>
    <t>Carnian</t>
    <phoneticPr fontId="3" type="noConversion"/>
  </si>
  <si>
    <t>C. pseudodiebeli</t>
  </si>
  <si>
    <t>SO14</t>
  </si>
  <si>
    <t>Sant’Otiero</t>
  </si>
  <si>
    <t>Ladinian</t>
    <phoneticPr fontId="3" type="noConversion"/>
  </si>
  <si>
    <t>B. mungoensis</t>
  </si>
  <si>
    <t>Sant'Otiero Limestone</t>
  </si>
  <si>
    <t>16 (2)</t>
  </si>
  <si>
    <t>SO1</t>
  </si>
  <si>
    <t>TC119</t>
  </si>
  <si>
    <t>Gebze Vb</t>
  </si>
  <si>
    <t>Turkey</t>
  </si>
  <si>
    <t>Anisian</t>
    <phoneticPr fontId="3" type="noConversion"/>
  </si>
  <si>
    <t>P. bulgarica</t>
  </si>
  <si>
    <t>Nodular Limestone</t>
  </si>
  <si>
    <t>15 (1)</t>
  </si>
  <si>
    <t>nodular lmst</t>
  </si>
  <si>
    <t>TC190</t>
  </si>
  <si>
    <t>Gebze VI</t>
  </si>
  <si>
    <t>Anisian</t>
    <phoneticPr fontId="3" type="noConversion"/>
  </si>
  <si>
    <t>TC189</t>
  </si>
  <si>
    <t>Anisian</t>
    <phoneticPr fontId="3" type="noConversion"/>
  </si>
  <si>
    <t>TC116</t>
  </si>
  <si>
    <t>Gebze Vb</t>
    <phoneticPr fontId="3" type="noConversion"/>
  </si>
  <si>
    <t>P. bifurcata, P. bulgarica</t>
  </si>
  <si>
    <t>TC149</t>
  </si>
  <si>
    <t>Gebze IV</t>
  </si>
  <si>
    <t>TC183</t>
  </si>
  <si>
    <t>Anisian</t>
    <phoneticPr fontId="3" type="noConversion"/>
  </si>
  <si>
    <t>Ne. regale</t>
  </si>
  <si>
    <t>TC181</t>
  </si>
  <si>
    <t>TC180</t>
  </si>
  <si>
    <t>18 (3)</t>
  </si>
  <si>
    <t>TC136</t>
  </si>
  <si>
    <t>TC133</t>
  </si>
  <si>
    <r>
      <t xml:space="preserve">Mi. </t>
    </r>
    <r>
      <rPr>
        <sz val="7"/>
        <rFont val="Arial"/>
        <family val="2"/>
      </rPr>
      <t xml:space="preserve">n. sp. </t>
    </r>
    <r>
      <rPr>
        <i/>
        <sz val="7"/>
        <rFont val="Arial"/>
        <family val="2"/>
      </rPr>
      <t>A</t>
    </r>
  </si>
  <si>
    <t>Section</t>
    <phoneticPr fontId="3" type="noConversion"/>
  </si>
  <si>
    <t>Depth(m)</t>
    <phoneticPr fontId="3" type="noConversion"/>
  </si>
  <si>
    <t>Period</t>
    <phoneticPr fontId="3" type="noConversion"/>
  </si>
  <si>
    <t>Stage</t>
    <phoneticPr fontId="3" type="noConversion"/>
  </si>
  <si>
    <t>Age(Ma)</t>
    <phoneticPr fontId="3" type="noConversion"/>
  </si>
  <si>
    <t>Taxa1</t>
    <phoneticPr fontId="3" type="noConversion"/>
  </si>
  <si>
    <t>Taxa2</t>
    <phoneticPr fontId="3" type="noConversion"/>
  </si>
  <si>
    <t>Formation</t>
    <phoneticPr fontId="3" type="noConversion"/>
  </si>
  <si>
    <t>CIA</t>
    <phoneticPr fontId="3" type="noConversion"/>
  </si>
  <si>
    <t>Total
Conos</t>
    <phoneticPr fontId="3" type="noConversion"/>
  </si>
  <si>
    <t>95% cl</t>
    <phoneticPr fontId="3" type="noConversion"/>
  </si>
  <si>
    <t>Lithofacies</t>
    <phoneticPr fontId="3" type="noConversion"/>
  </si>
  <si>
    <t>weight/kg</t>
  </si>
  <si>
    <t>1 sdv</t>
  </si>
  <si>
    <t>n</t>
  </si>
  <si>
    <t>LC62</t>
  </si>
  <si>
    <t>~6</t>
  </si>
  <si>
    <t>LC59</t>
  </si>
  <si>
    <t>LC 57.5</t>
  </si>
  <si>
    <t>LC53</t>
  </si>
  <si>
    <t>13-20</t>
  </si>
  <si>
    <t>LC50</t>
  </si>
  <si>
    <t>a lot of cephalopods imprint, some broken bivalve shells</t>
  </si>
  <si>
    <t>LC49</t>
  </si>
  <si>
    <t>plants fragments!</t>
  </si>
  <si>
    <t>LC48</t>
  </si>
  <si>
    <t>LC46</t>
  </si>
  <si>
    <t>LC42</t>
  </si>
  <si>
    <t>LC41</t>
  </si>
  <si>
    <t>Halobia bivalves</t>
  </si>
  <si>
    <t>LC40</t>
  </si>
  <si>
    <t>LC35</t>
  </si>
  <si>
    <t>LC34</t>
  </si>
  <si>
    <t>ceratites</t>
  </si>
  <si>
    <t>LC31</t>
  </si>
  <si>
    <t>LC30</t>
  </si>
  <si>
    <t>limest and mudst</t>
  </si>
  <si>
    <t>LC27</t>
  </si>
  <si>
    <t>LC25</t>
  </si>
  <si>
    <t>LC23</t>
  </si>
  <si>
    <t>LC21</t>
  </si>
  <si>
    <t>~7</t>
  </si>
  <si>
    <t>LC19 base</t>
  </si>
  <si>
    <t>LC16 top</t>
  </si>
  <si>
    <t>LC15</t>
  </si>
  <si>
    <t>LC14.5</t>
  </si>
  <si>
    <t>LC13</t>
  </si>
  <si>
    <t>LC11</t>
  </si>
  <si>
    <t>LC9.7</t>
  </si>
  <si>
    <t>LC7.5</t>
  </si>
  <si>
    <t>LC3.5</t>
  </si>
  <si>
    <t>Position/m</t>
    <phoneticPr fontId="3" type="noConversion"/>
  </si>
  <si>
    <t>Comment</t>
    <phoneticPr fontId="3" type="noConversion"/>
  </si>
  <si>
    <r>
      <rPr>
        <i/>
        <sz val="7"/>
        <color theme="1"/>
        <rFont val="Arial"/>
        <family val="2"/>
      </rPr>
      <t>Norigondolella</t>
    </r>
    <r>
      <rPr>
        <sz val="7"/>
        <color theme="1"/>
        <rFont val="Arial"/>
        <family val="2"/>
      </rPr>
      <t xml:space="preserve"> dominated</t>
    </r>
  </si>
  <si>
    <t>Sun et al., 2016</t>
    <phoneticPr fontId="3" type="noConversion"/>
  </si>
  <si>
    <t>LAV 109</t>
  </si>
  <si>
    <t>LAV 109 b</t>
  </si>
  <si>
    <t>LAV 110</t>
  </si>
  <si>
    <t>LAV 261</t>
  </si>
  <si>
    <t>LAV 110-1</t>
  </si>
  <si>
    <t>LAV 257</t>
  </si>
  <si>
    <t>LAV 258</t>
  </si>
  <si>
    <t>LAV 262</t>
  </si>
  <si>
    <t>LAV 264</t>
  </si>
  <si>
    <t>Wa 1</t>
  </si>
  <si>
    <t>LAV 204</t>
  </si>
  <si>
    <t>LAV 203-1</t>
  </si>
  <si>
    <t>Wa 2</t>
  </si>
  <si>
    <t>LAV 200</t>
  </si>
  <si>
    <t>LAV 201</t>
  </si>
  <si>
    <t>LAV 205</t>
  </si>
  <si>
    <t>LAV 206</t>
  </si>
  <si>
    <t>LAV 207-1</t>
  </si>
  <si>
    <t>LAV 207-2</t>
  </si>
  <si>
    <t>SAB 165-1</t>
  </si>
  <si>
    <t>LAV 208</t>
  </si>
  <si>
    <t>LAV 209</t>
  </si>
  <si>
    <t>LAV 210-1</t>
  </si>
  <si>
    <t>LAV 210-2</t>
  </si>
  <si>
    <t>LAV 218</t>
  </si>
  <si>
    <t>LAV 212</t>
  </si>
  <si>
    <t>LAV 220</t>
  </si>
  <si>
    <t>LAV 213-1</t>
  </si>
  <si>
    <t>LAV 213-3</t>
  </si>
  <si>
    <t>LAV 214-2</t>
  </si>
  <si>
    <t>LAV 215-1</t>
  </si>
  <si>
    <t>LAV 215-2</t>
  </si>
  <si>
    <t>LAV 216</t>
  </si>
  <si>
    <t>LAV 217-1</t>
  </si>
  <si>
    <t>LAV 219</t>
  </si>
  <si>
    <t>LAV 232</t>
  </si>
  <si>
    <t>LAV 230</t>
  </si>
  <si>
    <t>LAV 233</t>
  </si>
  <si>
    <t>LAV 235-A</t>
  </si>
  <si>
    <t>LAV 235-B</t>
  </si>
  <si>
    <t>LAV 237</t>
  </si>
  <si>
    <t>LAV 238</t>
  </si>
  <si>
    <t>LAV 243</t>
  </si>
  <si>
    <t>LAV 244</t>
  </si>
  <si>
    <t>LAV 246</t>
  </si>
  <si>
    <t>LAV 247</t>
  </si>
  <si>
    <t>LAV 249</t>
  </si>
  <si>
    <t>LAV 256</t>
  </si>
  <si>
    <t>LAV 255-C</t>
  </si>
  <si>
    <t>LAV 252</t>
  </si>
  <si>
    <t>LAV 251-A</t>
  </si>
  <si>
    <t>LAV 251-B</t>
  </si>
  <si>
    <t>Height 5-moving</t>
    <phoneticPr fontId="3" type="noConversion"/>
  </si>
  <si>
    <t>Korte et al., 2009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</si>
  <si>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phoneticPr fontId="3" type="noConversion"/>
  </si>
  <si>
    <t xml:space="preserve"> Sample  </t>
    <phoneticPr fontId="3" type="noConversion"/>
  </si>
  <si>
    <t xml:space="preserve"> Height above  </t>
    <phoneticPr fontId="3" type="noConversion"/>
  </si>
  <si>
    <t xml:space="preserve"> Material  </t>
    <phoneticPr fontId="3" type="noConversion"/>
  </si>
  <si>
    <t xml:space="preserve"> Height above  </t>
    <phoneticPr fontId="3" type="noConversion"/>
  </si>
  <si>
    <t>Hood 31 A</t>
  </si>
  <si>
    <t>oyster</t>
  </si>
  <si>
    <t>I</t>
  </si>
  <si>
    <t>Hood 13 B</t>
  </si>
  <si>
    <t>belemnite</t>
  </si>
  <si>
    <t>Hood 30 B</t>
  </si>
  <si>
    <t>Hood 83 A</t>
  </si>
  <si>
    <t>Hood 26</t>
  </si>
  <si>
    <t>bivalve</t>
  </si>
  <si>
    <t>Hood 27 A</t>
  </si>
  <si>
    <t>Hood 12</t>
  </si>
  <si>
    <t>bivalve unident.</t>
  </si>
  <si>
    <t>Hood 3 A</t>
  </si>
  <si>
    <t>Hood 13 i</t>
  </si>
  <si>
    <t>Hood 15</t>
  </si>
  <si>
    <t>Hood 18 B</t>
  </si>
  <si>
    <t>Hood 22</t>
  </si>
  <si>
    <t>Hood 78 A</t>
  </si>
  <si>
    <t>Hood 79 C</t>
  </si>
  <si>
    <t>Hood 90</t>
  </si>
  <si>
    <t>Hood 89</t>
  </si>
  <si>
    <t>Hood 88</t>
  </si>
  <si>
    <t>pinnid</t>
  </si>
  <si>
    <t>Hood 1</t>
  </si>
  <si>
    <t>Hood 13 H</t>
  </si>
  <si>
    <t>Hood 14 A</t>
  </si>
  <si>
    <t>Hood 19</t>
  </si>
  <si>
    <t>Hood 20</t>
  </si>
  <si>
    <t>Hood 21</t>
  </si>
  <si>
    <t>Hood 28 A</t>
  </si>
  <si>
    <t>Hood 29 A</t>
  </si>
  <si>
    <t>Hood 81</t>
  </si>
  <si>
    <t>Hood 80</t>
  </si>
  <si>
    <t>Hood 95</t>
  </si>
  <si>
    <t>Hood 89 B</t>
  </si>
  <si>
    <t>Hood 94</t>
  </si>
  <si>
    <t>Hood 93</t>
  </si>
  <si>
    <t>Hood 6</t>
  </si>
  <si>
    <t>Hood 4 B</t>
  </si>
  <si>
    <t>Hood 4 A</t>
  </si>
  <si>
    <t>Hood 2</t>
  </si>
  <si>
    <t>Hood 7</t>
  </si>
  <si>
    <t>Hood 10 B</t>
  </si>
  <si>
    <t>Hood 10 A</t>
  </si>
  <si>
    <t>Hood 10 C</t>
  </si>
  <si>
    <t>Hood 11 A</t>
  </si>
  <si>
    <t>Hood 11 B</t>
  </si>
  <si>
    <t>Hood 17 A</t>
  </si>
  <si>
    <t>Hood 23</t>
  </si>
  <si>
    <t>Hood 29 B</t>
  </si>
  <si>
    <t>Hood 31</t>
  </si>
  <si>
    <t>Hood 32 B</t>
  </si>
  <si>
    <t>Hood 32 A</t>
  </si>
  <si>
    <t>Hood 34 A</t>
  </si>
  <si>
    <t>Hood 33 A</t>
  </si>
  <si>
    <t>Hood 76 A</t>
  </si>
  <si>
    <t>Hood 77 A</t>
  </si>
  <si>
    <t>Hood 86 A</t>
  </si>
  <si>
    <t>Hood 86 D</t>
  </si>
  <si>
    <t>Hood 87 A</t>
  </si>
  <si>
    <t>Hood 91 A</t>
  </si>
  <si>
    <t>Hood 96</t>
  </si>
  <si>
    <t>Hood 87 C</t>
  </si>
  <si>
    <t>Hood 92</t>
  </si>
  <si>
    <t>RHB 2003-16</t>
  </si>
  <si>
    <t>wood</t>
  </si>
  <si>
    <t>O</t>
  </si>
  <si>
    <t>RHB 2003 14</t>
  </si>
  <si>
    <t>RHB 2003 15</t>
  </si>
  <si>
    <t>RHB 2003 12</t>
  </si>
  <si>
    <t>RHB 2003 13</t>
  </si>
  <si>
    <t>SC-W15</t>
  </si>
  <si>
    <t>SC-W14</t>
  </si>
  <si>
    <t>SC-W12</t>
  </si>
  <si>
    <t>SC-W13</t>
  </si>
  <si>
    <t>SC-W11</t>
  </si>
  <si>
    <t>Hood 95 A</t>
  </si>
  <si>
    <t>Hood 90 A</t>
  </si>
  <si>
    <t>SC-W09</t>
  </si>
  <si>
    <t>SC-W10</t>
  </si>
  <si>
    <t>SC-W08</t>
  </si>
  <si>
    <t>SC-W07</t>
  </si>
  <si>
    <t>Sr &lt; 400</t>
  </si>
  <si>
    <t xml:space="preserve">Mn&gt; 250 </t>
    <phoneticPr fontId="3" type="noConversion"/>
  </si>
  <si>
    <t>Sr (ppm)</t>
    <phoneticPr fontId="3" type="noConversion"/>
  </si>
  <si>
    <r>
      <t>T-2013 (℃</t>
    </r>
    <r>
      <rPr>
        <b/>
        <sz val="7"/>
        <rFont val="Arial"/>
        <family val="2"/>
      </rPr>
      <t>)</t>
    </r>
    <phoneticPr fontId="3" type="noConversion"/>
  </si>
  <si>
    <r>
      <t>T (℃</t>
    </r>
    <r>
      <rPr>
        <b/>
        <sz val="7"/>
        <rFont val="Arial"/>
        <family val="2"/>
      </rPr>
      <t>)</t>
    </r>
    <phoneticPr fontId="3" type="noConversion"/>
  </si>
  <si>
    <t>Samples</t>
    <phoneticPr fontId="3" type="noConversion"/>
  </si>
  <si>
    <t>Heights (cm)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</si>
  <si>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13</t>
    </r>
    <r>
      <rPr>
        <b/>
        <sz val="7"/>
        <rFont val="Arial Unicode MS"/>
        <family val="2"/>
        <charset val="134"/>
      </rPr>
      <t>C</t>
    </r>
    <r>
      <rPr>
        <b/>
        <vertAlign val="subscript"/>
        <sz val="7"/>
        <rFont val="Arial Unicode MS"/>
        <family val="2"/>
        <charset val="134"/>
      </rPr>
      <t>carb</t>
    </r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</si>
  <si>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carb</t>
    </r>
    <phoneticPr fontId="3" type="noConversion"/>
  </si>
  <si>
    <r>
      <t>T (℃</t>
    </r>
    <r>
      <rPr>
        <b/>
        <sz val="7"/>
        <rFont val="Arial"/>
        <family val="2"/>
      </rPr>
      <t>)</t>
    </r>
    <phoneticPr fontId="3" type="noConversion"/>
  </si>
  <si>
    <t>Iso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</si>
  <si>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13</t>
    </r>
    <r>
      <rPr>
        <b/>
        <sz val="7"/>
        <rFont val="Arial Unicode MS"/>
        <family val="2"/>
        <charset val="134"/>
      </rPr>
      <t>C</t>
    </r>
    <r>
      <rPr>
        <b/>
        <vertAlign val="subscript"/>
        <sz val="7"/>
        <rFont val="Arial Unicode MS"/>
        <family val="2"/>
        <charset val="134"/>
      </rPr>
      <t>wood</t>
    </r>
    <phoneticPr fontId="3" type="noConversion"/>
  </si>
  <si>
    <t>Mn (ppm)</t>
    <phoneticPr fontId="3" type="noConversion"/>
  </si>
  <si>
    <t>Korte and Hesselbo, 2011</t>
    <phoneticPr fontId="3" type="noConversion"/>
  </si>
  <si>
    <t>Material</t>
    <phoneticPr fontId="3" type="noConversion"/>
  </si>
  <si>
    <t>Pr B27</t>
  </si>
  <si>
    <t>Prado</t>
  </si>
  <si>
    <t>Portugal</t>
  </si>
  <si>
    <t>Jurassic</t>
    <phoneticPr fontId="3" type="noConversion"/>
  </si>
  <si>
    <t>Toarcian</t>
  </si>
  <si>
    <t>bifrons</t>
  </si>
  <si>
    <t>Suan et al., 2010</t>
    <phoneticPr fontId="3" type="noConversion"/>
  </si>
  <si>
    <t>brachiopod</t>
  </si>
  <si>
    <t>Pr B25-1</t>
  </si>
  <si>
    <t>Suan et al., 2010</t>
    <phoneticPr fontId="3" type="noConversion"/>
  </si>
  <si>
    <t>Homoeorhynchia tifritensis</t>
  </si>
  <si>
    <t>Pr B23-1</t>
  </si>
  <si>
    <t>Jurassic</t>
    <phoneticPr fontId="3" type="noConversion"/>
  </si>
  <si>
    <t>Suan et al., 2010</t>
    <phoneticPr fontId="3" type="noConversion"/>
  </si>
  <si>
    <t>Ca B23-1</t>
  </si>
  <si>
    <t>Casais</t>
  </si>
  <si>
    <t>Suan et al., 2010</t>
    <phoneticPr fontId="3" type="noConversion"/>
  </si>
  <si>
    <t>Ca B22-2</t>
  </si>
  <si>
    <t>Jurassic</t>
    <phoneticPr fontId="3" type="noConversion"/>
  </si>
  <si>
    <t>Ca B21-1</t>
  </si>
  <si>
    <t>Ca B20-1</t>
  </si>
  <si>
    <t>Casais</t>
    <phoneticPr fontId="3" type="noConversion"/>
  </si>
  <si>
    <t>Ca B18-1</t>
  </si>
  <si>
    <t>Jurassic</t>
    <phoneticPr fontId="3" type="noConversion"/>
  </si>
  <si>
    <t>BB 25*</t>
  </si>
  <si>
    <t>Peniche</t>
  </si>
  <si>
    <t>Jurassic</t>
    <phoneticPr fontId="3" type="noConversion"/>
  </si>
  <si>
    <t>levisoni</t>
  </si>
  <si>
    <t>Suan et al., 2008</t>
    <phoneticPr fontId="3" type="noConversion"/>
  </si>
  <si>
    <t>Telothyris jauberti</t>
  </si>
  <si>
    <t>Ca B16-1</t>
  </si>
  <si>
    <t>Jurassic</t>
    <phoneticPr fontId="3" type="noConversion"/>
  </si>
  <si>
    <t>Suan et al., 2010</t>
    <phoneticPr fontId="3" type="noConversion"/>
  </si>
  <si>
    <t>Pr B17-1</t>
  </si>
  <si>
    <t>Soaresirhynchia bouchardi</t>
  </si>
  <si>
    <t>Ca B15-1</t>
  </si>
  <si>
    <t>Jurassic</t>
    <phoneticPr fontId="3" type="noConversion"/>
  </si>
  <si>
    <t>Ca B15-2</t>
  </si>
  <si>
    <t>Ca B14-1</t>
  </si>
  <si>
    <t>Telothyris nabanciensis?</t>
  </si>
  <si>
    <t>Pr B14-1</t>
  </si>
  <si>
    <t>Pr B13-1</t>
  </si>
  <si>
    <t>Ca B13-1</t>
  </si>
  <si>
    <t>Ca B12-1</t>
  </si>
  <si>
    <t>B7 1*</t>
  </si>
  <si>
    <t>Suan et al., 2008</t>
    <phoneticPr fontId="3" type="noConversion"/>
  </si>
  <si>
    <t>B7 2*</t>
  </si>
  <si>
    <t>Suan et al., 2008</t>
    <phoneticPr fontId="3" type="noConversion"/>
  </si>
  <si>
    <t>B7Bis*</t>
  </si>
  <si>
    <t>Suan et al., 2008</t>
    <phoneticPr fontId="3" type="noConversion"/>
  </si>
  <si>
    <t>Ca B10-1</t>
  </si>
  <si>
    <t>Pen 05 BB20*</t>
  </si>
  <si>
    <t>Suan et al., 2008</t>
    <phoneticPr fontId="3" type="noConversion"/>
  </si>
  <si>
    <t>Ca B9-1</t>
  </si>
  <si>
    <t>Suan et al., 2010</t>
    <phoneticPr fontId="3" type="noConversion"/>
  </si>
  <si>
    <t>Ca B8-1</t>
  </si>
  <si>
    <t>Jurassic</t>
    <phoneticPr fontId="3" type="noConversion"/>
  </si>
  <si>
    <t>VVE B22</t>
  </si>
  <si>
    <t>Vale Venteiro</t>
  </si>
  <si>
    <t>Soeresirhynchia bouchardi</t>
  </si>
  <si>
    <t>Ca B7-1</t>
  </si>
  <si>
    <t>Suan et al., 2010</t>
    <phoneticPr fontId="3" type="noConversion"/>
  </si>
  <si>
    <t>Pen 05 BB 37*</t>
  </si>
  <si>
    <t>Ca B6-1</t>
  </si>
  <si>
    <t>Jurassic</t>
    <phoneticPr fontId="3" type="noConversion"/>
  </si>
  <si>
    <t>Ca B6-2</t>
  </si>
  <si>
    <t>Pr B4-1</t>
  </si>
  <si>
    <t>Suan et al., 2010</t>
    <phoneticPr fontId="3" type="noConversion"/>
  </si>
  <si>
    <t>Ca B5-1</t>
  </si>
  <si>
    <t>Jurassic</t>
    <phoneticPr fontId="3" type="noConversion"/>
  </si>
  <si>
    <t>Ca B4-1</t>
  </si>
  <si>
    <t>Ca B4-2</t>
  </si>
  <si>
    <t>Pr B3-1</t>
  </si>
  <si>
    <t>BB 36*</t>
  </si>
  <si>
    <t>Suan et al., 2008</t>
    <phoneticPr fontId="3" type="noConversion"/>
  </si>
  <si>
    <t>Pr B1-1</t>
  </si>
  <si>
    <t>BB 34*</t>
  </si>
  <si>
    <t>Pen 05 BB32*</t>
  </si>
  <si>
    <t>Ca B3-1</t>
  </si>
  <si>
    <t>BB 29*</t>
  </si>
  <si>
    <t>Ca B2-1</t>
  </si>
  <si>
    <t>Ca B2-2</t>
  </si>
  <si>
    <t>Ca B1-1</t>
  </si>
  <si>
    <t>VVE B21-1</t>
  </si>
  <si>
    <t>BB 56*</t>
  </si>
  <si>
    <t>rhynchonellid</t>
  </si>
  <si>
    <t>B6*</t>
  </si>
  <si>
    <t>polymorphum</t>
  </si>
  <si>
    <t>Nannirhynchia pygmoea</t>
  </si>
  <si>
    <t>Pen 05 BB53*</t>
  </si>
  <si>
    <t>BB 50*</t>
  </si>
  <si>
    <t>VVE B19</t>
  </si>
  <si>
    <t>BB 46*</t>
  </si>
  <si>
    <t>terebratulid</t>
  </si>
  <si>
    <t>B3 Bis*</t>
  </si>
  <si>
    <t>Pen 05 BB45*</t>
  </si>
  <si>
    <t>spiriniferid</t>
  </si>
  <si>
    <t>BB 43 Bis*</t>
  </si>
  <si>
    <t>Pen 06 B1*</t>
  </si>
  <si>
    <t>Pen 06 B2*</t>
  </si>
  <si>
    <t>BB 17 2*</t>
  </si>
  <si>
    <t>Pliensbachian</t>
  </si>
  <si>
    <t>spinatum</t>
  </si>
  <si>
    <t>Lobothyris arcta</t>
  </si>
  <si>
    <t>BB 17 3*</t>
  </si>
  <si>
    <t>B1*</t>
  </si>
  <si>
    <t>Suan et al., 2008</t>
    <phoneticPr fontId="3" type="noConversion"/>
  </si>
  <si>
    <t>VVE B17</t>
  </si>
  <si>
    <t>undet.</t>
  </si>
  <si>
    <t>BB 13*</t>
  </si>
  <si>
    <t>BB 16*</t>
  </si>
  <si>
    <t>BB 11 1*</t>
  </si>
  <si>
    <t>BB7-1</t>
  </si>
  <si>
    <t>BB6-2</t>
  </si>
  <si>
    <t>BB6-3</t>
  </si>
  <si>
    <t>BB1-4</t>
  </si>
  <si>
    <t>BB1-5</t>
  </si>
  <si>
    <t>BB1-7</t>
  </si>
  <si>
    <t>VVE B16</t>
  </si>
  <si>
    <t>DO-11</t>
  </si>
  <si>
    <t>DO-10</t>
  </si>
  <si>
    <t>VVE B15</t>
  </si>
  <si>
    <t>DO 9</t>
  </si>
  <si>
    <t>Suan et al., 2010</t>
    <phoneticPr fontId="3" type="noConversion"/>
  </si>
  <si>
    <t>DO 4a</t>
  </si>
  <si>
    <t>margaritatus</t>
  </si>
  <si>
    <t>VVE B6-0</t>
  </si>
  <si>
    <t>DO 14a</t>
  </si>
  <si>
    <t>DO 14b</t>
  </si>
  <si>
    <t>VVE B2-1</t>
  </si>
  <si>
    <t>DO 3a</t>
  </si>
  <si>
    <t>DO 12b</t>
  </si>
  <si>
    <t>CA 42b</t>
  </si>
  <si>
    <t>davoei</t>
  </si>
  <si>
    <t>CA 42a</t>
  </si>
  <si>
    <t>CA 39</t>
  </si>
  <si>
    <t>CA38</t>
  </si>
  <si>
    <t>CA 36</t>
  </si>
  <si>
    <t>ibex</t>
  </si>
  <si>
    <t>CA 27</t>
  </si>
  <si>
    <t>jamesoni</t>
  </si>
  <si>
    <t>CA 25a</t>
  </si>
  <si>
    <t>CA 24</t>
  </si>
  <si>
    <t>CA 23</t>
  </si>
  <si>
    <t>CA 23b</t>
  </si>
  <si>
    <t>CA 22</t>
  </si>
  <si>
    <t>CA 20</t>
  </si>
  <si>
    <t>CA 19</t>
  </si>
  <si>
    <t>CA 17a</t>
  </si>
  <si>
    <t>CA 15a</t>
  </si>
  <si>
    <t>CA 14a</t>
  </si>
  <si>
    <t>CA 13a</t>
  </si>
  <si>
    <t>CA 10</t>
  </si>
  <si>
    <t>CA 8</t>
  </si>
  <si>
    <t>CA 8-2</t>
  </si>
  <si>
    <t>CA 4b</t>
  </si>
  <si>
    <t>Suan et al., 2010</t>
    <phoneticPr fontId="3" type="noConversion"/>
  </si>
  <si>
    <t>CA4a-3</t>
  </si>
  <si>
    <t>Suan et al., 2010</t>
    <phoneticPr fontId="3" type="noConversion"/>
  </si>
  <si>
    <t>CA 4b-2</t>
  </si>
  <si>
    <t>CA 5a-2</t>
  </si>
  <si>
    <t>CA 3a</t>
  </si>
  <si>
    <t>CA 3a-2</t>
  </si>
  <si>
    <t>CA 1a</t>
  </si>
  <si>
    <t>Sinemurian?</t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</si>
  <si>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carbonate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</si>
  <si>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13</t>
    </r>
    <r>
      <rPr>
        <b/>
        <sz val="7"/>
        <rFont val="Arial Unicode MS"/>
        <family val="2"/>
        <charset val="134"/>
      </rPr>
      <t>C</t>
    </r>
    <r>
      <rPr>
        <b/>
        <vertAlign val="subscript"/>
        <sz val="7"/>
        <rFont val="Arial Unicode MS"/>
        <family val="2"/>
        <charset val="134"/>
      </rPr>
      <t>carbonate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</si>
  <si>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 xml:space="preserve">Telothyris </t>
    </r>
    <r>
      <rPr>
        <sz val="7"/>
        <rFont val="Arial Unicode MS"/>
        <family val="2"/>
        <charset val="134"/>
      </rPr>
      <t>sp.</t>
    </r>
  </si>
  <si>
    <r>
      <t>polymorphum</t>
    </r>
    <r>
      <rPr>
        <sz val="7"/>
        <rFont val="Arial Unicode MS"/>
        <family val="2"/>
        <charset val="134"/>
      </rPr>
      <t>?</t>
    </r>
  </si>
  <si>
    <r>
      <t xml:space="preserve">Gibbirhynchia </t>
    </r>
    <r>
      <rPr>
        <sz val="7"/>
        <rFont val="Arial Unicode MS"/>
        <family val="2"/>
        <charset val="134"/>
      </rPr>
      <t>sp.</t>
    </r>
  </si>
  <si>
    <r>
      <t>raricostatum</t>
    </r>
    <r>
      <rPr>
        <sz val="7"/>
        <rFont val="Arial Unicode MS"/>
        <family val="2"/>
        <charset val="134"/>
      </rPr>
      <t>?</t>
    </r>
  </si>
  <si>
    <r>
      <t>δ</t>
    </r>
    <r>
      <rPr>
        <b/>
        <vertAlign val="superscript"/>
        <sz val="7"/>
        <rFont val="Arial"/>
        <family val="2"/>
      </rPr>
      <t>18</t>
    </r>
    <r>
      <rPr>
        <b/>
        <sz val="7"/>
        <rFont val="Arial"/>
        <family val="2"/>
      </rPr>
      <t>O</t>
    </r>
    <r>
      <rPr>
        <b/>
        <vertAlign val="subscript"/>
        <sz val="7"/>
        <rFont val="Arial"/>
        <family val="2"/>
      </rPr>
      <t>apatite</t>
    </r>
    <r>
      <rPr>
        <b/>
        <sz val="7"/>
        <rFont val="Arial"/>
        <family val="2"/>
      </rPr>
      <t xml:space="preserve"> (‰ VSMOW)</t>
    </r>
    <phoneticPr fontId="3" type="noConversion"/>
  </si>
  <si>
    <r>
      <t>δ</t>
    </r>
    <r>
      <rPr>
        <b/>
        <vertAlign val="superscript"/>
        <sz val="7"/>
        <rFont val="Arial"/>
        <family val="2"/>
      </rPr>
      <t>18</t>
    </r>
    <r>
      <rPr>
        <b/>
        <sz val="7"/>
        <rFont val="Arial"/>
        <family val="2"/>
      </rPr>
      <t>O</t>
    </r>
    <r>
      <rPr>
        <b/>
        <vertAlign val="subscript"/>
        <sz val="7"/>
        <rFont val="Arial"/>
        <family val="2"/>
      </rPr>
      <t>apatite</t>
    </r>
    <r>
      <rPr>
        <b/>
        <sz val="7"/>
        <rFont val="Arial"/>
        <family val="2"/>
      </rPr>
      <t xml:space="preserve"> (‰ VSMOW)</t>
    </r>
    <phoneticPr fontId="3" type="noConversion"/>
  </si>
  <si>
    <t>Latitude</t>
    <phoneticPr fontId="3" type="noConversion"/>
  </si>
  <si>
    <t>Longitude</t>
    <phoneticPr fontId="3" type="noConversion"/>
  </si>
  <si>
    <t>Biozone</t>
    <phoneticPr fontId="3" type="noConversion"/>
  </si>
  <si>
    <t>Age (Ma)</t>
    <phoneticPr fontId="3" type="noConversion"/>
  </si>
  <si>
    <t>Taxa1</t>
    <phoneticPr fontId="3" type="noConversion"/>
  </si>
  <si>
    <t>Taxa2</t>
    <phoneticPr fontId="3" type="noConversion"/>
  </si>
  <si>
    <t>ODP Site 1052</t>
    <phoneticPr fontId="3" type="noConversion"/>
  </si>
  <si>
    <t>North Atlantic</t>
    <phoneticPr fontId="3" type="noConversion"/>
  </si>
  <si>
    <t>23N</t>
    <phoneticPr fontId="3" type="noConversion"/>
  </si>
  <si>
    <t>Cenomanian</t>
    <phoneticPr fontId="3" type="noConversion"/>
  </si>
  <si>
    <t>Wilson et al., 2001</t>
    <phoneticPr fontId="3" type="noConversion"/>
  </si>
  <si>
    <t>Plankton foraminifer</t>
    <phoneticPr fontId="3" type="noConversion"/>
  </si>
  <si>
    <t>Costellagerina lybica</t>
    <phoneticPr fontId="3" type="noConversion"/>
  </si>
  <si>
    <t>ODP Site 1052</t>
    <phoneticPr fontId="3" type="noConversion"/>
  </si>
  <si>
    <t>North Atlantic</t>
    <phoneticPr fontId="3" type="noConversion"/>
  </si>
  <si>
    <t>Cenomanian</t>
    <phoneticPr fontId="3" type="noConversion"/>
  </si>
  <si>
    <t>Wilson et al., 2001</t>
    <phoneticPr fontId="3" type="noConversion"/>
  </si>
  <si>
    <t>ODP Site 1052</t>
    <phoneticPr fontId="3" type="noConversion"/>
  </si>
  <si>
    <t>Plankton foraminifer</t>
    <phoneticPr fontId="3" type="noConversion"/>
  </si>
  <si>
    <t>Planomalina buxtorfi</t>
    <phoneticPr fontId="3" type="noConversion"/>
  </si>
  <si>
    <t>ODP Site 1052</t>
    <phoneticPr fontId="3" type="noConversion"/>
  </si>
  <si>
    <t>Costellagerina lybica</t>
    <phoneticPr fontId="3" type="noConversion"/>
  </si>
  <si>
    <t>North Atlantic</t>
    <phoneticPr fontId="3" type="noConversion"/>
  </si>
  <si>
    <t>North Atlantic</t>
    <phoneticPr fontId="3" type="noConversion"/>
  </si>
  <si>
    <t>Wilson et al., 2001</t>
    <phoneticPr fontId="3" type="noConversion"/>
  </si>
  <si>
    <t>Plankton foraminifer</t>
    <phoneticPr fontId="3" type="noConversion"/>
  </si>
  <si>
    <t>Costellagerina lybica</t>
    <phoneticPr fontId="3" type="noConversion"/>
  </si>
  <si>
    <t>23N</t>
    <phoneticPr fontId="3" type="noConversion"/>
  </si>
  <si>
    <t>Cenomanian</t>
    <phoneticPr fontId="3" type="noConversion"/>
  </si>
  <si>
    <t>Costellagerina lybica</t>
    <phoneticPr fontId="3" type="noConversion"/>
  </si>
  <si>
    <t>23N</t>
    <phoneticPr fontId="3" type="noConversion"/>
  </si>
  <si>
    <t>Cenomanian</t>
    <phoneticPr fontId="3" type="noConversion"/>
  </si>
  <si>
    <t>Plankton foraminifer</t>
    <phoneticPr fontId="3" type="noConversion"/>
  </si>
  <si>
    <t>23N</t>
    <phoneticPr fontId="3" type="noConversion"/>
  </si>
  <si>
    <t>Cenomanian</t>
    <phoneticPr fontId="3" type="noConversion"/>
  </si>
  <si>
    <t>Wilson et al., 2001</t>
    <phoneticPr fontId="3" type="noConversion"/>
  </si>
  <si>
    <t>Plankton foraminifer</t>
    <phoneticPr fontId="3" type="noConversion"/>
  </si>
  <si>
    <t>Wilson et al., 2001</t>
    <phoneticPr fontId="3" type="noConversion"/>
  </si>
  <si>
    <t>North Atlantic</t>
    <phoneticPr fontId="3" type="noConversion"/>
  </si>
  <si>
    <t>Albian</t>
    <phoneticPr fontId="3" type="noConversion"/>
  </si>
  <si>
    <t>23N</t>
    <phoneticPr fontId="3" type="noConversion"/>
  </si>
  <si>
    <t>Albian</t>
    <phoneticPr fontId="3" type="noConversion"/>
  </si>
  <si>
    <t>ODP Site 1052</t>
    <phoneticPr fontId="3" type="noConversion"/>
  </si>
  <si>
    <t>Albian</t>
    <phoneticPr fontId="3" type="noConversion"/>
  </si>
  <si>
    <t>Albian</t>
    <phoneticPr fontId="3" type="noConversion"/>
  </si>
  <si>
    <t>Costellagerina lybica</t>
    <phoneticPr fontId="3" type="noConversion"/>
  </si>
  <si>
    <t>Planomalina buxtorfi</t>
    <phoneticPr fontId="3" type="noConversion"/>
  </si>
  <si>
    <t>23N</t>
    <phoneticPr fontId="3" type="noConversion"/>
  </si>
  <si>
    <t>Albian</t>
    <phoneticPr fontId="3" type="noConversion"/>
  </si>
  <si>
    <t>Planomalina buxtorfi</t>
    <phoneticPr fontId="3" type="noConversion"/>
  </si>
  <si>
    <t>Plankton foraminifer</t>
    <phoneticPr fontId="3" type="noConversion"/>
  </si>
  <si>
    <t>Plankton foraminifer</t>
    <phoneticPr fontId="3" type="noConversion"/>
  </si>
  <si>
    <t>Biticinella breggiensis</t>
    <phoneticPr fontId="3" type="noConversion"/>
  </si>
  <si>
    <t>23N</t>
    <phoneticPr fontId="3" type="noConversion"/>
  </si>
  <si>
    <t>Biticinella breggiensis</t>
    <phoneticPr fontId="3" type="noConversion"/>
  </si>
  <si>
    <t>Biticinella breggiensis</t>
    <phoneticPr fontId="3" type="noConversion"/>
  </si>
  <si>
    <t>Biticinella breggiensis</t>
    <phoneticPr fontId="3" type="noConversion"/>
  </si>
  <si>
    <t>Wilson et al., 2001</t>
    <phoneticPr fontId="3" type="noConversion"/>
  </si>
  <si>
    <t>Albian</t>
    <phoneticPr fontId="3" type="noConversion"/>
  </si>
  <si>
    <t>Planomalina buxtorfi</t>
    <phoneticPr fontId="3" type="noConversion"/>
  </si>
  <si>
    <t>Planomalina buxtorfi</t>
    <phoneticPr fontId="3" type="noConversion"/>
  </si>
  <si>
    <t>North Atlantic</t>
    <phoneticPr fontId="3" type="noConversion"/>
  </si>
  <si>
    <t>Ticinella primula</t>
    <phoneticPr fontId="3" type="noConversion"/>
  </si>
  <si>
    <t>ODP Site 1052</t>
    <phoneticPr fontId="3" type="noConversion"/>
  </si>
  <si>
    <t>Ticinella primula</t>
    <phoneticPr fontId="3" type="noConversion"/>
  </si>
  <si>
    <t>Biticinella breggiensis</t>
    <phoneticPr fontId="3" type="noConversion"/>
  </si>
  <si>
    <t>Ticinella primula</t>
    <phoneticPr fontId="3" type="noConversion"/>
  </si>
  <si>
    <t>North Atlantic</t>
    <phoneticPr fontId="3" type="noConversion"/>
  </si>
  <si>
    <t>Ticinella primula</t>
    <phoneticPr fontId="3" type="noConversion"/>
  </si>
  <si>
    <t>Ticinella primula</t>
    <phoneticPr fontId="3" type="noConversion"/>
  </si>
  <si>
    <t>Ticinella primula</t>
    <phoneticPr fontId="3" type="noConversion"/>
  </si>
  <si>
    <t>ODP Site 1052</t>
    <phoneticPr fontId="3" type="noConversion"/>
  </si>
  <si>
    <t>Biticinella breggiensis</t>
    <phoneticPr fontId="3" type="noConversion"/>
  </si>
  <si>
    <t>Site 1259</t>
  </si>
  <si>
    <t>tropical Atlantic</t>
  </si>
  <si>
    <t>9°18′N</t>
  </si>
  <si>
    <t>Santonian</t>
    <phoneticPr fontId="3" type="noConversion"/>
  </si>
  <si>
    <t>T12</t>
  </si>
  <si>
    <t>Santonian</t>
    <phoneticPr fontId="3" type="noConversion"/>
  </si>
  <si>
    <t>T11/T12</t>
  </si>
  <si>
    <t>T11</t>
  </si>
  <si>
    <t>Coniacian</t>
    <phoneticPr fontId="3" type="noConversion"/>
  </si>
  <si>
    <t>Coniacian</t>
    <phoneticPr fontId="3" type="noConversion"/>
  </si>
  <si>
    <t>Coniacian</t>
    <phoneticPr fontId="3" type="noConversion"/>
  </si>
  <si>
    <t>T10/T11</t>
  </si>
  <si>
    <t>Coniacian</t>
    <phoneticPr fontId="3" type="noConversion"/>
  </si>
  <si>
    <t>T10</t>
  </si>
  <si>
    <t>Turonian</t>
    <phoneticPr fontId="3" type="noConversion"/>
  </si>
  <si>
    <t>Turonian</t>
    <phoneticPr fontId="3" type="noConversion"/>
  </si>
  <si>
    <t>T9/T10</t>
  </si>
  <si>
    <t>T9</t>
  </si>
  <si>
    <t>Site 1258</t>
    <phoneticPr fontId="3" type="noConversion"/>
  </si>
  <si>
    <t>9°26′N</t>
  </si>
  <si>
    <t>T6</t>
  </si>
  <si>
    <t>T8/T9</t>
  </si>
  <si>
    <t>Site 1258</t>
    <phoneticPr fontId="3" type="noConversion"/>
  </si>
  <si>
    <t>T8</t>
  </si>
  <si>
    <t>T7/T8</t>
  </si>
  <si>
    <t>T7</t>
  </si>
  <si>
    <t>T6/T7</t>
  </si>
  <si>
    <t>Cenomanian</t>
    <phoneticPr fontId="3" type="noConversion"/>
  </si>
  <si>
    <t>Cenomanian</t>
    <phoneticPr fontId="3" type="noConversion"/>
  </si>
  <si>
    <t>Cenomanian</t>
    <phoneticPr fontId="3" type="noConversion"/>
  </si>
  <si>
    <t>T5/T6</t>
  </si>
  <si>
    <t>T5</t>
  </si>
  <si>
    <t>T4/T5</t>
  </si>
  <si>
    <t>T4</t>
  </si>
  <si>
    <t>T3/T4</t>
  </si>
  <si>
    <t>T3</t>
  </si>
  <si>
    <t>T2/T3</t>
  </si>
  <si>
    <t>T2</t>
  </si>
  <si>
    <t>T1/T2</t>
  </si>
  <si>
    <t>T1</t>
  </si>
  <si>
    <t>Albian</t>
    <phoneticPr fontId="3" type="noConversion"/>
  </si>
  <si>
    <t>Albian</t>
    <phoneticPr fontId="3" type="noConversion"/>
  </si>
  <si>
    <t>Sample</t>
    <phoneticPr fontId="3" type="noConversion"/>
  </si>
  <si>
    <t>Section</t>
    <phoneticPr fontId="3" type="noConversion"/>
  </si>
  <si>
    <t>Latitude</t>
    <phoneticPr fontId="3" type="noConversion"/>
  </si>
  <si>
    <t>Stage</t>
    <phoneticPr fontId="3" type="noConversion"/>
  </si>
  <si>
    <t>Biozone</t>
    <phoneticPr fontId="3" type="noConversion"/>
  </si>
  <si>
    <r>
      <t>TEX</t>
    </r>
    <r>
      <rPr>
        <b/>
        <vertAlign val="subscript"/>
        <sz val="7"/>
        <rFont val="Arial Unicode MS"/>
        <family val="2"/>
        <charset val="134"/>
      </rPr>
      <t>86</t>
    </r>
    <phoneticPr fontId="3" type="noConversion"/>
  </si>
  <si>
    <t>Forster et al., 2007</t>
    <phoneticPr fontId="3" type="noConversion"/>
  </si>
  <si>
    <t>Falzoni,2013</t>
  </si>
  <si>
    <t>Planktonic foraminifer</t>
  </si>
  <si>
    <t>C.fornicata</t>
  </si>
  <si>
    <t>G.arca</t>
  </si>
  <si>
    <t>G.bulloides</t>
  </si>
  <si>
    <t>G.linneiana</t>
  </si>
  <si>
    <t>G.neotricarinata</t>
  </si>
  <si>
    <t>G.orientalis</t>
  </si>
  <si>
    <t>ODP 762C</t>
  </si>
  <si>
    <t>Exmouth Plateau</t>
  </si>
  <si>
    <t>G.elevata</t>
  </si>
  <si>
    <t>G.rajagopalani</t>
  </si>
  <si>
    <t>G.stuartiformis</t>
  </si>
  <si>
    <t>G.ventricosa</t>
  </si>
  <si>
    <t>M.coronata</t>
  </si>
  <si>
    <t>M.marginata</t>
  </si>
  <si>
    <t>ODP 762C</t>
    <phoneticPr fontId="36" type="noConversion"/>
  </si>
  <si>
    <t>M.pseudolinn.</t>
  </si>
  <si>
    <t>R.hexacamerata</t>
  </si>
  <si>
    <t>R.milamensis</t>
  </si>
  <si>
    <t>R.pennyi</t>
  </si>
  <si>
    <t>R.rugosa</t>
  </si>
  <si>
    <r>
      <rPr>
        <b/>
        <sz val="7"/>
        <rFont val="Arial Unicode MS"/>
        <family val="2"/>
        <charset val="134"/>
      </rPr>
      <t>RUN1</t>
    </r>
    <r>
      <rPr>
        <sz val="7"/>
        <rFont val="Arial Unicode MS"/>
        <family val="2"/>
        <charset val="134"/>
      </rPr>
      <t xml:space="preserve">TEX86 </t>
    </r>
    <phoneticPr fontId="3" type="noConversion"/>
  </si>
  <si>
    <r>
      <rPr>
        <b/>
        <sz val="7"/>
        <rFont val="Arial Unicode MS"/>
        <family val="2"/>
        <charset val="134"/>
      </rPr>
      <t>RUN2</t>
    </r>
    <r>
      <rPr>
        <sz val="7"/>
        <rFont val="Arial Unicode MS"/>
        <family val="2"/>
        <charset val="134"/>
      </rPr>
      <t>TEX86</t>
    </r>
    <phoneticPr fontId="3" type="noConversion"/>
  </si>
  <si>
    <t>sd</t>
    <phoneticPr fontId="3" type="noConversion"/>
  </si>
  <si>
    <t>RUN1 TEXH</t>
    <phoneticPr fontId="3" type="noConversion"/>
  </si>
  <si>
    <t>RUN2 TEXH</t>
    <phoneticPr fontId="3" type="noConversion"/>
  </si>
  <si>
    <t>Depth(mbsf)</t>
    <phoneticPr fontId="3" type="noConversion"/>
  </si>
  <si>
    <t>TEXH SST (av)</t>
    <phoneticPr fontId="3" type="noConversion"/>
  </si>
  <si>
    <t>sd</t>
    <phoneticPr fontId="3" type="noConversion"/>
  </si>
  <si>
    <t>BIT Average</t>
    <phoneticPr fontId="3" type="noConversion"/>
  </si>
  <si>
    <t>Methane Index (Zhang et al. 2011)</t>
    <phoneticPr fontId="3" type="noConversion"/>
  </si>
  <si>
    <t>127-130</t>
  </si>
  <si>
    <t>cc</t>
  </si>
  <si>
    <t>10-16</t>
  </si>
  <si>
    <t>56-59</t>
  </si>
  <si>
    <t>20-23</t>
  </si>
  <si>
    <t>Stored</t>
  </si>
  <si>
    <t>30-33</t>
  </si>
  <si>
    <t>93-97</t>
  </si>
  <si>
    <t>New</t>
  </si>
  <si>
    <t>53-56</t>
  </si>
  <si>
    <t>76-79</t>
  </si>
  <si>
    <t>78-81</t>
  </si>
  <si>
    <t>67-70</t>
  </si>
  <si>
    <t>60-66</t>
  </si>
  <si>
    <t>80-84</t>
  </si>
  <si>
    <t>110-116</t>
  </si>
  <si>
    <t>125-131</t>
  </si>
  <si>
    <t>91-96</t>
  </si>
  <si>
    <t>120-126</t>
  </si>
  <si>
    <t>78-84</t>
  </si>
  <si>
    <t>24-30</t>
  </si>
  <si>
    <t>75-81</t>
  </si>
  <si>
    <t>116-122</t>
  </si>
  <si>
    <t>26-32</t>
  </si>
  <si>
    <t>17-23</t>
  </si>
  <si>
    <t>76-82</t>
  </si>
  <si>
    <t>25-31</t>
  </si>
  <si>
    <t>8-14</t>
  </si>
  <si>
    <t>79-84</t>
  </si>
  <si>
    <t>70-74</t>
  </si>
  <si>
    <t>120-124</t>
  </si>
  <si>
    <t>129-135</t>
  </si>
  <si>
    <t>100-105</t>
  </si>
  <si>
    <t>52-55</t>
  </si>
  <si>
    <t>79-82</t>
  </si>
  <si>
    <t>104-107</t>
  </si>
  <si>
    <t>105-108</t>
  </si>
  <si>
    <t>55-58</t>
  </si>
  <si>
    <t>60-63</t>
  </si>
  <si>
    <t>35-38</t>
  </si>
  <si>
    <t>57-60</t>
  </si>
  <si>
    <t>28-31</t>
  </si>
  <si>
    <t>77-80</t>
  </si>
  <si>
    <t>50-53</t>
  </si>
  <si>
    <t>53-57</t>
  </si>
  <si>
    <t>21-25</t>
  </si>
  <si>
    <t>54-57</t>
  </si>
  <si>
    <t>51-53</t>
  </si>
  <si>
    <t>46-49</t>
  </si>
  <si>
    <t>47-50</t>
  </si>
  <si>
    <t>42-46</t>
  </si>
  <si>
    <t>30</t>
  </si>
  <si>
    <t>20</t>
  </si>
  <si>
    <t>62-65</t>
  </si>
  <si>
    <t>51-54</t>
  </si>
  <si>
    <t>x</t>
  </si>
  <si>
    <t>84-87</t>
  </si>
  <si>
    <t>50-55</t>
  </si>
  <si>
    <t>100-104</t>
  </si>
  <si>
    <t>145-149</t>
  </si>
  <si>
    <t>26-29</t>
  </si>
  <si>
    <t>6-10</t>
  </si>
  <si>
    <t>27-31</t>
  </si>
  <si>
    <t>77-81</t>
  </si>
  <si>
    <t>102-105</t>
  </si>
  <si>
    <t>25-28</t>
  </si>
  <si>
    <t>23-26</t>
  </si>
  <si>
    <t>100-103</t>
  </si>
  <si>
    <t>21-24</t>
  </si>
  <si>
    <t>92-95</t>
  </si>
  <si>
    <t>109-114</t>
  </si>
  <si>
    <t>131-135</t>
  </si>
  <si>
    <t>73-79</t>
  </si>
  <si>
    <t>123-129</t>
  </si>
  <si>
    <t>111-114</t>
  </si>
  <si>
    <t>110-114</t>
  </si>
  <si>
    <t>113-117</t>
  </si>
  <si>
    <t>69-75</t>
  </si>
  <si>
    <t>28-34</t>
  </si>
  <si>
    <t>126-132</t>
  </si>
  <si>
    <t>77-83</t>
  </si>
  <si>
    <t>21-27</t>
  </si>
  <si>
    <t>74-80</t>
  </si>
  <si>
    <t>CC</t>
  </si>
  <si>
    <t>31-33</t>
  </si>
  <si>
    <t>115-120</t>
  </si>
  <si>
    <t>124-130</t>
  </si>
  <si>
    <t>67-73</t>
  </si>
  <si>
    <t>79-85</t>
  </si>
  <si>
    <t>71-77</t>
  </si>
  <si>
    <t>126-131</t>
  </si>
  <si>
    <t>66-72</t>
  </si>
  <si>
    <t>30-36</t>
  </si>
  <si>
    <t>8-13</t>
  </si>
  <si>
    <t>16-19</t>
  </si>
  <si>
    <t>14-20</t>
  </si>
  <si>
    <t>118-124</t>
  </si>
  <si>
    <t>62-68</t>
  </si>
  <si>
    <t>5-9</t>
  </si>
  <si>
    <t>8-12</t>
  </si>
  <si>
    <t>80-86</t>
  </si>
  <si>
    <t>115-121</t>
  </si>
  <si>
    <t>27-33</t>
  </si>
  <si>
    <t>130-136</t>
  </si>
  <si>
    <t>3-7</t>
  </si>
  <si>
    <t>10-14</t>
  </si>
  <si>
    <t>103-107</t>
  </si>
  <si>
    <t>BIT&gt;0.4</t>
    <phoneticPr fontId="3" type="noConversion"/>
  </si>
  <si>
    <t>Leg</t>
    <phoneticPr fontId="3" type="noConversion"/>
  </si>
  <si>
    <t>Site</t>
    <phoneticPr fontId="3" type="noConversion"/>
  </si>
  <si>
    <t>Core</t>
    <phoneticPr fontId="3" type="noConversion"/>
  </si>
  <si>
    <t>Interval (cm)</t>
    <phoneticPr fontId="3" type="noConversion"/>
  </si>
  <si>
    <t>Depth (mbsf)</t>
    <phoneticPr fontId="3" type="noConversion"/>
  </si>
  <si>
    <t>Sample Weight (g)</t>
    <phoneticPr fontId="3" type="noConversion"/>
  </si>
  <si>
    <t>Stored/New</t>
    <phoneticPr fontId="3" type="noConversion"/>
  </si>
  <si>
    <t>Age (Ma, GTS12)</t>
    <phoneticPr fontId="3" type="noConversion"/>
  </si>
  <si>
    <r>
      <t>U</t>
    </r>
    <r>
      <rPr>
        <b/>
        <vertAlign val="superscript"/>
        <sz val="7"/>
        <rFont val="Arial Unicode MS"/>
        <family val="2"/>
        <charset val="134"/>
      </rPr>
      <t>k</t>
    </r>
    <r>
      <rPr>
        <b/>
        <sz val="7"/>
        <rFont val="Arial Unicode MS"/>
        <family val="2"/>
        <charset val="134"/>
      </rPr>
      <t>'</t>
    </r>
    <r>
      <rPr>
        <b/>
        <vertAlign val="subscript"/>
        <sz val="7"/>
        <rFont val="Arial Unicode MS"/>
        <family val="2"/>
        <charset val="134"/>
      </rPr>
      <t>37</t>
    </r>
    <phoneticPr fontId="3" type="noConversion"/>
  </si>
  <si>
    <r>
      <t>U</t>
    </r>
    <r>
      <rPr>
        <b/>
        <vertAlign val="superscript"/>
        <sz val="7"/>
        <rFont val="Arial Unicode MS"/>
        <family val="2"/>
        <charset val="134"/>
      </rPr>
      <t>k</t>
    </r>
    <r>
      <rPr>
        <b/>
        <sz val="7"/>
        <rFont val="Arial Unicode MS"/>
        <family val="2"/>
        <charset val="134"/>
      </rPr>
      <t>'</t>
    </r>
    <r>
      <rPr>
        <b/>
        <vertAlign val="subscript"/>
        <sz val="7"/>
        <rFont val="Arial Unicode MS"/>
        <family val="2"/>
        <charset val="134"/>
      </rPr>
      <t>37</t>
    </r>
    <r>
      <rPr>
        <b/>
        <sz val="7"/>
        <rFont val="Arial Unicode MS"/>
        <family val="2"/>
        <charset val="134"/>
      </rPr>
      <t xml:space="preserve"> SST (°C)</t>
    </r>
    <phoneticPr fontId="3" type="noConversion"/>
  </si>
  <si>
    <r>
      <t>TEX</t>
    </r>
    <r>
      <rPr>
        <b/>
        <vertAlign val="subscript"/>
        <sz val="7"/>
        <rFont val="Arial Unicode MS"/>
        <family val="2"/>
        <charset val="134"/>
      </rPr>
      <t>86</t>
    </r>
    <r>
      <rPr>
        <b/>
        <sz val="7"/>
        <rFont val="Arial Unicode MS"/>
        <family val="2"/>
        <charset val="134"/>
      </rPr>
      <t xml:space="preserve"> INDEX</t>
    </r>
    <phoneticPr fontId="3" type="noConversion"/>
  </si>
  <si>
    <t>BIT INDEX</t>
    <phoneticPr fontId="3" type="noConversion"/>
  </si>
  <si>
    <t>Comment</t>
    <phoneticPr fontId="3" type="noConversion"/>
  </si>
  <si>
    <r>
      <t>δ</t>
    </r>
    <r>
      <rPr>
        <b/>
        <vertAlign val="superscript"/>
        <sz val="7"/>
        <rFont val="Arial Unicode MS"/>
        <family val="2"/>
      </rPr>
      <t>18</t>
    </r>
    <r>
      <rPr>
        <b/>
        <sz val="7"/>
        <rFont val="Arial Unicode MS"/>
        <family val="2"/>
      </rPr>
      <t>O</t>
    </r>
    <r>
      <rPr>
        <b/>
        <vertAlign val="subscript"/>
        <sz val="7"/>
        <rFont val="Arial Unicode MS"/>
        <family val="2"/>
      </rPr>
      <t>apatite</t>
    </r>
    <r>
      <rPr>
        <b/>
        <sz val="7"/>
        <rFont val="Arial Unicode MS"/>
        <family val="2"/>
      </rPr>
      <t xml:space="preserve"> (‰ VSMOW)</t>
    </r>
    <phoneticPr fontId="3" type="noConversion"/>
  </si>
  <si>
    <r>
      <t>δ</t>
    </r>
    <r>
      <rPr>
        <vertAlign val="superscript"/>
        <sz val="7"/>
        <color rgb="FF000000"/>
        <rFont val="Arial Unicode MS"/>
        <family val="2"/>
        <charset val="134"/>
      </rPr>
      <t>18</t>
    </r>
    <r>
      <rPr>
        <sz val="7"/>
        <color rgb="FF000000"/>
        <rFont val="Arial Unicode MS"/>
        <family val="2"/>
        <charset val="134"/>
      </rPr>
      <t>O</t>
    </r>
    <r>
      <rPr>
        <vertAlign val="subscript"/>
        <sz val="7"/>
        <color rgb="FF000000"/>
        <rFont val="Arial Unicode MS"/>
        <family val="2"/>
        <charset val="134"/>
      </rPr>
      <t>PO4</t>
    </r>
    <phoneticPr fontId="3" type="noConversion"/>
  </si>
  <si>
    <r>
      <t>1</t>
    </r>
    <r>
      <rPr>
        <sz val="7"/>
        <color theme="1"/>
        <rFont val="Arial Unicode MS"/>
        <family val="2"/>
        <charset val="134"/>
      </rPr>
      <t>σ</t>
    </r>
    <phoneticPr fontId="3" type="noConversion"/>
  </si>
  <si>
    <r>
      <t>Palmatolepis</t>
    </r>
    <r>
      <rPr>
        <sz val="7"/>
        <rFont val="Arial Unicode MS"/>
        <family val="2"/>
        <charset val="134"/>
      </rPr>
      <t xml:space="preserve"> spp.</t>
    </r>
  </si>
  <si>
    <r>
      <t>L.</t>
    </r>
    <r>
      <rPr>
        <i/>
        <sz val="7"/>
        <rFont val="Arial Unicode MS"/>
        <family val="2"/>
        <charset val="134"/>
      </rPr>
      <t xml:space="preserve"> Pa.</t>
    </r>
    <r>
      <rPr>
        <sz val="7"/>
        <rFont val="Arial Unicode MS"/>
        <family val="2"/>
        <charset val="134"/>
      </rPr>
      <t xml:space="preserve"> </t>
    </r>
    <r>
      <rPr>
        <i/>
        <sz val="7"/>
        <rFont val="Arial Unicode MS"/>
        <family val="2"/>
        <charset val="134"/>
      </rPr>
      <t>crepida</t>
    </r>
  </si>
  <si>
    <r>
      <t xml:space="preserve">U. </t>
    </r>
    <r>
      <rPr>
        <i/>
        <sz val="7"/>
        <rFont val="Arial Unicode MS"/>
        <family val="2"/>
        <charset val="134"/>
      </rPr>
      <t>Pa. triangularis</t>
    </r>
  </si>
  <si>
    <r>
      <t>M.</t>
    </r>
    <r>
      <rPr>
        <i/>
        <sz val="7"/>
        <rFont val="Arial Unicode MS"/>
        <family val="2"/>
        <charset val="134"/>
      </rPr>
      <t xml:space="preserve"> Pa. triangularis</t>
    </r>
  </si>
  <si>
    <r>
      <t>Polygnathus</t>
    </r>
    <r>
      <rPr>
        <sz val="7"/>
        <rFont val="Arial Unicode MS"/>
        <family val="2"/>
        <charset val="134"/>
      </rPr>
      <t xml:space="preserve"> spp.</t>
    </r>
  </si>
  <si>
    <r>
      <t>Icriodus</t>
    </r>
    <r>
      <rPr>
        <sz val="7"/>
        <rFont val="Arial Unicode MS"/>
        <family val="2"/>
        <charset val="134"/>
      </rPr>
      <t xml:space="preserve"> spp.</t>
    </r>
  </si>
  <si>
    <r>
      <t>L.</t>
    </r>
    <r>
      <rPr>
        <i/>
        <sz val="7"/>
        <rFont val="Arial Unicode MS"/>
        <family val="2"/>
        <charset val="134"/>
      </rPr>
      <t xml:space="preserve"> Pa. triangularis</t>
    </r>
  </si>
  <si>
    <r>
      <t xml:space="preserve">U. </t>
    </r>
    <r>
      <rPr>
        <i/>
        <sz val="7"/>
        <rFont val="Arial Unicode MS"/>
        <family val="2"/>
        <charset val="134"/>
      </rPr>
      <t>Pa. rhenana</t>
    </r>
  </si>
  <si>
    <r>
      <t>δ</t>
    </r>
    <r>
      <rPr>
        <b/>
        <vertAlign val="superscript"/>
        <sz val="7"/>
        <color theme="1"/>
        <rFont val="Arial"/>
        <family val="2"/>
      </rPr>
      <t>18</t>
    </r>
    <r>
      <rPr>
        <b/>
        <sz val="7"/>
        <color theme="1"/>
        <rFont val="Arial"/>
        <family val="2"/>
      </rPr>
      <t>O</t>
    </r>
    <r>
      <rPr>
        <b/>
        <vertAlign val="subscript"/>
        <sz val="7"/>
        <color theme="1"/>
        <rFont val="Arial"/>
        <family val="2"/>
      </rPr>
      <t>apatite</t>
    </r>
    <r>
      <rPr>
        <b/>
        <sz val="7"/>
        <color theme="1"/>
        <rFont val="Arial"/>
        <family val="2"/>
      </rPr>
      <t xml:space="preserve"> (‰ VSMOW)</t>
    </r>
    <phoneticPr fontId="3" type="noConversion"/>
  </si>
  <si>
    <r>
      <t>late</t>
    </r>
    <r>
      <rPr>
        <i/>
        <sz val="7"/>
        <color rgb="FF0070C0"/>
        <rFont val="Arial"/>
        <family val="2"/>
      </rPr>
      <t xml:space="preserve"> perbonus</t>
    </r>
  </si>
  <si>
    <r>
      <t>early</t>
    </r>
    <r>
      <rPr>
        <i/>
        <sz val="7"/>
        <color rgb="FF0070C0"/>
        <rFont val="Arial"/>
        <family val="2"/>
      </rPr>
      <t xml:space="preserve"> perbonus</t>
    </r>
  </si>
  <si>
    <r>
      <t>late</t>
    </r>
    <r>
      <rPr>
        <i/>
        <sz val="7"/>
        <color rgb="FF0070C0"/>
        <rFont val="Arial"/>
        <family val="2"/>
      </rPr>
      <t xml:space="preserve"> dehiscens</t>
    </r>
  </si>
  <si>
    <r>
      <t>late</t>
    </r>
    <r>
      <rPr>
        <i/>
        <sz val="7"/>
        <color rgb="FF0070C0"/>
        <rFont val="Arial"/>
        <family val="2"/>
      </rPr>
      <t xml:space="preserve"> sulcatus</t>
    </r>
  </si>
  <si>
    <r>
      <t>early</t>
    </r>
    <r>
      <rPr>
        <i/>
        <sz val="7"/>
        <color theme="9" tint="-0.249977111117893"/>
        <rFont val="Arial"/>
        <family val="2"/>
      </rPr>
      <t xml:space="preserve"> praesulcata</t>
    </r>
  </si>
  <si>
    <r>
      <t xml:space="preserve">middle </t>
    </r>
    <r>
      <rPr>
        <i/>
        <sz val="7"/>
        <color theme="9" tint="-0.249977111117893"/>
        <rFont val="Arial"/>
        <family val="2"/>
      </rPr>
      <t>expansa</t>
    </r>
  </si>
  <si>
    <r>
      <t>middle</t>
    </r>
    <r>
      <rPr>
        <i/>
        <sz val="7"/>
        <color theme="9" tint="-0.249977111117893"/>
        <rFont val="Arial"/>
        <family val="2"/>
      </rPr>
      <t xml:space="preserve"> expansa</t>
    </r>
  </si>
  <si>
    <r>
      <t xml:space="preserve">early </t>
    </r>
    <r>
      <rPr>
        <i/>
        <sz val="7"/>
        <color theme="9" tint="-0.249977111117893"/>
        <rFont val="Arial"/>
        <family val="2"/>
      </rPr>
      <t>expansa</t>
    </r>
  </si>
  <si>
    <r>
      <t xml:space="preserve">late </t>
    </r>
    <r>
      <rPr>
        <i/>
        <sz val="7"/>
        <color theme="9" tint="-0.249977111117893"/>
        <rFont val="Arial"/>
        <family val="2"/>
      </rPr>
      <t>postera</t>
    </r>
  </si>
  <si>
    <r>
      <t xml:space="preserve">early </t>
    </r>
    <r>
      <rPr>
        <i/>
        <sz val="7"/>
        <color theme="9" tint="-0.249977111117893"/>
        <rFont val="Arial"/>
        <family val="2"/>
      </rPr>
      <t>postera</t>
    </r>
  </si>
  <si>
    <r>
      <t xml:space="preserve">late </t>
    </r>
    <r>
      <rPr>
        <i/>
        <sz val="7"/>
        <color theme="9" tint="-0.249977111117893"/>
        <rFont val="Arial"/>
        <family val="2"/>
      </rPr>
      <t>trachytera</t>
    </r>
  </si>
  <si>
    <r>
      <t xml:space="preserve">early </t>
    </r>
    <r>
      <rPr>
        <i/>
        <sz val="7"/>
        <color theme="9" tint="-0.249977111117893"/>
        <rFont val="Arial"/>
        <family val="2"/>
      </rPr>
      <t>trachytera</t>
    </r>
  </si>
  <si>
    <r>
      <t xml:space="preserve">latest </t>
    </r>
    <r>
      <rPr>
        <i/>
        <sz val="7"/>
        <color theme="9" tint="-0.249977111117893"/>
        <rFont val="Arial"/>
        <family val="2"/>
      </rPr>
      <t>marginifera</t>
    </r>
  </si>
  <si>
    <r>
      <t xml:space="preserve">late </t>
    </r>
    <r>
      <rPr>
        <i/>
        <sz val="7"/>
        <color theme="9" tint="-0.249977111117893"/>
        <rFont val="Arial"/>
        <family val="2"/>
      </rPr>
      <t>marginifera</t>
    </r>
  </si>
  <si>
    <r>
      <t xml:space="preserve">early </t>
    </r>
    <r>
      <rPr>
        <i/>
        <sz val="7"/>
        <color theme="9" tint="-0.249977111117893"/>
        <rFont val="Arial"/>
        <family val="2"/>
      </rPr>
      <t>marginifera</t>
    </r>
  </si>
  <si>
    <r>
      <t>late</t>
    </r>
    <r>
      <rPr>
        <i/>
        <sz val="7"/>
        <color theme="9" tint="-0.249977111117893"/>
        <rFont val="Arial"/>
        <family val="2"/>
      </rPr>
      <t xml:space="preserve"> marginifera</t>
    </r>
  </si>
  <si>
    <r>
      <t>early</t>
    </r>
    <r>
      <rPr>
        <i/>
        <sz val="7"/>
        <color theme="9" tint="-0.249977111117893"/>
        <rFont val="Arial"/>
        <family val="2"/>
      </rPr>
      <t xml:space="preserve"> marginifera</t>
    </r>
  </si>
  <si>
    <r>
      <t xml:space="preserve">late </t>
    </r>
    <r>
      <rPr>
        <i/>
        <sz val="7"/>
        <color theme="9" tint="-0.249977111117893"/>
        <rFont val="Arial"/>
        <family val="2"/>
      </rPr>
      <t>rhomboidea</t>
    </r>
  </si>
  <si>
    <r>
      <t>early</t>
    </r>
    <r>
      <rPr>
        <i/>
        <sz val="7"/>
        <color theme="9" tint="-0.249977111117893"/>
        <rFont val="Arial"/>
        <family val="2"/>
      </rPr>
      <t xml:space="preserve"> rhomboidea</t>
    </r>
  </si>
  <si>
    <r>
      <t xml:space="preserve">early </t>
    </r>
    <r>
      <rPr>
        <i/>
        <sz val="7"/>
        <color theme="9" tint="-0.249977111117893"/>
        <rFont val="Arial"/>
        <family val="2"/>
      </rPr>
      <t>rhomboidea</t>
    </r>
  </si>
  <si>
    <r>
      <t xml:space="preserve">latest </t>
    </r>
    <r>
      <rPr>
        <i/>
        <sz val="7"/>
        <color theme="9" tint="-0.249977111117893"/>
        <rFont val="Arial"/>
        <family val="2"/>
      </rPr>
      <t>crepida</t>
    </r>
  </si>
  <si>
    <r>
      <t xml:space="preserve">late-latest </t>
    </r>
    <r>
      <rPr>
        <i/>
        <sz val="7"/>
        <color theme="9" tint="-0.249977111117893"/>
        <rFont val="Arial"/>
        <family val="2"/>
      </rPr>
      <t>crepida</t>
    </r>
  </si>
  <si>
    <r>
      <t xml:space="preserve">late </t>
    </r>
    <r>
      <rPr>
        <i/>
        <sz val="7"/>
        <color theme="9" tint="-0.249977111117893"/>
        <rFont val="Arial"/>
        <family val="2"/>
      </rPr>
      <t>crepida</t>
    </r>
  </si>
  <si>
    <r>
      <t>middle</t>
    </r>
    <r>
      <rPr>
        <i/>
        <sz val="7"/>
        <color theme="9" tint="-0.249977111117893"/>
        <rFont val="Arial"/>
        <family val="2"/>
      </rPr>
      <t xml:space="preserve"> crepida</t>
    </r>
  </si>
  <si>
    <r>
      <t xml:space="preserve">middle </t>
    </r>
    <r>
      <rPr>
        <i/>
        <sz val="7"/>
        <color theme="9" tint="-0.249977111117893"/>
        <rFont val="Arial"/>
        <family val="2"/>
      </rPr>
      <t>crepida</t>
    </r>
  </si>
  <si>
    <r>
      <t xml:space="preserve">early </t>
    </r>
    <r>
      <rPr>
        <i/>
        <sz val="7"/>
        <color theme="9" tint="-0.249977111117893"/>
        <rFont val="Arial"/>
        <family val="2"/>
      </rPr>
      <t>crepida</t>
    </r>
  </si>
  <si>
    <r>
      <t>early</t>
    </r>
    <r>
      <rPr>
        <i/>
        <sz val="7"/>
        <color theme="9" tint="-0.249977111117893"/>
        <rFont val="Arial"/>
        <family val="2"/>
      </rPr>
      <t xml:space="preserve"> crepida</t>
    </r>
  </si>
  <si>
    <r>
      <t xml:space="preserve">late </t>
    </r>
    <r>
      <rPr>
        <i/>
        <sz val="7"/>
        <color theme="9" tint="-0.249977111117893"/>
        <rFont val="Arial"/>
        <family val="2"/>
      </rPr>
      <t>triangularis</t>
    </r>
  </si>
  <si>
    <r>
      <t xml:space="preserve">middle </t>
    </r>
    <r>
      <rPr>
        <i/>
        <sz val="7"/>
        <color theme="9" tint="-0.249977111117893"/>
        <rFont val="Arial"/>
        <family val="2"/>
      </rPr>
      <t>triangularis</t>
    </r>
  </si>
  <si>
    <r>
      <t>middle</t>
    </r>
    <r>
      <rPr>
        <i/>
        <sz val="7"/>
        <color theme="9" tint="-0.249977111117893"/>
        <rFont val="Arial"/>
        <family val="2"/>
      </rPr>
      <t xml:space="preserve"> triangularis</t>
    </r>
  </si>
  <si>
    <r>
      <t xml:space="preserve">early </t>
    </r>
    <r>
      <rPr>
        <i/>
        <sz val="7"/>
        <color theme="9" tint="-0.249977111117893"/>
        <rFont val="Arial"/>
        <family val="2"/>
      </rPr>
      <t>triangularis</t>
    </r>
  </si>
  <si>
    <r>
      <t>early</t>
    </r>
    <r>
      <rPr>
        <i/>
        <sz val="7"/>
        <color theme="9" tint="-0.249977111117893"/>
        <rFont val="Arial"/>
        <family val="2"/>
      </rPr>
      <t xml:space="preserve"> triangularis</t>
    </r>
  </si>
  <si>
    <r>
      <t>late</t>
    </r>
    <r>
      <rPr>
        <i/>
        <sz val="7"/>
        <color theme="9" tint="-0.249977111117893"/>
        <rFont val="Arial"/>
        <family val="2"/>
      </rPr>
      <t xml:space="preserve"> rhenana</t>
    </r>
  </si>
  <si>
    <r>
      <t>early</t>
    </r>
    <r>
      <rPr>
        <i/>
        <sz val="7"/>
        <color theme="9" tint="-0.249977111117893"/>
        <rFont val="Arial"/>
        <family val="2"/>
      </rPr>
      <t xml:space="preserve"> rhenana</t>
    </r>
  </si>
  <si>
    <r>
      <t xml:space="preserve">early </t>
    </r>
    <r>
      <rPr>
        <i/>
        <sz val="7"/>
        <color theme="9" tint="-0.249977111117893"/>
        <rFont val="Arial"/>
        <family val="2"/>
      </rPr>
      <t>rhenana</t>
    </r>
  </si>
  <si>
    <r>
      <t>late</t>
    </r>
    <r>
      <rPr>
        <i/>
        <sz val="7"/>
        <color theme="9" tint="-0.249977111117893"/>
        <rFont val="Arial"/>
        <family val="2"/>
      </rPr>
      <t xml:space="preserve"> disparilis</t>
    </r>
  </si>
  <si>
    <r>
      <t xml:space="preserve">late </t>
    </r>
    <r>
      <rPr>
        <i/>
        <sz val="7"/>
        <color theme="9" tint="-0.249977111117893"/>
        <rFont val="Arial"/>
        <family val="2"/>
      </rPr>
      <t>disparilis</t>
    </r>
  </si>
  <si>
    <r>
      <t xml:space="preserve">early </t>
    </r>
    <r>
      <rPr>
        <i/>
        <sz val="7"/>
        <color theme="9" tint="-0.249977111117893"/>
        <rFont val="Arial"/>
        <family val="2"/>
      </rPr>
      <t>disparilis</t>
    </r>
  </si>
  <si>
    <r>
      <t xml:space="preserve">late </t>
    </r>
    <r>
      <rPr>
        <i/>
        <sz val="7"/>
        <color theme="9" tint="-0.249977111117893"/>
        <rFont val="Arial"/>
        <family val="2"/>
      </rPr>
      <t>christatus-hermanni</t>
    </r>
  </si>
  <si>
    <r>
      <t xml:space="preserve">early </t>
    </r>
    <r>
      <rPr>
        <i/>
        <sz val="7"/>
        <color theme="9" tint="-0.249977111117893"/>
        <rFont val="Arial"/>
        <family val="2"/>
      </rPr>
      <t>christatus-hermanni</t>
    </r>
  </si>
  <si>
    <r>
      <t>middle</t>
    </r>
    <r>
      <rPr>
        <i/>
        <sz val="7"/>
        <color theme="9" tint="-0.249977111117893"/>
        <rFont val="Arial"/>
        <family val="2"/>
      </rPr>
      <t xml:space="preserve"> varcus</t>
    </r>
  </si>
  <si>
    <r>
      <t>early</t>
    </r>
    <r>
      <rPr>
        <i/>
        <sz val="7"/>
        <color theme="9" tint="-0.249977111117893"/>
        <rFont val="Arial"/>
        <family val="2"/>
      </rPr>
      <t xml:space="preserve"> varcus</t>
    </r>
  </si>
  <si>
    <r>
      <t xml:space="preserve">late </t>
    </r>
    <r>
      <rPr>
        <i/>
        <sz val="7"/>
        <color theme="1"/>
        <rFont val="Arial"/>
        <family val="2"/>
      </rPr>
      <t>rhenana</t>
    </r>
  </si>
  <si>
    <r>
      <t>early</t>
    </r>
    <r>
      <rPr>
        <i/>
        <sz val="7"/>
        <color theme="1"/>
        <rFont val="Arial"/>
        <family val="2"/>
      </rPr>
      <t xml:space="preserve"> rhenana</t>
    </r>
  </si>
  <si>
    <r>
      <t>late</t>
    </r>
    <r>
      <rPr>
        <i/>
        <sz val="7"/>
        <color theme="1"/>
        <rFont val="Arial"/>
        <family val="2"/>
      </rPr>
      <t xml:space="preserve"> falsiovalis</t>
    </r>
  </si>
  <si>
    <r>
      <t>early</t>
    </r>
    <r>
      <rPr>
        <i/>
        <sz val="7"/>
        <color theme="1"/>
        <rFont val="Arial"/>
        <family val="2"/>
      </rPr>
      <t xml:space="preserve"> falsiovalis</t>
    </r>
  </si>
  <si>
    <r>
      <t>late</t>
    </r>
    <r>
      <rPr>
        <i/>
        <sz val="7"/>
        <color theme="1"/>
        <rFont val="Arial"/>
        <family val="2"/>
      </rPr>
      <t xml:space="preserve"> disparilis</t>
    </r>
  </si>
  <si>
    <r>
      <t>early</t>
    </r>
    <r>
      <rPr>
        <i/>
        <sz val="7"/>
        <color theme="1"/>
        <rFont val="Arial"/>
        <family val="2"/>
      </rPr>
      <t xml:space="preserve"> disparilis</t>
    </r>
  </si>
  <si>
    <r>
      <t>late</t>
    </r>
    <r>
      <rPr>
        <i/>
        <sz val="7"/>
        <color theme="1"/>
        <rFont val="Arial"/>
        <family val="2"/>
      </rPr>
      <t xml:space="preserve"> christatus-hermanni</t>
    </r>
  </si>
  <si>
    <r>
      <t>early</t>
    </r>
    <r>
      <rPr>
        <i/>
        <sz val="7"/>
        <color theme="1"/>
        <rFont val="Arial"/>
        <family val="2"/>
      </rPr>
      <t xml:space="preserve"> christatus-hermanni</t>
    </r>
  </si>
  <si>
    <r>
      <t>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>O</t>
    </r>
    <r>
      <rPr>
        <b/>
        <vertAlign val="subscript"/>
        <sz val="7"/>
        <color theme="1"/>
        <rFont val="Arial Unicode MS"/>
        <family val="2"/>
        <charset val="134"/>
      </rPr>
      <t>apatite</t>
    </r>
    <r>
      <rPr>
        <b/>
        <sz val="7"/>
        <color theme="1"/>
        <rFont val="Arial Unicode MS"/>
        <family val="2"/>
        <charset val="134"/>
      </rPr>
      <t xml:space="preserve"> (‰ VSMOW)</t>
    </r>
    <phoneticPr fontId="3" type="noConversion"/>
  </si>
  <si>
    <t>Sample</t>
    <phoneticPr fontId="3" type="noConversion"/>
  </si>
  <si>
    <t>Section</t>
    <phoneticPr fontId="3" type="noConversion"/>
  </si>
  <si>
    <t>Longitude</t>
    <phoneticPr fontId="3" type="noConversion"/>
  </si>
  <si>
    <t>Period</t>
  </si>
  <si>
    <t>Substage</t>
    <phoneticPr fontId="3" type="noConversion"/>
  </si>
  <si>
    <t>Conodont zone</t>
    <phoneticPr fontId="3" type="noConversion"/>
  </si>
  <si>
    <t>Age(Ma)</t>
    <phoneticPr fontId="3" type="noConversion"/>
  </si>
  <si>
    <t>Bianyang</t>
    <phoneticPr fontId="4" type="noConversion"/>
  </si>
  <si>
    <t>China</t>
    <phoneticPr fontId="3" type="noConversion"/>
  </si>
  <si>
    <t>Anisian</t>
    <phoneticPr fontId="3" type="noConversion"/>
  </si>
  <si>
    <t>Triassic</t>
    <phoneticPr fontId="3" type="noConversion"/>
  </si>
  <si>
    <t>China</t>
    <phoneticPr fontId="3" type="noConversion"/>
  </si>
  <si>
    <t>Anisian</t>
    <phoneticPr fontId="3" type="noConversion"/>
  </si>
  <si>
    <t>Bianyang</t>
    <phoneticPr fontId="4" type="noConversion"/>
  </si>
  <si>
    <t>Triassic</t>
    <phoneticPr fontId="3" type="noConversion"/>
  </si>
  <si>
    <t>Triassic</t>
    <phoneticPr fontId="3" type="noConversion"/>
  </si>
  <si>
    <t>Anisian</t>
    <phoneticPr fontId="4" type="noConversion"/>
  </si>
  <si>
    <t>Olenekian</t>
    <phoneticPr fontId="4" type="noConversion"/>
  </si>
  <si>
    <t>Spathian</t>
    <phoneticPr fontId="4" type="noConversion"/>
  </si>
  <si>
    <t>Spathian</t>
    <phoneticPr fontId="4" type="noConversion"/>
  </si>
  <si>
    <t>Olenekian</t>
    <phoneticPr fontId="4" type="noConversion"/>
  </si>
  <si>
    <t>Smithian</t>
    <phoneticPr fontId="4" type="noConversion"/>
  </si>
  <si>
    <t>Smithian</t>
    <phoneticPr fontId="4" type="noConversion"/>
  </si>
  <si>
    <t>Bianyang</t>
    <phoneticPr fontId="4" type="noConversion"/>
  </si>
  <si>
    <t>Smithian</t>
    <phoneticPr fontId="4" type="noConversion"/>
  </si>
  <si>
    <t>Induan</t>
    <phoneticPr fontId="3" type="noConversion"/>
  </si>
  <si>
    <t>Dinerian</t>
    <phoneticPr fontId="4" type="noConversion"/>
  </si>
  <si>
    <t>Bianyang</t>
    <phoneticPr fontId="4" type="noConversion"/>
  </si>
  <si>
    <t>Griesbachian</t>
    <phoneticPr fontId="4" type="noConversion"/>
  </si>
  <si>
    <t>China</t>
    <phoneticPr fontId="3" type="noConversion"/>
  </si>
  <si>
    <t>Olenekian</t>
    <phoneticPr fontId="4" type="noConversion"/>
  </si>
  <si>
    <t>China</t>
    <phoneticPr fontId="3" type="noConversion"/>
  </si>
  <si>
    <t>Spathian</t>
    <phoneticPr fontId="4" type="noConversion"/>
  </si>
  <si>
    <t>Jiarong</t>
  </si>
  <si>
    <t>Olenekian</t>
    <phoneticPr fontId="4" type="noConversion"/>
  </si>
  <si>
    <t>Dinerian</t>
    <phoneticPr fontId="4" type="noConversion"/>
  </si>
  <si>
    <t>Griesbachian</t>
    <phoneticPr fontId="4" type="noConversion"/>
  </si>
  <si>
    <t xml:space="preserve">Jinya-Wantou </t>
    <phoneticPr fontId="4" type="noConversion"/>
  </si>
  <si>
    <t xml:space="preserve">Jinya-Wantou </t>
    <phoneticPr fontId="4" type="noConversion"/>
  </si>
  <si>
    <t>Triassic</t>
    <phoneticPr fontId="3" type="noConversion"/>
  </si>
  <si>
    <t xml:space="preserve">Jinya-Wantou </t>
    <phoneticPr fontId="4" type="noConversion"/>
  </si>
  <si>
    <t xml:space="preserve">LRC07 </t>
  </si>
  <si>
    <t>Laren</t>
    <phoneticPr fontId="4" type="noConversion"/>
  </si>
  <si>
    <t>Ns.pingdingshanen
sis</t>
  </si>
  <si>
    <t xml:space="preserve">LRC05 </t>
  </si>
  <si>
    <t>Laren</t>
    <phoneticPr fontId="4" type="noConversion"/>
  </si>
  <si>
    <t>Ns. waageni</t>
  </si>
  <si>
    <t xml:space="preserve">LRC03 </t>
  </si>
  <si>
    <t xml:space="preserve">LRC02 </t>
  </si>
  <si>
    <t xml:space="preserve">LRC01 </t>
  </si>
  <si>
    <t>Laren</t>
    <phoneticPr fontId="4" type="noConversion"/>
  </si>
  <si>
    <t>Zuodeng</t>
    <phoneticPr fontId="4" type="noConversion"/>
  </si>
  <si>
    <t>Zuodeng</t>
    <phoneticPr fontId="4" type="noConversion"/>
  </si>
  <si>
    <t>Zuodeng</t>
    <phoneticPr fontId="4" type="noConversion"/>
  </si>
  <si>
    <t>Induan</t>
    <phoneticPr fontId="3" type="noConversion"/>
  </si>
  <si>
    <r>
      <t>S</t>
    </r>
    <r>
      <rPr>
        <sz val="6"/>
        <rFont val="Arial"/>
        <family val="2"/>
      </rPr>
      <t>pathian</t>
    </r>
    <phoneticPr fontId="4" type="noConversion"/>
  </si>
  <si>
    <r>
      <t>T-2013(</t>
    </r>
    <r>
      <rPr>
        <b/>
        <sz val="9"/>
        <color theme="1"/>
        <rFont val="Arial Unicode MS"/>
        <family val="2"/>
        <charset val="134"/>
      </rPr>
      <t>℃</t>
    </r>
    <r>
      <rPr>
        <b/>
        <sz val="9"/>
        <color theme="1"/>
        <rFont val="Arial"/>
        <family val="2"/>
      </rPr>
      <t>)</t>
    </r>
    <phoneticPr fontId="3" type="noConversion"/>
  </si>
  <si>
    <r>
      <t>δ</t>
    </r>
    <r>
      <rPr>
        <b/>
        <vertAlign val="superscript"/>
        <sz val="9"/>
        <color theme="1"/>
        <rFont val="Arial"/>
        <family val="2"/>
      </rPr>
      <t>18</t>
    </r>
    <r>
      <rPr>
        <b/>
        <sz val="9"/>
        <color theme="1"/>
        <rFont val="Arial"/>
        <family val="2"/>
      </rPr>
      <t>O</t>
    </r>
    <r>
      <rPr>
        <b/>
        <vertAlign val="subscript"/>
        <sz val="9"/>
        <color theme="1"/>
        <rFont val="Arial"/>
        <family val="2"/>
      </rPr>
      <t>apatite</t>
    </r>
    <r>
      <rPr>
        <b/>
        <sz val="9"/>
        <color theme="1"/>
        <rFont val="Arial"/>
        <family val="2"/>
      </rPr>
      <t xml:space="preserve"> (‰ VSMOW)</t>
    </r>
    <phoneticPr fontId="3" type="noConversion"/>
  </si>
  <si>
    <t>Sample</t>
    <phoneticPr fontId="3" type="noConversion"/>
  </si>
  <si>
    <t>Taxa1</t>
    <phoneticPr fontId="3" type="noConversion"/>
  </si>
  <si>
    <t>Position</t>
    <phoneticPr fontId="3" type="noConversion"/>
  </si>
  <si>
    <t>Stage</t>
    <phoneticPr fontId="3" type="noConversion"/>
  </si>
  <si>
    <t>Biozone</t>
    <phoneticPr fontId="3" type="noConversion"/>
  </si>
  <si>
    <t>Environment</t>
    <phoneticPr fontId="3" type="noConversion"/>
  </si>
  <si>
    <t>T (℃)</t>
    <phoneticPr fontId="3" type="noConversion"/>
  </si>
  <si>
    <t>Age (Ma)</t>
    <phoneticPr fontId="3" type="noConversion"/>
  </si>
  <si>
    <t>64,1</t>
  </si>
  <si>
    <t>Oxfordian</t>
  </si>
  <si>
    <t>Bimmamatum</t>
  </si>
  <si>
    <t>offshore sup</t>
  </si>
  <si>
    <t>17,9</t>
  </si>
  <si>
    <t>22,3</t>
  </si>
  <si>
    <t>4,32</t>
  </si>
  <si>
    <t>64,2</t>
  </si>
  <si>
    <t>16,3</t>
  </si>
  <si>
    <t>20,6</t>
  </si>
  <si>
    <t>4,67</t>
  </si>
  <si>
    <t>64,3</t>
  </si>
  <si>
    <t>17,1</t>
  </si>
  <si>
    <t>21,4</t>
  </si>
  <si>
    <t>3,97</t>
  </si>
  <si>
    <t>65,1</t>
  </si>
  <si>
    <t>14,1</t>
  </si>
  <si>
    <t>18,2</t>
  </si>
  <si>
    <t>3,93</t>
  </si>
  <si>
    <t>65,2</t>
  </si>
  <si>
    <t>14,6</t>
  </si>
  <si>
    <t>18,8</t>
  </si>
  <si>
    <t>3,86</t>
  </si>
  <si>
    <t>68,1</t>
  </si>
  <si>
    <t>8,3</t>
  </si>
  <si>
    <t>12,0</t>
  </si>
  <si>
    <t>3,59</t>
  </si>
  <si>
    <t>68,2</t>
  </si>
  <si>
    <t>12,5</t>
  </si>
  <si>
    <t>16,5</t>
  </si>
  <si>
    <t>3,96</t>
  </si>
  <si>
    <t>68,3</t>
  </si>
  <si>
    <t>8,7</t>
  </si>
  <si>
    <t>3,92</t>
  </si>
  <si>
    <t>68,5</t>
  </si>
  <si>
    <t>10,0</t>
  </si>
  <si>
    <t>13,8</t>
  </si>
  <si>
    <t>4,11</t>
  </si>
  <si>
    <t>68,6</t>
  </si>
  <si>
    <t>12,1</t>
  </si>
  <si>
    <t>16,1</t>
  </si>
  <si>
    <t>4,21</t>
  </si>
  <si>
    <t>68,7</t>
  </si>
  <si>
    <t>15,0</t>
  </si>
  <si>
    <t>19,2</t>
  </si>
  <si>
    <t>4,42</t>
  </si>
  <si>
    <t>68,8</t>
  </si>
  <si>
    <t>11,6</t>
  </si>
  <si>
    <t>15,6</t>
  </si>
  <si>
    <t>4,99</t>
  </si>
  <si>
    <t>68,9</t>
  </si>
  <si>
    <t>5,36</t>
  </si>
  <si>
    <t>71,1</t>
  </si>
  <si>
    <t>9,9</t>
  </si>
  <si>
    <t>3,61</t>
  </si>
  <si>
    <t>72,1</t>
  </si>
  <si>
    <t>shoreface</t>
  </si>
  <si>
    <t>14,5</t>
  </si>
  <si>
    <t>18,7</t>
  </si>
  <si>
    <t>3,89</t>
  </si>
  <si>
    <t>72,2</t>
  </si>
  <si>
    <t>13,5</t>
  </si>
  <si>
    <t>17,6</t>
  </si>
  <si>
    <t>3,79</t>
  </si>
  <si>
    <t>73,1</t>
  </si>
  <si>
    <t>9,0</t>
  </si>
  <si>
    <t>12,8</t>
  </si>
  <si>
    <t>4,62</t>
  </si>
  <si>
    <t>73,2</t>
  </si>
  <si>
    <t>12,6</t>
  </si>
  <si>
    <t>16,7</t>
  </si>
  <si>
    <t>73,3</t>
  </si>
  <si>
    <t>13,9</t>
  </si>
  <si>
    <t>18,0</t>
  </si>
  <si>
    <t>4,05</t>
  </si>
  <si>
    <t>75,1</t>
  </si>
  <si>
    <t>12,2</t>
  </si>
  <si>
    <t>4,22</t>
  </si>
  <si>
    <t>75,4</t>
  </si>
  <si>
    <t>3,50</t>
  </si>
  <si>
    <t>75,5</t>
  </si>
  <si>
    <t>14,8</t>
  </si>
  <si>
    <t>18,9</t>
  </si>
  <si>
    <t>75,6</t>
  </si>
  <si>
    <t>14,3</t>
  </si>
  <si>
    <t>18,4</t>
  </si>
  <si>
    <t>3,56</t>
  </si>
  <si>
    <t>75,9</t>
  </si>
  <si>
    <t>11,9</t>
  </si>
  <si>
    <t>15,9</t>
  </si>
  <si>
    <t>3,76</t>
  </si>
  <si>
    <t>83,1</t>
  </si>
  <si>
    <t>15,3</t>
  </si>
  <si>
    <t>19,5</t>
  </si>
  <si>
    <t>2,85</t>
  </si>
  <si>
    <t>83,2</t>
  </si>
  <si>
    <t>19,0</t>
  </si>
  <si>
    <t>23,5</t>
  </si>
  <si>
    <t>3,01</t>
  </si>
  <si>
    <t>83,3</t>
  </si>
  <si>
    <t>14,9</t>
  </si>
  <si>
    <t>19,1</t>
  </si>
  <si>
    <t>3,06</t>
  </si>
  <si>
    <t>83,4</t>
  </si>
  <si>
    <t>15,4</t>
  </si>
  <si>
    <t>19,6</t>
  </si>
  <si>
    <t>2,96</t>
  </si>
  <si>
    <t>83,5</t>
  </si>
  <si>
    <t>20,8</t>
  </si>
  <si>
    <t>25,3</t>
  </si>
  <si>
    <t>83,6</t>
  </si>
  <si>
    <t>2,77</t>
  </si>
  <si>
    <t>83,7</t>
  </si>
  <si>
    <t>18,6</t>
  </si>
  <si>
    <t>23,1</t>
  </si>
  <si>
    <t>3,20</t>
  </si>
  <si>
    <t>81,1</t>
  </si>
  <si>
    <t>3,83</t>
  </si>
  <si>
    <t>81,3</t>
  </si>
  <si>
    <t>17,8</t>
  </si>
  <si>
    <t>22,2</t>
  </si>
  <si>
    <t>3,47</t>
  </si>
  <si>
    <t>81,4</t>
  </si>
  <si>
    <t>10,6</t>
  </si>
  <si>
    <t>3,75</t>
  </si>
  <si>
    <t>81,5</t>
  </si>
  <si>
    <t>12,7</t>
  </si>
  <si>
    <t>3,33</t>
  </si>
  <si>
    <t>81,6</t>
  </si>
  <si>
    <t>18,5</t>
  </si>
  <si>
    <t>22,9</t>
  </si>
  <si>
    <t>3,46</t>
  </si>
  <si>
    <t>81,7</t>
  </si>
  <si>
    <t>22,6</t>
  </si>
  <si>
    <t>82,1</t>
  </si>
  <si>
    <t>3,64</t>
  </si>
  <si>
    <t>82,2</t>
  </si>
  <si>
    <t>20,0</t>
  </si>
  <si>
    <t>24,5</t>
  </si>
  <si>
    <t>104,1</t>
  </si>
  <si>
    <t>Kimmeridgian</t>
  </si>
  <si>
    <t>Baylei</t>
  </si>
  <si>
    <t>3,41</t>
  </si>
  <si>
    <t>104,2</t>
  </si>
  <si>
    <t>16,8</t>
  </si>
  <si>
    <t>21,1</t>
  </si>
  <si>
    <t>3,68</t>
  </si>
  <si>
    <t>104,3</t>
  </si>
  <si>
    <t>15,8</t>
  </si>
  <si>
    <t>20,1</t>
  </si>
  <si>
    <t>3,73</t>
  </si>
  <si>
    <t>104,4</t>
  </si>
  <si>
    <t>16,4</t>
  </si>
  <si>
    <t>20,7</t>
  </si>
  <si>
    <t>105,1</t>
  </si>
  <si>
    <t>3,67</t>
  </si>
  <si>
    <t>105,2</t>
  </si>
  <si>
    <t>17,7</t>
  </si>
  <si>
    <t>22,0</t>
  </si>
  <si>
    <t>105,3</t>
  </si>
  <si>
    <t>18,1</t>
  </si>
  <si>
    <t>22,5</t>
  </si>
  <si>
    <t>3,78</t>
  </si>
  <si>
    <t>108,1</t>
  </si>
  <si>
    <t>Cymodoce</t>
  </si>
  <si>
    <t>23,0</t>
  </si>
  <si>
    <t>3,15</t>
  </si>
  <si>
    <t>108,2</t>
  </si>
  <si>
    <t>19,3</t>
  </si>
  <si>
    <t>23,8</t>
  </si>
  <si>
    <t>2,33</t>
  </si>
  <si>
    <t>108,3</t>
  </si>
  <si>
    <t>2,58</t>
  </si>
  <si>
    <t>108,5</t>
  </si>
  <si>
    <t>2,80</t>
  </si>
  <si>
    <t>108,6</t>
  </si>
  <si>
    <t>23,3</t>
  </si>
  <si>
    <t>28,0</t>
  </si>
  <si>
    <t>3,49</t>
  </si>
  <si>
    <t>108,7</t>
  </si>
  <si>
    <t>3,57</t>
  </si>
  <si>
    <t>108,8</t>
  </si>
  <si>
    <t>3,40</t>
  </si>
  <si>
    <t>109,1</t>
  </si>
  <si>
    <t>23,2</t>
  </si>
  <si>
    <t>27,9</t>
  </si>
  <si>
    <t>3,66</t>
  </si>
  <si>
    <t>109,2</t>
  </si>
  <si>
    <t>25,1</t>
  </si>
  <si>
    <t>3,88</t>
  </si>
  <si>
    <t>109,3</t>
  </si>
  <si>
    <t>27,0</t>
  </si>
  <si>
    <t>3,85</t>
  </si>
  <si>
    <t>110,1</t>
  </si>
  <si>
    <t>23,6</t>
  </si>
  <si>
    <t>1,39</t>
  </si>
  <si>
    <t>110,2</t>
  </si>
  <si>
    <t>26,9</t>
  </si>
  <si>
    <t>2,40</t>
  </si>
  <si>
    <t>111,1</t>
  </si>
  <si>
    <t>2,68</t>
  </si>
  <si>
    <t>111,3</t>
  </si>
  <si>
    <t>3,04</t>
  </si>
  <si>
    <t>111,4</t>
  </si>
  <si>
    <t>24,0</t>
  </si>
  <si>
    <t>3,24</t>
  </si>
  <si>
    <t>Brigaud et al., 2008</t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</si>
  <si>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carbonate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</si>
  <si>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>T°C (δ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>O</t>
    </r>
    <r>
      <rPr>
        <b/>
        <vertAlign val="subscript"/>
        <sz val="7"/>
        <color theme="1"/>
        <rFont val="Arial Unicode MS"/>
        <family val="2"/>
        <charset val="134"/>
      </rPr>
      <t>seawater</t>
    </r>
    <r>
      <rPr>
        <b/>
        <sz val="7"/>
        <color theme="1"/>
        <rFont val="Arial Unicode MS"/>
        <family val="2"/>
        <charset val="134"/>
      </rPr>
      <t xml:space="preserve"> = -1‰)</t>
    </r>
  </si>
  <si>
    <r>
      <t>T°C (δ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>O</t>
    </r>
    <r>
      <rPr>
        <b/>
        <vertAlign val="subscript"/>
        <sz val="7"/>
        <color theme="1"/>
        <rFont val="Arial Unicode MS"/>
        <family val="2"/>
        <charset val="134"/>
      </rPr>
      <t>seawater</t>
    </r>
    <r>
      <rPr>
        <b/>
        <sz val="7"/>
        <color theme="1"/>
        <rFont val="Arial Unicode MS"/>
        <family val="2"/>
        <charset val="134"/>
      </rPr>
      <t xml:space="preserve"> = 0‰)</t>
    </r>
  </si>
  <si>
    <r>
      <t>δ</t>
    </r>
    <r>
      <rPr>
        <b/>
        <vertAlign val="superscript"/>
        <sz val="7"/>
        <color theme="1"/>
        <rFont val="Arial Unicode MS"/>
        <family val="2"/>
        <charset val="134"/>
      </rPr>
      <t>13</t>
    </r>
    <r>
      <rPr>
        <b/>
        <sz val="7"/>
        <color theme="1"/>
        <rFont val="Arial Unicode MS"/>
        <family val="2"/>
        <charset val="134"/>
      </rPr>
      <t>C‰-VPDB</t>
    </r>
  </si>
  <si>
    <t>No.</t>
  </si>
  <si>
    <t>Locality</t>
  </si>
  <si>
    <t>Species</t>
  </si>
  <si>
    <t>Zone</t>
    <phoneticPr fontId="3" type="noConversion"/>
  </si>
  <si>
    <t>Position(m)</t>
    <phoneticPr fontId="3" type="noConversion"/>
  </si>
  <si>
    <t>δ18O</t>
  </si>
  <si>
    <t>T (℃)</t>
    <phoneticPr fontId="3" type="noConversion"/>
  </si>
  <si>
    <t>Mn (ppm)</t>
    <phoneticPr fontId="3" type="noConversion"/>
  </si>
  <si>
    <t>Sr (ppm)</t>
    <phoneticPr fontId="3" type="noConversion"/>
  </si>
  <si>
    <t>Angles</t>
  </si>
  <si>
    <t>Hibolithes sp.</t>
  </si>
  <si>
    <t>Rio Argos, Caravaca</t>
  </si>
  <si>
    <t>Ohmi</t>
  </si>
  <si>
    <t>Collet des Boules, Peyroules</t>
  </si>
  <si>
    <t>Ligatus</t>
  </si>
  <si>
    <t>1096q</t>
  </si>
  <si>
    <t>Sanyi</t>
  </si>
  <si>
    <t>Colletes des Boules</t>
  </si>
  <si>
    <t>Nodosoplicatum</t>
  </si>
  <si>
    <t>Clausson</t>
  </si>
  <si>
    <t>Duvalia gr dilatata</t>
  </si>
  <si>
    <t>Loryi</t>
  </si>
  <si>
    <t>Radiatus</t>
  </si>
  <si>
    <t>Sardan</t>
  </si>
  <si>
    <t>Duvalia binervia</t>
  </si>
  <si>
    <t>Furcillata</t>
  </si>
  <si>
    <t>Source de l'Asse, St Andre les Alpes</t>
  </si>
  <si>
    <t>Vergol</t>
  </si>
  <si>
    <t>Adiakritobelus sp.</t>
  </si>
  <si>
    <t>Peregrinus</t>
  </si>
  <si>
    <t>Col d'Aulan</t>
  </si>
  <si>
    <t>Verrucosum</t>
  </si>
  <si>
    <t>Duvalia gr. binervia</t>
  </si>
  <si>
    <t>Source de l'Asse de Moriez</t>
  </si>
  <si>
    <t>Duvalia emericii</t>
  </si>
  <si>
    <t>Col Lazariez</t>
  </si>
  <si>
    <t>La H. Baume</t>
  </si>
  <si>
    <t>Campylotoxus</t>
  </si>
  <si>
    <t>Castellanibelus sp.</t>
  </si>
  <si>
    <t>Duvalia gr. lata</t>
  </si>
  <si>
    <t>Berriasibelus gr. conicus</t>
  </si>
  <si>
    <t>La Charce</t>
  </si>
  <si>
    <t>Pseudobelus</t>
  </si>
  <si>
    <t>Pseudobelus sp.</t>
  </si>
  <si>
    <t>Pertransiens</t>
  </si>
  <si>
    <t>Serre de la Croix</t>
  </si>
  <si>
    <t>Les Prades</t>
  </si>
  <si>
    <t>Duvalia lata</t>
  </si>
  <si>
    <t>Mirabelobelus? sp.</t>
  </si>
  <si>
    <t>Mirabelobelus blainvillei</t>
  </si>
  <si>
    <t>Canada Luenga</t>
  </si>
  <si>
    <t>Duvalia lata constricta</t>
  </si>
  <si>
    <t>Duvala gr. lata</t>
  </si>
  <si>
    <t>Mirabelobelus</t>
  </si>
  <si>
    <t>Tornajo</t>
  </si>
  <si>
    <t>Castellanibelus</t>
  </si>
  <si>
    <t>Rio Argos</t>
  </si>
  <si>
    <t>Boissieri</t>
  </si>
  <si>
    <t>Chateau de</t>
  </si>
  <si>
    <t>Boissieiri</t>
  </si>
  <si>
    <t>Chomerac</t>
  </si>
  <si>
    <t>Jacobi</t>
  </si>
  <si>
    <t>Pseudobelus sp</t>
  </si>
  <si>
    <t>Location</t>
    <phoneticPr fontId="3" type="noConversion"/>
  </si>
  <si>
    <t>Paleolatitude</t>
    <phoneticPr fontId="3" type="noConversion"/>
  </si>
  <si>
    <t>Latitude</t>
    <phoneticPr fontId="3" type="noConversion"/>
  </si>
  <si>
    <t>Longitude</t>
    <phoneticPr fontId="3" type="noConversion"/>
  </si>
  <si>
    <t>Biozone</t>
    <phoneticPr fontId="3" type="noConversion"/>
  </si>
  <si>
    <t>Age(Ma)</t>
  </si>
  <si>
    <t>Taxa1</t>
    <phoneticPr fontId="3" type="noConversion"/>
  </si>
  <si>
    <t>Habit</t>
    <phoneticPr fontId="3" type="noConversion"/>
  </si>
  <si>
    <t>COM 109b</t>
  </si>
  <si>
    <t>Vocontian Trough</t>
  </si>
  <si>
    <t>SE France</t>
  </si>
  <si>
    <t>Aptian</t>
  </si>
  <si>
    <t>D. weissi</t>
  </si>
  <si>
    <t xml:space="preserve">belemnite </t>
  </si>
  <si>
    <t>Mesohibolites sp.</t>
  </si>
  <si>
    <t>Bodin,2009</t>
  </si>
  <si>
    <t>AN 202</t>
  </si>
  <si>
    <t>D. oglanlensis</t>
  </si>
  <si>
    <t>−0.19</t>
  </si>
  <si>
    <t>SDL 373b</t>
  </si>
  <si>
    <t>Barremian</t>
  </si>
  <si>
    <t>M. sarasini</t>
  </si>
  <si>
    <t>−0.11</t>
  </si>
  <si>
    <t>SDL 362b</t>
  </si>
  <si>
    <t>I. giraudi</t>
  </si>
  <si>
    <t>Neohibolites sp.</t>
  </si>
  <si>
    <t>SDL 366b</t>
  </si>
  <si>
    <t>AN 172.2b</t>
  </si>
  <si>
    <t>AN 173b</t>
  </si>
  <si>
    <t>AN 165b</t>
  </si>
  <si>
    <t>H. feraudianus</t>
  </si>
  <si>
    <t>AN 165b bis</t>
  </si>
  <si>
    <t>AN 165b ter</t>
  </si>
  <si>
    <t>AN 162b</t>
  </si>
  <si>
    <t>G. sartousiana</t>
  </si>
  <si>
    <t>AN 161.3b</t>
  </si>
  <si>
    <t>Unspecified</t>
  </si>
  <si>
    <t>AN 161.2b</t>
  </si>
  <si>
    <t>AN 161.1b</t>
  </si>
  <si>
    <t>AN 160.3b</t>
  </si>
  <si>
    <t>AN 158</t>
  </si>
  <si>
    <t>H. sayni</t>
  </si>
  <si>
    <t>AN 158b</t>
  </si>
  <si>
    <t>AN 155.2b</t>
  </si>
  <si>
    <t>−0.55</t>
  </si>
  <si>
    <t>AN 151.3b</t>
  </si>
  <si>
    <t>AN 144b</t>
  </si>
  <si>
    <t>H. uhligi</t>
  </si>
  <si>
    <t>Duvalia sp.?</t>
  </si>
  <si>
    <t>AN 139.1</t>
  </si>
  <si>
    <t>C. darsi</t>
  </si>
  <si>
    <t>Mesohibolitidae indet.</t>
  </si>
  <si>
    <t>AN 136b</t>
  </si>
  <si>
    <t>−0.08</t>
  </si>
  <si>
    <t>“Mesohibolites” sp.</t>
  </si>
  <si>
    <t>AN 125</t>
  </si>
  <si>
    <t>−0.29</t>
  </si>
  <si>
    <t>AN 125b</t>
  </si>
  <si>
    <t>AN 121b</t>
  </si>
  <si>
    <t>K. compressissima</t>
  </si>
  <si>
    <t>−0.31</t>
  </si>
  <si>
    <t>“Mesohibolithes” sp.</t>
  </si>
  <si>
    <t>AN 112.7b</t>
  </si>
  <si>
    <t>AN 111.4b</t>
  </si>
  <si>
    <t>N. pulchella</t>
  </si>
  <si>
    <t>AN 110.4b</t>
  </si>
  <si>
    <t>Hibolithes gr. jaculiformis</t>
  </si>
  <si>
    <t>CB 134.4b</t>
  </si>
  <si>
    <t>−0.10</t>
  </si>
  <si>
    <t>AN 110.1b</t>
  </si>
  <si>
    <t>AN 104b</t>
  </si>
  <si>
    <t>K. nicklesi</t>
  </si>
  <si>
    <t>AN 103b2</t>
  </si>
  <si>
    <t>AN 103b</t>
  </si>
  <si>
    <t>AN 102b</t>
  </si>
  <si>
    <t>AN 94b</t>
  </si>
  <si>
    <t>AN 92b</t>
  </si>
  <si>
    <t>A. kiliani</t>
  </si>
  <si>
    <t>AN 89b</t>
  </si>
  <si>
    <t>AN 88b</t>
  </si>
  <si>
    <t>AN 87b</t>
  </si>
  <si>
    <t>AN 85b</t>
  </si>
  <si>
    <t>AN 84b</t>
  </si>
  <si>
    <t>−0.04</t>
  </si>
  <si>
    <t>AN 80b</t>
  </si>
  <si>
    <t>AN 79b</t>
  </si>
  <si>
    <t>AN 78b</t>
  </si>
  <si>
    <t>AN 77.2b</t>
  </si>
  <si>
    <t>AN 77b</t>
  </si>
  <si>
    <t>AN 76b</t>
  </si>
  <si>
    <t>AN 75b</t>
  </si>
  <si>
    <t>AN 74b</t>
  </si>
  <si>
    <t>AN 73b</t>
  </si>
  <si>
    <t>AN 71b</t>
  </si>
  <si>
    <t>Hauterivian</t>
  </si>
  <si>
    <t>P. mortilleti</t>
  </si>
  <si>
    <t>AN 54.2b</t>
  </si>
  <si>
    <t>AN 54.1b</t>
  </si>
  <si>
    <t>AN 53.2b</t>
  </si>
  <si>
    <t>S. angulicostatum</t>
  </si>
  <si>
    <t>Hibolithes gr. subfusiformis</t>
  </si>
  <si>
    <t>AN 43b</t>
  </si>
  <si>
    <t>AN 43b bis</t>
  </si>
  <si>
    <t>−0.42</t>
  </si>
  <si>
    <t>AN 41b</t>
  </si>
  <si>
    <t>AN 37b</t>
  </si>
  <si>
    <t>AN 22b</t>
  </si>
  <si>
    <t>B. balearis</t>
  </si>
  <si>
    <t>AN 18b</t>
  </si>
  <si>
    <t>AN 7b</t>
  </si>
  <si>
    <t>AN 2b</t>
  </si>
  <si>
    <t>Bodin,2009</t>
    <phoneticPr fontId="36" type="noConversion"/>
  </si>
  <si>
    <t>AN 1b</t>
  </si>
  <si>
    <t>AN 185b</t>
  </si>
  <si>
    <t>Mesohibolites sp. (imm.)</t>
  </si>
  <si>
    <t>SDL 365</t>
  </si>
  <si>
    <t>AN 143b</t>
  </si>
  <si>
    <t>“Mesohibolites” gr. minaret</t>
  </si>
  <si>
    <t>AN 119b</t>
  </si>
  <si>
    <t>AN 112</t>
  </si>
  <si>
    <t>AN 111.1b</t>
  </si>
  <si>
    <t>−0.34</t>
  </si>
  <si>
    <t>Wierzbowski et al., 2009</t>
  </si>
  <si>
    <t>Poland (near Częstochowa)</t>
  </si>
  <si>
    <t>N 50.8, E 19.1</t>
  </si>
  <si>
    <t>Callovian</t>
  </si>
  <si>
    <t>Lamberti</t>
  </si>
  <si>
    <t>Athleta</t>
  </si>
  <si>
    <t>Coronatum</t>
  </si>
  <si>
    <t>Jason</t>
  </si>
  <si>
    <t>Wierzbowski et al., 2009</t>
    <phoneticPr fontId="76" type="noConversion"/>
  </si>
  <si>
    <t>Koenigi</t>
  </si>
  <si>
    <t>Herveyi</t>
  </si>
  <si>
    <t>palaeolatitude</t>
  </si>
  <si>
    <t>d18O</t>
  </si>
  <si>
    <t>T (°C)</t>
  </si>
  <si>
    <t>VSMOW</t>
  </si>
  <si>
    <t>Sample no.</t>
    <phoneticPr fontId="3" type="noConversion"/>
  </si>
  <si>
    <t>Locality</t>
    <phoneticPr fontId="3" type="noConversion"/>
  </si>
  <si>
    <t>Current coordinates</t>
    <phoneticPr fontId="3" type="noConversion"/>
  </si>
  <si>
    <t>Reference</t>
    <phoneticPr fontId="3" type="noConversion"/>
  </si>
  <si>
    <t>Zone2</t>
    <phoneticPr fontId="3" type="noConversion"/>
  </si>
  <si>
    <t>Zone1</t>
    <phoneticPr fontId="3" type="noConversion"/>
  </si>
  <si>
    <t>Henrici</t>
  </si>
  <si>
    <t>Spinosum</t>
  </si>
  <si>
    <t>Proniae</t>
  </si>
  <si>
    <t>Grossouvrei</t>
  </si>
  <si>
    <t>Medea</t>
  </si>
  <si>
    <t>Gowerianus</t>
  </si>
  <si>
    <t>1292'</t>
  </si>
  <si>
    <t>Bayspar SST predictions</t>
  </si>
  <si>
    <t>Sample</t>
  </si>
  <si>
    <t>MBSF_TOP</t>
  </si>
  <si>
    <t>MCD_TOP</t>
  </si>
  <si>
    <t>Age (Ma)</t>
  </si>
  <si>
    <t>Sample ID</t>
  </si>
  <si>
    <t>GDGT-0</t>
  </si>
  <si>
    <t>GDGT-1</t>
  </si>
  <si>
    <t>GDGT-2</t>
  </si>
  <si>
    <t>GDGT-3</t>
  </si>
  <si>
    <t>GDGT-Cren</t>
  </si>
  <si>
    <t>GDGT-Cren iso</t>
  </si>
  <si>
    <t>GDGT-IIIa</t>
  </si>
  <si>
    <t>GDGT-IIIa'</t>
  </si>
  <si>
    <t>GDGT-IIa</t>
  </si>
  <si>
    <t>GDGT-IIa'</t>
  </si>
  <si>
    <t>GDGT-Ia</t>
  </si>
  <si>
    <t>GDGT-Ib</t>
  </si>
  <si>
    <t>GDGT-Ic</t>
  </si>
  <si>
    <t>TEX86</t>
  </si>
  <si>
    <t>BIT</t>
  </si>
  <si>
    <t>MI</t>
  </si>
  <si>
    <t>RI</t>
  </si>
  <si>
    <t>DRI</t>
  </si>
  <si>
    <t>#ringstetra</t>
  </si>
  <si>
    <t>TEX86H-SST</t>
  </si>
  <si>
    <t>5th</t>
  </si>
  <si>
    <t>50th</t>
  </si>
  <si>
    <t>95th</t>
  </si>
  <si>
    <t>COB1770 929A-32X-1W, 55.0-58.0 cm</t>
  </si>
  <si>
    <t>291.85</t>
  </si>
  <si>
    <t>307.27</t>
  </si>
  <si>
    <t>COB1770_929A</t>
  </si>
  <si>
    <t>COB1772 929A-32X-3W, 82.0-85.0 cm</t>
  </si>
  <si>
    <t>295.12</t>
  </si>
  <si>
    <t>310.54</t>
  </si>
  <si>
    <t>COB1772_929A</t>
  </si>
  <si>
    <t>COB1773 929A-32X-5W, 107.0-110.0 cm</t>
  </si>
  <si>
    <t>298.37</t>
  </si>
  <si>
    <t>313.79</t>
  </si>
  <si>
    <t>COB1773_929A</t>
  </si>
  <si>
    <t>COB1774 929A-33X-1W, 73.0-76.0 cm</t>
  </si>
  <si>
    <t>301.73</t>
  </si>
  <si>
    <t>317.15</t>
  </si>
  <si>
    <t>COB1774_929A</t>
  </si>
  <si>
    <t>COB1775 929A-33X-3W, 87.0-90.0 cm</t>
  </si>
  <si>
    <t>304.87</t>
  </si>
  <si>
    <t>320.29</t>
  </si>
  <si>
    <t>COB1775_929A</t>
  </si>
  <si>
    <t>COB1584 929A-33X-5W, 37.0-40.0 cm</t>
  </si>
  <si>
    <t>307.37</t>
  </si>
  <si>
    <t>322.79</t>
  </si>
  <si>
    <t>COB_1584_929A</t>
  </si>
  <si>
    <t>COB1777 929A-34X-1W, 77.0-80.0 cm</t>
  </si>
  <si>
    <t>311.47</t>
  </si>
  <si>
    <t>326.89</t>
  </si>
  <si>
    <t>COB1777_929A</t>
  </si>
  <si>
    <t>COB1778 929A-34X-3W, 94.0-97.0 cm</t>
  </si>
  <si>
    <t>314.64</t>
  </si>
  <si>
    <t>330.06</t>
  </si>
  <si>
    <t>COB_1778_929A</t>
  </si>
  <si>
    <t>COB1779 929A-34X-5W, 120.0-123.0 cm</t>
  </si>
  <si>
    <t>317.9</t>
  </si>
  <si>
    <t>333.32</t>
  </si>
  <si>
    <t>COB1779_929A</t>
  </si>
  <si>
    <t>COB1780 929A-34X-5W, 125.0-128.0 cm</t>
  </si>
  <si>
    <t>317.95</t>
  </si>
  <si>
    <t>333.37</t>
  </si>
  <si>
    <t>COB_1780_929A</t>
  </si>
  <si>
    <t>COB1585 929A-34X-6W, 64.0-67.0 cm</t>
  </si>
  <si>
    <t>318.84</t>
  </si>
  <si>
    <t>334.26</t>
  </si>
  <si>
    <t>COB1585_929A</t>
  </si>
  <si>
    <t>COB1781 929A-35X-3W, 49.0-52.0 cm</t>
  </si>
  <si>
    <t>323.89</t>
  </si>
  <si>
    <t>339.31</t>
  </si>
  <si>
    <t>COB1781_929A</t>
  </si>
  <si>
    <t>COB1782 929A-35X-4W, 45.0-48.0 cm</t>
  </si>
  <si>
    <t>325.35</t>
  </si>
  <si>
    <t>340.77</t>
  </si>
  <si>
    <t>COB1782_929A</t>
  </si>
  <si>
    <t>COB1586 929A-35X-6W, 77.0-80.0 cm</t>
  </si>
  <si>
    <t>328.67</t>
  </si>
  <si>
    <t>344.09</t>
  </si>
  <si>
    <t>COB_1586_929A</t>
  </si>
  <si>
    <t>COB1784 929A-36X-2W, 23.0-26.0 cm</t>
  </si>
  <si>
    <t>331.73</t>
  </si>
  <si>
    <t>347.15</t>
  </si>
  <si>
    <t>COB1784_929A</t>
  </si>
  <si>
    <t>COB1785 929A-36X-3W, 28.0-31.0 cm</t>
  </si>
  <si>
    <t>333.28</t>
  </si>
  <si>
    <t>348.7</t>
  </si>
  <si>
    <t>COB1785_929A</t>
  </si>
  <si>
    <t>COB1786 929A-36X-4W, 46.0-49.0 cm</t>
  </si>
  <si>
    <t>334.96</t>
  </si>
  <si>
    <t>350.38</t>
  </si>
  <si>
    <t>COB_1786_929A</t>
  </si>
  <si>
    <t>Excluded from temperature reconstruction due to high MI &amp; DRI</t>
  </si>
  <si>
    <t>COB1787 929A-36X-5W, 66.0-69.0 cm</t>
  </si>
  <si>
    <t>336.66</t>
  </si>
  <si>
    <t>352.08</t>
  </si>
  <si>
    <t>COB_1787_929A</t>
  </si>
  <si>
    <t>COB1587 929A-36X-6W, 2.0-5.0 cm</t>
  </si>
  <si>
    <t>337.52</t>
  </si>
  <si>
    <t>352.94</t>
  </si>
  <si>
    <t>COB_1587_929A</t>
  </si>
  <si>
    <t>COB1788 929A-36X-6W, 85.0-88.0 cm</t>
  </si>
  <si>
    <t>338.35</t>
  </si>
  <si>
    <t>353.77</t>
  </si>
  <si>
    <t>COB1788_929A</t>
  </si>
  <si>
    <t>COB1789 929A-37X-1W, 27.0-30.0 cm</t>
  </si>
  <si>
    <t>339.97</t>
  </si>
  <si>
    <t>355.39</t>
  </si>
  <si>
    <t>COB_1789_929A</t>
  </si>
  <si>
    <t>COB1790 929A-37X-2W, 47.0-50.0 cm</t>
  </si>
  <si>
    <t>341.67</t>
  </si>
  <si>
    <t>357.09</t>
  </si>
  <si>
    <t>COB_1790_929A</t>
  </si>
  <si>
    <t>COB1791 929A-37X-3W, 27.0-30.0 cm</t>
  </si>
  <si>
    <t>342.97</t>
  </si>
  <si>
    <t>358.39</t>
  </si>
  <si>
    <t>COB1791_929A</t>
  </si>
  <si>
    <t>COB1792 929A-37X-3W, 143.0-146.0 cm</t>
  </si>
  <si>
    <t>344.13</t>
  </si>
  <si>
    <t>359.55</t>
  </si>
  <si>
    <t>COB_1792_929A</t>
  </si>
  <si>
    <t>COB1793 929A-37X-4W, 97.0-100.0 cm</t>
  </si>
  <si>
    <t>345.17</t>
  </si>
  <si>
    <t>360.59</t>
  </si>
  <si>
    <t>COB1793_929A</t>
  </si>
  <si>
    <t>COB1794 929A-37X-5W, 66.0-69.0 cm</t>
  </si>
  <si>
    <t>346.36</t>
  </si>
  <si>
    <t>361.78</t>
  </si>
  <si>
    <t>COB1794_929A</t>
  </si>
  <si>
    <t>COB1588 929A-37X-5W, 75.0-78.0 cm</t>
  </si>
  <si>
    <t>346.45</t>
  </si>
  <si>
    <t>361.87</t>
  </si>
  <si>
    <t>COB1588_929A</t>
  </si>
  <si>
    <t>COB1795 929A-37X-6W, 22.0-25.0 cm</t>
  </si>
  <si>
    <t>347.42</t>
  </si>
  <si>
    <t>362.84</t>
  </si>
  <si>
    <t>COB_1795_929A</t>
  </si>
  <si>
    <t>COB1796 929A-37X-6W, 132.0-135.0 cm</t>
  </si>
  <si>
    <t>348.52</t>
  </si>
  <si>
    <t>363.94</t>
  </si>
  <si>
    <t>COB1796_929A</t>
  </si>
  <si>
    <t>COB1797 929A-38X-1W, 27.0-30.0 cm</t>
  </si>
  <si>
    <t>349.67</t>
  </si>
  <si>
    <t>365.09</t>
  </si>
  <si>
    <t>COB1797_929A</t>
  </si>
  <si>
    <t>COB1798 929A-38X-1W, 137.0-140.0 cm</t>
  </si>
  <si>
    <t>350.77</t>
  </si>
  <si>
    <t>366.19</t>
  </si>
  <si>
    <t>COB_1798_929A</t>
  </si>
  <si>
    <t>COB1799 929A-38X-2W, 97.0-100.0 cm</t>
  </si>
  <si>
    <t>351.87</t>
  </si>
  <si>
    <t>367.29</t>
  </si>
  <si>
    <t>COB_1799_929A</t>
  </si>
  <si>
    <t>COB1800 929A-38X-3W, 58.0-61.0 cm</t>
  </si>
  <si>
    <t>352.98</t>
  </si>
  <si>
    <t>368.4</t>
  </si>
  <si>
    <t>COB1800_929A</t>
  </si>
  <si>
    <t>COB1801 929A-38X-4W, 23.0-26.0 cm</t>
  </si>
  <si>
    <t>354.13</t>
  </si>
  <si>
    <t>369.55</t>
  </si>
  <si>
    <t>COB_1801_929A</t>
  </si>
  <si>
    <t>COB1589 929A-38X-4W, 132.0-135.0 cm</t>
  </si>
  <si>
    <t>355.22</t>
  </si>
  <si>
    <t>370.64</t>
  </si>
  <si>
    <t>COB1589_929A</t>
  </si>
  <si>
    <t>COB1802 929A-38X-5W, 93.0-96.0 cm</t>
  </si>
  <si>
    <t>356.33</t>
  </si>
  <si>
    <t>371.75</t>
  </si>
  <si>
    <t>COB1802_929A</t>
  </si>
  <si>
    <t>COB1803 929A-38X-6W, 53.0-56.0 cm</t>
  </si>
  <si>
    <t>357.43</t>
  </si>
  <si>
    <t>372.85</t>
  </si>
  <si>
    <t>COB1803b_929A</t>
  </si>
  <si>
    <t>COB1804 929A-38X-6W, 127.0-130.0 cm</t>
  </si>
  <si>
    <t>358.17</t>
  </si>
  <si>
    <t>373.59</t>
  </si>
  <si>
    <t>COB_1804_929A</t>
  </si>
  <si>
    <t>COB1805 929A-39X-1W, 65.0-68.0 cm</t>
  </si>
  <si>
    <t>359.65</t>
  </si>
  <si>
    <t>375.07</t>
  </si>
  <si>
    <t>COB1805_929A</t>
  </si>
  <si>
    <t>COB1806 929A-39X-2W, 22.0-25.0 cm</t>
  </si>
  <si>
    <t>360.72</t>
  </si>
  <si>
    <t>376.14</t>
  </si>
  <si>
    <t>COB1806_929A</t>
  </si>
  <si>
    <t>COB1807 929A-39X-2W, 134.0-137.0 cm</t>
  </si>
  <si>
    <t>361.84</t>
  </si>
  <si>
    <t>377.26</t>
  </si>
  <si>
    <t>COB_1807_929A</t>
  </si>
  <si>
    <t>COB1808 929A-39X-3W, 96.0-99.0 cm</t>
  </si>
  <si>
    <t>362.96</t>
  </si>
  <si>
    <t>378.38</t>
  </si>
  <si>
    <t>COB_1808_929A</t>
  </si>
  <si>
    <t>COB1809 929A-39X-4W, 56.0-59.0 cm</t>
  </si>
  <si>
    <t>364.06</t>
  </si>
  <si>
    <t>379.48</t>
  </si>
  <si>
    <t>COB1809_929A</t>
  </si>
  <si>
    <t>COB1590 929A-39X-4W, 62-65 cm</t>
  </si>
  <si>
    <t>364.12</t>
  </si>
  <si>
    <t>379.54</t>
  </si>
  <si>
    <t>COB1590_929A</t>
  </si>
  <si>
    <t>COB1810 929A-39X-5W, 22.0-25.0 cm</t>
  </si>
  <si>
    <t>365.22</t>
  </si>
  <si>
    <t>380.64</t>
  </si>
  <si>
    <t>COB1810_929A</t>
  </si>
  <si>
    <t>COB1811 929A-39X-5W, 127.0-130.0 cm</t>
  </si>
  <si>
    <t>366.27</t>
  </si>
  <si>
    <t>381.69</t>
  </si>
  <si>
    <t>COB_1811_929A</t>
  </si>
  <si>
    <t>COB1812 929A-39X-6W, 85.0-88.0 cm</t>
  </si>
  <si>
    <t>367.35</t>
  </si>
  <si>
    <t>382.77</t>
  </si>
  <si>
    <t>COB1812_929A</t>
  </si>
  <si>
    <t>COB1813 929A-40X-1W, 2.0-5.0 cm</t>
  </si>
  <si>
    <t>368.52</t>
  </si>
  <si>
    <t>383.94</t>
  </si>
  <si>
    <t>COB_1813_929A</t>
  </si>
  <si>
    <t>COB1814 929A-40X-1W, 113.0-116.0 cm</t>
  </si>
  <si>
    <t>369.63</t>
  </si>
  <si>
    <t>385.05</t>
  </si>
  <si>
    <t>COB_1814_929A</t>
  </si>
  <si>
    <t>COB1815 929A-40X-2W, 72.0-75.0 cm</t>
  </si>
  <si>
    <t>370.72</t>
  </si>
  <si>
    <t>386.14</t>
  </si>
  <si>
    <t>COB1815_929A</t>
  </si>
  <si>
    <t>COB1816 929A-40X-3W, 32.0-35.0 cm</t>
  </si>
  <si>
    <t>371.82</t>
  </si>
  <si>
    <t>387.24</t>
  </si>
  <si>
    <t>COB1816_929A</t>
  </si>
  <si>
    <t>COB1817 929A-40X-3W, 139.0-142.0 cm</t>
  </si>
  <si>
    <t>372.89</t>
  </si>
  <si>
    <t>388.31</t>
  </si>
  <si>
    <t>COB_1817_929A</t>
  </si>
  <si>
    <t>COB1591 929A-40X-4W, 10-13 cm</t>
  </si>
  <si>
    <t>373.1</t>
  </si>
  <si>
    <t>388.52</t>
  </si>
  <si>
    <t>COB1591_929A</t>
  </si>
  <si>
    <t>COB1818 929A-40X-4W, 108.0-111.0 cm</t>
  </si>
  <si>
    <t>374.08</t>
  </si>
  <si>
    <t>389.5</t>
  </si>
  <si>
    <t>COB1818_929A</t>
  </si>
  <si>
    <t>COB1819 929A-40X-5W, 68.0-71.0 cm</t>
  </si>
  <si>
    <t>375.18</t>
  </si>
  <si>
    <t>390.6</t>
  </si>
  <si>
    <t>COB1819_929A</t>
  </si>
  <si>
    <t>COB1820 929A-40X-6W, 31.0-34.0 cm</t>
  </si>
  <si>
    <t>376.31</t>
  </si>
  <si>
    <t>391.73</t>
  </si>
  <si>
    <t>COB1820_929A</t>
  </si>
  <si>
    <t>COB1821 929A-40X-7W, 45.0-48.0 cm</t>
  </si>
  <si>
    <t>377.01</t>
  </si>
  <si>
    <t>392.43</t>
  </si>
  <si>
    <t>COB1821_929A</t>
  </si>
  <si>
    <t>COB1822 929A-41X-1W, 42.0-45.0 cm</t>
  </si>
  <si>
    <t>378.52</t>
  </si>
  <si>
    <t>393.94</t>
  </si>
  <si>
    <t>COB1822_929A</t>
  </si>
  <si>
    <t>COB1823 929A-41X-2W, 139.0-142.0 cm</t>
  </si>
  <si>
    <t>380.99</t>
  </si>
  <si>
    <t>396.41</t>
  </si>
  <si>
    <t>COB1823_929A</t>
  </si>
  <si>
    <t>COB1592 929A-41X-3W, 79.0-82.0 cm</t>
  </si>
  <si>
    <t>381.89</t>
  </si>
  <si>
    <t>397.31</t>
  </si>
  <si>
    <t>COB_1592_929A</t>
  </si>
  <si>
    <t>COB1824 929A-41X-4W, 73.0-76.0 cm</t>
  </si>
  <si>
    <t>383.33</t>
  </si>
  <si>
    <t>398.75</t>
  </si>
  <si>
    <t>COB1824_929A</t>
  </si>
  <si>
    <t>COB1825 929A-41X-6W, 40.0-43.0 cm</t>
  </si>
  <si>
    <t>384.69</t>
  </si>
  <si>
    <t>400.11</t>
  </si>
  <si>
    <t>COB1825_929A</t>
  </si>
  <si>
    <t>COB1826 929A-42X-1W, 52.0-55.0 cm</t>
  </si>
  <si>
    <t>388.22</t>
  </si>
  <si>
    <t>403.64</t>
  </si>
  <si>
    <t>COB1826_929A</t>
  </si>
  <si>
    <t>COB1827 929A-43X-1W, 55.0-58.0 cm</t>
  </si>
  <si>
    <t>397.95</t>
  </si>
  <si>
    <t>413.37</t>
  </si>
  <si>
    <t>COB1827_929A</t>
  </si>
  <si>
    <t>COB1593 929A-43X-2W, 74.0-77.0 cm</t>
  </si>
  <si>
    <t>399.64</t>
  </si>
  <si>
    <t>415.06</t>
  </si>
  <si>
    <t>COB_1593_929A</t>
  </si>
  <si>
    <t>COB1828 929A-43X-2W, 146.0-149.0 cm</t>
  </si>
  <si>
    <t>400.36</t>
  </si>
  <si>
    <t>415.78</t>
  </si>
  <si>
    <t>COB1828_929A</t>
  </si>
  <si>
    <t>COB1829 929A-43X-4W, 50.0-53.0 cm</t>
  </si>
  <si>
    <t>402.4</t>
  </si>
  <si>
    <t>417.82</t>
  </si>
  <si>
    <t>COB1829_929A</t>
  </si>
  <si>
    <t>COB1830 929A-43X-5W, 109.0-112.0 cm</t>
  </si>
  <si>
    <t>404.49</t>
  </si>
  <si>
    <t>419.91</t>
  </si>
  <si>
    <t>COB1830a1_929A</t>
  </si>
  <si>
    <t>COB1831 929A-44X-1W, 0.0-3.0 cm</t>
  </si>
  <si>
    <t>407.1</t>
  </si>
  <si>
    <t>422.52</t>
  </si>
  <si>
    <t>COB1831_929A</t>
  </si>
  <si>
    <t>COB1594 929A-44X-1W, 135.0-138.0 cm</t>
  </si>
  <si>
    <t>408.45</t>
  </si>
  <si>
    <t>423.87</t>
  </si>
  <si>
    <t>COB1594_929A</t>
  </si>
  <si>
    <t>COB1832 929A-44X-2W, 2.0-5.0 cm</t>
  </si>
  <si>
    <t>408.62</t>
  </si>
  <si>
    <t>424.04</t>
  </si>
  <si>
    <t>COB1832_929A</t>
  </si>
  <si>
    <t>COB1834 929A-44X-4W, 117.0-120.0 cm</t>
  </si>
  <si>
    <t>412.77</t>
  </si>
  <si>
    <t>428.19</t>
  </si>
  <si>
    <t>COB_1834_929A</t>
  </si>
  <si>
    <t>COB1835 929A-44X-6W, 34.0-37.0 cm</t>
  </si>
  <si>
    <t>414.94</t>
  </si>
  <si>
    <t>430.36</t>
  </si>
  <si>
    <t>COB1835_929A</t>
  </si>
  <si>
    <t>COB1836 929A-44X-8W, 37.0-40.0 cm</t>
  </si>
  <si>
    <t>416.92</t>
  </si>
  <si>
    <t>432.34</t>
  </si>
  <si>
    <t>COB1836a_929A</t>
  </si>
  <si>
    <t>COB1837 929A-45X-2W, 81.0-84.0 cm</t>
  </si>
  <si>
    <t>419.01</t>
  </si>
  <si>
    <t>434.43</t>
  </si>
  <si>
    <t>COB1837_929A</t>
  </si>
  <si>
    <t>COB1838 929A-45X-3W, 138.0-141.0 cm</t>
  </si>
  <si>
    <t>421.08</t>
  </si>
  <si>
    <t>436.5</t>
  </si>
  <si>
    <t>COB1838_929A</t>
  </si>
  <si>
    <t>COB1839 929A-45X-5W, 41.0-44.0 cm</t>
  </si>
  <si>
    <t>423.11</t>
  </si>
  <si>
    <t>438.53</t>
  </si>
  <si>
    <t>COB1839a_929A</t>
  </si>
  <si>
    <t>COB1840 929A-46X-1W, 0.0-3.0 cm</t>
  </si>
  <si>
    <t>426.4</t>
  </si>
  <si>
    <t>441.82</t>
  </si>
  <si>
    <t>COB_1840_929A</t>
  </si>
  <si>
    <t>COB1841 929A-46X-1W, 71.0-74.0 cm</t>
  </si>
  <si>
    <t>427.11</t>
  </si>
  <si>
    <t>442.53</t>
  </si>
  <si>
    <t>COB1841_929A</t>
  </si>
  <si>
    <t>COB1842 929A-46X-2W, 120.0-123.0 cm</t>
  </si>
  <si>
    <t>429.1</t>
  </si>
  <si>
    <t>444.52</t>
  </si>
  <si>
    <t>COB1842a_929A</t>
  </si>
  <si>
    <t>COB1843 929A-46X-4W, 44.0-47.0 cm</t>
  </si>
  <si>
    <t>430.67</t>
  </si>
  <si>
    <t>446.09</t>
  </si>
  <si>
    <t>COB1843C_929A</t>
  </si>
  <si>
    <t>SST (BAYSPAR)</t>
  </si>
  <si>
    <t>Proxy</t>
  </si>
  <si>
    <t>Location</t>
  </si>
  <si>
    <t>ODP Site 959</t>
  </si>
  <si>
    <t>Frieling et al., 2018</t>
  </si>
  <si>
    <r>
      <t>TEX</t>
    </r>
    <r>
      <rPr>
        <b/>
        <vertAlign val="subscript"/>
        <sz val="7"/>
        <color theme="1"/>
        <rFont val="Arial Unicode MS"/>
        <family val="2"/>
        <charset val="134"/>
      </rPr>
      <t>86</t>
    </r>
  </si>
  <si>
    <r>
      <t>SST (TEX</t>
    </r>
    <r>
      <rPr>
        <b/>
        <vertAlign val="superscript"/>
        <sz val="7"/>
        <color theme="1"/>
        <rFont val="Arial Unicode MS"/>
        <family val="2"/>
        <charset val="134"/>
      </rPr>
      <t>H</t>
    </r>
    <r>
      <rPr>
        <b/>
        <vertAlign val="subscript"/>
        <sz val="7"/>
        <color theme="1"/>
        <rFont val="Arial Unicode MS"/>
        <family val="2"/>
        <charset val="134"/>
      </rPr>
      <t>86</t>
    </r>
    <r>
      <rPr>
        <b/>
        <sz val="7"/>
        <color theme="1"/>
        <rFont val="Arial Unicode MS"/>
        <family val="2"/>
        <charset val="134"/>
      </rPr>
      <t>)</t>
    </r>
  </si>
  <si>
    <r>
      <t>TEX</t>
    </r>
    <r>
      <rPr>
        <vertAlign val="subscript"/>
        <sz val="7"/>
        <color rgb="FF000000"/>
        <rFont val="Arial Unicode MS"/>
        <family val="2"/>
        <charset val="134"/>
      </rPr>
      <t>86</t>
    </r>
    <r>
      <rPr>
        <sz val="11"/>
        <color theme="1"/>
        <rFont val="宋体"/>
        <family val="2"/>
        <scheme val="minor"/>
      </rPr>
      <t/>
    </r>
  </si>
  <si>
    <t>Cramwinckel et al., 2018</t>
  </si>
  <si>
    <r>
      <t>TEX</t>
    </r>
    <r>
      <rPr>
        <vertAlign val="subscript"/>
        <sz val="7"/>
        <color rgb="FFFF0000"/>
        <rFont val="Arial Unicode MS"/>
        <family val="2"/>
        <charset val="134"/>
      </rPr>
      <t>86</t>
    </r>
    <r>
      <rPr>
        <sz val="11"/>
        <color theme="1"/>
        <rFont val="宋体"/>
        <family val="2"/>
        <scheme val="minor"/>
      </rPr>
      <t/>
    </r>
  </si>
  <si>
    <r>
      <t>TEX</t>
    </r>
    <r>
      <rPr>
        <vertAlign val="subscript"/>
        <sz val="7"/>
        <color theme="1"/>
        <rFont val="Arial Unicode MS"/>
        <family val="2"/>
        <charset val="134"/>
      </rPr>
      <t>86</t>
    </r>
    <r>
      <rPr>
        <sz val="11"/>
        <color theme="1"/>
        <rFont val="宋体"/>
        <family val="2"/>
        <scheme val="minor"/>
      </rPr>
      <t/>
    </r>
  </si>
  <si>
    <r>
      <t>TEX</t>
    </r>
    <r>
      <rPr>
        <vertAlign val="subscript"/>
        <sz val="7"/>
        <rFont val="Arial Unicode MS"/>
        <family val="2"/>
        <charset val="134"/>
      </rPr>
      <t>86</t>
    </r>
    <r>
      <rPr>
        <sz val="11"/>
        <color theme="1"/>
        <rFont val="宋体"/>
        <family val="2"/>
        <scheme val="minor"/>
      </rPr>
      <t/>
    </r>
  </si>
  <si>
    <t>MEIRS FARM</t>
    <phoneticPr fontId="3" type="noConversion"/>
  </si>
  <si>
    <t>SEARCH FARM</t>
    <phoneticPr fontId="3" type="noConversion"/>
  </si>
  <si>
    <t>TEX86</t>
    <phoneticPr fontId="3" type="noConversion"/>
  </si>
  <si>
    <t>Brazos-1</t>
  </si>
  <si>
    <t>TEXH SST (av)</t>
    <phoneticPr fontId="3" type="noConversion"/>
  </si>
  <si>
    <t xml:space="preserve">TEXH </t>
    <phoneticPr fontId="3" type="noConversion"/>
  </si>
  <si>
    <t>BIT</t>
    <phoneticPr fontId="3" type="noConversion"/>
  </si>
  <si>
    <t>Vellekoop et al., 2016</t>
    <phoneticPr fontId="3" type="noConversion"/>
  </si>
  <si>
    <t>Vellekoop et al., 2014</t>
    <phoneticPr fontId="3" type="noConversion"/>
  </si>
  <si>
    <t>Depth (mcd)</t>
  </si>
  <si>
    <t>Site 398</t>
    <phoneticPr fontId="3" type="noConversion"/>
  </si>
  <si>
    <t>Section</t>
    <phoneticPr fontId="3" type="noConversion"/>
  </si>
  <si>
    <t>BIT index</t>
  </si>
  <si>
    <t>Reference</t>
    <phoneticPr fontId="3" type="noConversion"/>
  </si>
  <si>
    <t>Naafs and Pancost, 2016</t>
    <phoneticPr fontId="3" type="noConversion"/>
  </si>
  <si>
    <t>Naafs and Pancost, 2016</t>
    <phoneticPr fontId="3" type="noConversion"/>
  </si>
  <si>
    <t>Naafs and Pancost, 2016</t>
    <phoneticPr fontId="3" type="noConversion"/>
  </si>
  <si>
    <t>Naafs and Pancost, 2016</t>
    <phoneticPr fontId="3" type="noConversion"/>
  </si>
  <si>
    <t>Naafs and Pancost, 2016</t>
    <phoneticPr fontId="3" type="noConversion"/>
  </si>
  <si>
    <t>33 N</t>
    <phoneticPr fontId="3" type="noConversion"/>
  </si>
  <si>
    <t>Paleolatitude</t>
    <phoneticPr fontId="3" type="noConversion"/>
  </si>
  <si>
    <t>Frieling et al., 2018</t>
    <phoneticPr fontId="3" type="noConversion"/>
  </si>
  <si>
    <t>901 19 RC 2</t>
  </si>
  <si>
    <t>Rugose coral</t>
  </si>
  <si>
    <t>Becscie Fm.</t>
  </si>
  <si>
    <t>Fox Point</t>
  </si>
  <si>
    <t>L. Hirnantian</t>
  </si>
  <si>
    <t>Lbec F B</t>
  </si>
  <si>
    <t>Brachiopod</t>
  </si>
  <si>
    <t>912.98 2 RC</t>
  </si>
  <si>
    <t>912 .98 1B</t>
  </si>
  <si>
    <t>911 2.1 RC</t>
  </si>
  <si>
    <t>912.98 B2</t>
  </si>
  <si>
    <t>901-15-RC1</t>
  </si>
  <si>
    <t>Hirnantian</t>
  </si>
  <si>
    <t xml:space="preserve"> </t>
  </si>
  <si>
    <t>901-12-RC3</t>
  </si>
  <si>
    <t>Ellis Bay Fm.</t>
  </si>
  <si>
    <t>Laframboise</t>
  </si>
  <si>
    <t>901-12-RC2</t>
  </si>
  <si>
    <t>901 12 RC 1</t>
  </si>
  <si>
    <t>901 12 LRC</t>
  </si>
  <si>
    <t>901 10 RC 2</t>
  </si>
  <si>
    <t>901 10 RC 1</t>
  </si>
  <si>
    <t>912.8 B 2</t>
  </si>
  <si>
    <t>Lousy Cove</t>
  </si>
  <si>
    <t>L. Katian</t>
  </si>
  <si>
    <t>912-.8 2 T</t>
  </si>
  <si>
    <t>Trilobite</t>
  </si>
  <si>
    <t>912 0.8 B</t>
  </si>
  <si>
    <t>908 1 T</t>
  </si>
  <si>
    <t>904.4 2 RC</t>
  </si>
  <si>
    <t>Prinsta</t>
  </si>
  <si>
    <t>904 4.5 RC</t>
  </si>
  <si>
    <t xml:space="preserve"> Δ47  </t>
  </si>
  <si>
    <t xml:space="preserve"> Δ47 stdev  </t>
  </si>
  <si>
    <t xml:space="preserve"> temp. stdev  </t>
  </si>
  <si>
    <t xml:space="preserve"> δ18Owater </t>
  </si>
  <si>
    <t xml:space="preserve"> (VSMOW)  </t>
  </si>
  <si>
    <t xml:space="preserve"> textural alteration? Sr ppm  </t>
  </si>
  <si>
    <t xml:space="preserve"> Mn ppm  </t>
  </si>
  <si>
    <t xml:space="preserve"> Fe ppm  </t>
  </si>
  <si>
    <t xml:space="preserve"> PC1  </t>
  </si>
  <si>
    <t xml:space="preserve"> taxon specific PC1  </t>
  </si>
  <si>
    <t xml:space="preserve"> Temp. (° C)  </t>
  </si>
  <si>
    <r>
      <t xml:space="preserve"> </t>
    </r>
    <r>
      <rPr>
        <sz val="7"/>
        <color indexed="8"/>
        <rFont val="Arial Unicode MS"/>
        <family val="2"/>
        <charset val="134"/>
      </rPr>
      <t xml:space="preserve">Point Laframboise, Anticosti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</si>
  <si>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Field collection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</si>
  <si>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N 49° 48.350'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</si>
  <si>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W 64° 25.259'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</si>
  <si>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no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</si>
  <si>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Riviere aux Saumon, Anticosti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</si>
  <si>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N 49° 24.015'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</si>
  <si>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W 62° 23.175'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</si>
  <si>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MacCaire Creek, Anticosti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</si>
  <si>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N 49° 22.762'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</si>
  <si>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W 62° 12.320'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</si>
  <si>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N 49° 23.853'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</si>
  <si>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W 62° 23.583'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</si>
  <si>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>--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</si>
  <si>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>-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</si>
  <si>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Between Junction Cliff and Pt. Laframboise, Anticosti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</si>
  <si>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N 49° 49.567' </t>
    </r>
    <r>
      <rPr>
        <sz val="7"/>
        <rFont val="Arial Unicode MS"/>
        <family val="2"/>
        <charset val="134"/>
      </rPr>
      <t xml:space="preserve"> </t>
    </r>
  </si>
  <si>
    <r>
      <t xml:space="preserve"> </t>
    </r>
    <r>
      <rPr>
        <sz val="7"/>
        <color indexed="8"/>
        <rFont val="Arial Unicode MS"/>
        <family val="2"/>
        <charset val="134"/>
      </rPr>
      <t xml:space="preserve">W 64° 26.574' </t>
    </r>
    <r>
      <rPr>
        <sz val="7"/>
        <rFont val="Arial Unicode MS"/>
        <family val="2"/>
        <charset val="134"/>
      </rPr>
      <t xml:space="preserve"> </t>
    </r>
  </si>
  <si>
    <t>PC1 &gt;-0.29</t>
    <phoneticPr fontId="3" type="noConversion"/>
  </si>
  <si>
    <t>?</t>
    <phoneticPr fontId="3" type="noConversion"/>
  </si>
  <si>
    <t xml:space="preserve"> 904 .4 B1  </t>
  </si>
  <si>
    <t xml:space="preserve"> 904 .4 1RC  </t>
  </si>
  <si>
    <r>
      <t xml:space="preserve"> </t>
    </r>
    <r>
      <rPr>
        <sz val="7"/>
        <color indexed="8"/>
        <rFont val="Arial Unicode MS"/>
        <family val="2"/>
        <charset val="134"/>
      </rPr>
      <t xml:space="preserve">L. Katian </t>
    </r>
    <r>
      <rPr>
        <sz val="7"/>
        <rFont val="Arial Unicode MS"/>
        <family val="2"/>
        <charset val="134"/>
      </rPr>
      <t xml:space="preserve"> </t>
    </r>
  </si>
  <si>
    <r>
      <rPr>
        <sz val="7"/>
        <color indexed="8"/>
        <rFont val="Arial Unicode MS"/>
        <family val="2"/>
        <charset val="134"/>
      </rPr>
      <t xml:space="preserve">Ellis Bay Fm. </t>
    </r>
    <r>
      <rPr>
        <sz val="7"/>
        <rFont val="Arial Unicode MS"/>
        <family val="2"/>
        <charset val="134"/>
      </rPr>
      <t xml:space="preserve"> </t>
    </r>
    <phoneticPr fontId="3" type="noConversion"/>
  </si>
  <si>
    <r>
      <rPr>
        <sz val="7"/>
        <color indexed="8"/>
        <rFont val="Arial Unicode MS"/>
        <family val="2"/>
        <charset val="134"/>
      </rPr>
      <t xml:space="preserve">Rugose coral </t>
    </r>
    <r>
      <rPr>
        <sz val="7"/>
        <rFont val="Arial Unicode MS"/>
        <family val="2"/>
        <charset val="134"/>
      </rPr>
      <t xml:space="preserve"> </t>
    </r>
    <phoneticPr fontId="3" type="noConversion"/>
  </si>
  <si>
    <r>
      <rPr>
        <sz val="7"/>
        <color indexed="8"/>
        <rFont val="Arial Unicode MS"/>
        <family val="2"/>
        <charset val="134"/>
      </rPr>
      <t xml:space="preserve">Brachiopod </t>
    </r>
    <r>
      <rPr>
        <sz val="7"/>
        <rFont val="Arial Unicode MS"/>
        <family val="2"/>
        <charset val="134"/>
      </rPr>
      <t xml:space="preserve"> </t>
    </r>
    <phoneticPr fontId="3" type="noConversion"/>
  </si>
  <si>
    <t>Finnegan et al., 2011</t>
    <phoneticPr fontId="3" type="noConversion"/>
  </si>
  <si>
    <t>Finnegan et al., 2011</t>
    <phoneticPr fontId="3" type="noConversion"/>
  </si>
  <si>
    <t>Stage-updated</t>
    <phoneticPr fontId="3" type="noConversion"/>
  </si>
  <si>
    <t>Age-updated</t>
    <phoneticPr fontId="3" type="noConversion"/>
  </si>
  <si>
    <t>Achab et al., 2011; Ling et al., 2019</t>
    <phoneticPr fontId="3" type="noConversion"/>
  </si>
  <si>
    <t>Chen et al., 2016</t>
    <phoneticPr fontId="3" type="noConversion"/>
  </si>
  <si>
    <t>CH 3</t>
  </si>
  <si>
    <t>CH 4</t>
  </si>
  <si>
    <t>CH 5</t>
  </si>
  <si>
    <t>CH 6</t>
  </si>
  <si>
    <t>CH 7</t>
  </si>
  <si>
    <t>CH 8</t>
  </si>
  <si>
    <t>CH 9</t>
  </si>
  <si>
    <t>CH 10</t>
  </si>
  <si>
    <t>CH 11</t>
  </si>
  <si>
    <t>CH 12</t>
  </si>
  <si>
    <t>CH 13</t>
  </si>
  <si>
    <t>CH 14</t>
  </si>
  <si>
    <t>CH 15</t>
  </si>
  <si>
    <t>CH 17</t>
  </si>
  <si>
    <t>CH 18</t>
  </si>
  <si>
    <t>CH 19</t>
  </si>
  <si>
    <t>CH 22</t>
  </si>
  <si>
    <t>CH 23</t>
  </si>
  <si>
    <t>CH 24</t>
  </si>
  <si>
    <t>CH 25</t>
  </si>
  <si>
    <t>CH 28</t>
  </si>
  <si>
    <t>CH 32</t>
  </si>
  <si>
    <t>CH 33</t>
  </si>
  <si>
    <t>CH 34</t>
  </si>
  <si>
    <t>CH 35</t>
  </si>
  <si>
    <t>CH 36</t>
  </si>
  <si>
    <t>CH 37</t>
  </si>
  <si>
    <t>Clarkina</t>
  </si>
  <si>
    <t>Hindeodus</t>
  </si>
  <si>
    <t>Depth(m/cm)</t>
    <phoneticPr fontId="3" type="noConversion"/>
  </si>
  <si>
    <t>Hindeodus + Isarcicella + ramiforms</t>
  </si>
  <si>
    <t>Hindeodus + ramiforms</t>
  </si>
  <si>
    <t>CH 38</t>
  </si>
  <si>
    <t>CH 39</t>
  </si>
  <si>
    <t>CH 43</t>
  </si>
  <si>
    <t>CH 46</t>
  </si>
  <si>
    <t>CH 48</t>
  </si>
  <si>
    <t>CH 48a</t>
  </si>
  <si>
    <t>CH 52</t>
  </si>
  <si>
    <t>CH 53</t>
  </si>
  <si>
    <t>CH 60</t>
  </si>
  <si>
    <t>CH 61</t>
  </si>
  <si>
    <t>CH 62</t>
  </si>
  <si>
    <t>CH 70</t>
  </si>
  <si>
    <t>CHK 14‐22</t>
  </si>
  <si>
    <t>CHK 15‐1</t>
  </si>
  <si>
    <t>CH 74</t>
  </si>
  <si>
    <t>CHK 15‐25</t>
  </si>
  <si>
    <t>CH 79</t>
  </si>
  <si>
    <t>CH 84</t>
  </si>
  <si>
    <t>CHK 16‐15</t>
  </si>
  <si>
    <t>CHK 17‐16</t>
  </si>
  <si>
    <t>CH 86</t>
  </si>
  <si>
    <t>CH 88</t>
  </si>
  <si>
    <t>CH 89</t>
  </si>
  <si>
    <t>Neospathodus</t>
  </si>
  <si>
    <t>Neospathodus+ramiforms</t>
  </si>
  <si>
    <t>CH 54a</t>
  </si>
  <si>
    <t>CH 56</t>
  </si>
  <si>
    <t>CH 57</t>
  </si>
  <si>
    <t>CH 58</t>
  </si>
  <si>
    <t>CH 59</t>
  </si>
  <si>
    <t>Chanakhchi</t>
  </si>
  <si>
    <t>Vedi II</t>
  </si>
  <si>
    <t>VE 1</t>
  </si>
  <si>
    <t>VE 2</t>
  </si>
  <si>
    <t>VE 3</t>
  </si>
  <si>
    <t>VE 4</t>
  </si>
  <si>
    <t>VE 5</t>
  </si>
  <si>
    <t>VE 6</t>
  </si>
  <si>
    <t>VE 7</t>
  </si>
  <si>
    <t>VE 8</t>
  </si>
  <si>
    <t>VE 10</t>
  </si>
  <si>
    <t>VE 11</t>
  </si>
  <si>
    <t>VE 12</t>
  </si>
  <si>
    <t>VE 23</t>
  </si>
  <si>
    <t>VE 26</t>
  </si>
  <si>
    <t>VE 29</t>
  </si>
  <si>
    <t>VE 30</t>
  </si>
  <si>
    <t>VE 32</t>
  </si>
  <si>
    <t>ramiforms + Hindeodus</t>
  </si>
  <si>
    <t>Griesbachian</t>
    <phoneticPr fontId="3" type="noConversion"/>
  </si>
  <si>
    <t>Changhsingian</t>
    <phoneticPr fontId="3" type="noConversion"/>
  </si>
  <si>
    <t>Griesbachian</t>
    <phoneticPr fontId="3" type="noConversion"/>
  </si>
  <si>
    <t>Joachimski et al., 2019</t>
    <phoneticPr fontId="3" type="noConversion"/>
  </si>
  <si>
    <t>C. iranica-C. hauschkei</t>
    <phoneticPr fontId="3" type="noConversion"/>
  </si>
  <si>
    <t>H. parvus</t>
    <phoneticPr fontId="3" type="noConversion"/>
  </si>
  <si>
    <t>H. preaeparvus</t>
    <phoneticPr fontId="3" type="noConversion"/>
  </si>
  <si>
    <t>C. zhangi</t>
    <phoneticPr fontId="3" type="noConversion"/>
  </si>
  <si>
    <t>C. nodosa</t>
    <phoneticPr fontId="3" type="noConversion"/>
  </si>
  <si>
    <t>SHS-S-1</t>
    <phoneticPr fontId="3" type="noConversion"/>
  </si>
  <si>
    <t>SHS-(107.9-108.1m)</t>
  </si>
  <si>
    <t>Shangsi</t>
    <phoneticPr fontId="3" type="noConversion"/>
  </si>
  <si>
    <t>Sichuan, China</t>
    <phoneticPr fontId="3" type="noConversion"/>
  </si>
  <si>
    <t>SHS-S-2</t>
  </si>
  <si>
    <t>SHS-(105.5-105.65m)</t>
  </si>
  <si>
    <t>H</t>
    <phoneticPr fontId="3" type="noConversion"/>
  </si>
  <si>
    <t>SHS-S-3</t>
  </si>
  <si>
    <t>SHS-(104.2-104.25m)</t>
  </si>
  <si>
    <t>SIMS</t>
    <phoneticPr fontId="3" type="noConversion"/>
  </si>
  <si>
    <t>SHS-S-4</t>
  </si>
  <si>
    <t>SHS-(101-101.1m)</t>
  </si>
  <si>
    <t>H. eurypyge</t>
    <phoneticPr fontId="3" type="noConversion"/>
  </si>
  <si>
    <t>SHS-S-5</t>
  </si>
  <si>
    <t>SHS-(100.55-100.65m)</t>
  </si>
  <si>
    <t>C</t>
    <phoneticPr fontId="3" type="noConversion"/>
  </si>
  <si>
    <t>SHS-S-6</t>
  </si>
  <si>
    <t>SHS-(100.4-100.5m)</t>
  </si>
  <si>
    <t>Shangsi</t>
    <phoneticPr fontId="3" type="noConversion"/>
  </si>
  <si>
    <t>Sichuan, China</t>
    <phoneticPr fontId="3" type="noConversion"/>
  </si>
  <si>
    <t>SHS-S-7</t>
  </si>
  <si>
    <t>Induan</t>
    <phoneticPr fontId="3" type="noConversion"/>
  </si>
  <si>
    <t>SHS-S-8</t>
  </si>
  <si>
    <t>SHS-(100.22-100.25m)</t>
  </si>
  <si>
    <t>Shangsi</t>
    <phoneticPr fontId="3" type="noConversion"/>
  </si>
  <si>
    <t>C. meishanensis</t>
    <phoneticPr fontId="3" type="noConversion"/>
  </si>
  <si>
    <t>SHS-S-9</t>
  </si>
  <si>
    <t>SHS-(99.92-100.05m)</t>
  </si>
  <si>
    <t>Changhsingian</t>
    <phoneticPr fontId="3" type="noConversion"/>
  </si>
  <si>
    <t>SHS-S-10</t>
  </si>
  <si>
    <t>SHS-(99.88-99.92m)</t>
  </si>
  <si>
    <t>C. meishanensis</t>
    <phoneticPr fontId="3" type="noConversion"/>
  </si>
  <si>
    <t>SHS-S-11</t>
  </si>
  <si>
    <t>SHS-(99.84-99.86m)</t>
  </si>
  <si>
    <t>Sichuan, China</t>
    <phoneticPr fontId="3" type="noConversion"/>
  </si>
  <si>
    <t>SHS-S-12</t>
  </si>
  <si>
    <t>SHS-299.0</t>
  </si>
  <si>
    <t>SHS-S-13</t>
  </si>
  <si>
    <t>SHS-(99.65-99.75m)</t>
  </si>
  <si>
    <t>SHS-S-14</t>
  </si>
  <si>
    <t>SHS-(99.5-99.7m)</t>
  </si>
  <si>
    <t>C. yini</t>
    <phoneticPr fontId="3" type="noConversion"/>
  </si>
  <si>
    <t>SHS-S-15</t>
  </si>
  <si>
    <t>SHS-298.5</t>
  </si>
  <si>
    <t>SHS-S-16</t>
  </si>
  <si>
    <t>SHS-(99.2-99.3m)</t>
  </si>
  <si>
    <t>SHS-S-17</t>
    <phoneticPr fontId="3" type="noConversion"/>
  </si>
  <si>
    <t>SHS-(99.1-99.2m)</t>
  </si>
  <si>
    <t>SHS-S-18</t>
  </si>
  <si>
    <t>SHS-298.3</t>
  </si>
  <si>
    <t>SHS-S-19</t>
  </si>
  <si>
    <t>SHS-(98.7-98.8m)</t>
  </si>
  <si>
    <t>SHS-S-20</t>
  </si>
  <si>
    <t>SHS-297.6</t>
  </si>
  <si>
    <t>SHS-S-21</t>
  </si>
  <si>
    <t>SHS-297.25</t>
  </si>
  <si>
    <t>SHS-S-22</t>
  </si>
  <si>
    <t>SHS-296.6</t>
  </si>
  <si>
    <t>C. changxingensis</t>
    <phoneticPr fontId="3" type="noConversion"/>
  </si>
  <si>
    <t>SHS-S-23</t>
  </si>
  <si>
    <t>SHS-296.5</t>
  </si>
  <si>
    <t>SHS-S-24</t>
  </si>
  <si>
    <t>SHS-295.3</t>
  </si>
  <si>
    <t>SHS-S-25</t>
  </si>
  <si>
    <t>SHS-295.1</t>
  </si>
  <si>
    <t>SHS-S-26</t>
  </si>
  <si>
    <t>SHS-294.6</t>
  </si>
  <si>
    <t>SHS-S-27</t>
  </si>
  <si>
    <t>SHS-294.1</t>
  </si>
  <si>
    <t>SHS-S-28</t>
  </si>
  <si>
    <t>SHS-293.9</t>
  </si>
  <si>
    <t>SHS-S-29</t>
  </si>
  <si>
    <t>SHS-293.5</t>
  </si>
  <si>
    <t>SHS-S-30</t>
  </si>
  <si>
    <t>SHS-293.0</t>
  </si>
  <si>
    <t>SHS-S-31</t>
  </si>
  <si>
    <t>SHS-292.6</t>
  </si>
  <si>
    <t>SHS-S-32</t>
  </si>
  <si>
    <t>SHS-291.6</t>
  </si>
  <si>
    <t>SHS-S-33</t>
  </si>
  <si>
    <t>SHS-290.5</t>
  </si>
  <si>
    <t>SHS-S-34</t>
  </si>
  <si>
    <t>SHS-289.5</t>
  </si>
  <si>
    <t>C. subcarinata</t>
    <phoneticPr fontId="3" type="noConversion"/>
  </si>
  <si>
    <t>SHS-S-35</t>
  </si>
  <si>
    <t>SHS-288.6</t>
  </si>
  <si>
    <t>SHS-S-36</t>
  </si>
  <si>
    <t>SHS-288.0</t>
  </si>
  <si>
    <t>C. wangi</t>
    <phoneticPr fontId="3" type="noConversion"/>
  </si>
  <si>
    <t>SHS-S-37</t>
  </si>
  <si>
    <t>SHS-287.3</t>
  </si>
  <si>
    <t>SHS-S-38</t>
  </si>
  <si>
    <t>SHS-286.7</t>
  </si>
  <si>
    <t>SHS-S-39</t>
  </si>
  <si>
    <t>SHS-285.8</t>
  </si>
  <si>
    <t>SHS-S-40</t>
  </si>
  <si>
    <t>SHS-285.0</t>
  </si>
  <si>
    <t>SHS-S-41</t>
  </si>
  <si>
    <t>SHS-284.2</t>
  </si>
  <si>
    <t>SHS-S-42</t>
  </si>
  <si>
    <t>SHS-283.4</t>
  </si>
  <si>
    <t>LFY-S-1</t>
    <phoneticPr fontId="3" type="noConversion"/>
  </si>
  <si>
    <t>LFY-37-Lower</t>
    <phoneticPr fontId="3" type="noConversion"/>
  </si>
  <si>
    <t>Liangfengya</t>
    <phoneticPr fontId="3" type="noConversion"/>
  </si>
  <si>
    <t>Chongqing, China</t>
    <phoneticPr fontId="3" type="noConversion"/>
  </si>
  <si>
    <t>H. parvus</t>
    <phoneticPr fontId="3" type="noConversion"/>
  </si>
  <si>
    <t>H</t>
    <phoneticPr fontId="36" type="noConversion"/>
  </si>
  <si>
    <t>LFY-S-2</t>
  </si>
  <si>
    <t>LFY-36-Upper</t>
    <phoneticPr fontId="3" type="noConversion"/>
  </si>
  <si>
    <t>LFY-S-3</t>
  </si>
  <si>
    <t>LFY-36</t>
    <phoneticPr fontId="3" type="noConversion"/>
  </si>
  <si>
    <t>LFY-S-4</t>
  </si>
  <si>
    <t>LFY-36-Lower</t>
    <phoneticPr fontId="3" type="noConversion"/>
  </si>
  <si>
    <t>LFY-S-5</t>
  </si>
  <si>
    <t>LFY-34-Upper</t>
    <phoneticPr fontId="3" type="noConversion"/>
  </si>
  <si>
    <t>H. praeparvus</t>
    <phoneticPr fontId="3" type="noConversion"/>
  </si>
  <si>
    <t>R</t>
    <phoneticPr fontId="36" type="noConversion"/>
  </si>
  <si>
    <t>LFY-S-6</t>
  </si>
  <si>
    <t>LFY-32-2</t>
    <phoneticPr fontId="3" type="noConversion"/>
  </si>
  <si>
    <t>LFY-S-7</t>
  </si>
  <si>
    <t>LFY-32-1</t>
    <phoneticPr fontId="3" type="noConversion"/>
  </si>
  <si>
    <t>C</t>
    <phoneticPr fontId="36" type="noConversion"/>
  </si>
  <si>
    <t>LFY-S-8</t>
  </si>
  <si>
    <t>LFY-30</t>
    <phoneticPr fontId="3" type="noConversion"/>
  </si>
  <si>
    <t>LFY-S-9</t>
  </si>
  <si>
    <t>LFY-S-10</t>
  </si>
  <si>
    <t>LFY-30-base</t>
    <phoneticPr fontId="3" type="noConversion"/>
  </si>
  <si>
    <t>LFY-S-11</t>
  </si>
  <si>
    <t>LFY-29</t>
    <phoneticPr fontId="3" type="noConversion"/>
  </si>
  <si>
    <t>LFY-S-12</t>
  </si>
  <si>
    <t>LFY-28-2</t>
    <phoneticPr fontId="3" type="noConversion"/>
  </si>
  <si>
    <t>LFY-S-13</t>
  </si>
  <si>
    <t>LFY-S-14</t>
  </si>
  <si>
    <t>LFY-28-1</t>
    <phoneticPr fontId="3" type="noConversion"/>
  </si>
  <si>
    <t>LFY-S-15</t>
  </si>
  <si>
    <t>LFY-S-16</t>
  </si>
  <si>
    <t>LFY-27-lense</t>
    <phoneticPr fontId="3" type="noConversion"/>
  </si>
  <si>
    <t>LFY-S-17</t>
  </si>
  <si>
    <t>LFY-27-black shale</t>
    <phoneticPr fontId="3" type="noConversion"/>
  </si>
  <si>
    <t>LFY-S-18</t>
  </si>
  <si>
    <t>LFY-26-Upper</t>
    <phoneticPr fontId="3" type="noConversion"/>
  </si>
  <si>
    <t>LFY-S-19</t>
  </si>
  <si>
    <t>LFY-S-20</t>
  </si>
  <si>
    <t>LFY-26-0.4m</t>
    <phoneticPr fontId="3" type="noConversion"/>
  </si>
  <si>
    <t>LFY-S-21</t>
  </si>
  <si>
    <t>LFY-S-22</t>
  </si>
  <si>
    <t>LFY-26-1.10m</t>
    <phoneticPr fontId="3" type="noConversion"/>
  </si>
  <si>
    <t>LFY-S-23</t>
  </si>
  <si>
    <t>LFY-S-24</t>
  </si>
  <si>
    <t>LFY-S-25</t>
  </si>
  <si>
    <t>LFY-26-2.10m</t>
    <phoneticPr fontId="3" type="noConversion"/>
  </si>
  <si>
    <t>LFY-S-26</t>
  </si>
  <si>
    <t>LFY-26-3.10m</t>
    <phoneticPr fontId="3" type="noConversion"/>
  </si>
  <si>
    <t>LFY-S-27</t>
  </si>
  <si>
    <t>DJG-S-1</t>
    <phoneticPr fontId="36" type="noConversion"/>
  </si>
  <si>
    <t>DJG-(1.9 ~ 2.0m)</t>
  </si>
  <si>
    <t>Daijiagou</t>
    <phoneticPr fontId="3" type="noConversion"/>
  </si>
  <si>
    <t>H</t>
    <phoneticPr fontId="3" type="noConversion"/>
  </si>
  <si>
    <t>DJG-S-2</t>
  </si>
  <si>
    <t>AFX-DJG-C-001</t>
  </si>
  <si>
    <t>DJG-S-3</t>
  </si>
  <si>
    <t>DJG-(1.4 ~ 1.5m)</t>
  </si>
  <si>
    <t>DJG-S-4</t>
  </si>
  <si>
    <t>DJG-(1.30 ~ 1.34m)</t>
  </si>
  <si>
    <t>DJG-S-5</t>
  </si>
  <si>
    <t>DJG-S-6</t>
  </si>
  <si>
    <t>AFX-DJG-C-002</t>
  </si>
  <si>
    <t>DJG-S-7</t>
  </si>
  <si>
    <t>R</t>
    <phoneticPr fontId="3" type="noConversion"/>
  </si>
  <si>
    <t>DJG-S-8</t>
  </si>
  <si>
    <t>DJG-(1.2 ~ 1.3m)</t>
  </si>
  <si>
    <t>DJG-S-9</t>
  </si>
  <si>
    <t>DJG-(1.05 ~ 1.1m)</t>
  </si>
  <si>
    <t>DJG-S-10</t>
  </si>
  <si>
    <t>DJG-S-11</t>
  </si>
  <si>
    <t>DJG-(1.03 ~ 1.04m)</t>
  </si>
  <si>
    <t>DJG-S-12</t>
  </si>
  <si>
    <t>DJG-S-13</t>
  </si>
  <si>
    <t>DJG-S-14</t>
  </si>
  <si>
    <t>DJG-(0.95 ~ 1m)</t>
  </si>
  <si>
    <t>DJG-S-15</t>
  </si>
  <si>
    <t>DJG-S-16</t>
  </si>
  <si>
    <t>DJG-(0.86 ~ 1m)</t>
  </si>
  <si>
    <t>DJG-S-17</t>
  </si>
  <si>
    <t>DJG-S-18</t>
  </si>
  <si>
    <t>AFX-DJG-C-003</t>
  </si>
  <si>
    <t>H. changxingensis-H. praeparvus</t>
    <phoneticPr fontId="3" type="noConversion"/>
  </si>
  <si>
    <t>DJG-S-19</t>
  </si>
  <si>
    <t>DJG-S-20</t>
  </si>
  <si>
    <t>DJG-S-21</t>
  </si>
  <si>
    <t>DJG-(P/T)</t>
  </si>
  <si>
    <t>DJG-S-22</t>
  </si>
  <si>
    <t>DJG-S-23</t>
  </si>
  <si>
    <t>DJG-S-24</t>
  </si>
  <si>
    <t>DJG-(0.78 ~ 0.8m)</t>
  </si>
  <si>
    <t>DJG-S-25</t>
  </si>
  <si>
    <t>DJG-S-26</t>
  </si>
  <si>
    <t>DJG-(0.72 ~ 0.75m)</t>
  </si>
  <si>
    <t>DJG-S-27</t>
  </si>
  <si>
    <t>DJG-(0.61 ~ 0.69m)</t>
  </si>
  <si>
    <t>DJG-S-28</t>
  </si>
  <si>
    <t>DJG-S-29</t>
  </si>
  <si>
    <t>DJG-(0.58 ~ 0.73m)</t>
  </si>
  <si>
    <t>DJG-S-30</t>
  </si>
  <si>
    <t>DJG-S-31</t>
  </si>
  <si>
    <t>AFX-DJG-C-004</t>
  </si>
  <si>
    <t>DJG-S-32</t>
  </si>
  <si>
    <t>DJG-S-33</t>
  </si>
  <si>
    <t>DJG-(0.45 ~ 0.5m)</t>
  </si>
  <si>
    <t>DJG-S-34</t>
  </si>
  <si>
    <t>DJG-S-35</t>
  </si>
  <si>
    <t>AFX-DJG-C-005</t>
  </si>
  <si>
    <t>DJG-S-36</t>
  </si>
  <si>
    <t>DJG-S-37</t>
  </si>
  <si>
    <t>DJG-(0.15 ~ 0.2m)</t>
  </si>
  <si>
    <t>C.yini</t>
    <phoneticPr fontId="3" type="noConversion"/>
  </si>
  <si>
    <t>DJG-S-38</t>
  </si>
  <si>
    <t>DJG-S-39</t>
  </si>
  <si>
    <t>AFX-DJG-C-007</t>
  </si>
  <si>
    <t>DJG-S-40</t>
  </si>
  <si>
    <t>DJG-S-41</t>
  </si>
  <si>
    <t>AFX-DJG-C-008</t>
  </si>
  <si>
    <t>DJG-S-42</t>
  </si>
  <si>
    <t>DJG-S-43</t>
  </si>
  <si>
    <t>AFX-DJG-C-009</t>
  </si>
  <si>
    <t>DJG-S-44</t>
  </si>
  <si>
    <t>DJG-S-45</t>
  </si>
  <si>
    <t>AFX-DJG-C-010</t>
  </si>
  <si>
    <t>DJG-S-46</t>
  </si>
  <si>
    <t>AFX-DJG-C-011</t>
  </si>
  <si>
    <t>DJG-S-47</t>
  </si>
  <si>
    <t>DJG-S-48</t>
  </si>
  <si>
    <t>AFX-DJG-C-012</t>
  </si>
  <si>
    <t>DJG-S-49</t>
  </si>
  <si>
    <t>DJG-S-50</t>
  </si>
  <si>
    <t>AFX-DJG-C-013</t>
  </si>
  <si>
    <t>DJG-S-51</t>
  </si>
  <si>
    <t>DJG-S-52</t>
  </si>
  <si>
    <t>AFX-DJG-C-014</t>
  </si>
  <si>
    <t>DJG-S-53</t>
  </si>
  <si>
    <t>DJG-(-15.5m)</t>
  </si>
  <si>
    <t>DJG-S-54</t>
  </si>
  <si>
    <t>DJG-S-55</t>
  </si>
  <si>
    <t>DJG-(-21m)</t>
  </si>
  <si>
    <t>DJG-S-56</t>
  </si>
  <si>
    <t>Reinosa area</t>
  </si>
  <si>
    <t>Spain</t>
    <phoneticPr fontId="36" type="noConversion"/>
  </si>
  <si>
    <t>Spain</t>
    <phoneticPr fontId="36" type="noConversion"/>
  </si>
  <si>
    <t>Spain</t>
    <phoneticPr fontId="36" type="noConversion"/>
  </si>
  <si>
    <t>Spain</t>
    <phoneticPr fontId="36" type="noConversion"/>
  </si>
  <si>
    <t>Spain</t>
    <phoneticPr fontId="36" type="noConversion"/>
  </si>
  <si>
    <t>Spain</t>
    <phoneticPr fontId="36" type="noConversion"/>
  </si>
  <si>
    <t>Spain</t>
    <phoneticPr fontId="36" type="noConversion"/>
  </si>
  <si>
    <t>Rosales,2004</t>
    <phoneticPr fontId="36" type="noConversion"/>
  </si>
  <si>
    <t>Rosales,2004</t>
    <phoneticPr fontId="36" type="noConversion"/>
  </si>
  <si>
    <t>Rosales,2004</t>
    <phoneticPr fontId="36" type="noConversion"/>
  </si>
  <si>
    <t>La Almunia</t>
    <phoneticPr fontId="3" type="noConversion"/>
  </si>
  <si>
    <t>Spain</t>
    <phoneticPr fontId="3" type="noConversion"/>
  </si>
  <si>
    <t>Spain</t>
    <phoneticPr fontId="3" type="noConversion"/>
  </si>
  <si>
    <t>La Almunia</t>
    <phoneticPr fontId="3" type="noConversion"/>
  </si>
  <si>
    <t>Tudanca</t>
    <phoneticPr fontId="3" type="noConversion"/>
  </si>
  <si>
    <t>Tudanca</t>
    <phoneticPr fontId="3" type="noConversion"/>
  </si>
  <si>
    <t>West Rodiles</t>
    <phoneticPr fontId="3" type="noConversion"/>
  </si>
  <si>
    <t>West Rodiles</t>
    <phoneticPr fontId="3" type="noConversion"/>
  </si>
  <si>
    <t>Jurassic</t>
    <phoneticPr fontId="3" type="noConversion"/>
  </si>
  <si>
    <t>Toarcian</t>
    <phoneticPr fontId="3" type="noConversion"/>
  </si>
  <si>
    <t>Bifrons</t>
    <phoneticPr fontId="3" type="noConversion"/>
  </si>
  <si>
    <t>Serpentin.</t>
    <phoneticPr fontId="3" type="noConversion"/>
  </si>
  <si>
    <t>Tenuicost.</t>
    <phoneticPr fontId="3" type="noConversion"/>
  </si>
  <si>
    <t>Pliensbachian</t>
    <phoneticPr fontId="3" type="noConversion"/>
  </si>
  <si>
    <t>Spinatum</t>
    <phoneticPr fontId="3" type="noConversion"/>
  </si>
  <si>
    <t>Bifrons</t>
    <phoneticPr fontId="3" type="noConversion"/>
  </si>
  <si>
    <t>Toarcian</t>
    <phoneticPr fontId="3" type="noConversion"/>
  </si>
  <si>
    <t>Serpentin.</t>
    <phoneticPr fontId="3" type="noConversion"/>
  </si>
  <si>
    <t>Tenuicost.</t>
    <phoneticPr fontId="3" type="noConversion"/>
  </si>
  <si>
    <t>Spinatum</t>
    <phoneticPr fontId="3" type="noConversion"/>
  </si>
  <si>
    <t>Pliensbachian</t>
    <phoneticPr fontId="3" type="noConversion"/>
  </si>
  <si>
    <t>Belemnite</t>
    <phoneticPr fontId="3" type="noConversion"/>
  </si>
  <si>
    <t>Belemnite</t>
    <phoneticPr fontId="3" type="noConversion"/>
  </si>
  <si>
    <t>Belemnite</t>
    <phoneticPr fontId="3" type="noConversion"/>
  </si>
  <si>
    <t>Belemnite</t>
    <phoneticPr fontId="3" type="noConversion"/>
  </si>
  <si>
    <t>Gomez and Goy, 2011</t>
    <phoneticPr fontId="3" type="noConversion"/>
  </si>
  <si>
    <t>Gomez and Goy, 2011</t>
    <phoneticPr fontId="3" type="noConversion"/>
  </si>
  <si>
    <t>Gomez and Goy, 2011</t>
    <phoneticPr fontId="3" type="noConversion"/>
  </si>
  <si>
    <t>Depth midpoint
(cm/ft)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</si>
  <si>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carbonate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</si>
  <si>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t>Taxa</t>
    <phoneticPr fontId="3" type="noConversion"/>
  </si>
  <si>
    <t>Bass River</t>
    <phoneticPr fontId="3" type="noConversion"/>
  </si>
  <si>
    <t>Bass River</t>
    <phoneticPr fontId="3" type="noConversion"/>
  </si>
  <si>
    <t>Bass River</t>
    <phoneticPr fontId="3" type="noConversion"/>
  </si>
  <si>
    <t>Ancora</t>
    <phoneticPr fontId="3" type="noConversion"/>
  </si>
  <si>
    <t>Ancora</t>
    <phoneticPr fontId="3" type="noConversion"/>
  </si>
  <si>
    <t>Rugoglobigerina</t>
  </si>
  <si>
    <t>Olsson et al., 2001</t>
    <phoneticPr fontId="3" type="noConversion"/>
  </si>
  <si>
    <t>Olsson et al., 2001</t>
    <phoneticPr fontId="3" type="noConversion"/>
  </si>
  <si>
    <t>Frieling et al., 2019</t>
    <phoneticPr fontId="3" type="noConversion"/>
  </si>
  <si>
    <t>Frieling et al., 2019</t>
    <phoneticPr fontId="3" type="noConversion"/>
  </si>
  <si>
    <t>ODP 959</t>
    <phoneticPr fontId="3" type="noConversion"/>
  </si>
  <si>
    <t>TEX 86</t>
    <phoneticPr fontId="3" type="noConversion"/>
  </si>
  <si>
    <t>Age</t>
    <phoneticPr fontId="3" type="noConversion"/>
  </si>
  <si>
    <t>PETM</t>
  </si>
  <si>
    <t>LP</t>
  </si>
  <si>
    <t>IB10A (Nigeria)</t>
  </si>
  <si>
    <t>post-PETM</t>
  </si>
  <si>
    <t>Frieling et al,. 2017</t>
  </si>
  <si>
    <t>delta RI (Zhang et al. 2016)</t>
    <phoneticPr fontId="3" type="noConversion"/>
  </si>
  <si>
    <t>IB10B</t>
  </si>
  <si>
    <t>Late Paleocene (?)</t>
  </si>
  <si>
    <t>Comment</t>
    <phoneticPr fontId="3" type="noConversion"/>
  </si>
  <si>
    <t>∆RI</t>
  </si>
  <si>
    <t>cren'/cren'+cren</t>
  </si>
  <si>
    <t>cren'/cren'+cren&gt;0.25; ∆RI&gt;0.3</t>
    <phoneticPr fontId="3" type="noConversion"/>
  </si>
  <si>
    <t>O'Brien et al., 2020</t>
    <phoneticPr fontId="3" type="noConversion"/>
  </si>
  <si>
    <t>COB1700 516F-3R-4W, 6.0-9.0 cm</t>
  </si>
  <si>
    <t>192.66</t>
  </si>
  <si>
    <t>COB1700_516F</t>
  </si>
  <si>
    <t>Excluded from temperature reconstruction due to high DRI</t>
  </si>
  <si>
    <t>COB1701 516F-3R-4W, 142.0-145.0 cm</t>
  </si>
  <si>
    <t>194.02</t>
  </si>
  <si>
    <t>COB1701_516F</t>
  </si>
  <si>
    <t>COB1702 516F-3R-5W, 114.0-117.0 cm</t>
  </si>
  <si>
    <t>195.24</t>
  </si>
  <si>
    <t>COB1702_516F</t>
  </si>
  <si>
    <t>COB1703 516F-3R-6W, 104.0-107.0 cm</t>
  </si>
  <si>
    <t>196.64</t>
  </si>
  <si>
    <t>COB1703_516F</t>
  </si>
  <si>
    <t>COB1704 516F-4R-1W, 37.0-40.0 cm</t>
  </si>
  <si>
    <t>197.97</t>
  </si>
  <si>
    <t>COB1704_516F</t>
  </si>
  <si>
    <t>COB1705 516F-4R-2W, 22.0-25.0 cm</t>
  </si>
  <si>
    <t>199.32</t>
  </si>
  <si>
    <t>COB1705_516F</t>
  </si>
  <si>
    <t>COB1706 516F-4R-3W, 39.0-42.0 cm</t>
  </si>
  <si>
    <t>200.99</t>
  </si>
  <si>
    <t>COB_1706_516F</t>
  </si>
  <si>
    <t>COB1707 516F-4R-4W, 126.0-129.0 cm</t>
  </si>
  <si>
    <t>203.36</t>
  </si>
  <si>
    <t>COB1707_516F</t>
  </si>
  <si>
    <t>COB1708 516F-4R-6W, 54.0-57.0 cm</t>
  </si>
  <si>
    <t>205.64</t>
  </si>
  <si>
    <t>COB1708_516F</t>
  </si>
  <si>
    <t>COB1709 516F-5R-1W, 10.0-13.0 cm</t>
  </si>
  <si>
    <t>207.2</t>
  </si>
  <si>
    <t>207.6</t>
  </si>
  <si>
    <t>COB1709_516F</t>
  </si>
  <si>
    <t>COB1710 516F-5R-6W, 14.0-17.0 cm</t>
  </si>
  <si>
    <t>214.74</t>
  </si>
  <si>
    <t>215.14</t>
  </si>
  <si>
    <t>COB1710_516F</t>
  </si>
  <si>
    <t>COB1711 516F-6R-2W, 9.0-12.0 cm</t>
  </si>
  <si>
    <t>218.19</t>
  </si>
  <si>
    <t>COB1711_516F</t>
  </si>
  <si>
    <t>COB1712 516F-7R-1W, 10.0-13.0 cm</t>
  </si>
  <si>
    <t>226.2</t>
  </si>
  <si>
    <t>COB1712_516F</t>
  </si>
  <si>
    <t>COB1713 516F-7R-2W, 33.0-36.0 cm</t>
  </si>
  <si>
    <t>227.93</t>
  </si>
  <si>
    <t>COB1713_516F</t>
  </si>
  <si>
    <t>COB1714 516F-7R-3W, 124.0-127.0 cm</t>
  </si>
  <si>
    <t>230.34</t>
  </si>
  <si>
    <t>COB1714_516F</t>
  </si>
  <si>
    <t>COB1715 516F-8R-1W, 16.0-19.0 cm</t>
  </si>
  <si>
    <t>235.76</t>
  </si>
  <si>
    <t>COB1715_516F</t>
  </si>
  <si>
    <t>COB1716 516F-8R-2W, 32.0-35.0 cm</t>
  </si>
  <si>
    <t>237.42</t>
  </si>
  <si>
    <t>COB1716_516F</t>
  </si>
  <si>
    <t>COB1717 516F-8R-4W, 88.0-91.0 cm</t>
  </si>
  <si>
    <t>240.98</t>
  </si>
  <si>
    <t>COB1717_516F</t>
  </si>
  <si>
    <t xml:space="preserve">COB1570 516F-8R-6W, 20.0-26.0 cm </t>
  </si>
  <si>
    <t>243.3</t>
  </si>
  <si>
    <t>COB1570_516F</t>
  </si>
  <si>
    <t>COB1718 516F-8R-6W, 147.0-150.0 cm</t>
  </si>
  <si>
    <t>244.57</t>
  </si>
  <si>
    <t>COB1718_516F</t>
  </si>
  <si>
    <t>COB1719 516F-9R-2W, 140.0-143.0 cm</t>
  </si>
  <si>
    <t>248</t>
  </si>
  <si>
    <t>COB1719_516F</t>
  </si>
  <si>
    <t xml:space="preserve">COB1571 516F-9R-4W, 24.0-27.0 cm </t>
  </si>
  <si>
    <t>249.84</t>
  </si>
  <si>
    <t>COB1571_516F</t>
  </si>
  <si>
    <t>COB1720 516F-9R-4W, 87.0-90.0 cm</t>
  </si>
  <si>
    <t>250.47</t>
  </si>
  <si>
    <t>COB1720_516F</t>
  </si>
  <si>
    <t>COB1721 516F-9R-5W, 12.0-15.0 cm</t>
  </si>
  <si>
    <t>251.22</t>
  </si>
  <si>
    <t>COB1721_516F</t>
  </si>
  <si>
    <t>COB1722 516F-10R-1W, 11.0-14.0 cm</t>
  </si>
  <si>
    <t>254.71</t>
  </si>
  <si>
    <t>COB1722_516F</t>
  </si>
  <si>
    <t>COB1723 516F-10R-1W, 130.0-133.0 cm</t>
  </si>
  <si>
    <t>255.9</t>
  </si>
  <si>
    <t>COB1723_516F</t>
  </si>
  <si>
    <t>COB1724 516F-10R-3W, 51.0-54.0 cm</t>
  </si>
  <si>
    <t>258.11</t>
  </si>
  <si>
    <t>COB1724_516F</t>
  </si>
  <si>
    <t>COB1725 516F-10R-4W, 8.0-11.0 cm</t>
  </si>
  <si>
    <t>259.18</t>
  </si>
  <si>
    <t>COB1725_516F</t>
  </si>
  <si>
    <t>COB1726 516F-11R-1W, 14.0-17.0 cm</t>
  </si>
  <si>
    <t>264.24</t>
  </si>
  <si>
    <t>COB1726_516F</t>
  </si>
  <si>
    <t xml:space="preserve">COB1558 516F-11R-2W, 20.0-23.0 cm </t>
  </si>
  <si>
    <t>265.8</t>
  </si>
  <si>
    <t>COB1558_516F</t>
  </si>
  <si>
    <t>COB1727 516F-11R-2W, 44.0-47.0 cm</t>
  </si>
  <si>
    <t>266.04</t>
  </si>
  <si>
    <t>COB1727_516F</t>
  </si>
  <si>
    <t>COB1728 516F-11R-3W, 96.0-99.0 cm</t>
  </si>
  <si>
    <t>268.06</t>
  </si>
  <si>
    <t>COB1728_516F</t>
  </si>
  <si>
    <t>COB1729 516F-11R-4W, 106.0-109.0 cm</t>
  </si>
  <si>
    <t>269.66</t>
  </si>
  <si>
    <t>COB1729_516F</t>
  </si>
  <si>
    <t>COB1730 516F-12R-1W, 0.0-3.0 cm</t>
  </si>
  <si>
    <t>273.6</t>
  </si>
  <si>
    <t>COB1730_516F</t>
  </si>
  <si>
    <t>COB1731 516F-12R-1W, 42.0-45.0 cm</t>
  </si>
  <si>
    <t>274.02</t>
  </si>
  <si>
    <t>COB1731_516F</t>
  </si>
  <si>
    <t>COB1732 516F-12R-1W, 136.0-139.0 cm</t>
  </si>
  <si>
    <t>274.96</t>
  </si>
  <si>
    <t>COB1732_516F</t>
  </si>
  <si>
    <t>COB1733 516F-13R-1W, 5.0-8.0 cm</t>
  </si>
  <si>
    <t>283.15</t>
  </si>
  <si>
    <t>COB1733_516F</t>
  </si>
  <si>
    <t>COB1734 516F-13R-1W, 86.0-89.0 cm</t>
  </si>
  <si>
    <t>283.96</t>
  </si>
  <si>
    <t>COB1734_516F</t>
  </si>
  <si>
    <t>COB1735 516F-13R-2W, 136.0-139.0 cm</t>
  </si>
  <si>
    <t>285.96</t>
  </si>
  <si>
    <t>COB1735_516F</t>
  </si>
  <si>
    <t xml:space="preserve">COB1559 516F-13R-3W, 20.0-23.0 cm </t>
  </si>
  <si>
    <t>286.3</t>
  </si>
  <si>
    <t>COB1559_516F</t>
  </si>
  <si>
    <t>COB1736 516F-13R-3W, 146.0-149.0 cm</t>
  </si>
  <si>
    <t>287.56</t>
  </si>
  <si>
    <t>COB1736_516F</t>
  </si>
  <si>
    <t>COB1737 516F-15R-1W, 13.0-16.0 cm</t>
  </si>
  <si>
    <t>302.23</t>
  </si>
  <si>
    <t>COB1737_516F</t>
  </si>
  <si>
    <t>COB1738 516F-15R-2W, 16.0-19.0 cm</t>
  </si>
  <si>
    <t>303.76</t>
  </si>
  <si>
    <t>COB1738_516F</t>
  </si>
  <si>
    <t>COB1739 516F-15R-3W, 63.0-66.0 cm</t>
  </si>
  <si>
    <t>305.73</t>
  </si>
  <si>
    <t>COB1739_516F</t>
  </si>
  <si>
    <t>COB1740 516F-15R-6W, 8.0-11.0 cm</t>
  </si>
  <si>
    <t>309.68</t>
  </si>
  <si>
    <t>COB1740_516F</t>
  </si>
  <si>
    <t xml:space="preserve">COB1560 516F-15R-6W, 53.0-56.0 cm </t>
  </si>
  <si>
    <t>310.13</t>
  </si>
  <si>
    <t>COB1560_516F</t>
  </si>
  <si>
    <t>COB1741 516F-16R-1W, 28.0-31.0 cm</t>
  </si>
  <si>
    <t>311.88</t>
  </si>
  <si>
    <t>COB1741_516F</t>
  </si>
  <si>
    <t>COB1742 516F-17R-1W, 13.0-16.0 cm</t>
  </si>
  <si>
    <t>321.23</t>
  </si>
  <si>
    <t>COB1742_516F</t>
  </si>
  <si>
    <t>COB1743 516F-17R-1W, 94.0-97.0 cm</t>
  </si>
  <si>
    <t>322.04</t>
  </si>
  <si>
    <t>COB1743_516F</t>
  </si>
  <si>
    <t xml:space="preserve">COB1561 516F-17R-2W, 53.0-56.0 cm </t>
  </si>
  <si>
    <t>323.13</t>
  </si>
  <si>
    <t>COB1561_516F</t>
  </si>
  <si>
    <t>COB1744 516F-17R-3W, 9.0-12.0 cm</t>
  </si>
  <si>
    <t>324.19</t>
  </si>
  <si>
    <t>COB1744_516F</t>
  </si>
  <si>
    <t>COB1745 516F-18R-1W, 0.0-3.0 cm</t>
  </si>
  <si>
    <t>330.6</t>
  </si>
  <si>
    <t>COB1745_516F</t>
  </si>
  <si>
    <t>COB1746 516F-19R-1W, 21.0-24.0 cm</t>
  </si>
  <si>
    <t>340.31</t>
  </si>
  <si>
    <t>COB1746_516F</t>
  </si>
  <si>
    <t>COB1747 516F-19R-2W, 106.0-109.0 cm</t>
  </si>
  <si>
    <t>342.66</t>
  </si>
  <si>
    <t>COB1747_516F</t>
  </si>
  <si>
    <t>COB1562 516F-19R-3W, 33.0-36.0 cm</t>
  </si>
  <si>
    <t>343.43</t>
  </si>
  <si>
    <t>COB1562_516F</t>
  </si>
  <si>
    <t>COB1748 516F-19R-4W, 33.0-36.0 cm</t>
  </si>
  <si>
    <t>344.93</t>
  </si>
  <si>
    <t>COB1748_516F</t>
  </si>
  <si>
    <t>COB1749 516F-20R-1W, 122.0-125.0 cm</t>
  </si>
  <si>
    <t>350.82</t>
  </si>
  <si>
    <t>COB1749_516F</t>
  </si>
  <si>
    <t>COB1750 516F-20R-3W, 52.0-55.0 cm</t>
  </si>
  <si>
    <t>353.12</t>
  </si>
  <si>
    <t>COB1750_516F</t>
  </si>
  <si>
    <t>COB1751 516F-21R-1W, 12.0-15.0 cm</t>
  </si>
  <si>
    <t>359.22</t>
  </si>
  <si>
    <t>COB1751_516F</t>
  </si>
  <si>
    <t xml:space="preserve">COB1563 516F-21R-2W, 30.0-33.0 cm </t>
  </si>
  <si>
    <t>360.9</t>
  </si>
  <si>
    <t>COB1563_516F</t>
  </si>
  <si>
    <t>COB1752 516F-21R-3W, 62.0-65.0 cm</t>
  </si>
  <si>
    <t>362.72</t>
  </si>
  <si>
    <t>COB1752_516F</t>
  </si>
  <si>
    <t>COB1753 516F-22R-1W, 0.0-3.0 cm</t>
  </si>
  <si>
    <t>368.6</t>
  </si>
  <si>
    <t>COB1753_516F</t>
  </si>
  <si>
    <t>COB1754 516F-22R-2W, 39.0-42.0 cm</t>
  </si>
  <si>
    <t>370.49</t>
  </si>
  <si>
    <t>COB1754_516F</t>
  </si>
  <si>
    <t>COB1755 516F-23R-1W, 21.0-24.0 cm</t>
  </si>
  <si>
    <t>378.31</t>
  </si>
  <si>
    <t>COB1755_516F</t>
  </si>
  <si>
    <t>COB1564 516F-23R-3W, 61.0-64.0 cm</t>
  </si>
  <si>
    <t>381.71</t>
  </si>
  <si>
    <t>COB1564_516F</t>
  </si>
  <si>
    <t>COB1756 516F-23R-3W, 114.0-117.0 cm</t>
  </si>
  <si>
    <t>382.24</t>
  </si>
  <si>
    <t>COB1756_516F</t>
  </si>
  <si>
    <t>COB1757 516F-24R-1W, 7.0-10.0 cm</t>
  </si>
  <si>
    <t>387.67</t>
  </si>
  <si>
    <t>COB1757_516F</t>
  </si>
  <si>
    <t>COB1758 516F-24R-1W, 147.0-150.0 cm</t>
  </si>
  <si>
    <t>389.07</t>
  </si>
  <si>
    <t>COB1758_516F</t>
  </si>
  <si>
    <t>COB1759 516F-24R-2W, 58.0-61.0 cm</t>
  </si>
  <si>
    <t>389.68</t>
  </si>
  <si>
    <t>COB1759_516F</t>
  </si>
  <si>
    <t>COB1760 516F-25R-1W, 53.0-56.0 cm</t>
  </si>
  <si>
    <t>397.63</t>
  </si>
  <si>
    <t>COB1760_516F</t>
  </si>
  <si>
    <t xml:space="preserve">COB1565 516F-25R-3W, 52.0-55.0 cm </t>
  </si>
  <si>
    <t>400.62</t>
  </si>
  <si>
    <t>COB1565_516F</t>
  </si>
  <si>
    <t>COB1761 516F-25R-3W, 64.0-67.0 cm</t>
  </si>
  <si>
    <t>400.74</t>
  </si>
  <si>
    <t>COB1761_516F</t>
  </si>
  <si>
    <t>COB1762 516F-25R-4W, 58.0-61.0 cm</t>
  </si>
  <si>
    <t>402.18</t>
  </si>
  <si>
    <t>COB1762_516F</t>
  </si>
  <si>
    <t>COB1763 516F-26R-1W, 8.0-11.0 cm</t>
  </si>
  <si>
    <t>406.68</t>
  </si>
  <si>
    <t>COB1763_516F</t>
  </si>
  <si>
    <t>COB1764 516F-26R-3W, 6.0-9.0 cm</t>
  </si>
  <si>
    <t>409.66</t>
  </si>
  <si>
    <t>COB1764_516F</t>
  </si>
  <si>
    <t>COB1765 516F-26R-5W, 6.0-9.0 cm</t>
  </si>
  <si>
    <t>412.66</t>
  </si>
  <si>
    <t>COB1765_516F</t>
  </si>
  <si>
    <t>COB1766 516F-27R-1W, 0.0-3.0 cm</t>
  </si>
  <si>
    <t>416.1</t>
  </si>
  <si>
    <t>COB1766_516F</t>
  </si>
  <si>
    <t>COB1767 516F-27R-2W, 105.0-108.0 cm</t>
  </si>
  <si>
    <t>418.65</t>
  </si>
  <si>
    <t>COB1767_516F</t>
  </si>
  <si>
    <t>COB1768 516F-27R-4W, 106.0-109.0 cm</t>
  </si>
  <si>
    <t>421.66</t>
  </si>
  <si>
    <t>COB1768_516F</t>
  </si>
  <si>
    <t xml:space="preserve">COB1566 516F-27R-5W, 33.0-36.0 cm </t>
  </si>
  <si>
    <t>422.43</t>
  </si>
  <si>
    <t>COB1566_516F</t>
  </si>
  <si>
    <t xml:space="preserve">COB1568 516F-31R-5W, 54.0-58.0 cm </t>
  </si>
  <si>
    <t>460.64</t>
  </si>
  <si>
    <t>COB1568_516F</t>
  </si>
  <si>
    <t>SSQ05</t>
  </si>
  <si>
    <t>SSQ06</t>
  </si>
  <si>
    <t>SSQ07</t>
  </si>
  <si>
    <t>SSQ08</t>
  </si>
  <si>
    <t>SSQ09</t>
  </si>
  <si>
    <t>SSQ10</t>
  </si>
  <si>
    <t>SSQ11</t>
  </si>
  <si>
    <t>SSQ12</t>
  </si>
  <si>
    <t>SSQ13</t>
  </si>
  <si>
    <t>SSQ14</t>
  </si>
  <si>
    <t>Pilot 1</t>
  </si>
  <si>
    <t>SSQ15</t>
  </si>
  <si>
    <t>SSQ16</t>
  </si>
  <si>
    <t>SSQ34</t>
  </si>
  <si>
    <t>Pilot 2</t>
  </si>
  <si>
    <t>SSQ17</t>
  </si>
  <si>
    <t>SSQ35</t>
  </si>
  <si>
    <t>SSQ36</t>
  </si>
  <si>
    <t>SSQ18</t>
  </si>
  <si>
    <t>SSQ37</t>
  </si>
  <si>
    <t>SSQ38</t>
  </si>
  <si>
    <t>SSQ39</t>
  </si>
  <si>
    <t>Pilot 3</t>
  </si>
  <si>
    <t>SSQ40</t>
  </si>
  <si>
    <t>SSQ19</t>
  </si>
  <si>
    <t>SSQ41</t>
  </si>
  <si>
    <t>SSQ42</t>
  </si>
  <si>
    <t>SSQ43</t>
  </si>
  <si>
    <t>Pilot 4</t>
  </si>
  <si>
    <t>SSQ44</t>
  </si>
  <si>
    <t>SSQ45</t>
  </si>
  <si>
    <t>SSQ20</t>
  </si>
  <si>
    <t>SSQ46</t>
  </si>
  <si>
    <t>Pilot 5</t>
  </si>
  <si>
    <t>SSQ47</t>
  </si>
  <si>
    <t>SSQ48</t>
  </si>
  <si>
    <t>SSQ49</t>
  </si>
  <si>
    <t>SSQ21</t>
  </si>
  <si>
    <t>SSQ50</t>
  </si>
  <si>
    <t>SSQ51</t>
  </si>
  <si>
    <t>SSQ22</t>
  </si>
  <si>
    <t>Depth (m)</t>
  </si>
  <si>
    <t>Age (Ma)</t>
    <phoneticPr fontId="3" type="noConversion"/>
  </si>
  <si>
    <t>BIT- index</t>
  </si>
  <si>
    <t>SST (°C
TEX86H)</t>
  </si>
  <si>
    <t>SST (°C
TEX86L)</t>
  </si>
  <si>
    <t>Wade et al., 2012</t>
    <phoneticPr fontId="3" type="noConversion"/>
  </si>
  <si>
    <t>Gulf of Mexico</t>
    <phoneticPr fontId="3" type="noConversion"/>
  </si>
  <si>
    <t>Gulf of Mexico</t>
    <phoneticPr fontId="3" type="noConversion"/>
  </si>
  <si>
    <t>Gulf of Mexico</t>
    <phoneticPr fontId="3" type="noConversion"/>
  </si>
  <si>
    <t>Plankton foraminifera</t>
    <phoneticPr fontId="3" type="noConversion"/>
  </si>
  <si>
    <t>H. alabamensis</t>
    <phoneticPr fontId="3" type="noConversion"/>
  </si>
  <si>
    <t>P.naguewichiensis</t>
    <phoneticPr fontId="3" type="noConversion"/>
  </si>
  <si>
    <t>T. ampliapertura</t>
    <phoneticPr fontId="3" type="noConversion"/>
  </si>
  <si>
    <t>Taxa1</t>
    <phoneticPr fontId="3" type="noConversion"/>
  </si>
  <si>
    <t>Taxa2</t>
    <phoneticPr fontId="3" type="noConversion"/>
  </si>
  <si>
    <t>T. ampliapertura</t>
    <phoneticPr fontId="3" type="noConversion"/>
  </si>
  <si>
    <t>P.naguewichiensis</t>
    <phoneticPr fontId="3" type="noConversion"/>
  </si>
  <si>
    <t>7/2, 83-94 cm</t>
  </si>
  <si>
    <t>7/3, 50-56 cm</t>
  </si>
  <si>
    <t>8/1, 22-34 cm</t>
  </si>
  <si>
    <t>9/1, 20-32 cm</t>
  </si>
  <si>
    <t>9/2, 35-49 cm</t>
  </si>
  <si>
    <t>9/3, 8-20 cm</t>
  </si>
  <si>
    <t>10/1, 16-20 cm</t>
  </si>
  <si>
    <t>10/2, 40-52 cm</t>
  </si>
  <si>
    <t>10/2, 49-58 cm</t>
  </si>
  <si>
    <t>10/3, 17-30 cm</t>
  </si>
  <si>
    <t>11/1, 0-10 cm</t>
  </si>
  <si>
    <t>11/2, 51-59 cm</t>
  </si>
  <si>
    <t>11/3, 20-30 cm</t>
  </si>
  <si>
    <t>11/4, 40-47 cm</t>
  </si>
  <si>
    <t>11/5, 10-20 cm</t>
  </si>
  <si>
    <t>12/1, 1-10 cm</t>
  </si>
  <si>
    <t>12/2, 0-12 cm</t>
  </si>
  <si>
    <t>13/1, 39-53 cm</t>
  </si>
  <si>
    <t>13/2, 38-50 cm</t>
  </si>
  <si>
    <t>13/3, 87-100 cm</t>
  </si>
  <si>
    <t>14/1, 0-14 cm</t>
  </si>
  <si>
    <t>14/2, 0-14 cm</t>
  </si>
  <si>
    <t>15/1, 50-63 cm</t>
  </si>
  <si>
    <t>15/2, 87-98 cm</t>
  </si>
  <si>
    <t>15/3, 20-34 cm</t>
  </si>
  <si>
    <t>16/1, 10-23 cm</t>
  </si>
  <si>
    <t>16/2, 0-12 cm</t>
  </si>
  <si>
    <t>16/3, 1-12 cm</t>
  </si>
  <si>
    <t>17/1, 10-25 cm</t>
  </si>
  <si>
    <t>17/2, 0-14 cm</t>
  </si>
  <si>
    <t>17/3, 40-52 cm</t>
  </si>
  <si>
    <t>18/1, 10-25 cm</t>
  </si>
  <si>
    <t>18/2, 0-15 cm</t>
  </si>
  <si>
    <t>18/3, 10-25 cm</t>
  </si>
  <si>
    <t>19/1, 5-20 cm</t>
  </si>
  <si>
    <t>19/2, 5-20 cm</t>
  </si>
  <si>
    <t>19/2, 53-63 cm</t>
  </si>
  <si>
    <t>20/1, 0-15 cm</t>
  </si>
  <si>
    <t>21/1, 7-18 cm</t>
  </si>
  <si>
    <t>21/2, 9-20 cm</t>
  </si>
  <si>
    <t>21/3, 6-19 cm</t>
  </si>
  <si>
    <t>22/1, 0-15 cm</t>
  </si>
  <si>
    <t>23/1, 0-15 cm</t>
  </si>
  <si>
    <t>23/2, 0-10 cm</t>
  </si>
  <si>
    <t>23/3, 0-13 cm</t>
  </si>
  <si>
    <t>24/1, 20-35 cm</t>
  </si>
  <si>
    <t>24/2, 0-15 cm</t>
  </si>
  <si>
    <t>24/3, 0-15 cm</t>
  </si>
  <si>
    <t>25/1, 50-60 cm</t>
  </si>
  <si>
    <t>25/2, 48-59 cm</t>
  </si>
  <si>
    <t>25/3, 44-58 cm</t>
  </si>
  <si>
    <t>26/1, 10-25 cm</t>
  </si>
  <si>
    <t>26/2, 63-75 cm</t>
  </si>
  <si>
    <t>26/3, 10-25 cm</t>
  </si>
  <si>
    <t>26/4, 0-15 cm</t>
  </si>
  <si>
    <t>27/1, 56-66 cm</t>
  </si>
  <si>
    <t>27/2, 76-85 cm</t>
  </si>
  <si>
    <t>27/3, 0-10 cm</t>
  </si>
  <si>
    <t>27/4, 35-40 cm</t>
  </si>
  <si>
    <t>28/1, 6-14 cm</t>
  </si>
  <si>
    <t>28/2, 26-29 cm</t>
  </si>
  <si>
    <t>29/1, 16-31 cm</t>
  </si>
  <si>
    <t>29/2, 38-48 cm</t>
  </si>
  <si>
    <t>29/CC</t>
  </si>
  <si>
    <t>31/1, 20-35 cm</t>
  </si>
  <si>
    <t>31/2, 0-15 cm</t>
  </si>
  <si>
    <t>31/3, 0-15 cm</t>
  </si>
  <si>
    <t>31/4, 0-12 cm</t>
  </si>
  <si>
    <t>32/2, 0-15 cm</t>
  </si>
  <si>
    <t>32/3, 0-15 cm</t>
  </si>
  <si>
    <t>32/4, 14-20 cm</t>
  </si>
  <si>
    <t>33/1, 3-18 cm</t>
  </si>
  <si>
    <t>33/2, 0-15 cm</t>
  </si>
  <si>
    <t>33/3, 0-15 cm</t>
  </si>
  <si>
    <t>34/1, 0-7 cm</t>
  </si>
  <si>
    <t>34/2, 91-99 cm</t>
  </si>
  <si>
    <t>34/4, 3-11 cm</t>
  </si>
  <si>
    <t>35/1, 12-18 cm</t>
  </si>
  <si>
    <t>35/1, 49-55 cm</t>
  </si>
  <si>
    <t>TDP Site 17</t>
  </si>
  <si>
    <t>Turborotalia ampliapertura</t>
  </si>
  <si>
    <t>Pearson et al., 2008</t>
    <phoneticPr fontId="3" type="noConversion"/>
  </si>
  <si>
    <t>12/1, 72-80 cm</t>
  </si>
  <si>
    <t>12/2, 80-90 cm</t>
  </si>
  <si>
    <t>12/3, 30-37 cm</t>
  </si>
  <si>
    <t>13/1, 59-67 cm</t>
  </si>
  <si>
    <t>14/1, 14-22 cm</t>
  </si>
  <si>
    <t>14/1, 92-100 cm</t>
  </si>
  <si>
    <t>14/2, 90-100 cm</t>
  </si>
  <si>
    <t>14/3, 87-95 cm</t>
  </si>
  <si>
    <t>15/1, 8-17 cm</t>
  </si>
  <si>
    <t>15/2, 7-15 cm</t>
  </si>
  <si>
    <t>16/3, 43-51 cm</t>
  </si>
  <si>
    <t>18/2, 61-72 cm</t>
  </si>
  <si>
    <t>18/3, 65-76 cm</t>
  </si>
  <si>
    <t>19/1, 22-34 cm</t>
  </si>
  <si>
    <t>19/2, 43-52 cm</t>
  </si>
  <si>
    <t>19/3, 58-66 cm</t>
  </si>
  <si>
    <t>20/1, 41-50 cm</t>
  </si>
  <si>
    <t>20/2, 50-58 cm</t>
  </si>
  <si>
    <t>20/3, 74-83 cm</t>
  </si>
  <si>
    <t>21/1, 37-48 cm</t>
  </si>
  <si>
    <t>21/3, 48-56 cm</t>
  </si>
  <si>
    <t>22/1, 41-52 cm</t>
  </si>
  <si>
    <t>23/1, 75-84 cm</t>
  </si>
  <si>
    <t>23/2, 70-79 cm</t>
  </si>
  <si>
    <t>23/3, 89-96 cm</t>
  </si>
  <si>
    <t>24/1, 42-50 cm</t>
  </si>
  <si>
    <t>24/2, 67-73 cm</t>
  </si>
  <si>
    <t>24/3, 0-10 cm</t>
  </si>
  <si>
    <t>25/1, 64-74 cm</t>
  </si>
  <si>
    <t>26/1, 44-55 cm</t>
  </si>
  <si>
    <t>26/2, 54-62 cm</t>
  </si>
  <si>
    <t>26/3, 34-44 cm</t>
  </si>
  <si>
    <t>27/1, 35-45 cm</t>
  </si>
  <si>
    <t>28/1, 66-76 cm</t>
  </si>
  <si>
    <t>29/1, 25-35 cm</t>
  </si>
  <si>
    <t>29/2, 20-30 cm</t>
  </si>
  <si>
    <t>30/1, 25-35 cm</t>
  </si>
  <si>
    <t>31/1, 37-47 cm</t>
  </si>
  <si>
    <t>32/1, 15-24 cm</t>
  </si>
  <si>
    <t>32/2, 10-20 cm</t>
  </si>
  <si>
    <t>34/2, 56-66 cm</t>
  </si>
  <si>
    <t>34/3, 68-77 cm</t>
  </si>
  <si>
    <t>35/1, 36-45 cm</t>
  </si>
  <si>
    <t>35/2, 35-48 cm</t>
  </si>
  <si>
    <t>35/3, 58-68 cm</t>
  </si>
  <si>
    <t>36/1, 33-34 cm</t>
  </si>
  <si>
    <t>36/2, 60-70 cm</t>
  </si>
  <si>
    <t>37/1, 23-33 cm</t>
  </si>
  <si>
    <t>37/2, 48-58 cm</t>
  </si>
  <si>
    <t>38/1, 81-90 cm</t>
  </si>
  <si>
    <t>38/2, 88-100 cm</t>
  </si>
  <si>
    <t>38/3, 83-93 cm</t>
  </si>
  <si>
    <t>39/1, 50-60 cm</t>
  </si>
  <si>
    <t>39/2, 55-65 cm</t>
  </si>
  <si>
    <t>40/1, 46 -56 cm</t>
  </si>
  <si>
    <t>40/2, 80-90 cm</t>
  </si>
  <si>
    <t>40/3, 88-96 cm</t>
  </si>
  <si>
    <t>41/1, 39-48 cm</t>
  </si>
  <si>
    <t>41/2, 68-78 cm</t>
  </si>
  <si>
    <t>41/3, 56-67 cm</t>
  </si>
  <si>
    <t>42/1, 36-46 cm</t>
  </si>
  <si>
    <t>42/2, 55-66 cm</t>
  </si>
  <si>
    <t>42/3, 73-86 cm</t>
  </si>
  <si>
    <t>43/1, 34-44 cm</t>
  </si>
  <si>
    <t>43/2, 78-88 cm</t>
  </si>
  <si>
    <t>43/3, 62-72 cm</t>
  </si>
  <si>
    <t>44/2, 51-61 cm</t>
  </si>
  <si>
    <t>44/3, 67-77 cm</t>
  </si>
  <si>
    <t>45/1, 25-36 cm</t>
  </si>
  <si>
    <t>45/2, 44-55 cm</t>
  </si>
  <si>
    <t>46/1, 30 40 cm</t>
  </si>
  <si>
    <t>46/2, 56-66 cm</t>
  </si>
  <si>
    <t>46/3, 35-44 cm</t>
  </si>
  <si>
    <t>47/1, 50-61 cm</t>
  </si>
  <si>
    <t>47/3, 58-68 cm</t>
  </si>
  <si>
    <t>47/4, 26-35 cm</t>
  </si>
  <si>
    <t>TDP Site 12</t>
    <phoneticPr fontId="3" type="noConversion"/>
  </si>
  <si>
    <r>
      <t>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>O</t>
    </r>
    <r>
      <rPr>
        <b/>
        <vertAlign val="subscript"/>
        <sz val="7"/>
        <color theme="1"/>
        <rFont val="Arial Unicode MS"/>
        <family val="2"/>
        <charset val="134"/>
      </rPr>
      <t>carbonate</t>
    </r>
    <r>
      <rPr>
        <b/>
        <sz val="7"/>
        <color theme="1"/>
        <rFont val="Arial Unicode MS"/>
        <family val="2"/>
        <charset val="134"/>
      </rPr>
      <t xml:space="preserve"> (‰ VSMOW)</t>
    </r>
    <phoneticPr fontId="3" type="noConversion"/>
  </si>
  <si>
    <t>TDP Site 17</t>
    <phoneticPr fontId="3" type="noConversion"/>
  </si>
  <si>
    <t>Site</t>
  </si>
  <si>
    <t>Depth (feet)</t>
  </si>
  <si>
    <t>Interval</t>
  </si>
  <si>
    <t>South Dover Bridge</t>
  </si>
  <si>
    <t>EECO</t>
  </si>
  <si>
    <t>TEX</t>
  </si>
  <si>
    <t>Inglis et al., 2015</t>
  </si>
  <si>
    <t>Methane Index</t>
  </si>
  <si>
    <t>%GDGT-0</t>
  </si>
  <si>
    <t>GDGT-2/GDGT-3</t>
  </si>
  <si>
    <t>Ring Index</t>
  </si>
  <si>
    <t>Ring Index-TEX</t>
  </si>
  <si>
    <t>Forster et al., 2007</t>
    <phoneticPr fontId="3" type="noConversion"/>
  </si>
  <si>
    <t>BIT</t>
    <phoneticPr fontId="3" type="noConversion"/>
  </si>
  <si>
    <t>&lt;0.4</t>
    <phoneticPr fontId="3" type="noConversion"/>
  </si>
  <si>
    <t>N.D.</t>
    <phoneticPr fontId="3" type="noConversion"/>
  </si>
  <si>
    <t>Brazos-1</t>
    <phoneticPr fontId="3" type="noConversion"/>
  </si>
  <si>
    <t>&lt;0.4</t>
    <phoneticPr fontId="3" type="noConversion"/>
  </si>
  <si>
    <t>%GDGT-0&lt;0.67; cren'/cren'+cren&lt;0.25; ∆RI&lt;0.3</t>
    <phoneticPr fontId="3" type="noConversion"/>
  </si>
  <si>
    <t>N.A.</t>
    <phoneticPr fontId="3" type="noConversion"/>
  </si>
  <si>
    <t>Super et al., 2018</t>
    <phoneticPr fontId="3" type="noConversion"/>
  </si>
  <si>
    <t>Super et al., 2018</t>
    <phoneticPr fontId="3" type="noConversion"/>
  </si>
  <si>
    <t>#No</t>
    <phoneticPr fontId="3" type="noConversion"/>
  </si>
  <si>
    <t>No.</t>
    <phoneticPr fontId="3" type="noConversion"/>
  </si>
  <si>
    <t>S-001</t>
    <phoneticPr fontId="3" type="noConversion"/>
  </si>
  <si>
    <t>S-002</t>
  </si>
  <si>
    <t>S-003</t>
  </si>
  <si>
    <t>S-004</t>
  </si>
  <si>
    <t>S-005</t>
  </si>
  <si>
    <t>S-006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</si>
  <si>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</si>
  <si>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</si>
  <si>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</si>
  <si>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</si>
  <si>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</si>
  <si>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</si>
  <si>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</si>
  <si>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</si>
  <si>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</si>
  <si>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</si>
  <si>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</si>
  <si>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</si>
  <si>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</si>
  <si>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</si>
  <si>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</si>
  <si>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</si>
  <si>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</si>
  <si>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</si>
  <si>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</si>
  <si>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</si>
  <si>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</si>
  <si>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</si>
  <si>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</si>
  <si>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</si>
  <si>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</si>
  <si>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</si>
  <si>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</si>
  <si>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</si>
  <si>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</si>
  <si>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</si>
  <si>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</si>
  <si>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</si>
  <si>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</si>
  <si>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</si>
  <si>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</si>
  <si>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</si>
  <si>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</si>
  <si>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</si>
  <si>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</si>
  <si>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</si>
  <si>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</si>
  <si>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</si>
  <si>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</si>
  <si>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S-050</t>
  </si>
  <si>
    <t>S-051</t>
  </si>
  <si>
    <t>S-052</t>
  </si>
  <si>
    <t>S-053</t>
  </si>
  <si>
    <t>S-054</t>
  </si>
  <si>
    <t>S-055</t>
  </si>
  <si>
    <t>S-056</t>
  </si>
  <si>
    <t>S-057</t>
  </si>
  <si>
    <t>S-058</t>
  </si>
  <si>
    <t>S-059</t>
  </si>
  <si>
    <t>S-060</t>
  </si>
  <si>
    <t>S-061</t>
  </si>
  <si>
    <t>S-062</t>
  </si>
  <si>
    <t>S-063</t>
  </si>
  <si>
    <t>S-064</t>
  </si>
  <si>
    <t>S-065</t>
  </si>
  <si>
    <t>S-066</t>
  </si>
  <si>
    <t>S-067</t>
  </si>
  <si>
    <t>S-068</t>
  </si>
  <si>
    <t>S-069</t>
  </si>
  <si>
    <t>S-070</t>
  </si>
  <si>
    <t>S-071</t>
  </si>
  <si>
    <t>S-072</t>
  </si>
  <si>
    <t>S-073</t>
  </si>
  <si>
    <t>S-074</t>
  </si>
  <si>
    <t>S-075</t>
  </si>
  <si>
    <t>S-076</t>
  </si>
  <si>
    <t>S-077</t>
  </si>
  <si>
    <t>S-078</t>
  </si>
  <si>
    <t>S-079</t>
  </si>
  <si>
    <t>S-080</t>
  </si>
  <si>
    <t>S-081</t>
  </si>
  <si>
    <t>S-082</t>
  </si>
  <si>
    <t>S-083</t>
  </si>
  <si>
    <t>S-084</t>
  </si>
  <si>
    <t>S-085</t>
  </si>
  <si>
    <t>S-086</t>
  </si>
  <si>
    <t>S-087</t>
  </si>
  <si>
    <t>S-088</t>
  </si>
  <si>
    <t>S-089</t>
  </si>
  <si>
    <t>S-090</t>
  </si>
  <si>
    <t>S-091</t>
  </si>
  <si>
    <t>S-092</t>
  </si>
  <si>
    <t>S-093</t>
  </si>
  <si>
    <t>S-094</t>
  </si>
  <si>
    <t>S-095</t>
  </si>
  <si>
    <t>S-096</t>
  </si>
  <si>
    <t>S-097</t>
  </si>
  <si>
    <t>S-098</t>
  </si>
  <si>
    <t>S-099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</si>
  <si>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</si>
  <si>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</si>
  <si>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</si>
  <si>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</si>
  <si>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</si>
  <si>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</si>
  <si>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</si>
  <si>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</si>
  <si>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</si>
  <si>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</si>
  <si>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</si>
  <si>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</si>
  <si>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</si>
  <si>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</si>
  <si>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</si>
  <si>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</si>
  <si>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</si>
  <si>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</si>
  <si>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</si>
  <si>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</si>
  <si>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</si>
  <si>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</si>
  <si>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</si>
  <si>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</si>
  <si>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</si>
  <si>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</si>
  <si>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</si>
  <si>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</si>
  <si>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</si>
  <si>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</si>
  <si>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</si>
  <si>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</si>
  <si>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</si>
  <si>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</si>
  <si>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</si>
  <si>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</si>
  <si>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</si>
  <si>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</si>
  <si>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</si>
  <si>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</si>
  <si>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</si>
  <si>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</si>
  <si>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</si>
  <si>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</si>
  <si>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</si>
  <si>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</si>
  <si>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</si>
  <si>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</si>
  <si>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</si>
  <si>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</si>
  <si>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</si>
  <si>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</si>
  <si>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</si>
  <si>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</si>
  <si>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</si>
  <si>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</si>
  <si>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</si>
  <si>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</si>
  <si>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</si>
  <si>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</si>
  <si>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</si>
  <si>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NO.</t>
    <phoneticPr fontId="3" type="noConversion"/>
  </si>
  <si>
    <t>D1-3-001</t>
    <phoneticPr fontId="3" type="noConversion"/>
  </si>
  <si>
    <t>D1-3-002</t>
  </si>
  <si>
    <t>D1-3-003</t>
  </si>
  <si>
    <t>D1-3-004</t>
  </si>
  <si>
    <t>D1-3-005</t>
  </si>
  <si>
    <t>D1-3-006</t>
  </si>
  <si>
    <t>D1-3-007</t>
  </si>
  <si>
    <t>D1-3-008</t>
  </si>
  <si>
    <t>D1-3-009</t>
  </si>
  <si>
    <t>D1-3-010</t>
  </si>
  <si>
    <t>D1-3-011</t>
  </si>
  <si>
    <t>D1-3-012</t>
  </si>
  <si>
    <t>D1-3-013</t>
  </si>
  <si>
    <t>D1-3-014</t>
  </si>
  <si>
    <t>D1-3-015</t>
  </si>
  <si>
    <t>D1-3-016</t>
  </si>
  <si>
    <t>D1-3-017</t>
  </si>
  <si>
    <t>D1-3-018</t>
  </si>
  <si>
    <t>D1-3-019</t>
  </si>
  <si>
    <t>D1-3-020</t>
  </si>
  <si>
    <t>D1-3-021</t>
  </si>
  <si>
    <t>D1-3-022</t>
  </si>
  <si>
    <t>D1-3-023</t>
  </si>
  <si>
    <t>D1-3-024</t>
  </si>
  <si>
    <t>D1-3-025</t>
  </si>
  <si>
    <t>D1-3-026</t>
  </si>
  <si>
    <t>D1-3-027</t>
  </si>
  <si>
    <t>D1-3-028</t>
  </si>
  <si>
    <t>D1-3-029</t>
  </si>
  <si>
    <t>D1-3-030</t>
  </si>
  <si>
    <t>D1-3-031</t>
  </si>
  <si>
    <t>D1-3-032</t>
  </si>
  <si>
    <t>D1-3-033</t>
  </si>
  <si>
    <t>D1-3-034</t>
  </si>
  <si>
    <t>D1-3-035</t>
  </si>
  <si>
    <t>D1-3-036</t>
  </si>
  <si>
    <t>D1-3-037</t>
  </si>
  <si>
    <t>D1-3-038</t>
  </si>
  <si>
    <t>D1-3-039</t>
  </si>
  <si>
    <t>D1-3-040</t>
  </si>
  <si>
    <t>D1-3-041</t>
  </si>
  <si>
    <t>D1-3-042</t>
  </si>
  <si>
    <t>D1-3-043</t>
  </si>
  <si>
    <t>D1-3-044</t>
  </si>
  <si>
    <t>D1-3-045</t>
  </si>
  <si>
    <t>D1-3-046</t>
  </si>
  <si>
    <t>D1-3-047</t>
  </si>
  <si>
    <t>D1-3-048</t>
  </si>
  <si>
    <t>D1-3-049</t>
  </si>
  <si>
    <t>D1-3-050</t>
  </si>
  <si>
    <t>D1-3-051</t>
  </si>
  <si>
    <t>D1-3-052</t>
  </si>
  <si>
    <t>D1-3-053</t>
  </si>
  <si>
    <t>D1-3-054</t>
  </si>
  <si>
    <t>D1-3-055</t>
  </si>
  <si>
    <t>D1-3-056</t>
  </si>
  <si>
    <t>D1-3-057</t>
  </si>
  <si>
    <t>D1-3-058</t>
  </si>
  <si>
    <t>D1-3-059</t>
  </si>
  <si>
    <t>D1-3-060</t>
  </si>
  <si>
    <t>D1-3-061</t>
  </si>
  <si>
    <t>D1-3-062</t>
  </si>
  <si>
    <t>D1-3-063</t>
  </si>
  <si>
    <t>D1-3-064</t>
  </si>
  <si>
    <t>D1-3-065</t>
  </si>
  <si>
    <t>D1-3-066</t>
  </si>
  <si>
    <t>D1-3-067</t>
  </si>
  <si>
    <t>D1-3-068</t>
  </si>
  <si>
    <t>D1-3-069</t>
  </si>
  <si>
    <t>D1-3-070</t>
  </si>
  <si>
    <t>D1-3-071</t>
  </si>
  <si>
    <t>D1-3-072</t>
  </si>
  <si>
    <t>D1-3-073</t>
  </si>
  <si>
    <t>D1-3-074</t>
  </si>
  <si>
    <t>D1-3-075</t>
  </si>
  <si>
    <t>D1-3-076</t>
  </si>
  <si>
    <t>D1-3-077</t>
  </si>
  <si>
    <t>D1-3-078</t>
  </si>
  <si>
    <t>D1-3-079</t>
  </si>
  <si>
    <t>D1-3-080</t>
  </si>
  <si>
    <t>D1-3-081</t>
  </si>
  <si>
    <t>D1-3-082</t>
  </si>
  <si>
    <t>D1-3-083</t>
  </si>
  <si>
    <t>D1-3-084</t>
  </si>
  <si>
    <t>D1-3-085</t>
  </si>
  <si>
    <t>D1-3-086</t>
  </si>
  <si>
    <t>D1-3-087</t>
  </si>
  <si>
    <t>D1-3-088</t>
  </si>
  <si>
    <t>D1-3-089</t>
  </si>
  <si>
    <t>D1-3-090</t>
  </si>
  <si>
    <t>D1-3-091</t>
  </si>
  <si>
    <t>D1-3-092</t>
  </si>
  <si>
    <t>D1-3-093</t>
  </si>
  <si>
    <t>D1-3-094</t>
  </si>
  <si>
    <t>D1-3-095</t>
  </si>
  <si>
    <t>D1-3-096</t>
  </si>
  <si>
    <t>D1-3-097</t>
  </si>
  <si>
    <t>D1-3-098</t>
  </si>
  <si>
    <t>D1-3-099</t>
  </si>
  <si>
    <t>D1-3-100</t>
  </si>
  <si>
    <t>D1-3-101</t>
  </si>
  <si>
    <t>D1-3-102</t>
  </si>
  <si>
    <t>D1-3-103</t>
  </si>
  <si>
    <t>D1-3-104</t>
  </si>
  <si>
    <t>D1-3-105</t>
  </si>
  <si>
    <t>D1-3-106</t>
  </si>
  <si>
    <t>D1-3-107</t>
  </si>
  <si>
    <t>D1-3-108</t>
  </si>
  <si>
    <t>D1-3-109</t>
  </si>
  <si>
    <t>D1-3-110</t>
  </si>
  <si>
    <t>D1-3-111</t>
  </si>
  <si>
    <t>D1-3-112</t>
  </si>
  <si>
    <t>D1-3-113</t>
  </si>
  <si>
    <t>D1-3-114</t>
  </si>
  <si>
    <t>D1-3-115</t>
  </si>
  <si>
    <t>D1-3-116</t>
  </si>
  <si>
    <t>D1-3-117</t>
  </si>
  <si>
    <t>D1-3-118</t>
  </si>
  <si>
    <t>D1-3-119</t>
  </si>
  <si>
    <t>D1-3-120</t>
  </si>
  <si>
    <t>D1-3-121</t>
  </si>
  <si>
    <t>D1-3-122</t>
  </si>
  <si>
    <t>D1-3-123</t>
  </si>
  <si>
    <t>D1-3-124</t>
  </si>
  <si>
    <t>D1-3-125</t>
  </si>
  <si>
    <t>D1-3-126</t>
  </si>
  <si>
    <t>D1-3-127</t>
  </si>
  <si>
    <t>D1-3-128</t>
  </si>
  <si>
    <t>D1-3-129</t>
  </si>
  <si>
    <t>D1-3-130</t>
  </si>
  <si>
    <t>D1-3-131</t>
  </si>
  <si>
    <t>D1-3-132</t>
  </si>
  <si>
    <t>D1-3-133</t>
  </si>
  <si>
    <t>D1-3-134</t>
  </si>
  <si>
    <t>D1-3-135</t>
  </si>
  <si>
    <t>D1-3-136</t>
  </si>
  <si>
    <t>D1-3-137</t>
  </si>
  <si>
    <t>D1-3-138</t>
  </si>
  <si>
    <t>D1-3-139</t>
  </si>
  <si>
    <t>D1-3-140</t>
  </si>
  <si>
    <t>D1-3-141</t>
  </si>
  <si>
    <t>D1-3-142</t>
  </si>
  <si>
    <t>D1-3-143</t>
  </si>
  <si>
    <t>D1-3-144</t>
  </si>
  <si>
    <t>D1-3-145</t>
  </si>
  <si>
    <t>D1-3-146</t>
  </si>
  <si>
    <t>D1-3-147</t>
  </si>
  <si>
    <t>D1-3-148</t>
  </si>
  <si>
    <t>D1-3-149</t>
  </si>
  <si>
    <t>D1-3-150</t>
  </si>
  <si>
    <t>D1-3-151</t>
  </si>
  <si>
    <t>D1-3-152</t>
  </si>
  <si>
    <t>D1-3-153</t>
  </si>
  <si>
    <t>D1-3-154</t>
  </si>
  <si>
    <t>D1-3-155</t>
  </si>
  <si>
    <t>D1-3-156</t>
  </si>
  <si>
    <t>D1-3-157</t>
  </si>
  <si>
    <t>D1-3-158</t>
  </si>
  <si>
    <t>D1-3-159</t>
  </si>
  <si>
    <t>D1-3-160</t>
  </si>
  <si>
    <t>D1-3-161</t>
  </si>
  <si>
    <t>D1-3-162</t>
  </si>
  <si>
    <t>D1-3-163</t>
  </si>
  <si>
    <t>D1-3-164</t>
  </si>
  <si>
    <t>D1-3-165</t>
  </si>
  <si>
    <t>D1-3-166</t>
  </si>
  <si>
    <t>D1-3-167</t>
  </si>
  <si>
    <t>D1-3-168</t>
  </si>
  <si>
    <t>D1-3-169</t>
  </si>
  <si>
    <t>D1-3-170</t>
  </si>
  <si>
    <t>D1-3-171</t>
  </si>
  <si>
    <t>D1-3-172</t>
  </si>
  <si>
    <t>D1-3-173</t>
  </si>
  <si>
    <t>D1-3-174</t>
  </si>
  <si>
    <t>D1-3-175</t>
  </si>
  <si>
    <t>D1-3-176</t>
  </si>
  <si>
    <t>D1-3-177</t>
  </si>
  <si>
    <t>D1-3-178</t>
  </si>
  <si>
    <t>D1-3-179</t>
  </si>
  <si>
    <t>D1-3-180</t>
  </si>
  <si>
    <t>D1-3-181</t>
  </si>
  <si>
    <t>D1-3-182</t>
  </si>
  <si>
    <t>D1-3-183</t>
  </si>
  <si>
    <t>D1-3-184</t>
  </si>
  <si>
    <t>D1-3-185</t>
  </si>
  <si>
    <t>D1-3-186</t>
  </si>
  <si>
    <t>D1-3-187</t>
  </si>
  <si>
    <t>D1-3-188</t>
  </si>
  <si>
    <t>D1-3-189</t>
  </si>
  <si>
    <t>D1-3-190</t>
  </si>
  <si>
    <t>D1-3-191</t>
  </si>
  <si>
    <t>D1-3-192</t>
  </si>
  <si>
    <t>D1-3-193</t>
  </si>
  <si>
    <t>D1-3-194</t>
  </si>
  <si>
    <t>D1-3-195</t>
  </si>
  <si>
    <t>D1-3-196</t>
  </si>
  <si>
    <t>D1-3-197</t>
  </si>
  <si>
    <t>D1-3-198</t>
  </si>
  <si>
    <t>D1-3-199</t>
  </si>
  <si>
    <t>D1-3-200</t>
  </si>
  <si>
    <t>D1-3-201</t>
  </si>
  <si>
    <t>D1-3-202</t>
  </si>
  <si>
    <t>D1-3-203</t>
  </si>
  <si>
    <t>D1-3-204</t>
  </si>
  <si>
    <t>D1-3-205</t>
  </si>
  <si>
    <t>D1-3-206</t>
  </si>
  <si>
    <t>D1-3-207</t>
  </si>
  <si>
    <t>D1-3-208</t>
  </si>
  <si>
    <t>D1-3-209</t>
  </si>
  <si>
    <t>D1-3-210</t>
  </si>
  <si>
    <t>D1-3-211</t>
  </si>
  <si>
    <t>D1-3-212</t>
  </si>
  <si>
    <t>D1-3-213</t>
  </si>
  <si>
    <t>D1-3-214</t>
  </si>
  <si>
    <t>D1-3-215</t>
  </si>
  <si>
    <t>D1-3-216</t>
  </si>
  <si>
    <t>D1-3-217</t>
  </si>
  <si>
    <t>D1-3-218</t>
  </si>
  <si>
    <t>D1-3-219</t>
  </si>
  <si>
    <t>D1-3-220</t>
  </si>
  <si>
    <t>D1-3-221</t>
  </si>
  <si>
    <t>D1-3-222</t>
  </si>
  <si>
    <t>D1-3-223</t>
  </si>
  <si>
    <t>D1-3-224</t>
  </si>
  <si>
    <t>D1-3-225</t>
  </si>
  <si>
    <t>D1-3-226</t>
  </si>
  <si>
    <t>D1-3-227</t>
  </si>
  <si>
    <t>D1-3-228</t>
  </si>
  <si>
    <t>D1-3-229</t>
  </si>
  <si>
    <t>D1-3-230</t>
  </si>
  <si>
    <t>D1-3-231</t>
  </si>
  <si>
    <t>D1-3-232</t>
  </si>
  <si>
    <t>D1-3-233</t>
  </si>
  <si>
    <t>D1-3-234</t>
  </si>
  <si>
    <t>D1-3-235</t>
  </si>
  <si>
    <t>D1-3-236</t>
  </si>
  <si>
    <t>D1-3-237</t>
  </si>
  <si>
    <t>D1-3-238</t>
  </si>
  <si>
    <t>D1-3-239</t>
  </si>
  <si>
    <t>D1-3-240</t>
  </si>
  <si>
    <t>D1-3-241</t>
  </si>
  <si>
    <t>D1-3-242</t>
  </si>
  <si>
    <t>D1-3-243</t>
  </si>
  <si>
    <t>D1-3-244</t>
  </si>
  <si>
    <t>D1-3-245</t>
  </si>
  <si>
    <t>D1-3-246</t>
  </si>
  <si>
    <t>D1-3-247</t>
  </si>
  <si>
    <t>D1-3-248</t>
  </si>
  <si>
    <t>D1-3-249</t>
  </si>
  <si>
    <t>D1-3-250</t>
  </si>
  <si>
    <t>D1-3-251</t>
  </si>
  <si>
    <t>D1-3-252</t>
  </si>
  <si>
    <t>D1-3-253</t>
  </si>
  <si>
    <t>D1-3-254</t>
  </si>
  <si>
    <t>D1-3-255</t>
  </si>
  <si>
    <t>D1-3-256</t>
  </si>
  <si>
    <t>D1-3-257</t>
  </si>
  <si>
    <t>D1-3-258</t>
  </si>
  <si>
    <t>D1-3-259</t>
  </si>
  <si>
    <t>D1-3-260</t>
  </si>
  <si>
    <t>D1-3-261</t>
  </si>
  <si>
    <t>D1-3-262</t>
  </si>
  <si>
    <t>D1-3-263</t>
  </si>
  <si>
    <t>D1-3-264</t>
  </si>
  <si>
    <t>D1-3-265</t>
  </si>
  <si>
    <t>D1-3-266</t>
  </si>
  <si>
    <t>D1-3-267</t>
  </si>
  <si>
    <t>D1-3-268</t>
  </si>
  <si>
    <t>D1-3-269</t>
  </si>
  <si>
    <t>D1-3-270</t>
  </si>
  <si>
    <t>D1-3-271</t>
  </si>
  <si>
    <t>D1-3-272</t>
  </si>
  <si>
    <t>D1-3-273</t>
  </si>
  <si>
    <t>D1-3-274</t>
  </si>
  <si>
    <t>D1-3-275</t>
  </si>
  <si>
    <t>D1-3-276</t>
  </si>
  <si>
    <t>D1-3-277</t>
  </si>
  <si>
    <t>D1-3-278</t>
  </si>
  <si>
    <t>D1-3-279</t>
  </si>
  <si>
    <t>D1-3-280</t>
  </si>
  <si>
    <t>D1-3-281</t>
  </si>
  <si>
    <t>D1-3-282</t>
  </si>
  <si>
    <t>D1-3-283</t>
  </si>
  <si>
    <t>D1-3-284</t>
  </si>
  <si>
    <t>D1-3-285</t>
  </si>
  <si>
    <t>D1-3-286</t>
  </si>
  <si>
    <t>D1-3-287</t>
  </si>
  <si>
    <t>D1-3-288</t>
  </si>
  <si>
    <t>D1-3-289</t>
  </si>
  <si>
    <t>D1-3-290</t>
  </si>
  <si>
    <t>D1-3-291</t>
  </si>
  <si>
    <t>D1-3-292</t>
  </si>
  <si>
    <t>D1-3-293</t>
  </si>
  <si>
    <t>D1-3-294</t>
  </si>
  <si>
    <t>D1-3-295</t>
  </si>
  <si>
    <t>D1-3-296</t>
  </si>
  <si>
    <t>D1-3-297</t>
  </si>
  <si>
    <t>D1-3-298</t>
  </si>
  <si>
    <t>D1-3-299</t>
  </si>
  <si>
    <t>D1-3-300</t>
  </si>
  <si>
    <t>D1-3-301</t>
  </si>
  <si>
    <t>D1-3-302</t>
  </si>
  <si>
    <t>D1-3-303</t>
  </si>
  <si>
    <t>D1-3-304</t>
  </si>
  <si>
    <t>D1-3-305</t>
  </si>
  <si>
    <t>D1-3-306</t>
  </si>
  <si>
    <t>D1-3-307</t>
  </si>
  <si>
    <t>D1-3-308</t>
  </si>
  <si>
    <t>D1-3-309</t>
  </si>
  <si>
    <t>D1-3-310</t>
  </si>
  <si>
    <t>D1-3-311</t>
  </si>
  <si>
    <t>D1-3-312</t>
  </si>
  <si>
    <t>D1-3-313</t>
  </si>
  <si>
    <t>D1-3-314</t>
  </si>
  <si>
    <t>D1-3-315</t>
  </si>
  <si>
    <t>D1-3-316</t>
  </si>
  <si>
    <t>D1-3-317</t>
  </si>
  <si>
    <t>D1-3-318</t>
  </si>
  <si>
    <t>D1-3-319</t>
  </si>
  <si>
    <t>D1-3-320</t>
  </si>
  <si>
    <t>D1-3-321</t>
  </si>
  <si>
    <t>D1-3-322</t>
  </si>
  <si>
    <t>D1-3-323</t>
  </si>
  <si>
    <t>D1-3-324</t>
  </si>
  <si>
    <t>D1-3-325</t>
  </si>
  <si>
    <t>D1-3-326</t>
  </si>
  <si>
    <t>D1-3-327</t>
  </si>
  <si>
    <t>D1-3-328</t>
  </si>
  <si>
    <t>D1-3-329</t>
  </si>
  <si>
    <t>D1-3-330</t>
  </si>
  <si>
    <t>D1-3-331</t>
  </si>
  <si>
    <t>D1-3-332</t>
  </si>
  <si>
    <t>D1-3-333</t>
  </si>
  <si>
    <t>D1-3-334</t>
  </si>
  <si>
    <t>D1-3-335</t>
  </si>
  <si>
    <t>D1-3-336</t>
  </si>
  <si>
    <t>D1-3-337</t>
  </si>
  <si>
    <t>D1-3-338</t>
  </si>
  <si>
    <t>D1-3-339</t>
  </si>
  <si>
    <t>D1-3-340</t>
  </si>
  <si>
    <t>D1-3-341</t>
  </si>
  <si>
    <t>D1-3-342</t>
  </si>
  <si>
    <t>D1-3-343</t>
  </si>
  <si>
    <t>D1-3-344</t>
  </si>
  <si>
    <t>D1-3-345</t>
  </si>
  <si>
    <t>D1-3-346</t>
  </si>
  <si>
    <t>D1-3-347</t>
  </si>
  <si>
    <t>D1-3-348</t>
  </si>
  <si>
    <t>D1-3-349</t>
  </si>
  <si>
    <t>D1-3-350</t>
  </si>
  <si>
    <t>D1-3-351</t>
  </si>
  <si>
    <t>D1-3-352</t>
  </si>
  <si>
    <t>D1-3-353</t>
  </si>
  <si>
    <t>D1-3-354</t>
  </si>
  <si>
    <t>D1-3-355</t>
  </si>
  <si>
    <t>D1-3-356</t>
  </si>
  <si>
    <t>D1-3-357</t>
  </si>
  <si>
    <t>D1-3-358</t>
  </si>
  <si>
    <t>D1-3-359</t>
  </si>
  <si>
    <t>D1-3-360</t>
  </si>
  <si>
    <t>D1-3-361</t>
  </si>
  <si>
    <t>D1-3-362</t>
  </si>
  <si>
    <t>D1-3-363</t>
  </si>
  <si>
    <t>D1-3-364</t>
  </si>
  <si>
    <t>D1-3-365</t>
  </si>
  <si>
    <t>D1-3-366</t>
  </si>
  <si>
    <t>D1-3-367</t>
  </si>
  <si>
    <t>D1-3-368</t>
  </si>
  <si>
    <t>D1-3-369</t>
  </si>
  <si>
    <t>D1-3-370</t>
  </si>
  <si>
    <t>D1-3-371</t>
  </si>
  <si>
    <t>D1-3-372</t>
  </si>
  <si>
    <t>D1-3-373</t>
  </si>
  <si>
    <t>D1-3-374</t>
  </si>
  <si>
    <t>D1-3-375</t>
  </si>
  <si>
    <t>D1-3-376</t>
  </si>
  <si>
    <t>D1-3-377</t>
  </si>
  <si>
    <t>D1-3-378</t>
  </si>
  <si>
    <t>D1-3-379</t>
  </si>
  <si>
    <t>D1-3-380</t>
  </si>
  <si>
    <t>D1-3-381</t>
  </si>
  <si>
    <t>D1-3-382</t>
  </si>
  <si>
    <t>D1-3-383</t>
  </si>
  <si>
    <t>D1-3-384</t>
  </si>
  <si>
    <t>D1-3-385</t>
  </si>
  <si>
    <t>D1-3-386</t>
  </si>
  <si>
    <t>D1-3-387</t>
  </si>
  <si>
    <t>D1-3-388</t>
  </si>
  <si>
    <t>D1-3-389</t>
  </si>
  <si>
    <t>D1-3-390</t>
  </si>
  <si>
    <t>D1-3-391</t>
  </si>
  <si>
    <t>D1-3-392</t>
  </si>
  <si>
    <t>D1-3-393</t>
  </si>
  <si>
    <t>D1-3-394</t>
  </si>
  <si>
    <t>D1-3-395</t>
  </si>
  <si>
    <t>D1-3-396</t>
  </si>
  <si>
    <t>D1-3-397</t>
  </si>
  <si>
    <t>D1-3-398</t>
  </si>
  <si>
    <t>D1-3-399</t>
  </si>
  <si>
    <t>D1-3-400</t>
  </si>
  <si>
    <t>D1-3-401</t>
  </si>
  <si>
    <t>D1-3-402</t>
  </si>
  <si>
    <t>D1-3-403</t>
  </si>
  <si>
    <t>D1-3-404</t>
  </si>
  <si>
    <t>D1-3-405</t>
  </si>
  <si>
    <t>D1-3-406</t>
  </si>
  <si>
    <t>D1-3-407</t>
  </si>
  <si>
    <t>D1-3-408</t>
  </si>
  <si>
    <t>D1-3-409</t>
  </si>
  <si>
    <t>D1-3-410</t>
  </si>
  <si>
    <t>D1-3-411</t>
  </si>
  <si>
    <t>D1-3-412</t>
  </si>
  <si>
    <t>D1-3-413</t>
  </si>
  <si>
    <t>D1-3-414</t>
  </si>
  <si>
    <t>D1-3-415</t>
  </si>
  <si>
    <t>D1-3-416</t>
  </si>
  <si>
    <t>D1-3-417</t>
  </si>
  <si>
    <t>D1-3-418</t>
  </si>
  <si>
    <t>D1-3-419</t>
  </si>
  <si>
    <t>D1-3-420</t>
  </si>
  <si>
    <t>D1-3-421</t>
  </si>
  <si>
    <t>D1-3-422</t>
  </si>
  <si>
    <t>D1-3-423</t>
  </si>
  <si>
    <t>D1-3-424</t>
  </si>
  <si>
    <t>D1-3-425</t>
  </si>
  <si>
    <t>D1-3-426</t>
  </si>
  <si>
    <t>D1-3-427</t>
  </si>
  <si>
    <t>D1-3-428</t>
  </si>
  <si>
    <t>D1-3-429</t>
  </si>
  <si>
    <t>D1-3-430</t>
  </si>
  <si>
    <t>D1-3-431</t>
  </si>
  <si>
    <t>D1-3-432</t>
  </si>
  <si>
    <t>D1-3-433</t>
  </si>
  <si>
    <t>D1-3-434</t>
  </si>
  <si>
    <t>D1-3-435</t>
  </si>
  <si>
    <t>D1-3-436</t>
  </si>
  <si>
    <t>D1-3-437</t>
  </si>
  <si>
    <t>D1-3-438</t>
  </si>
  <si>
    <t>D1-3-439</t>
  </si>
  <si>
    <t>D1-3-440</t>
  </si>
  <si>
    <t>D1-3-441</t>
  </si>
  <si>
    <t>D1-3-442</t>
  </si>
  <si>
    <t>D1-3-443</t>
  </si>
  <si>
    <t>D1-3-444</t>
  </si>
  <si>
    <t>D1-3-445</t>
  </si>
  <si>
    <t>D1-3-446</t>
  </si>
  <si>
    <t>D1-3-447</t>
  </si>
  <si>
    <t>D1-3-448</t>
  </si>
  <si>
    <t>D1-3-449</t>
  </si>
  <si>
    <t>D1-3-450</t>
  </si>
  <si>
    <t>D1-3-451</t>
  </si>
  <si>
    <t>D1-3-452</t>
  </si>
  <si>
    <t>D1-3-453</t>
  </si>
  <si>
    <t>D1-3-454</t>
  </si>
  <si>
    <t>D1-3-455</t>
  </si>
  <si>
    <t>D1-3-456</t>
  </si>
  <si>
    <t>D1-3-457</t>
  </si>
  <si>
    <t>D1-3-458</t>
  </si>
  <si>
    <t>D1-3-459</t>
  </si>
  <si>
    <t>D1-3-460</t>
  </si>
  <si>
    <t>D1-3-461</t>
  </si>
  <si>
    <t>D1-3-462</t>
  </si>
  <si>
    <t>D1-3-463</t>
  </si>
  <si>
    <t>D1-3-464</t>
  </si>
  <si>
    <t>D1-3-465</t>
  </si>
  <si>
    <t>D1-3-466</t>
  </si>
  <si>
    <t>D1-3-467</t>
  </si>
  <si>
    <t>D1-3-468</t>
  </si>
  <si>
    <t>D1-3-469</t>
  </si>
  <si>
    <t>D1-3-470</t>
  </si>
  <si>
    <t>D1-3-471</t>
  </si>
  <si>
    <t>D1-3-472</t>
  </si>
  <si>
    <t>D1-3-473</t>
  </si>
  <si>
    <t>D1-3-474</t>
  </si>
  <si>
    <t>D1-3-475</t>
  </si>
  <si>
    <t>D1-3-476</t>
  </si>
  <si>
    <t>D1-3-477</t>
  </si>
  <si>
    <t>D1-3-478</t>
  </si>
  <si>
    <t>D1-3-479</t>
  </si>
  <si>
    <t>D1-3-480</t>
  </si>
  <si>
    <t>D1-3-481</t>
  </si>
  <si>
    <t>D1-3-482</t>
  </si>
  <si>
    <t>D1-3-483</t>
  </si>
  <si>
    <t>D1-3-484</t>
  </si>
  <si>
    <t>D1-3-485</t>
  </si>
  <si>
    <t>D1-3-486</t>
  </si>
  <si>
    <t>D1-3-487</t>
  </si>
  <si>
    <t>D1-3-488</t>
  </si>
  <si>
    <t>D1-3-489</t>
  </si>
  <si>
    <t>D1-3-490</t>
  </si>
  <si>
    <t>D1-3-491</t>
  </si>
  <si>
    <t>D1-3-492</t>
  </si>
  <si>
    <t>D1-3-493</t>
  </si>
  <si>
    <t>D1-3-494</t>
  </si>
  <si>
    <t>D1-3-495</t>
  </si>
  <si>
    <t>D1-3-496</t>
  </si>
  <si>
    <t>D1-3-497</t>
  </si>
  <si>
    <t>D1-3-498</t>
  </si>
  <si>
    <t>D1-3-499</t>
  </si>
  <si>
    <t>D1-3-500</t>
  </si>
  <si>
    <t>D1-3-501</t>
  </si>
  <si>
    <t>D1-3-502</t>
  </si>
  <si>
    <t>D1-3-503</t>
  </si>
  <si>
    <t>D1-3-504</t>
  </si>
  <si>
    <t>D1-3-505</t>
  </si>
  <si>
    <t>D1-3-506</t>
  </si>
  <si>
    <t>D1-3-507</t>
  </si>
  <si>
    <t>D1-3-508</t>
  </si>
  <si>
    <t>D1-3-509</t>
  </si>
  <si>
    <t>D1-3-510</t>
  </si>
  <si>
    <t>D1-3-511</t>
  </si>
  <si>
    <t>D1-3-512</t>
  </si>
  <si>
    <t>D1-3-513</t>
  </si>
  <si>
    <t>D1-3-514</t>
  </si>
  <si>
    <t>D1-3-515</t>
  </si>
  <si>
    <t>D1-3-516</t>
  </si>
  <si>
    <t>D1-3-517</t>
  </si>
  <si>
    <t>D1-3-518</t>
  </si>
  <si>
    <t>D1-3-519</t>
  </si>
  <si>
    <t>D1-3-520</t>
  </si>
  <si>
    <t>D1-3-521</t>
  </si>
  <si>
    <t>D1-3-522</t>
  </si>
  <si>
    <t>D1-3-523</t>
  </si>
  <si>
    <t>D1-3-524</t>
  </si>
  <si>
    <t>D1-3-525</t>
  </si>
  <si>
    <t>D1-3-526</t>
  </si>
  <si>
    <t>D1-3-527</t>
  </si>
  <si>
    <t>D1-3-528</t>
  </si>
  <si>
    <t>D1-3-529</t>
  </si>
  <si>
    <t>D1-3-530</t>
  </si>
  <si>
    <t>D1-3-531</t>
  </si>
  <si>
    <t>D1-3-532</t>
  </si>
  <si>
    <t>D1-3-533</t>
  </si>
  <si>
    <t>D1-3-534</t>
  </si>
  <si>
    <t>D1-3-535</t>
  </si>
  <si>
    <t>D1-3-536</t>
  </si>
  <si>
    <t>D1-3-537</t>
  </si>
  <si>
    <t>D1-3-538</t>
  </si>
  <si>
    <t>D1-3-539</t>
  </si>
  <si>
    <t>D1-3-540</t>
  </si>
  <si>
    <t>D1-3-541</t>
  </si>
  <si>
    <t>D1-3-542</t>
  </si>
  <si>
    <t>D1-3-543</t>
  </si>
  <si>
    <t>D1-3-544</t>
  </si>
  <si>
    <t>D1-3-545</t>
  </si>
  <si>
    <t>D1-3-546</t>
  </si>
  <si>
    <t>D1-3-547</t>
  </si>
  <si>
    <t>D1-3-548</t>
  </si>
  <si>
    <t>D1-3-549</t>
  </si>
  <si>
    <t>D1-3-550</t>
  </si>
  <si>
    <t>D1-3-551</t>
  </si>
  <si>
    <t>D1-3-552</t>
  </si>
  <si>
    <t>D1-3-553</t>
  </si>
  <si>
    <t>D1-3-554</t>
  </si>
  <si>
    <t>D1-3-555</t>
  </si>
  <si>
    <t>D1-3-556</t>
  </si>
  <si>
    <t>D1-3-557</t>
  </si>
  <si>
    <t>D1-3-558</t>
  </si>
  <si>
    <t>D1-3-559</t>
  </si>
  <si>
    <t>D1-3-560</t>
  </si>
  <si>
    <t>D1-3-561</t>
  </si>
  <si>
    <t>D1-3-562</t>
  </si>
  <si>
    <t>D1-3-563</t>
  </si>
  <si>
    <t>D1-3-564</t>
  </si>
  <si>
    <t>D1-3-565</t>
  </si>
  <si>
    <t>D1-3-566</t>
  </si>
  <si>
    <t>D1-3-567</t>
  </si>
  <si>
    <t>D1-3-568</t>
  </si>
  <si>
    <t>D1-3-569</t>
  </si>
  <si>
    <t>D1-3-570</t>
  </si>
  <si>
    <t>D1-3-571</t>
  </si>
  <si>
    <t>D1-3-572</t>
  </si>
  <si>
    <t>D1-3-573</t>
  </si>
  <si>
    <t>D1-3-574</t>
  </si>
  <si>
    <t>D1-3-575</t>
  </si>
  <si>
    <t>D1-3-576</t>
  </si>
  <si>
    <t>D1-3-577</t>
  </si>
  <si>
    <t>D1-3-578</t>
  </si>
  <si>
    <t>D1-3-579</t>
  </si>
  <si>
    <t>D1-3-580</t>
  </si>
  <si>
    <t>D1-3-581</t>
  </si>
  <si>
    <t>D1-3-582</t>
  </si>
  <si>
    <t>D1-3-583</t>
  </si>
  <si>
    <t>D1-3-584</t>
  </si>
  <si>
    <t>D1-3-585</t>
  </si>
  <si>
    <t>D1-3-586</t>
  </si>
  <si>
    <t>D1-3-587</t>
  </si>
  <si>
    <t>D1-3-588</t>
  </si>
  <si>
    <t>D1-3-589</t>
  </si>
  <si>
    <t>D1-3-590</t>
  </si>
  <si>
    <t>D1-3-591</t>
  </si>
  <si>
    <t>D1-3-592</t>
  </si>
  <si>
    <t>D1-3-593</t>
  </si>
  <si>
    <t>D1-3-594</t>
  </si>
  <si>
    <t>D1-3-595</t>
  </si>
  <si>
    <t>D1-3-596</t>
  </si>
  <si>
    <t>D1-3-597</t>
  </si>
  <si>
    <t>D1-3-598</t>
  </si>
  <si>
    <t>D1-3-599</t>
  </si>
  <si>
    <t>D1-3-600</t>
  </si>
  <si>
    <t>D1-3-601</t>
  </si>
  <si>
    <t>D1-3-602</t>
  </si>
  <si>
    <t>D1-3-603</t>
  </si>
  <si>
    <t>D1-3-604</t>
  </si>
  <si>
    <t>D1-3-605</t>
  </si>
  <si>
    <t>D1-3-606</t>
  </si>
  <si>
    <t>D1-3-607</t>
  </si>
  <si>
    <t>D1-3-608</t>
  </si>
  <si>
    <t>D1-3-609</t>
  </si>
  <si>
    <t>D1-3-610</t>
  </si>
  <si>
    <t>D1-3-611</t>
  </si>
  <si>
    <t>D1-3-612</t>
  </si>
  <si>
    <t>D1-3-613</t>
  </si>
  <si>
    <t>D1-3-614</t>
  </si>
  <si>
    <t>D1-3-615</t>
  </si>
  <si>
    <t>D1-3-616</t>
  </si>
  <si>
    <t>D1-3-617</t>
  </si>
  <si>
    <t>D1-3-618</t>
  </si>
  <si>
    <t>D1-3-619</t>
  </si>
  <si>
    <t>D1-3-620</t>
  </si>
  <si>
    <t>D1-3-621</t>
  </si>
  <si>
    <t>D1-3-622</t>
  </si>
  <si>
    <t>D1-3-623</t>
  </si>
  <si>
    <t>D1-3-624</t>
  </si>
  <si>
    <t>D1-3-625</t>
  </si>
  <si>
    <t>D1-3-626</t>
  </si>
  <si>
    <t>D1-3-627</t>
  </si>
  <si>
    <t>D1-3-628</t>
  </si>
  <si>
    <t>D1-3-629</t>
  </si>
  <si>
    <t>D1-3-630</t>
  </si>
  <si>
    <t>D1-3-631</t>
  </si>
  <si>
    <t>D1-3-632</t>
  </si>
  <si>
    <t>D1-3-633</t>
  </si>
  <si>
    <t>D1-3-634</t>
  </si>
  <si>
    <t>D1-3-635</t>
  </si>
  <si>
    <t>D1-3-636</t>
  </si>
  <si>
    <t>D1-3-637</t>
  </si>
  <si>
    <t>D1-3-638</t>
  </si>
  <si>
    <t>D1-3-639</t>
  </si>
  <si>
    <t>No.</t>
    <phoneticPr fontId="3" type="noConversion"/>
  </si>
  <si>
    <t>D4-5-001</t>
    <phoneticPr fontId="3" type="noConversion"/>
  </si>
  <si>
    <t>D4-5-002</t>
  </si>
  <si>
    <t>D4-5-003</t>
  </si>
  <si>
    <t>D4-5-004</t>
  </si>
  <si>
    <t>D4-5-005</t>
  </si>
  <si>
    <t>D4-5-006</t>
  </si>
  <si>
    <t>D4-5-007</t>
  </si>
  <si>
    <t>D4-5-008</t>
  </si>
  <si>
    <t>D4-5-009</t>
  </si>
  <si>
    <t>D4-5-010</t>
  </si>
  <si>
    <t>D4-5-011</t>
  </si>
  <si>
    <t>D4-5-012</t>
  </si>
  <si>
    <t>D4-5-013</t>
  </si>
  <si>
    <t>D4-5-014</t>
  </si>
  <si>
    <t>D4-5-015</t>
  </si>
  <si>
    <t>D4-5-016</t>
  </si>
  <si>
    <t>D4-5-017</t>
  </si>
  <si>
    <t>D4-5-018</t>
  </si>
  <si>
    <t>D4-5-019</t>
  </si>
  <si>
    <t>D4-5-020</t>
  </si>
  <si>
    <t>D4-5-021</t>
  </si>
  <si>
    <t>D4-5-022</t>
  </si>
  <si>
    <t>D4-5-023</t>
  </si>
  <si>
    <t>D4-5-024</t>
  </si>
  <si>
    <t>D4-5-025</t>
  </si>
  <si>
    <t>D4-5-026</t>
  </si>
  <si>
    <t>D4-5-027</t>
  </si>
  <si>
    <t>D4-5-028</t>
  </si>
  <si>
    <t>D4-5-029</t>
  </si>
  <si>
    <t>D4-5-030</t>
  </si>
  <si>
    <t>D4-5-031</t>
  </si>
  <si>
    <t>D4-5-032</t>
  </si>
  <si>
    <t>D4-5-033</t>
  </si>
  <si>
    <t>D4-5-034</t>
  </si>
  <si>
    <t>D4-5-035</t>
  </si>
  <si>
    <t>D4-5-036</t>
  </si>
  <si>
    <t>D4-5-037</t>
  </si>
  <si>
    <t>D4-5-038</t>
  </si>
  <si>
    <t>D4-5-039</t>
  </si>
  <si>
    <t>D4-5-040</t>
  </si>
  <si>
    <t>D4-5-041</t>
  </si>
  <si>
    <t>D4-5-042</t>
  </si>
  <si>
    <t>D4-5-043</t>
  </si>
  <si>
    <t>D4-5-044</t>
  </si>
  <si>
    <t>D4-5-045</t>
  </si>
  <si>
    <t>D4-5-046</t>
  </si>
  <si>
    <t>D4-5-047</t>
  </si>
  <si>
    <t>D4-5-048</t>
  </si>
  <si>
    <t>D4-5-049</t>
  </si>
  <si>
    <t>D4-5-050</t>
  </si>
  <si>
    <t>D4-5-051</t>
  </si>
  <si>
    <t>D4-5-052</t>
  </si>
  <si>
    <t>D4-5-053</t>
  </si>
  <si>
    <t>D4-5-054</t>
  </si>
  <si>
    <t>D4-5-055</t>
  </si>
  <si>
    <t>D4-5-056</t>
  </si>
  <si>
    <t>D4-5-057</t>
  </si>
  <si>
    <t>D4-5-058</t>
  </si>
  <si>
    <t>D4-5-059</t>
  </si>
  <si>
    <t>D4-5-060</t>
  </si>
  <si>
    <t>D4-5-061</t>
  </si>
  <si>
    <t>D4-5-062</t>
  </si>
  <si>
    <t>D4-5-063</t>
  </si>
  <si>
    <t>D4-5-064</t>
  </si>
  <si>
    <t>D4-5-065</t>
  </si>
  <si>
    <t>D4-5-066</t>
  </si>
  <si>
    <t>D4-5-067</t>
  </si>
  <si>
    <t>D4-5-068</t>
  </si>
  <si>
    <t>D4-5-069</t>
  </si>
  <si>
    <t>D4-5-070</t>
  </si>
  <si>
    <t>D4-5-071</t>
  </si>
  <si>
    <t>D4-5-072</t>
  </si>
  <si>
    <t>D4-5-073</t>
  </si>
  <si>
    <t>D4-5-074</t>
  </si>
  <si>
    <t>D4-5-075</t>
  </si>
  <si>
    <t>D4-5-076</t>
  </si>
  <si>
    <t>D4-5-077</t>
  </si>
  <si>
    <t>D4-5-078</t>
  </si>
  <si>
    <t>D4-5-079</t>
  </si>
  <si>
    <t>D4-5-080</t>
  </si>
  <si>
    <t>D4-5-081</t>
  </si>
  <si>
    <t>D4-5-082</t>
  </si>
  <si>
    <t>D4-5-083</t>
  </si>
  <si>
    <t>D4-5-084</t>
  </si>
  <si>
    <t>D4-5-085</t>
  </si>
  <si>
    <t>D4-5-086</t>
  </si>
  <si>
    <t>D4-5-087</t>
  </si>
  <si>
    <t>D4-5-088</t>
  </si>
  <si>
    <t>D4-5-089</t>
  </si>
  <si>
    <t>D4-5-090</t>
  </si>
  <si>
    <t>D4-5-091</t>
  </si>
  <si>
    <t>D4-5-092</t>
  </si>
  <si>
    <t>D4-5-093</t>
  </si>
  <si>
    <t>D4-5-094</t>
  </si>
  <si>
    <t>D4-5-095</t>
  </si>
  <si>
    <t>D4-5-096</t>
  </si>
  <si>
    <t>D4-5-097</t>
  </si>
  <si>
    <t>D4-5-098</t>
  </si>
  <si>
    <t>D4-5-099</t>
  </si>
  <si>
    <t>D4-5-100</t>
  </si>
  <si>
    <t>D4-5-101</t>
  </si>
  <si>
    <t>D4-5-102</t>
  </si>
  <si>
    <t>D4-5-103</t>
  </si>
  <si>
    <t>D4-5-104</t>
  </si>
  <si>
    <t>C1-2-001</t>
    <phoneticPr fontId="3" type="noConversion"/>
  </si>
  <si>
    <t>C1-2-002</t>
  </si>
  <si>
    <t>C1-2-003</t>
  </si>
  <si>
    <t>C1-2-004</t>
  </si>
  <si>
    <t>C1-2-005</t>
  </si>
  <si>
    <t>C1-2-006</t>
  </si>
  <si>
    <t>C1-2-007</t>
  </si>
  <si>
    <t>C1-2-008</t>
  </si>
  <si>
    <t>C1-2-009</t>
  </si>
  <si>
    <t>C1-2-010</t>
  </si>
  <si>
    <t>C1-2-011</t>
  </si>
  <si>
    <t>C1-2-012</t>
  </si>
  <si>
    <t>C1-2-013</t>
  </si>
  <si>
    <t>C1-2-014</t>
  </si>
  <si>
    <t>C1-2-015</t>
  </si>
  <si>
    <t>C1-2-016</t>
  </si>
  <si>
    <t>C1-2-017</t>
  </si>
  <si>
    <t>C1-2-018</t>
  </si>
  <si>
    <t>C1-2-019</t>
  </si>
  <si>
    <t>C1-2-020</t>
  </si>
  <si>
    <t>C1-2-021</t>
  </si>
  <si>
    <t>C1-2-022</t>
  </si>
  <si>
    <t>C1-2-023</t>
  </si>
  <si>
    <t>C1-2-024</t>
  </si>
  <si>
    <t>C1-2-025</t>
  </si>
  <si>
    <t>C1-2-026</t>
  </si>
  <si>
    <t>C1-2-027</t>
  </si>
  <si>
    <t>C1-2-028</t>
  </si>
  <si>
    <t>C1-2-029</t>
  </si>
  <si>
    <t>C1-2-030</t>
  </si>
  <si>
    <t>C1-2-031</t>
  </si>
  <si>
    <t>C1-2-032</t>
  </si>
  <si>
    <t>C1-2-033</t>
  </si>
  <si>
    <t>C1-2-034</t>
  </si>
  <si>
    <t>C1-2-035</t>
  </si>
  <si>
    <t>C1-2-036</t>
  </si>
  <si>
    <t>C1-2-037</t>
  </si>
  <si>
    <t>C1-2-038</t>
  </si>
  <si>
    <t>C1-2-039</t>
  </si>
  <si>
    <t>C1-2-040</t>
  </si>
  <si>
    <t>C1-2-041</t>
  </si>
  <si>
    <t>C1-2-042</t>
  </si>
  <si>
    <t>C1-2-043</t>
  </si>
  <si>
    <t>C1-2-044</t>
  </si>
  <si>
    <t>C1-2-045</t>
  </si>
  <si>
    <t>C1-2-046</t>
  </si>
  <si>
    <t>C1-2-047</t>
  </si>
  <si>
    <t>C1-2-048</t>
  </si>
  <si>
    <t>C1-2-049</t>
  </si>
  <si>
    <t>C1-2-050</t>
  </si>
  <si>
    <t>C1-2-051</t>
  </si>
  <si>
    <t>C1-2-052</t>
  </si>
  <si>
    <t>C1-2-053</t>
  </si>
  <si>
    <t>C1-2-054</t>
  </si>
  <si>
    <t>C1-2-055</t>
  </si>
  <si>
    <t>C1-2-056</t>
  </si>
  <si>
    <t>C1-2-057</t>
  </si>
  <si>
    <t>C1-2-058</t>
  </si>
  <si>
    <t>C1-2-059</t>
  </si>
  <si>
    <t>C1-2-060</t>
  </si>
  <si>
    <t>C1-2-061</t>
  </si>
  <si>
    <t>C1-2-062</t>
  </si>
  <si>
    <t>C1-2-063</t>
  </si>
  <si>
    <t>C1-2-064</t>
  </si>
  <si>
    <t>C1-2-065</t>
  </si>
  <si>
    <t>C1-2-066</t>
  </si>
  <si>
    <t>C1-2-067</t>
  </si>
  <si>
    <t>C1-2-068</t>
  </si>
  <si>
    <t>C1-2-069</t>
  </si>
  <si>
    <t>C1-2-070</t>
  </si>
  <si>
    <t>C1-2-071</t>
  </si>
  <si>
    <t>C1-2-072</t>
  </si>
  <si>
    <t>C1-2-073</t>
  </si>
  <si>
    <t>C1-2-074</t>
  </si>
  <si>
    <t>C1-2-075</t>
  </si>
  <si>
    <t>C1-2-076</t>
  </si>
  <si>
    <t>C1-2-077</t>
  </si>
  <si>
    <t>C1-2-078</t>
  </si>
  <si>
    <t>C1-2-079</t>
  </si>
  <si>
    <t>C1-2-080</t>
  </si>
  <si>
    <t>C1-2-081</t>
  </si>
  <si>
    <t>C1-2-082</t>
  </si>
  <si>
    <t>C1-2-083</t>
  </si>
  <si>
    <t>C1-2-084</t>
  </si>
  <si>
    <t>C1-2-085</t>
  </si>
  <si>
    <t>C1-2-086</t>
  </si>
  <si>
    <t>C1-2-087</t>
  </si>
  <si>
    <t>C1-2-088</t>
  </si>
  <si>
    <t>C1-2-089</t>
  </si>
  <si>
    <t>C1-2-090</t>
  </si>
  <si>
    <t>C1-2-091</t>
  </si>
  <si>
    <t>C1-2-092</t>
  </si>
  <si>
    <t>C1-2-093</t>
  </si>
  <si>
    <t>C1-2-094</t>
  </si>
  <si>
    <t>C1-2-095</t>
  </si>
  <si>
    <t>C1-2-096</t>
  </si>
  <si>
    <t>C1-2-097</t>
  </si>
  <si>
    <t>C1-2-098</t>
  </si>
  <si>
    <t>C1-2-099</t>
  </si>
  <si>
    <t>C1-2-100</t>
  </si>
  <si>
    <t>C1-2-101</t>
  </si>
  <si>
    <t>C1-2-102</t>
  </si>
  <si>
    <t>C1-2-103</t>
  </si>
  <si>
    <t>C1-2-104</t>
  </si>
  <si>
    <t>C1-2-105</t>
  </si>
  <si>
    <t>C1-2-106</t>
  </si>
  <si>
    <t>C1-2-107</t>
  </si>
  <si>
    <t>C1-2-108</t>
  </si>
  <si>
    <t>C1-2-109</t>
  </si>
  <si>
    <t>C1-2-110</t>
  </si>
  <si>
    <t>C1-2-111</t>
  </si>
  <si>
    <t>C1-2-112</t>
  </si>
  <si>
    <t>C1-2-113</t>
  </si>
  <si>
    <t>C1-2-114</t>
  </si>
  <si>
    <t>C1-2-115</t>
  </si>
  <si>
    <t>C1-2-116</t>
  </si>
  <si>
    <t>C1-2-117</t>
  </si>
  <si>
    <t>C1-2-118</t>
  </si>
  <si>
    <t>C1-2-119</t>
  </si>
  <si>
    <t>C1-2-120</t>
  </si>
  <si>
    <t>C1-2-121</t>
  </si>
  <si>
    <t>C1-2-122</t>
  </si>
  <si>
    <t>C1-2-123</t>
  </si>
  <si>
    <t>C1-2-124</t>
  </si>
  <si>
    <t>C1-2-125</t>
  </si>
  <si>
    <t>C1-2-126</t>
  </si>
  <si>
    <t>C1-2-127</t>
  </si>
  <si>
    <t>C1-2-128</t>
  </si>
  <si>
    <t>C1-2-129</t>
  </si>
  <si>
    <t>C1-2-130</t>
  </si>
  <si>
    <t>C1-2-131</t>
  </si>
  <si>
    <t>C1-2-132</t>
  </si>
  <si>
    <t>C1-2-133</t>
  </si>
  <si>
    <t>C1-2-134</t>
  </si>
  <si>
    <t>C1-2-135</t>
  </si>
  <si>
    <t>C1-2-136</t>
  </si>
  <si>
    <t>C1-2-137</t>
  </si>
  <si>
    <t>C1-2-138</t>
  </si>
  <si>
    <t>C1-2-139</t>
  </si>
  <si>
    <t>C1-2-140</t>
  </si>
  <si>
    <t>C1-2-141</t>
  </si>
  <si>
    <t>C1-2-142</t>
  </si>
  <si>
    <t>C1-2-143</t>
  </si>
  <si>
    <t>C1-2-144</t>
  </si>
  <si>
    <t>C1-2-145</t>
  </si>
  <si>
    <t>C1-2-146</t>
  </si>
  <si>
    <t>C1-2-147</t>
  </si>
  <si>
    <t>C1-2-148</t>
  </si>
  <si>
    <t>C1-2-149</t>
  </si>
  <si>
    <t>C1-2-150</t>
  </si>
  <si>
    <t>C1-2-151</t>
  </si>
  <si>
    <t>C1-2-152</t>
  </si>
  <si>
    <t>C1-2-153</t>
  </si>
  <si>
    <t>C1-2-154</t>
  </si>
  <si>
    <t>C1-2-155</t>
  </si>
  <si>
    <t>C1-2-156</t>
  </si>
  <si>
    <t>C1-2-157</t>
  </si>
  <si>
    <t>C1-2-158</t>
  </si>
  <si>
    <t>C1-2-159</t>
  </si>
  <si>
    <t>C1-2-160</t>
  </si>
  <si>
    <t>C1-2-161</t>
  </si>
  <si>
    <t>C1-2-162</t>
  </si>
  <si>
    <t>C1-2-163</t>
  </si>
  <si>
    <t>C1-2-164</t>
  </si>
  <si>
    <t>C1-2-165</t>
  </si>
  <si>
    <t>C1-2-166</t>
  </si>
  <si>
    <t>C1-2-167</t>
  </si>
  <si>
    <t>C1-2-168</t>
  </si>
  <si>
    <t>C1-2-169</t>
  </si>
  <si>
    <t>C1-2-170</t>
  </si>
  <si>
    <t>C1-2-171</t>
  </si>
  <si>
    <t>C1-2-172</t>
  </si>
  <si>
    <t>C1-2-173</t>
  </si>
  <si>
    <t>C1-2-174</t>
  </si>
  <si>
    <t>C1-2-175</t>
  </si>
  <si>
    <t>C1-2-176</t>
  </si>
  <si>
    <t>C1-2-177</t>
  </si>
  <si>
    <t>C1-2-178</t>
  </si>
  <si>
    <t>C1-2-179</t>
  </si>
  <si>
    <t>C1-2-180</t>
  </si>
  <si>
    <t>C1-2-181</t>
  </si>
  <si>
    <t>C1-2-182</t>
  </si>
  <si>
    <t>C1-2-183</t>
  </si>
  <si>
    <t>C1-2-184</t>
  </si>
  <si>
    <t>C1-2-185</t>
  </si>
  <si>
    <t>C1-2-186</t>
  </si>
  <si>
    <t>C1-2-187</t>
  </si>
  <si>
    <t>C1-2-188</t>
  </si>
  <si>
    <t>C1-2-189</t>
  </si>
  <si>
    <t>C1-2-190</t>
  </si>
  <si>
    <t>C1-2-191</t>
  </si>
  <si>
    <t>C1-2-192</t>
  </si>
  <si>
    <t>C1-2-193</t>
  </si>
  <si>
    <t>C1-2-194</t>
  </si>
  <si>
    <t>C1-2-195</t>
  </si>
  <si>
    <t>C1-2-196</t>
  </si>
  <si>
    <t>C1-2-197</t>
  </si>
  <si>
    <t>C1-2-198</t>
  </si>
  <si>
    <t>C1-2-199</t>
  </si>
  <si>
    <t>C1-2-200</t>
  </si>
  <si>
    <t>C1-2-201</t>
  </si>
  <si>
    <t>C1-2-202</t>
  </si>
  <si>
    <t>C1-2-203</t>
  </si>
  <si>
    <t>C1-2-204</t>
  </si>
  <si>
    <t>C1-2-205</t>
  </si>
  <si>
    <t>C1-2-206</t>
  </si>
  <si>
    <t>C1-2-207</t>
  </si>
  <si>
    <t>C1-2-208</t>
  </si>
  <si>
    <t>C1-2-209</t>
  </si>
  <si>
    <t>C1-2-210</t>
  </si>
  <si>
    <t>C1-2-211</t>
  </si>
  <si>
    <t>C1-2-212</t>
  </si>
  <si>
    <t>C1-2-213</t>
  </si>
  <si>
    <t>C1-2-214</t>
  </si>
  <si>
    <t>C1-2-215</t>
  </si>
  <si>
    <t>C1-2-216</t>
  </si>
  <si>
    <t>C1-2-217</t>
  </si>
  <si>
    <t>C1-2-218</t>
  </si>
  <si>
    <t>C1-2-219</t>
  </si>
  <si>
    <t>C1-2-220</t>
  </si>
  <si>
    <t>C1-2-221</t>
  </si>
  <si>
    <t>C1-2-222</t>
  </si>
  <si>
    <t>C1-2-223</t>
  </si>
  <si>
    <t>C1-2-224</t>
  </si>
  <si>
    <t>C1-2-225</t>
  </si>
  <si>
    <t>C1-2-226</t>
  </si>
  <si>
    <t>C1-2-227</t>
  </si>
  <si>
    <t>C1-2-228</t>
  </si>
  <si>
    <t>C1-2-229</t>
  </si>
  <si>
    <t>C1-2-230</t>
  </si>
  <si>
    <t>C1-2-231</t>
  </si>
  <si>
    <t>C1-2-232</t>
  </si>
  <si>
    <t>C1-2-233</t>
  </si>
  <si>
    <t>C1-2-234</t>
  </si>
  <si>
    <t>C1-2-235</t>
  </si>
  <si>
    <t>C1-2-236</t>
  </si>
  <si>
    <t>C1-2-237</t>
  </si>
  <si>
    <t>C1-2-238</t>
  </si>
  <si>
    <t>C1-2-239</t>
  </si>
  <si>
    <t>C1-2-240</t>
  </si>
  <si>
    <t>C1-2-241</t>
  </si>
  <si>
    <t>C1-2-242</t>
  </si>
  <si>
    <t>C1-2-243</t>
  </si>
  <si>
    <t>C1-2-244</t>
  </si>
  <si>
    <t>C1-2-245</t>
  </si>
  <si>
    <t>C1-2-246</t>
  </si>
  <si>
    <t>C1-2-247</t>
  </si>
  <si>
    <t>C1-2-248</t>
  </si>
  <si>
    <t>C1-2-249</t>
  </si>
  <si>
    <t>C1-2-250</t>
  </si>
  <si>
    <t>C1-2-251</t>
  </si>
  <si>
    <t>C2-P3-001</t>
    <phoneticPr fontId="3" type="noConversion"/>
  </si>
  <si>
    <t>C2-P3-002</t>
  </si>
  <si>
    <t>C2-P3-003</t>
  </si>
  <si>
    <t>C2-P3-004</t>
  </si>
  <si>
    <t>C2-P3-005</t>
  </si>
  <si>
    <t>C2-P3-006</t>
  </si>
  <si>
    <t>C2-P3-007</t>
  </si>
  <si>
    <t>C2-P3-008</t>
  </si>
  <si>
    <t>C2-P3-009</t>
  </si>
  <si>
    <t>C2-P3-010</t>
  </si>
  <si>
    <t>C2-P3-011</t>
  </si>
  <si>
    <t>C2-P3-012</t>
  </si>
  <si>
    <t>C2-P3-013</t>
  </si>
  <si>
    <t>C2-P3-014</t>
  </si>
  <si>
    <t>C2-P3-015</t>
  </si>
  <si>
    <t>C2-P3-016</t>
  </si>
  <si>
    <t>C2-P3-017</t>
  </si>
  <si>
    <t>C2-P3-018</t>
  </si>
  <si>
    <t>C2-P3-019</t>
  </si>
  <si>
    <t>C2-P3-020</t>
  </si>
  <si>
    <t>C2-P3-021</t>
  </si>
  <si>
    <t>C2-P3-022</t>
  </si>
  <si>
    <t>C2-P3-023</t>
  </si>
  <si>
    <t>C2-P3-024</t>
  </si>
  <si>
    <t>C2-P3-025</t>
  </si>
  <si>
    <t>C2-P3-026</t>
  </si>
  <si>
    <t>C2-P3-027</t>
  </si>
  <si>
    <t>C2-P3-028</t>
  </si>
  <si>
    <t>C2-P3-029</t>
  </si>
  <si>
    <t>C2-P3-030</t>
  </si>
  <si>
    <t>C2-P3-031</t>
  </si>
  <si>
    <t>C2-P3-032</t>
  </si>
  <si>
    <t>C2-P3-033</t>
  </si>
  <si>
    <t>C2-P3-034</t>
  </si>
  <si>
    <t>C2-P3-035</t>
  </si>
  <si>
    <t>C2-P3-036</t>
  </si>
  <si>
    <t>C2-P3-037</t>
  </si>
  <si>
    <t>C2-P3-038</t>
  </si>
  <si>
    <t>C2-P3-039</t>
  </si>
  <si>
    <t>C2-P3-040</t>
  </si>
  <si>
    <t>C2-P3-041</t>
  </si>
  <si>
    <t>C2-P3-042</t>
  </si>
  <si>
    <t>C2-P3-043</t>
  </si>
  <si>
    <t>C2-P3-044</t>
  </si>
  <si>
    <t>C2-P3-045</t>
  </si>
  <si>
    <t>C2-P3-046</t>
  </si>
  <si>
    <t>C2-P3-047</t>
  </si>
  <si>
    <t>C2-P3-048</t>
  </si>
  <si>
    <t>C2-P3-049</t>
  </si>
  <si>
    <t>C2-P3-050</t>
  </si>
  <si>
    <t>C2-P3-051</t>
  </si>
  <si>
    <t>C2-P3-052</t>
  </si>
  <si>
    <t>C2-P3-053</t>
  </si>
  <si>
    <t>C2-P3-054</t>
  </si>
  <si>
    <t>C2-P3-055</t>
  </si>
  <si>
    <t>C2-P3-056</t>
  </si>
  <si>
    <t>C2-P3-057</t>
  </si>
  <si>
    <t>C2-P3-058</t>
  </si>
  <si>
    <t>C2-P3-059</t>
  </si>
  <si>
    <t>C2-P3-060</t>
  </si>
  <si>
    <t>C2-P3-061</t>
  </si>
  <si>
    <t>C2-P3-062</t>
  </si>
  <si>
    <t>C2-P3-063</t>
  </si>
  <si>
    <t>C2-P3-064</t>
  </si>
  <si>
    <t>C2-P3-065</t>
  </si>
  <si>
    <t>C2-P3-066</t>
  </si>
  <si>
    <t>C2-P3-067</t>
  </si>
  <si>
    <t>C2-P3-068</t>
  </si>
  <si>
    <t>C2-P3-069</t>
  </si>
  <si>
    <t>C2-P3-070</t>
  </si>
  <si>
    <t>C2-P3-071</t>
  </si>
  <si>
    <t>C2-P3-072</t>
  </si>
  <si>
    <t>C2-P3-073</t>
  </si>
  <si>
    <t>C2-P3-074</t>
  </si>
  <si>
    <t>C2-P3-075</t>
  </si>
  <si>
    <t>C2-P3-076</t>
  </si>
  <si>
    <t>C2-P3-077</t>
  </si>
  <si>
    <t>C2-P3-078</t>
  </si>
  <si>
    <t>C2-P3-079</t>
  </si>
  <si>
    <t>C2-P3-080</t>
  </si>
  <si>
    <t>C2-P3-081</t>
  </si>
  <si>
    <t>C2-P3-082</t>
  </si>
  <si>
    <t>C2-P3-083</t>
  </si>
  <si>
    <t>C2-P3-084</t>
  </si>
  <si>
    <t>C2-P3-085</t>
  </si>
  <si>
    <t>C2-P3-086</t>
  </si>
  <si>
    <t>C2-P3-087</t>
  </si>
  <si>
    <t>C2-P3-088</t>
  </si>
  <si>
    <t>C2-P3-089</t>
  </si>
  <si>
    <t>C2-P3-090</t>
  </si>
  <si>
    <t>C2-P3-091</t>
  </si>
  <si>
    <t>C2-P3-092</t>
  </si>
  <si>
    <t>C2-P3-093</t>
  </si>
  <si>
    <t>C2-P3-094</t>
  </si>
  <si>
    <t>C2-P3-095</t>
  </si>
  <si>
    <t>C2-P3-096</t>
  </si>
  <si>
    <t>C2-P3-097</t>
  </si>
  <si>
    <t>C2-P3-098</t>
  </si>
  <si>
    <t>C2-P3-099</t>
  </si>
  <si>
    <t>C2-P3-100</t>
  </si>
  <si>
    <t>C2-P3-101</t>
  </si>
  <si>
    <t>C2-P3-102</t>
  </si>
  <si>
    <t>C2-P3-103</t>
  </si>
  <si>
    <t>C2-P3-104</t>
  </si>
  <si>
    <t>C2-P3-105</t>
  </si>
  <si>
    <t>C2-P3-106</t>
  </si>
  <si>
    <t>C2-P3-107</t>
  </si>
  <si>
    <t>C2-P3-108</t>
  </si>
  <si>
    <t>C2-P3-109</t>
  </si>
  <si>
    <t>C2-P3-110</t>
  </si>
  <si>
    <t>C2-P3-111</t>
  </si>
  <si>
    <t>C2-P3-112</t>
  </si>
  <si>
    <t>C2-P3-113</t>
  </si>
  <si>
    <t>C2-P3-114</t>
  </si>
  <si>
    <t>C2-P3-115</t>
  </si>
  <si>
    <t>C2-P3-116</t>
  </si>
  <si>
    <t>C2-P3-117</t>
  </si>
  <si>
    <t>C2-P3-118</t>
  </si>
  <si>
    <t>C2-P3-119</t>
  </si>
  <si>
    <t>C2-P3-120</t>
  </si>
  <si>
    <t>C2-P3-121</t>
  </si>
  <si>
    <t>C2-P3-122</t>
  </si>
  <si>
    <t>C2-P3-123</t>
  </si>
  <si>
    <t>C2-P3-124</t>
  </si>
  <si>
    <t>C2-P3-125</t>
  </si>
  <si>
    <t>C2-P3-126</t>
  </si>
  <si>
    <t>C2-P3-127</t>
  </si>
  <si>
    <t>C2-P3-128</t>
  </si>
  <si>
    <t>C2-P3-129</t>
  </si>
  <si>
    <t>C2-P3-130</t>
  </si>
  <si>
    <t>C2-P3-131</t>
  </si>
  <si>
    <t>C2-P3-132</t>
  </si>
  <si>
    <t>C2-P3-133</t>
  </si>
  <si>
    <t>C2-P3-134</t>
  </si>
  <si>
    <t>C2-P3-135</t>
  </si>
  <si>
    <t>C2-P3-136</t>
  </si>
  <si>
    <t>C2-P3-137</t>
  </si>
  <si>
    <t>C2-P3-138</t>
  </si>
  <si>
    <t>C2-P3-139</t>
  </si>
  <si>
    <t>C2-P3-140</t>
  </si>
  <si>
    <t>C2-P3-141</t>
  </si>
  <si>
    <t>C2-P3-142</t>
  </si>
  <si>
    <t>C2-P3-143</t>
  </si>
  <si>
    <t>C2-P3-144</t>
  </si>
  <si>
    <t>C2-P3-145</t>
  </si>
  <si>
    <t>C2-P3-146</t>
  </si>
  <si>
    <t>C2-P3-147</t>
  </si>
  <si>
    <t>C2-P3-148</t>
  </si>
  <si>
    <t>C2-P3-149</t>
  </si>
  <si>
    <t>C2-P3-150</t>
  </si>
  <si>
    <t>C2-P3-151</t>
  </si>
  <si>
    <t>C2-P3-152</t>
  </si>
  <si>
    <t>C2-P3-153</t>
  </si>
  <si>
    <t>C2-P3-154</t>
  </si>
  <si>
    <t>C2-P3-155</t>
  </si>
  <si>
    <t>C2-P3-156</t>
  </si>
  <si>
    <t>C2-P3-157</t>
  </si>
  <si>
    <t>C2-P3-158</t>
  </si>
  <si>
    <t>C2-P3-159</t>
  </si>
  <si>
    <t>C2-P3-160</t>
  </si>
  <si>
    <t>C2-P3-161</t>
  </si>
  <si>
    <t>C2-P3-162</t>
  </si>
  <si>
    <t>C2-P3-163</t>
  </si>
  <si>
    <t>C2-P3-164</t>
  </si>
  <si>
    <t>C2-P3-165</t>
  </si>
  <si>
    <t>C2-P3-166</t>
  </si>
  <si>
    <t>C2-P3-167</t>
  </si>
  <si>
    <t>C2-P3-168</t>
  </si>
  <si>
    <t>C2-P3-169</t>
  </si>
  <si>
    <t>C2-P3-170</t>
  </si>
  <si>
    <t>C2-P3-171</t>
  </si>
  <si>
    <t>C2-P3-172</t>
  </si>
  <si>
    <t>C2-P3-173</t>
  </si>
  <si>
    <t>C2-P3-174</t>
  </si>
  <si>
    <t>C2-P3-175</t>
  </si>
  <si>
    <t>C2-P3-176</t>
  </si>
  <si>
    <t>C2-P3-177</t>
  </si>
  <si>
    <t>C2-P3-178</t>
  </si>
  <si>
    <t>C2-P3-179</t>
  </si>
  <si>
    <t>C2-P3-180</t>
  </si>
  <si>
    <t>C2-P3-181</t>
  </si>
  <si>
    <t>C2-P3-182</t>
  </si>
  <si>
    <t>C2-P3-183</t>
  </si>
  <si>
    <t>C2-P3-184</t>
  </si>
  <si>
    <t>C2-P3-185</t>
  </si>
  <si>
    <t>C2-P3-186</t>
  </si>
  <si>
    <t>C2-P3-187</t>
  </si>
  <si>
    <t>C2-P3-188</t>
  </si>
  <si>
    <t>C2-P3-189</t>
  </si>
  <si>
    <t>C2-P3-190</t>
  </si>
  <si>
    <t>C2-P3-191</t>
  </si>
  <si>
    <t>C2-P3-192</t>
  </si>
  <si>
    <t>C2-P3-193</t>
  </si>
  <si>
    <t>C2-P3-194</t>
  </si>
  <si>
    <t>C2-P3-195</t>
  </si>
  <si>
    <t>C2-P3-196</t>
  </si>
  <si>
    <t>C2-P3-197</t>
  </si>
  <si>
    <t>C2-P3-198</t>
  </si>
  <si>
    <t>C2-P3-199</t>
  </si>
  <si>
    <t>C2-P3-200</t>
  </si>
  <si>
    <t>C2-P3-201</t>
  </si>
  <si>
    <t>C2-P3-202</t>
  </si>
  <si>
    <t>C2-P3-203</t>
  </si>
  <si>
    <t>C2-P3-204</t>
  </si>
  <si>
    <t>C2-P3-205</t>
  </si>
  <si>
    <t>C2-P3-206</t>
  </si>
  <si>
    <t>C2-P3-207</t>
  </si>
  <si>
    <t>C2-P3-208</t>
  </si>
  <si>
    <t>C2-P3-209</t>
  </si>
  <si>
    <t>C2-P3-210</t>
  </si>
  <si>
    <t>C2-P3-211</t>
  </si>
  <si>
    <t>C2-P3-212</t>
  </si>
  <si>
    <t>C2-P3-213</t>
  </si>
  <si>
    <t>C2-P3-214</t>
  </si>
  <si>
    <t>C2-P3-215</t>
  </si>
  <si>
    <t>C2-P3-216</t>
  </si>
  <si>
    <t>C2-P3-217</t>
  </si>
  <si>
    <t>C2-P3-218</t>
  </si>
  <si>
    <t>C2-P3-219</t>
  </si>
  <si>
    <t>C2-P3-220</t>
  </si>
  <si>
    <t>C2-P3-221</t>
  </si>
  <si>
    <t>C2-P3-222</t>
  </si>
  <si>
    <t>C2-P3-223</t>
  </si>
  <si>
    <t>C2-P3-224</t>
  </si>
  <si>
    <t>C2-P3-225</t>
  </si>
  <si>
    <t>C2-P3-226</t>
  </si>
  <si>
    <t>C2-P3-227</t>
  </si>
  <si>
    <t>C2-P3-228</t>
  </si>
  <si>
    <t>C2-P3-229</t>
  </si>
  <si>
    <t>C2-P3-230</t>
  </si>
  <si>
    <t>C2-P3-231</t>
  </si>
  <si>
    <t>C2-P3-232</t>
  </si>
  <si>
    <t>C2-P3-233</t>
  </si>
  <si>
    <t>C2-P3-234</t>
  </si>
  <si>
    <t>C2-P3-235</t>
  </si>
  <si>
    <t>C2-P3-236</t>
  </si>
  <si>
    <t>C2-P3-237</t>
  </si>
  <si>
    <t>C2-P3-238</t>
  </si>
  <si>
    <t>C2-P3-239</t>
  </si>
  <si>
    <t>C2-P3-240</t>
  </si>
  <si>
    <t>C2-P3-241</t>
  </si>
  <si>
    <t>C2-P3-242</t>
  </si>
  <si>
    <t>C2-P3-243</t>
  </si>
  <si>
    <t>C2-P3-244</t>
  </si>
  <si>
    <t>C2-P3-245</t>
  </si>
  <si>
    <t>C2-P3-246</t>
  </si>
  <si>
    <t>C2-P3-247</t>
  </si>
  <si>
    <t>C2-P3-248</t>
  </si>
  <si>
    <t>C2-P3-249</t>
  </si>
  <si>
    <t>C2-P3-250</t>
  </si>
  <si>
    <t>C2-P3-251</t>
  </si>
  <si>
    <t>C2-P3-252</t>
  </si>
  <si>
    <t>C2-P3-253</t>
  </si>
  <si>
    <t>C2-P3-254</t>
  </si>
  <si>
    <t>C2-P3-255</t>
  </si>
  <si>
    <t>C2-P3-256</t>
  </si>
  <si>
    <t>C2-P3-257</t>
  </si>
  <si>
    <t>C2-P3-258</t>
  </si>
  <si>
    <t>C2-P3-259</t>
  </si>
  <si>
    <t>C2-P3-260</t>
  </si>
  <si>
    <t>C2-P3-261</t>
  </si>
  <si>
    <t>C2-P3-262</t>
  </si>
  <si>
    <t>C2-P3-263</t>
  </si>
  <si>
    <t>C2-P3-264</t>
  </si>
  <si>
    <t>C2-P3-265</t>
  </si>
  <si>
    <t>C2-P3-266</t>
  </si>
  <si>
    <t>C2-P3-267</t>
  </si>
  <si>
    <t>C2-P3-268</t>
  </si>
  <si>
    <t>C2-P3-269</t>
  </si>
  <si>
    <t>C2-P3-270</t>
  </si>
  <si>
    <t>C2-P3-271</t>
  </si>
  <si>
    <t>C2-P3-272</t>
  </si>
  <si>
    <t>C2-P3-273</t>
  </si>
  <si>
    <t>C2-P3-274</t>
  </si>
  <si>
    <t>C2-P3-275</t>
  </si>
  <si>
    <t>C2-P3-276</t>
  </si>
  <si>
    <t>C2-P3-277</t>
  </si>
  <si>
    <t>C2-P3-278</t>
  </si>
  <si>
    <t>C2-P3-279</t>
  </si>
  <si>
    <t>C2-P3-280</t>
  </si>
  <si>
    <t>C2-P3-281</t>
  </si>
  <si>
    <t>C2-P3-282</t>
  </si>
  <si>
    <t>C2-P3-283</t>
  </si>
  <si>
    <t>C2-P3-284</t>
  </si>
  <si>
    <t>C2-P3-285</t>
  </si>
  <si>
    <t>C2-P3-286</t>
  </si>
  <si>
    <t>C2-P3-287</t>
  </si>
  <si>
    <t>C2-P3-288</t>
  </si>
  <si>
    <t>C2-P3-289</t>
  </si>
  <si>
    <t>C2-P3-290</t>
  </si>
  <si>
    <t>C2-P3-291</t>
  </si>
  <si>
    <t>C2-P3-292</t>
  </si>
  <si>
    <t>C2-P3-293</t>
  </si>
  <si>
    <t>C2-P3-294</t>
  </si>
  <si>
    <t>C2-P3-295</t>
  </si>
  <si>
    <t>C2-P3-296</t>
  </si>
  <si>
    <t>C2-P3-297</t>
  </si>
  <si>
    <t>C2-P3-298</t>
  </si>
  <si>
    <t>C2-P3-299</t>
  </si>
  <si>
    <t>C2-P3-300</t>
  </si>
  <si>
    <t>C2-P3-301</t>
  </si>
  <si>
    <t>C2-P3-302</t>
  </si>
  <si>
    <t>C2-P3-303</t>
  </si>
  <si>
    <t>C2-P3-304</t>
  </si>
  <si>
    <t>C2-P3-305</t>
  </si>
  <si>
    <t>C2-P3-306</t>
  </si>
  <si>
    <t>C2-P3-307</t>
  </si>
  <si>
    <t>C2-P3-308</t>
  </si>
  <si>
    <t>C2-P3-309</t>
  </si>
  <si>
    <t>C2-P3-310</t>
  </si>
  <si>
    <t>C2-P3-311</t>
  </si>
  <si>
    <t>P4-5-001</t>
    <phoneticPr fontId="3" type="noConversion"/>
  </si>
  <si>
    <t>P4-5-002</t>
  </si>
  <si>
    <t>P4-5-003</t>
  </si>
  <si>
    <t>P4-5-004</t>
  </si>
  <si>
    <t>P4-5-005</t>
  </si>
  <si>
    <t>P4-5-006</t>
  </si>
  <si>
    <t>P4-5-007</t>
  </si>
  <si>
    <t>P4-5-008</t>
  </si>
  <si>
    <t>P4-5-009</t>
  </si>
  <si>
    <t>P4-5-010</t>
  </si>
  <si>
    <t>P4-5-011</t>
  </si>
  <si>
    <t>P4-5-012</t>
  </si>
  <si>
    <t>P4-5-013</t>
  </si>
  <si>
    <t>P4-5-014</t>
  </si>
  <si>
    <t>P4-5-015</t>
  </si>
  <si>
    <t>P4-5-016</t>
  </si>
  <si>
    <t>P4-5-017</t>
  </si>
  <si>
    <t>P4-5-018</t>
  </si>
  <si>
    <t>P4-5-019</t>
  </si>
  <si>
    <t>P4-5-020</t>
  </si>
  <si>
    <t>P4-5-021</t>
  </si>
  <si>
    <t>P4-5-022</t>
  </si>
  <si>
    <t>P4-5-023</t>
  </si>
  <si>
    <t>P4-5-024</t>
  </si>
  <si>
    <t>P4-5-025</t>
  </si>
  <si>
    <t>P4-5-026</t>
  </si>
  <si>
    <t>P4-5-027</t>
  </si>
  <si>
    <t>P4-5-028</t>
  </si>
  <si>
    <t>P4-5-029</t>
  </si>
  <si>
    <t>P4-5-030</t>
  </si>
  <si>
    <t>P4-5-031</t>
  </si>
  <si>
    <t>P4-5-032</t>
  </si>
  <si>
    <t>P4-5-033</t>
  </si>
  <si>
    <t>P4-5-034</t>
  </si>
  <si>
    <t>P4-5-035</t>
  </si>
  <si>
    <t>P4-5-036</t>
  </si>
  <si>
    <t>P4-5-037</t>
  </si>
  <si>
    <t>P4-5-038</t>
  </si>
  <si>
    <t>P4-5-039</t>
  </si>
  <si>
    <t>P4-5-040</t>
  </si>
  <si>
    <t>P4-5-041</t>
  </si>
  <si>
    <t>P4-5-042</t>
  </si>
  <si>
    <t>P4-5-043</t>
  </si>
  <si>
    <t>P4-5-044</t>
  </si>
  <si>
    <t>P4-5-045</t>
  </si>
  <si>
    <t>P4-5-046</t>
  </si>
  <si>
    <t>P4-5-047</t>
  </si>
  <si>
    <t>P4-5-048</t>
  </si>
  <si>
    <t>P4-5-049</t>
  </si>
  <si>
    <t>P4-5-050</t>
  </si>
  <si>
    <t>P4-5-051</t>
  </si>
  <si>
    <t>P4-5-052</t>
  </si>
  <si>
    <t>P4-5-053</t>
  </si>
  <si>
    <t>P4-5-054</t>
  </si>
  <si>
    <t>P4-5-055</t>
  </si>
  <si>
    <t>P4-5-056</t>
  </si>
  <si>
    <t>P4-5-057</t>
  </si>
  <si>
    <t>P4-5-058</t>
  </si>
  <si>
    <t>P4-5-059</t>
  </si>
  <si>
    <t>P4-5-060</t>
  </si>
  <si>
    <t>P4-5-061</t>
  </si>
  <si>
    <t>P4-5-062</t>
  </si>
  <si>
    <t>P4-5-063</t>
  </si>
  <si>
    <t>P4-5-064</t>
  </si>
  <si>
    <t>P4-5-065</t>
  </si>
  <si>
    <t>P4-5-066</t>
  </si>
  <si>
    <t>P4-5-067</t>
  </si>
  <si>
    <t>P4-5-068</t>
  </si>
  <si>
    <t>P4-5-069</t>
  </si>
  <si>
    <t>P4-5-070</t>
  </si>
  <si>
    <t>P4-5-071</t>
  </si>
  <si>
    <t>P4-5-072</t>
  </si>
  <si>
    <t>P4-5-073</t>
  </si>
  <si>
    <t>P4-5-074</t>
  </si>
  <si>
    <t>P4-5-075</t>
  </si>
  <si>
    <t>P4-5-076</t>
  </si>
  <si>
    <t>P4-5-077</t>
  </si>
  <si>
    <t>P4-5-078</t>
  </si>
  <si>
    <t>P4-5-079</t>
  </si>
  <si>
    <t>P4-5-080</t>
  </si>
  <si>
    <t>P4-5-081</t>
  </si>
  <si>
    <t>P4-5-082</t>
  </si>
  <si>
    <t>P4-5-083</t>
  </si>
  <si>
    <t>P4-5-084</t>
  </si>
  <si>
    <t>P4-5-085</t>
  </si>
  <si>
    <t>P4-5-086</t>
  </si>
  <si>
    <t>P4-5-087</t>
  </si>
  <si>
    <t>P4-5-088</t>
  </si>
  <si>
    <t>P4-5-089</t>
  </si>
  <si>
    <t>P4-5-090</t>
  </si>
  <si>
    <t>P4-5-091</t>
  </si>
  <si>
    <t>P4-5-092</t>
  </si>
  <si>
    <t>P4-5-093</t>
  </si>
  <si>
    <t>P4-5-094</t>
  </si>
  <si>
    <t>P4-5-095</t>
  </si>
  <si>
    <t>P4-5-096</t>
  </si>
  <si>
    <t>P4-5-097</t>
  </si>
  <si>
    <t>P4-5-098</t>
  </si>
  <si>
    <t>P4-5-099</t>
  </si>
  <si>
    <t>P4-5-100</t>
  </si>
  <si>
    <t>P4-5-101</t>
  </si>
  <si>
    <t>P4-5-102</t>
  </si>
  <si>
    <t>P4-5-103</t>
  </si>
  <si>
    <t>P4-5-104</t>
  </si>
  <si>
    <t>P4-5-105</t>
  </si>
  <si>
    <t>P4-5-106</t>
  </si>
  <si>
    <t>P4-5-107</t>
  </si>
  <si>
    <t>P4-5-108</t>
  </si>
  <si>
    <t>P4-5-109</t>
  </si>
  <si>
    <t>P4-5-110</t>
  </si>
  <si>
    <t>P4-5-111</t>
  </si>
  <si>
    <t>P4-5-112</t>
  </si>
  <si>
    <t>P4-5-113</t>
  </si>
  <si>
    <t>P4-5-114</t>
  </si>
  <si>
    <t>P4-5-115</t>
  </si>
  <si>
    <t>P4-5-116</t>
  </si>
  <si>
    <t>P4-5-117</t>
  </si>
  <si>
    <t>P4-5-118</t>
  </si>
  <si>
    <t>P4-5-119</t>
  </si>
  <si>
    <t>P4-5-120</t>
  </si>
  <si>
    <t>P4-5-121</t>
  </si>
  <si>
    <t>P4-5-122</t>
  </si>
  <si>
    <t>P4-5-123</t>
  </si>
  <si>
    <t>P4-5-124</t>
  </si>
  <si>
    <t>P4-5-125</t>
  </si>
  <si>
    <t>P4-5-126</t>
  </si>
  <si>
    <t>P4-5-127</t>
  </si>
  <si>
    <t>P4-5-128</t>
  </si>
  <si>
    <t>P4-5-129</t>
  </si>
  <si>
    <t>P4-5-130</t>
  </si>
  <si>
    <t>P4-5-131</t>
  </si>
  <si>
    <t>P4-5-132</t>
  </si>
  <si>
    <t>P4-5-133</t>
  </si>
  <si>
    <t>P4-5-134</t>
  </si>
  <si>
    <t>P4-5-135</t>
  </si>
  <si>
    <t>P4-5-136</t>
  </si>
  <si>
    <t>P4-5-137</t>
  </si>
  <si>
    <t>P4-5-138</t>
  </si>
  <si>
    <t>P4-5-139</t>
  </si>
  <si>
    <t>P4-5-140</t>
  </si>
  <si>
    <t>P4-5-141</t>
  </si>
  <si>
    <t>P4-5-142</t>
  </si>
  <si>
    <t>P4-5-143</t>
  </si>
  <si>
    <t>P4-5-144</t>
  </si>
  <si>
    <t>P4-5-145</t>
  </si>
  <si>
    <t>P4-5-146</t>
  </si>
  <si>
    <t>P4-5-147</t>
  </si>
  <si>
    <t>P4-5-148</t>
  </si>
  <si>
    <t>P4-5-149</t>
  </si>
  <si>
    <t>P4-5-150</t>
  </si>
  <si>
    <t>P4-5-151</t>
  </si>
  <si>
    <t>P4-5-152</t>
  </si>
  <si>
    <t>P4-5-153</t>
  </si>
  <si>
    <t>P4-5-154</t>
  </si>
  <si>
    <t>P4-5-155</t>
  </si>
  <si>
    <t>P4-5-156</t>
  </si>
  <si>
    <t>P4-5-157</t>
  </si>
  <si>
    <t>P4-5-158</t>
  </si>
  <si>
    <t>P4-5-159</t>
  </si>
  <si>
    <t>P4-5-160</t>
  </si>
  <si>
    <t>P4-5-161</t>
  </si>
  <si>
    <t>P4-5-162</t>
  </si>
  <si>
    <t>P4-5-163</t>
  </si>
  <si>
    <t>P4-5-164</t>
  </si>
  <si>
    <t>P4-5-165</t>
  </si>
  <si>
    <t>P4-5-166</t>
  </si>
  <si>
    <t>P4-5-167</t>
  </si>
  <si>
    <t>P4-5-168</t>
  </si>
  <si>
    <t>P4-5-169</t>
  </si>
  <si>
    <t>P4-5-170</t>
  </si>
  <si>
    <t>P4-5-171</t>
  </si>
  <si>
    <t>P4-5-172</t>
  </si>
  <si>
    <t>P4-5-173</t>
  </si>
  <si>
    <t>P4-5-174</t>
  </si>
  <si>
    <t>P4-5-175</t>
  </si>
  <si>
    <t>P4-5-176</t>
  </si>
  <si>
    <t>P4-5-177</t>
  </si>
  <si>
    <t>P4-5-178</t>
  </si>
  <si>
    <t>P4-5-179</t>
  </si>
  <si>
    <t>P4-5-180</t>
  </si>
  <si>
    <t>P4-5-181</t>
  </si>
  <si>
    <t>P4-5-182</t>
  </si>
  <si>
    <t>P4-5-183</t>
  </si>
  <si>
    <t>P4-5-184</t>
  </si>
  <si>
    <t>P4-5-185</t>
  </si>
  <si>
    <t>P4-5-186</t>
  </si>
  <si>
    <t>P4-5-187</t>
  </si>
  <si>
    <t>P4-5-188</t>
  </si>
  <si>
    <t>P4-5-189</t>
  </si>
  <si>
    <t>P4-5-190</t>
  </si>
  <si>
    <t>P4-5-191</t>
  </si>
  <si>
    <t>P4-5-192</t>
  </si>
  <si>
    <t>P4-5-193</t>
  </si>
  <si>
    <t>P4-5-194</t>
  </si>
  <si>
    <t>P4-5-195</t>
  </si>
  <si>
    <t>P4-5-196</t>
  </si>
  <si>
    <t>P4-5-197</t>
  </si>
  <si>
    <t>P4-5-198</t>
  </si>
  <si>
    <t>P4-5-199</t>
  </si>
  <si>
    <t>P4-5-200</t>
  </si>
  <si>
    <t>P4-5-201</t>
  </si>
  <si>
    <t>P4-5-202</t>
  </si>
  <si>
    <t>P4-5-203</t>
  </si>
  <si>
    <t>P4-5-204</t>
  </si>
  <si>
    <t>P4-5-205</t>
  </si>
  <si>
    <t>P4-5-206</t>
  </si>
  <si>
    <t>P4-5-207</t>
  </si>
  <si>
    <t>P4-5-208</t>
  </si>
  <si>
    <t>P4-5-209</t>
  </si>
  <si>
    <t>P4-5-210</t>
  </si>
  <si>
    <t>P4-5-211</t>
  </si>
  <si>
    <t>P4-5-212</t>
  </si>
  <si>
    <t>P4-5-213</t>
  </si>
  <si>
    <t>P4-5-214</t>
  </si>
  <si>
    <t>P4-5-215</t>
  </si>
  <si>
    <t>P4-5-216</t>
  </si>
  <si>
    <t>P4-5-217</t>
  </si>
  <si>
    <t>P4-5-218</t>
  </si>
  <si>
    <t>P4-5-219</t>
  </si>
  <si>
    <t>P4-5-220</t>
  </si>
  <si>
    <t>P4-5-221</t>
  </si>
  <si>
    <t>P4-5-222</t>
  </si>
  <si>
    <t>P4-5-223</t>
  </si>
  <si>
    <t>P4-5-224</t>
  </si>
  <si>
    <t>P4-5-225</t>
  </si>
  <si>
    <t>P4-5-226</t>
  </si>
  <si>
    <t>P4-5-227</t>
  </si>
  <si>
    <t>P4-5-228</t>
  </si>
  <si>
    <t>P4-5-229</t>
  </si>
  <si>
    <t>P4-5-230</t>
  </si>
  <si>
    <t>P4-5-231</t>
  </si>
  <si>
    <t>P4-5-232</t>
  </si>
  <si>
    <t>P4-5-233</t>
  </si>
  <si>
    <t>P4-5-234</t>
  </si>
  <si>
    <t>P4-5-235</t>
  </si>
  <si>
    <t>P4-5-236</t>
  </si>
  <si>
    <t>P4-5-237</t>
  </si>
  <si>
    <t>P4-5-238</t>
  </si>
  <si>
    <t>P4-5-239</t>
  </si>
  <si>
    <t>P4-5-240</t>
  </si>
  <si>
    <t>P4-5-241</t>
  </si>
  <si>
    <t>P4-5-242</t>
  </si>
  <si>
    <t>P4-5-243</t>
  </si>
  <si>
    <t>P4-5-244</t>
  </si>
  <si>
    <t>P4-5-245</t>
  </si>
  <si>
    <t>P4-5-246</t>
  </si>
  <si>
    <t>P4-5-247</t>
  </si>
  <si>
    <t>P4-5-248</t>
  </si>
  <si>
    <t>P4-5-249</t>
  </si>
  <si>
    <t>P4-5-250</t>
  </si>
  <si>
    <t>P4-5-251</t>
  </si>
  <si>
    <t>P4-5-252</t>
  </si>
  <si>
    <t>P4-5-253</t>
  </si>
  <si>
    <t>P4-5-254</t>
  </si>
  <si>
    <t>P4-5-255</t>
  </si>
  <si>
    <t>P4-5-256</t>
  </si>
  <si>
    <t>P4-5-257</t>
  </si>
  <si>
    <t>P4-5-258</t>
  </si>
  <si>
    <t>P4-5-259</t>
  </si>
  <si>
    <t>P4-5-260</t>
  </si>
  <si>
    <t>P4-5-261</t>
  </si>
  <si>
    <t>P4-5-262</t>
  </si>
  <si>
    <t>P4-5-263</t>
  </si>
  <si>
    <t>P4-5-264</t>
  </si>
  <si>
    <t>P4-5-265</t>
  </si>
  <si>
    <t>P4-5-266</t>
  </si>
  <si>
    <t>P4-5-267</t>
  </si>
  <si>
    <t>P4-5-268</t>
  </si>
  <si>
    <t>P4-5-269</t>
  </si>
  <si>
    <t>P4-5-270</t>
  </si>
  <si>
    <t>P4-5-271</t>
  </si>
  <si>
    <t>P4-5-272</t>
  </si>
  <si>
    <t>P4-5-273</t>
  </si>
  <si>
    <t>P4-5-274</t>
  </si>
  <si>
    <t>P4-5-275</t>
  </si>
  <si>
    <t>P4-5-276</t>
  </si>
  <si>
    <t>P4-5-277</t>
  </si>
  <si>
    <t>P4-5-278</t>
  </si>
  <si>
    <t>P4-5-279</t>
  </si>
  <si>
    <t>P4-5-280</t>
  </si>
  <si>
    <t>P4-5-281</t>
  </si>
  <si>
    <t>P4-5-282</t>
  </si>
  <si>
    <t>P4-5-283</t>
  </si>
  <si>
    <t>P4-5-284</t>
  </si>
  <si>
    <t>P4-5-285</t>
  </si>
  <si>
    <t>P4-5-286</t>
  </si>
  <si>
    <t>P4-5-287</t>
  </si>
  <si>
    <t>P4-5-288</t>
  </si>
  <si>
    <t>P4-5-289</t>
  </si>
  <si>
    <t>P4-5-290</t>
  </si>
  <si>
    <t>P4-5-291</t>
  </si>
  <si>
    <t>P4-5-292</t>
  </si>
  <si>
    <t>P4-5-293</t>
  </si>
  <si>
    <t>P4-5-294</t>
  </si>
  <si>
    <t>P4-5-295</t>
  </si>
  <si>
    <t>P4-5-296</t>
  </si>
  <si>
    <t>P4-5-297</t>
  </si>
  <si>
    <t>P4-5-298</t>
  </si>
  <si>
    <t>P4-5-299</t>
  </si>
  <si>
    <t>P4-5-300</t>
  </si>
  <si>
    <t>P4-5-301</t>
  </si>
  <si>
    <t>P4-5-302</t>
  </si>
  <si>
    <t>P4-5-303</t>
  </si>
  <si>
    <t>P4-5-304</t>
  </si>
  <si>
    <t>P4-5-305</t>
  </si>
  <si>
    <t>P4-5-306</t>
  </si>
  <si>
    <t>P4-5-307</t>
  </si>
  <si>
    <t>P5-001</t>
    <phoneticPr fontId="3" type="noConversion"/>
  </si>
  <si>
    <t>P5-002</t>
  </si>
  <si>
    <t>P5-003</t>
  </si>
  <si>
    <t>P5-004</t>
  </si>
  <si>
    <t>P5-005</t>
  </si>
  <si>
    <t>P5-006</t>
  </si>
  <si>
    <t>P5-007</t>
  </si>
  <si>
    <t>P5-008</t>
  </si>
  <si>
    <t>P5-009</t>
  </si>
  <si>
    <t>P5-010</t>
  </si>
  <si>
    <t>P5-011</t>
  </si>
  <si>
    <t>P5-012</t>
  </si>
  <si>
    <t>P5-013</t>
  </si>
  <si>
    <t>P5-014</t>
  </si>
  <si>
    <t>P5-015</t>
  </si>
  <si>
    <t>P5-016</t>
  </si>
  <si>
    <t>P5-017</t>
  </si>
  <si>
    <t>P5-018</t>
  </si>
  <si>
    <t>P5-019</t>
  </si>
  <si>
    <t>P5-020</t>
  </si>
  <si>
    <t>P5-021</t>
  </si>
  <si>
    <t>P5-022</t>
  </si>
  <si>
    <t>P5-023</t>
  </si>
  <si>
    <t>P5-024</t>
  </si>
  <si>
    <t>P5-025</t>
  </si>
  <si>
    <t>P5-026</t>
  </si>
  <si>
    <t>P5-027</t>
  </si>
  <si>
    <t>P5-028</t>
  </si>
  <si>
    <t>P5-029</t>
  </si>
  <si>
    <t>P5-030</t>
  </si>
  <si>
    <t>P5-031</t>
  </si>
  <si>
    <t>P5-032</t>
  </si>
  <si>
    <t>P5-033</t>
  </si>
  <si>
    <t>P5-034</t>
  </si>
  <si>
    <t>P5-035</t>
  </si>
  <si>
    <t>P5-036</t>
  </si>
  <si>
    <t>P5-037</t>
  </si>
  <si>
    <t>P5-038</t>
  </si>
  <si>
    <t>P5-039</t>
  </si>
  <si>
    <t>P5-040</t>
  </si>
  <si>
    <t>P5-041</t>
  </si>
  <si>
    <t>P5-042</t>
  </si>
  <si>
    <t>P5-043</t>
  </si>
  <si>
    <t>P5-044</t>
  </si>
  <si>
    <t>P5-045</t>
  </si>
  <si>
    <t>P5-046</t>
  </si>
  <si>
    <t>P5-047</t>
  </si>
  <si>
    <t>P5-048</t>
  </si>
  <si>
    <t>P5-049</t>
  </si>
  <si>
    <t>P5-050</t>
  </si>
  <si>
    <t>P5-051</t>
  </si>
  <si>
    <t>P5-052</t>
  </si>
  <si>
    <t>P5-053</t>
  </si>
  <si>
    <t>P5-054</t>
  </si>
  <si>
    <t>P5-055</t>
  </si>
  <si>
    <t>P5-056</t>
  </si>
  <si>
    <t>P5-057</t>
  </si>
  <si>
    <t>P5-058</t>
  </si>
  <si>
    <t>P5-059</t>
  </si>
  <si>
    <t>P5-060</t>
  </si>
  <si>
    <t>P5-061</t>
  </si>
  <si>
    <t>P5-062</t>
  </si>
  <si>
    <t>P5-063</t>
  </si>
  <si>
    <t>P5-064</t>
  </si>
  <si>
    <t>P5-065</t>
  </si>
  <si>
    <t>P5-066</t>
  </si>
  <si>
    <t>P5-067</t>
  </si>
  <si>
    <t>P5-068</t>
  </si>
  <si>
    <t>P5-069</t>
  </si>
  <si>
    <t>P5-070</t>
  </si>
  <si>
    <t>P5-071</t>
  </si>
  <si>
    <t>P5-072</t>
  </si>
  <si>
    <t>P5-073</t>
  </si>
  <si>
    <t>P5-074</t>
  </si>
  <si>
    <t>P5-075</t>
  </si>
  <si>
    <t>P5-076</t>
  </si>
  <si>
    <t>P5-077</t>
  </si>
  <si>
    <t>P5-078</t>
  </si>
  <si>
    <t>P5-079</t>
  </si>
  <si>
    <t>P5-080</t>
  </si>
  <si>
    <t>P5-081</t>
  </si>
  <si>
    <t>P5-082</t>
  </si>
  <si>
    <t>P5-083</t>
  </si>
  <si>
    <t>P5-084</t>
  </si>
  <si>
    <t>P5-085</t>
  </si>
  <si>
    <t>P5-086</t>
  </si>
  <si>
    <t>P5-087</t>
  </si>
  <si>
    <t>P5-088</t>
  </si>
  <si>
    <t>P5-089</t>
  </si>
  <si>
    <t>P5-090</t>
  </si>
  <si>
    <t>P5-091</t>
  </si>
  <si>
    <t>P5-092</t>
  </si>
  <si>
    <t>P5-093</t>
  </si>
  <si>
    <t>P5-094</t>
  </si>
  <si>
    <t>P5-095</t>
  </si>
  <si>
    <t>P5-096</t>
  </si>
  <si>
    <t>P5-097</t>
  </si>
  <si>
    <t>P5-098</t>
  </si>
  <si>
    <t>P5-099</t>
  </si>
  <si>
    <t>P5-100</t>
  </si>
  <si>
    <t>P5-101</t>
  </si>
  <si>
    <t>P5-102</t>
  </si>
  <si>
    <t>P5-103</t>
  </si>
  <si>
    <t>P5-104</t>
  </si>
  <si>
    <t>P5-105</t>
  </si>
  <si>
    <t>P5-106</t>
  </si>
  <si>
    <t>P5-107</t>
  </si>
  <si>
    <t>P5-108</t>
  </si>
  <si>
    <t>P5-109</t>
  </si>
  <si>
    <t>P5-110</t>
  </si>
  <si>
    <t>P5-111</t>
  </si>
  <si>
    <t>P5-112</t>
  </si>
  <si>
    <t>P5-113</t>
  </si>
  <si>
    <t>P5-114</t>
  </si>
  <si>
    <t>P5-115</t>
  </si>
  <si>
    <t>P5-116</t>
  </si>
  <si>
    <t>P5-117</t>
  </si>
  <si>
    <t>P5-118</t>
  </si>
  <si>
    <t>P5-119</t>
  </si>
  <si>
    <t>P5-120</t>
  </si>
  <si>
    <t>P5-121</t>
  </si>
  <si>
    <t>P5-122</t>
  </si>
  <si>
    <t>P5-123</t>
  </si>
  <si>
    <t>P5-124</t>
  </si>
  <si>
    <t>P5-125</t>
  </si>
  <si>
    <t>P5-126</t>
  </si>
  <si>
    <t>P5-127</t>
  </si>
  <si>
    <t>P5-128</t>
  </si>
  <si>
    <t>P5-129</t>
  </si>
  <si>
    <t>P5-130</t>
  </si>
  <si>
    <t>P5-131</t>
  </si>
  <si>
    <t>P5-132</t>
  </si>
  <si>
    <t>P5-133</t>
  </si>
  <si>
    <t>P5-134</t>
  </si>
  <si>
    <t>P5-135</t>
  </si>
  <si>
    <t>P5-136</t>
  </si>
  <si>
    <t>P5-137</t>
  </si>
  <si>
    <t>P5-138</t>
  </si>
  <si>
    <t>P5-139</t>
  </si>
  <si>
    <t>P5-140</t>
  </si>
  <si>
    <t>P5-141</t>
  </si>
  <si>
    <t>P5-142</t>
  </si>
  <si>
    <t>P5-143</t>
  </si>
  <si>
    <t>P5-144</t>
  </si>
  <si>
    <t>P5-145</t>
  </si>
  <si>
    <t>P5-146</t>
  </si>
  <si>
    <t>P5-147</t>
  </si>
  <si>
    <t>P5-148</t>
  </si>
  <si>
    <t>P5-149</t>
  </si>
  <si>
    <t>P5-150</t>
  </si>
  <si>
    <t>P5-151</t>
  </si>
  <si>
    <t>P5-152</t>
  </si>
  <si>
    <t>P5-153</t>
  </si>
  <si>
    <t>P5-154</t>
  </si>
  <si>
    <t>P5-155</t>
  </si>
  <si>
    <t>P5-156</t>
  </si>
  <si>
    <t>P5-157</t>
  </si>
  <si>
    <t>P5-158</t>
  </si>
  <si>
    <t>P5-159</t>
  </si>
  <si>
    <t>P5-160</t>
  </si>
  <si>
    <t>P5-161</t>
  </si>
  <si>
    <t>P5-162</t>
  </si>
  <si>
    <t>P5-163</t>
  </si>
  <si>
    <t>P5-164</t>
  </si>
  <si>
    <t>P5-165</t>
  </si>
  <si>
    <t>P5-166</t>
  </si>
  <si>
    <t>P5-167</t>
  </si>
  <si>
    <t>P5-168</t>
  </si>
  <si>
    <t>P5-169</t>
  </si>
  <si>
    <t>P5-170</t>
  </si>
  <si>
    <t>P5-171</t>
  </si>
  <si>
    <t>P5-172</t>
  </si>
  <si>
    <t>P5-173</t>
  </si>
  <si>
    <t>P5-174</t>
  </si>
  <si>
    <t>P5-175</t>
  </si>
  <si>
    <t>P5-176</t>
  </si>
  <si>
    <t>P5-177</t>
  </si>
  <si>
    <t>P5-178</t>
  </si>
  <si>
    <t>P5-179</t>
  </si>
  <si>
    <t>P5-180</t>
  </si>
  <si>
    <t>P5-181</t>
  </si>
  <si>
    <t>P5-182</t>
  </si>
  <si>
    <t>P5-183</t>
  </si>
  <si>
    <t>P5-184</t>
  </si>
  <si>
    <t>P5-185</t>
  </si>
  <si>
    <t>P5-186</t>
  </si>
  <si>
    <t>P5-187</t>
  </si>
  <si>
    <t>P5-188</t>
  </si>
  <si>
    <t>P5-189</t>
  </si>
  <si>
    <t>P5-190</t>
  </si>
  <si>
    <t>P5-191</t>
  </si>
  <si>
    <t>P5-192</t>
  </si>
  <si>
    <t>P5-193</t>
  </si>
  <si>
    <t>P5-194</t>
  </si>
  <si>
    <t>P5-195</t>
  </si>
  <si>
    <t>P5-196</t>
  </si>
  <si>
    <t>P5-197</t>
  </si>
  <si>
    <t>P5-198</t>
  </si>
  <si>
    <t>P5-199</t>
  </si>
  <si>
    <t>P5-200</t>
  </si>
  <si>
    <t>P5-201</t>
  </si>
  <si>
    <t>P5-202</t>
  </si>
  <si>
    <t>P5-203</t>
  </si>
  <si>
    <t>P5-204</t>
  </si>
  <si>
    <t>P5-205</t>
  </si>
  <si>
    <t>P5-206</t>
  </si>
  <si>
    <t>P5-207</t>
  </si>
  <si>
    <t>P5-208</t>
  </si>
  <si>
    <t>P5-209</t>
  </si>
  <si>
    <t>P5-210</t>
  </si>
  <si>
    <t>P5-211</t>
  </si>
  <si>
    <t>P5-212</t>
  </si>
  <si>
    <t>P5-213</t>
  </si>
  <si>
    <t>P5-214</t>
  </si>
  <si>
    <t>P5-215</t>
  </si>
  <si>
    <t>P5-216</t>
  </si>
  <si>
    <t>P5-217</t>
  </si>
  <si>
    <t>P5-218</t>
  </si>
  <si>
    <t>P5-219</t>
  </si>
  <si>
    <t>P5-220</t>
  </si>
  <si>
    <t>P5-221</t>
  </si>
  <si>
    <t>P5-222</t>
  </si>
  <si>
    <t>P5-223</t>
  </si>
  <si>
    <t>P5-224</t>
  </si>
  <si>
    <t>P5-225</t>
  </si>
  <si>
    <t>P5-226</t>
  </si>
  <si>
    <t>P5-227</t>
  </si>
  <si>
    <t>P5-228</t>
  </si>
  <si>
    <t>P5-229</t>
  </si>
  <si>
    <t>P5-230</t>
  </si>
  <si>
    <t>P5-231</t>
  </si>
  <si>
    <t>P5-232</t>
  </si>
  <si>
    <t>P5-233</t>
  </si>
  <si>
    <t>P5-234</t>
  </si>
  <si>
    <t>P5-235</t>
  </si>
  <si>
    <t>P5-236</t>
  </si>
  <si>
    <t>P5-237</t>
  </si>
  <si>
    <t>P5-238</t>
  </si>
  <si>
    <t>P5-239</t>
  </si>
  <si>
    <t>P5-240</t>
  </si>
  <si>
    <t>P5-241</t>
  </si>
  <si>
    <t>P5-242</t>
  </si>
  <si>
    <t>P5-243</t>
  </si>
  <si>
    <t>P5-244</t>
  </si>
  <si>
    <t>P5-245</t>
  </si>
  <si>
    <t>P5-246</t>
  </si>
  <si>
    <t>P5-247</t>
  </si>
  <si>
    <t>P5-248</t>
  </si>
  <si>
    <t>P5-249</t>
  </si>
  <si>
    <t>P5-250</t>
  </si>
  <si>
    <t>P5-251</t>
  </si>
  <si>
    <t>P5-252</t>
  </si>
  <si>
    <t>P5-253</t>
  </si>
  <si>
    <t>P5-254</t>
  </si>
  <si>
    <t>P5-255</t>
  </si>
  <si>
    <t>P5-256</t>
  </si>
  <si>
    <t>P5-257</t>
  </si>
  <si>
    <t>P5-258</t>
  </si>
  <si>
    <t>P5-259</t>
  </si>
  <si>
    <t>P5-260</t>
  </si>
  <si>
    <t>P5-261</t>
  </si>
  <si>
    <t>P5-262</t>
  </si>
  <si>
    <t>P5-263</t>
  </si>
  <si>
    <t>P5-264</t>
  </si>
  <si>
    <t>P5-265</t>
  </si>
  <si>
    <t>P5-266</t>
  </si>
  <si>
    <t>P5-267</t>
  </si>
  <si>
    <t>P5-268</t>
  </si>
  <si>
    <t>P5-269</t>
  </si>
  <si>
    <t>P5-270</t>
  </si>
  <si>
    <t>P5-271</t>
  </si>
  <si>
    <t>P5-272</t>
  </si>
  <si>
    <t>P5-273</t>
  </si>
  <si>
    <t>P5-274</t>
  </si>
  <si>
    <t>P5-275</t>
  </si>
  <si>
    <t>P5-276</t>
  </si>
  <si>
    <t>P5-277</t>
  </si>
  <si>
    <t>P5-278</t>
  </si>
  <si>
    <t>P5-279</t>
  </si>
  <si>
    <t>P5-280</t>
  </si>
  <si>
    <t>P5-281</t>
  </si>
  <si>
    <t>P5-282</t>
  </si>
  <si>
    <t>P5-283</t>
  </si>
  <si>
    <t>P5-284</t>
  </si>
  <si>
    <t>P5-285</t>
  </si>
  <si>
    <t>P5-286</t>
  </si>
  <si>
    <t>P5-287</t>
  </si>
  <si>
    <t>P5-288</t>
  </si>
  <si>
    <t>P5-289</t>
  </si>
  <si>
    <t>P5-290</t>
  </si>
  <si>
    <t>P5-291</t>
  </si>
  <si>
    <t>P5-292</t>
  </si>
  <si>
    <t>P5-293</t>
  </si>
  <si>
    <t>P5-294</t>
  </si>
  <si>
    <t>P5-295</t>
  </si>
  <si>
    <t>P5-296</t>
  </si>
  <si>
    <t>P5-297</t>
  </si>
  <si>
    <t>P5-298</t>
  </si>
  <si>
    <t>P5-299</t>
  </si>
  <si>
    <t>P5-300</t>
  </si>
  <si>
    <t>P5-301</t>
  </si>
  <si>
    <t>P5-302</t>
  </si>
  <si>
    <t>P5-303</t>
  </si>
  <si>
    <t>P5-304</t>
  </si>
  <si>
    <t>P5-305</t>
  </si>
  <si>
    <t>P5-306</t>
  </si>
  <si>
    <t>P5-307</t>
  </si>
  <si>
    <t>P5-308</t>
  </si>
  <si>
    <t>P5-309</t>
  </si>
  <si>
    <t>P5-310</t>
  </si>
  <si>
    <t>P5-311</t>
  </si>
  <si>
    <t>P5-312</t>
  </si>
  <si>
    <t>P5-313</t>
  </si>
  <si>
    <t>P5-314</t>
  </si>
  <si>
    <t>P5-315</t>
  </si>
  <si>
    <t>P5-316</t>
  </si>
  <si>
    <t>P5-317</t>
  </si>
  <si>
    <t>P5-318</t>
  </si>
  <si>
    <t>P5-319</t>
  </si>
  <si>
    <t>P5-320</t>
  </si>
  <si>
    <t>P5-321</t>
  </si>
  <si>
    <t>P5-322</t>
  </si>
  <si>
    <t>P5-323</t>
  </si>
  <si>
    <t>P5-324</t>
  </si>
  <si>
    <t>P5-325</t>
  </si>
  <si>
    <t>P5-326</t>
  </si>
  <si>
    <t>P5-327</t>
  </si>
  <si>
    <t>P5-328</t>
  </si>
  <si>
    <t>P5-329</t>
  </si>
  <si>
    <t>T1-001</t>
    <phoneticPr fontId="3" type="noConversion"/>
  </si>
  <si>
    <t>T1-002</t>
  </si>
  <si>
    <t>T1-003</t>
  </si>
  <si>
    <t>T1-004</t>
  </si>
  <si>
    <t>T1-005</t>
  </si>
  <si>
    <t>T1-006</t>
  </si>
  <si>
    <t>T1-007</t>
  </si>
  <si>
    <t>T1-008</t>
  </si>
  <si>
    <t>T1-009</t>
  </si>
  <si>
    <t>T1-010</t>
  </si>
  <si>
    <t>T1-011</t>
  </si>
  <si>
    <t>T1-012</t>
  </si>
  <si>
    <t>T1-013</t>
  </si>
  <si>
    <t>T1-014</t>
  </si>
  <si>
    <t>T1-015</t>
  </si>
  <si>
    <t>T1-016</t>
  </si>
  <si>
    <t>T1-017</t>
  </si>
  <si>
    <t>T1-018</t>
  </si>
  <si>
    <t>T1-019</t>
  </si>
  <si>
    <t>T1-020</t>
  </si>
  <si>
    <t>T1-021</t>
  </si>
  <si>
    <t>T1-022</t>
  </si>
  <si>
    <t>T1-023</t>
  </si>
  <si>
    <t>T1-024</t>
  </si>
  <si>
    <t>T1-025</t>
  </si>
  <si>
    <t>T1-026</t>
  </si>
  <si>
    <t>T1-027</t>
  </si>
  <si>
    <t>T1-028</t>
  </si>
  <si>
    <t>T1-029</t>
  </si>
  <si>
    <t>T1-030</t>
  </si>
  <si>
    <t>T1-031</t>
  </si>
  <si>
    <t>T1-032</t>
  </si>
  <si>
    <t>T1-033</t>
  </si>
  <si>
    <t>T1-034</t>
  </si>
  <si>
    <t>T1-035</t>
  </si>
  <si>
    <t>T1-036</t>
  </si>
  <si>
    <t>T1-037</t>
  </si>
  <si>
    <t>T1-038</t>
  </si>
  <si>
    <t>T1-039</t>
  </si>
  <si>
    <t>T1-040</t>
  </si>
  <si>
    <t>T1-041</t>
  </si>
  <si>
    <t>T1-042</t>
  </si>
  <si>
    <t>T1-043</t>
  </si>
  <si>
    <t>T1-044</t>
  </si>
  <si>
    <t>T1-045</t>
  </si>
  <si>
    <t>T1-046</t>
  </si>
  <si>
    <t>T1-047</t>
  </si>
  <si>
    <t>T1-048</t>
  </si>
  <si>
    <t>T1-049</t>
  </si>
  <si>
    <t>T1-050</t>
  </si>
  <si>
    <t>T1-051</t>
  </si>
  <si>
    <t>T1-052</t>
  </si>
  <si>
    <t>T1-053</t>
  </si>
  <si>
    <t>T1-054</t>
  </si>
  <si>
    <t>T1-055</t>
  </si>
  <si>
    <t>T1-056</t>
  </si>
  <si>
    <t>T1-057</t>
  </si>
  <si>
    <t>T1-058</t>
  </si>
  <si>
    <t>T1-059</t>
  </si>
  <si>
    <t>T1-060</t>
  </si>
  <si>
    <t>T1-061</t>
  </si>
  <si>
    <t>T1-062</t>
  </si>
  <si>
    <t>T1-063</t>
  </si>
  <si>
    <t>T1-064</t>
  </si>
  <si>
    <t>T1-065</t>
  </si>
  <si>
    <t>T1-066</t>
  </si>
  <si>
    <t>T1-067</t>
  </si>
  <si>
    <t>T1-068</t>
  </si>
  <si>
    <t>T1-069</t>
  </si>
  <si>
    <t>T1-070</t>
  </si>
  <si>
    <t>T1-071</t>
  </si>
  <si>
    <t>T1-072</t>
  </si>
  <si>
    <t>T1-073</t>
  </si>
  <si>
    <t>T1-074</t>
  </si>
  <si>
    <t>T1-075</t>
  </si>
  <si>
    <t>T1-076</t>
  </si>
  <si>
    <t>T1-077</t>
  </si>
  <si>
    <t>T1-078</t>
  </si>
  <si>
    <t>T2-4-001</t>
    <phoneticPr fontId="3" type="noConversion"/>
  </si>
  <si>
    <t>T2-4-002</t>
  </si>
  <si>
    <t>T2-4-003</t>
  </si>
  <si>
    <t>T2-4-004</t>
  </si>
  <si>
    <t>T2-4-005</t>
  </si>
  <si>
    <t>T2-4-006</t>
  </si>
  <si>
    <t>T2-4-007</t>
  </si>
  <si>
    <t>T2-4-008</t>
  </si>
  <si>
    <t>T2-4-009</t>
  </si>
  <si>
    <t>T2-4-010</t>
  </si>
  <si>
    <t>T2-4-011</t>
  </si>
  <si>
    <t>T2-4-012</t>
  </si>
  <si>
    <t>T2-4-013</t>
  </si>
  <si>
    <t>T2-4-014</t>
  </si>
  <si>
    <t>T2-4-015</t>
  </si>
  <si>
    <t>T2-4-016</t>
  </si>
  <si>
    <t>T2-4-017</t>
  </si>
  <si>
    <t>T2-4-018</t>
  </si>
  <si>
    <t>T2-4-019</t>
  </si>
  <si>
    <t>T2-4-020</t>
  </si>
  <si>
    <t>T2-4-021</t>
  </si>
  <si>
    <t>T2-4-022</t>
  </si>
  <si>
    <t>T2-4-023</t>
  </si>
  <si>
    <t>T2-4-024</t>
  </si>
  <si>
    <t>T2-4-025</t>
  </si>
  <si>
    <t>T2-4-026</t>
  </si>
  <si>
    <t>T2-4-027</t>
  </si>
  <si>
    <t>T2-4-028</t>
  </si>
  <si>
    <t>T2-4-029</t>
  </si>
  <si>
    <t>T2-4-030</t>
  </si>
  <si>
    <t>T2-4-031</t>
  </si>
  <si>
    <t>T2-4-032</t>
  </si>
  <si>
    <t>T2-4-033</t>
  </si>
  <si>
    <t>T2-4-034</t>
  </si>
  <si>
    <t>T2-4-035</t>
  </si>
  <si>
    <t>T2-4-036</t>
  </si>
  <si>
    <t>T2-4-037</t>
  </si>
  <si>
    <t>T2-4-038</t>
  </si>
  <si>
    <t>T2-4-039</t>
  </si>
  <si>
    <t>T2-4-040</t>
  </si>
  <si>
    <t>T2-4-041</t>
  </si>
  <si>
    <t>T2-4-042</t>
  </si>
  <si>
    <t>T2-4-043</t>
  </si>
  <si>
    <t>T2-4-044</t>
  </si>
  <si>
    <t>T2-4-045</t>
  </si>
  <si>
    <t>T2-4-046</t>
  </si>
  <si>
    <t>T2-4-047</t>
  </si>
  <si>
    <t>T2-4-048</t>
  </si>
  <si>
    <t>T2-4-049</t>
  </si>
  <si>
    <t>T2-4-050</t>
  </si>
  <si>
    <t>T2-4-051</t>
  </si>
  <si>
    <t>T2-4-052</t>
  </si>
  <si>
    <t>T2-4-053</t>
  </si>
  <si>
    <t>T2-4-054</t>
  </si>
  <si>
    <t>T2-4-055</t>
  </si>
  <si>
    <t>T2-4-056</t>
  </si>
  <si>
    <t>T2-4-057</t>
  </si>
  <si>
    <t>T2-4-058</t>
  </si>
  <si>
    <t>T2-4-059</t>
  </si>
  <si>
    <t>T2-4-060</t>
  </si>
  <si>
    <t>T2-4-061</t>
  </si>
  <si>
    <t>T2-4-062</t>
  </si>
  <si>
    <t>T2-4-063</t>
  </si>
  <si>
    <t>T2-4-064</t>
  </si>
  <si>
    <t>T2-4-065</t>
  </si>
  <si>
    <t>T2-4-066</t>
  </si>
  <si>
    <t>T2-4-067</t>
  </si>
  <si>
    <t>T2-4-068</t>
  </si>
  <si>
    <t>T2-4-069</t>
  </si>
  <si>
    <t>T2-4-070</t>
  </si>
  <si>
    <t>T2-4-071</t>
  </si>
  <si>
    <t>T2-4-072</t>
  </si>
  <si>
    <t>T2-4-073</t>
  </si>
  <si>
    <t>T2-4-074</t>
  </si>
  <si>
    <t>T2-4-075</t>
  </si>
  <si>
    <t>T2-4-076</t>
  </si>
  <si>
    <t>T2-4-077</t>
  </si>
  <si>
    <t>T2-4-078</t>
  </si>
  <si>
    <t>T2-4-079</t>
  </si>
  <si>
    <t>T2-4-080</t>
  </si>
  <si>
    <t>T2-4-081</t>
  </si>
  <si>
    <t>T2-4-082</t>
  </si>
  <si>
    <t>T3-001</t>
    <phoneticPr fontId="3" type="noConversion"/>
  </si>
  <si>
    <t>T3-002</t>
  </si>
  <si>
    <t>T3-003</t>
  </si>
  <si>
    <t>T3-004</t>
  </si>
  <si>
    <t>T3-005</t>
  </si>
  <si>
    <t>T3-006</t>
  </si>
  <si>
    <t>T3-007</t>
  </si>
  <si>
    <t>T3-008</t>
  </si>
  <si>
    <t>T3-009</t>
  </si>
  <si>
    <t>T3-010</t>
  </si>
  <si>
    <t>T3-011</t>
  </si>
  <si>
    <t>T3-012</t>
  </si>
  <si>
    <t>T3-013</t>
  </si>
  <si>
    <t>T3-014</t>
  </si>
  <si>
    <t>T3-015</t>
  </si>
  <si>
    <t>T3-016</t>
  </si>
  <si>
    <t>T3-017</t>
  </si>
  <si>
    <t>T3-018</t>
  </si>
  <si>
    <t>T3-019</t>
  </si>
  <si>
    <t>T3-020</t>
  </si>
  <si>
    <t>T3-021</t>
  </si>
  <si>
    <t>T3-022</t>
  </si>
  <si>
    <t>T3-023</t>
  </si>
  <si>
    <t>T3-024</t>
  </si>
  <si>
    <t>T3-025</t>
  </si>
  <si>
    <t>T3-026</t>
  </si>
  <si>
    <t>T3-027</t>
  </si>
  <si>
    <t>T3-028</t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</si>
  <si>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SW)</t>
    </r>
    <phoneticPr fontId="3" type="noConversion"/>
  </si>
  <si>
    <t>K3-001</t>
    <phoneticPr fontId="3" type="noConversion"/>
  </si>
  <si>
    <t>K3-002</t>
  </si>
  <si>
    <t>K3-003</t>
  </si>
  <si>
    <t>K3-004</t>
  </si>
  <si>
    <t>K3-005</t>
  </si>
  <si>
    <t>K3-006</t>
  </si>
  <si>
    <t>K3-007</t>
  </si>
  <si>
    <t>K3-008</t>
  </si>
  <si>
    <t>K3-009</t>
  </si>
  <si>
    <t>K3-010</t>
  </si>
  <si>
    <t>K3-011</t>
  </si>
  <si>
    <t>K3-012</t>
  </si>
  <si>
    <t>K3-013</t>
  </si>
  <si>
    <t>K3-014</t>
  </si>
  <si>
    <t>K3-015</t>
  </si>
  <si>
    <t>K3-016</t>
  </si>
  <si>
    <t>K3-017</t>
  </si>
  <si>
    <t>K3-018</t>
  </si>
  <si>
    <t>K3-019</t>
  </si>
  <si>
    <t>K3-020</t>
  </si>
  <si>
    <t>K3-021</t>
  </si>
  <si>
    <t>K3-022</t>
  </si>
  <si>
    <t>K3-023</t>
  </si>
  <si>
    <t>K3-024</t>
  </si>
  <si>
    <t>K3-025</t>
  </si>
  <si>
    <t>K3-026</t>
  </si>
  <si>
    <t>K3-027</t>
  </si>
  <si>
    <t>K3-028</t>
  </si>
  <si>
    <t>K3-029</t>
  </si>
  <si>
    <t>K3-030</t>
  </si>
  <si>
    <t>K3-031</t>
  </si>
  <si>
    <t>K3-032</t>
  </si>
  <si>
    <t>K3-033</t>
  </si>
  <si>
    <t>K3-034</t>
  </si>
  <si>
    <t>K3-035</t>
  </si>
  <si>
    <t>K3-036</t>
  </si>
  <si>
    <t>K5-6-001</t>
    <phoneticPr fontId="3" type="noConversion"/>
  </si>
  <si>
    <t>K5-6-002</t>
  </si>
  <si>
    <t>K5-6-003</t>
  </si>
  <si>
    <t>K5-6-004</t>
  </si>
  <si>
    <t>K5-6-005</t>
  </si>
  <si>
    <t>K5-6-006</t>
  </si>
  <si>
    <t>K5-6-007</t>
  </si>
  <si>
    <t>K5-6-008</t>
  </si>
  <si>
    <t>K5-6-009</t>
  </si>
  <si>
    <t>K5-6-010</t>
  </si>
  <si>
    <t>K5-6-011</t>
  </si>
  <si>
    <t>K5-6-012</t>
  </si>
  <si>
    <t>K5-6-013</t>
  </si>
  <si>
    <t>K5-6-014</t>
  </si>
  <si>
    <t>K5-6-015</t>
  </si>
  <si>
    <t>K5-6-016</t>
  </si>
  <si>
    <t>K5-6-017</t>
  </si>
  <si>
    <t>K5-6-018</t>
  </si>
  <si>
    <t>K5-6-019</t>
  </si>
  <si>
    <t>K5-6-020</t>
  </si>
  <si>
    <t>K5-6-021</t>
  </si>
  <si>
    <t>K5-6-022</t>
  </si>
  <si>
    <t>K5-6-023</t>
  </si>
  <si>
    <t>K5-6-024</t>
  </si>
  <si>
    <t>K5-6-025</t>
  </si>
  <si>
    <t>K5-6-026</t>
  </si>
  <si>
    <t>K5-6-027</t>
  </si>
  <si>
    <t>K5-6-028</t>
  </si>
  <si>
    <t>K5-6-029</t>
  </si>
  <si>
    <t>K5-6-030</t>
  </si>
  <si>
    <t>K5-6-031</t>
  </si>
  <si>
    <t>K5-6-032</t>
  </si>
  <si>
    <t>K5-6-033</t>
  </si>
  <si>
    <t>K5-6-034</t>
  </si>
  <si>
    <t>K5-6-035</t>
  </si>
  <si>
    <t>K5-6-036</t>
  </si>
  <si>
    <t>K5-6-037</t>
  </si>
  <si>
    <t>K5-6-038</t>
  </si>
  <si>
    <t>K5-6-039</t>
  </si>
  <si>
    <t>K5-6-040</t>
  </si>
  <si>
    <t>K5-6-041</t>
  </si>
  <si>
    <t>K5-6-042</t>
  </si>
  <si>
    <t>K5-6-043</t>
  </si>
  <si>
    <t>K5-6-044</t>
  </si>
  <si>
    <t>K5-6-045</t>
  </si>
  <si>
    <t>K5-6-046</t>
  </si>
  <si>
    <t>K5-6-047</t>
  </si>
  <si>
    <t>K5-6-048</t>
  </si>
  <si>
    <t>K5-6-049</t>
  </si>
  <si>
    <t>K5-6-050</t>
  </si>
  <si>
    <t>K5-6-051</t>
  </si>
  <si>
    <t>K5-6-052</t>
  </si>
  <si>
    <t>K5-6-053</t>
  </si>
  <si>
    <t>K5-6-054</t>
  </si>
  <si>
    <t>K5-6-055</t>
  </si>
  <si>
    <t>K5-6-056</t>
  </si>
  <si>
    <t>K5-6-057</t>
  </si>
  <si>
    <t>K5-6-058</t>
  </si>
  <si>
    <t>K5-6-059</t>
  </si>
  <si>
    <t>K5-6-060</t>
  </si>
  <si>
    <t>K5-6-061</t>
  </si>
  <si>
    <t>K5-6-062</t>
  </si>
  <si>
    <t>K5-6-063</t>
  </si>
  <si>
    <t>K5-6-064</t>
  </si>
  <si>
    <t>K5-6-065</t>
  </si>
  <si>
    <t>K5-6-066</t>
  </si>
  <si>
    <t>K5-6-067</t>
  </si>
  <si>
    <t>K5-6-068</t>
  </si>
  <si>
    <t>K5-6-069</t>
  </si>
  <si>
    <t>K5-6-070</t>
  </si>
  <si>
    <t>K5-6-071</t>
  </si>
  <si>
    <t>K5-6-072</t>
  </si>
  <si>
    <t>K5-6-073</t>
  </si>
  <si>
    <t>K5-6-074</t>
  </si>
  <si>
    <t>K5-6-075</t>
  </si>
  <si>
    <t>K5-6-076</t>
  </si>
  <si>
    <t>K5-6-077</t>
  </si>
  <si>
    <t>K5-6-078</t>
  </si>
  <si>
    <t>K5-6-079</t>
  </si>
  <si>
    <t>K5-6-080</t>
  </si>
  <si>
    <t>K5-6-081</t>
  </si>
  <si>
    <t>K5-6-082</t>
  </si>
  <si>
    <t>K5-6-083</t>
  </si>
  <si>
    <t>K5-6-084</t>
  </si>
  <si>
    <t>K5-6-085</t>
  </si>
  <si>
    <t>K5-6-086</t>
  </si>
  <si>
    <t>K5-6-087</t>
  </si>
  <si>
    <t>K5-6-088</t>
  </si>
  <si>
    <t>K5-6-089</t>
  </si>
  <si>
    <t>K5-6-090</t>
  </si>
  <si>
    <t>K8-001</t>
    <phoneticPr fontId="3" type="noConversion"/>
  </si>
  <si>
    <t>K8-002</t>
  </si>
  <si>
    <t>K8-003</t>
  </si>
  <si>
    <t>K8-004</t>
  </si>
  <si>
    <t>K8-005</t>
  </si>
  <si>
    <t>K8-006</t>
  </si>
  <si>
    <t>K8-007</t>
  </si>
  <si>
    <t>K8-008</t>
  </si>
  <si>
    <t>K8-009</t>
  </si>
  <si>
    <t>K8-010</t>
  </si>
  <si>
    <t>K8-011</t>
  </si>
  <si>
    <t>K8-012</t>
  </si>
  <si>
    <t>K8-013</t>
  </si>
  <si>
    <t>K8-014</t>
  </si>
  <si>
    <t>K8-015</t>
  </si>
  <si>
    <t>K8-016</t>
  </si>
  <si>
    <t>K8-017</t>
  </si>
  <si>
    <t>K8-018</t>
  </si>
  <si>
    <t>K8-019</t>
  </si>
  <si>
    <t>K8-020</t>
  </si>
  <si>
    <t>K8-021</t>
  </si>
  <si>
    <t>K8-022</t>
  </si>
  <si>
    <t>K8-023</t>
  </si>
  <si>
    <t>K8-024</t>
  </si>
  <si>
    <t>K8-025</t>
  </si>
  <si>
    <t>K8-026</t>
  </si>
  <si>
    <t>K8-027</t>
  </si>
  <si>
    <t>K8-028</t>
  </si>
  <si>
    <t>K8-029</t>
  </si>
  <si>
    <t>K8-030</t>
  </si>
  <si>
    <t>K8-031</t>
  </si>
  <si>
    <t>K8-032</t>
  </si>
  <si>
    <t>K8-033</t>
  </si>
  <si>
    <t>K8-034</t>
  </si>
  <si>
    <t>K8-035</t>
  </si>
  <si>
    <t>K8-036</t>
  </si>
  <si>
    <t>K8-037</t>
  </si>
  <si>
    <t>K8-038</t>
  </si>
  <si>
    <t>K8-039</t>
  </si>
  <si>
    <t>K8-040</t>
  </si>
  <si>
    <t>K8-041</t>
  </si>
  <si>
    <t>K8-042</t>
  </si>
  <si>
    <t>K8-043</t>
  </si>
  <si>
    <t>K8-044</t>
  </si>
  <si>
    <t>K8-045</t>
  </si>
  <si>
    <t>K8-046</t>
  </si>
  <si>
    <t>K8-047</t>
  </si>
  <si>
    <t>K8-048</t>
  </si>
  <si>
    <t>K8-049</t>
  </si>
  <si>
    <t>K8-050</t>
  </si>
  <si>
    <t>K8-051</t>
  </si>
  <si>
    <t>K8-052</t>
  </si>
  <si>
    <t>K8-053</t>
  </si>
  <si>
    <t>K8-054</t>
  </si>
  <si>
    <t>K8-055</t>
  </si>
  <si>
    <t>K8-056</t>
  </si>
  <si>
    <t>K8-057</t>
  </si>
  <si>
    <t>K8-058</t>
  </si>
  <si>
    <t>K8-059</t>
  </si>
  <si>
    <t>K8-060</t>
  </si>
  <si>
    <t>K8-061</t>
  </si>
  <si>
    <t>K8-062</t>
  </si>
  <si>
    <t>K8-063</t>
  </si>
  <si>
    <t>K8-064</t>
  </si>
  <si>
    <t>K8-065</t>
  </si>
  <si>
    <t>K8-066</t>
  </si>
  <si>
    <t>K8-067</t>
  </si>
  <si>
    <t>K8-068</t>
  </si>
  <si>
    <t>K8-069</t>
  </si>
  <si>
    <t>K8-070</t>
  </si>
  <si>
    <t>K8-071</t>
  </si>
  <si>
    <t>K8-072</t>
  </si>
  <si>
    <t>K8-073</t>
  </si>
  <si>
    <t>K8-074</t>
  </si>
  <si>
    <t>K8-075</t>
  </si>
  <si>
    <t>K8-076</t>
  </si>
  <si>
    <t>K8-077</t>
  </si>
  <si>
    <t>K8-078</t>
  </si>
  <si>
    <t>K8-079</t>
  </si>
  <si>
    <t>Pg1-001</t>
    <phoneticPr fontId="3" type="noConversion"/>
  </si>
  <si>
    <t>Pg1-002</t>
  </si>
  <si>
    <t>Pg1-003</t>
  </si>
  <si>
    <t>Pg1-004</t>
  </si>
  <si>
    <t>Pg1-005</t>
  </si>
  <si>
    <t>Pg1-006</t>
  </si>
  <si>
    <t>Pg1-007</t>
  </si>
  <si>
    <t>Pg1-008</t>
  </si>
  <si>
    <t>Pg1-009</t>
  </si>
  <si>
    <t>Pg1-010</t>
  </si>
  <si>
    <t>Pg1-011</t>
  </si>
  <si>
    <t>Pg1-012</t>
  </si>
  <si>
    <t>Pg1-013</t>
  </si>
  <si>
    <t>Pg1-014</t>
  </si>
  <si>
    <t>Pg1-015</t>
  </si>
  <si>
    <t>Pg1-016</t>
  </si>
  <si>
    <t>Pg1-017</t>
  </si>
  <si>
    <t>Pg1-018</t>
  </si>
  <si>
    <t>Pg1-019</t>
  </si>
  <si>
    <t>Pg1-020</t>
  </si>
  <si>
    <t>Pg1-021</t>
  </si>
  <si>
    <t>Pg1-022</t>
  </si>
  <si>
    <t>Pg1-023</t>
  </si>
  <si>
    <t>Pg1-024</t>
  </si>
  <si>
    <t>Pg1-025</t>
  </si>
  <si>
    <t>Pg1-026</t>
  </si>
  <si>
    <t>Pg1-027</t>
  </si>
  <si>
    <t>Pg1-028</t>
  </si>
  <si>
    <t>Pg1-029</t>
  </si>
  <si>
    <t>Pg1-030</t>
  </si>
  <si>
    <t>Pg1-031</t>
  </si>
  <si>
    <t>Pg1-032</t>
  </si>
  <si>
    <t>Pg1-033</t>
  </si>
  <si>
    <t>Pg1-034</t>
  </si>
  <si>
    <t>Pg1-035</t>
  </si>
  <si>
    <t>Pg1-036</t>
  </si>
  <si>
    <t>Pg1-037</t>
  </si>
  <si>
    <t>Pg1-038</t>
  </si>
  <si>
    <t>Pg1-039</t>
  </si>
  <si>
    <t>Pg1-040</t>
  </si>
  <si>
    <t>Pg1-041</t>
  </si>
  <si>
    <t>Pg1-042</t>
  </si>
  <si>
    <t>Pg1-043</t>
  </si>
  <si>
    <t>Pg1-044</t>
  </si>
  <si>
    <t>Pg1-045</t>
  </si>
  <si>
    <t>Pg1-046</t>
  </si>
  <si>
    <t>Pg1-047</t>
  </si>
  <si>
    <t>Pg1-048</t>
  </si>
  <si>
    <t>Pg1-049</t>
  </si>
  <si>
    <t>Pg1-050</t>
  </si>
  <si>
    <t>Pg1-051</t>
  </si>
  <si>
    <t>Pg1-052</t>
  </si>
  <si>
    <t>Pg1-053</t>
  </si>
  <si>
    <t>Pg1-054</t>
  </si>
  <si>
    <t>Pg1-055</t>
  </si>
  <si>
    <t>Pg1-056</t>
  </si>
  <si>
    <t>Pg1-057</t>
  </si>
  <si>
    <t>Pg1-058</t>
  </si>
  <si>
    <t>Pg1-059</t>
  </si>
  <si>
    <t>Pg1-060</t>
  </si>
  <si>
    <t>Pg1-061</t>
  </si>
  <si>
    <t>Pg1-062</t>
  </si>
  <si>
    <t>Pg1-063</t>
  </si>
  <si>
    <t>Pg1-064</t>
  </si>
  <si>
    <t>Pg1-065</t>
  </si>
  <si>
    <t>Pg1-066</t>
  </si>
  <si>
    <t>Pg1-067</t>
  </si>
  <si>
    <t>Pg1-068</t>
  </si>
  <si>
    <t>Pg1-069</t>
  </si>
  <si>
    <t>Pg1-070</t>
  </si>
  <si>
    <t>Pg1-071</t>
  </si>
  <si>
    <t>Pg1-072</t>
  </si>
  <si>
    <t>Pg1-073</t>
  </si>
  <si>
    <t>Pg1-074</t>
  </si>
  <si>
    <t>Pg1-075</t>
  </si>
  <si>
    <t>Pg1-076</t>
  </si>
  <si>
    <t>Pg1-077</t>
  </si>
  <si>
    <t>Pg1-078</t>
  </si>
  <si>
    <t>Pg1-079</t>
  </si>
  <si>
    <t>Pg1-080</t>
  </si>
  <si>
    <t>Pg1-081</t>
  </si>
  <si>
    <t>Pg1-082</t>
  </si>
  <si>
    <t>Pg1-083</t>
  </si>
  <si>
    <t>Pg1-084</t>
  </si>
  <si>
    <t>Pg1-085</t>
  </si>
  <si>
    <t>Pg1-086</t>
  </si>
  <si>
    <t>Pg1-087</t>
  </si>
  <si>
    <t>Pg1-088</t>
  </si>
  <si>
    <t>Pg1-089</t>
  </si>
  <si>
    <t>Pg1-090</t>
  </si>
  <si>
    <t>Pg1-091</t>
  </si>
  <si>
    <t>Pg1-092</t>
  </si>
  <si>
    <t>Pg1-093</t>
  </si>
  <si>
    <t>Pg1-094</t>
  </si>
  <si>
    <t>Pg1-095</t>
  </si>
  <si>
    <t>Pg1-096</t>
  </si>
  <si>
    <t>Pg1-097</t>
  </si>
  <si>
    <t>Pg1-098</t>
  </si>
  <si>
    <t>Pg1-099</t>
  </si>
  <si>
    <t>Pg1-100</t>
  </si>
  <si>
    <t>Pg1-101</t>
  </si>
  <si>
    <t>Pg1-102</t>
  </si>
  <si>
    <t>Pg1-103</t>
  </si>
  <si>
    <t>Pg1-104</t>
  </si>
  <si>
    <t>Pg1-105</t>
  </si>
  <si>
    <t>Pg1-106</t>
  </si>
  <si>
    <t>Pg1-107</t>
  </si>
  <si>
    <t>Pg1-108</t>
  </si>
  <si>
    <t>Pg1-109</t>
  </si>
  <si>
    <t>Pg1-110</t>
  </si>
  <si>
    <t>Pg1-111</t>
  </si>
  <si>
    <t>Pg1-112</t>
  </si>
  <si>
    <t>Pg2-4-001</t>
    <phoneticPr fontId="3" type="noConversion"/>
  </si>
  <si>
    <t>Pg2-4-002</t>
  </si>
  <si>
    <t>Pg2-4-003</t>
  </si>
  <si>
    <t>Pg2-4-004</t>
  </si>
  <si>
    <t>Pg2-4-005</t>
  </si>
  <si>
    <t>Pg2-4-006</t>
  </si>
  <si>
    <t>Pg2-4-007</t>
  </si>
  <si>
    <t>Pg2-4-008</t>
  </si>
  <si>
    <t>Pg2-4-009</t>
  </si>
  <si>
    <t>Pg2-4-010</t>
  </si>
  <si>
    <t>Pg2-4-011</t>
  </si>
  <si>
    <t>Pg2-4-012</t>
  </si>
  <si>
    <t>Pg2-4-013</t>
  </si>
  <si>
    <t>Pg2-4-014</t>
  </si>
  <si>
    <t>Pg2-4-015</t>
  </si>
  <si>
    <t>Pg2-4-016</t>
  </si>
  <si>
    <t>Pg2-4-017</t>
  </si>
  <si>
    <t>Pg2-4-018</t>
  </si>
  <si>
    <t>Pg2-4-019</t>
  </si>
  <si>
    <t>Pg2-4-020</t>
  </si>
  <si>
    <t>Pg2-4-021</t>
  </si>
  <si>
    <t>Pg2-4-022</t>
  </si>
  <si>
    <t>Pg2-4-023</t>
  </si>
  <si>
    <t>Pg2-4-024</t>
  </si>
  <si>
    <t>Pg2-4-025</t>
  </si>
  <si>
    <t>Pg2-4-026</t>
  </si>
  <si>
    <t>Pg2-4-027</t>
  </si>
  <si>
    <t>Pg2-4-028</t>
  </si>
  <si>
    <t>Pg2-4-029</t>
  </si>
  <si>
    <t>Pg2-4-030</t>
  </si>
  <si>
    <t>Pg2-4-031</t>
  </si>
  <si>
    <t>Pg2-4-032</t>
  </si>
  <si>
    <t>Pg2-4-033</t>
  </si>
  <si>
    <t>Pg2-4-034</t>
  </si>
  <si>
    <t>Pg2-4-035</t>
  </si>
  <si>
    <t>Pg2-4-036</t>
  </si>
  <si>
    <t>Pg2-4-037</t>
  </si>
  <si>
    <t>Pg2-4-038</t>
  </si>
  <si>
    <t>Pg2-4-039</t>
  </si>
  <si>
    <t>Pg2-4-040</t>
  </si>
  <si>
    <t>Pg2-4-041</t>
  </si>
  <si>
    <t>Pg2-4-042</t>
  </si>
  <si>
    <t>Pg2-4-043</t>
  </si>
  <si>
    <t>Pg2-4-044</t>
  </si>
  <si>
    <t>Pg2-4-045</t>
  </si>
  <si>
    <t>Pg2-4-046</t>
  </si>
  <si>
    <t>Pg2-4-047</t>
  </si>
  <si>
    <t>Pg2-4-048</t>
  </si>
  <si>
    <t>Pg2-4-049</t>
  </si>
  <si>
    <t>Pg2-4-050</t>
  </si>
  <si>
    <t>Pg2-4-051</t>
  </si>
  <si>
    <t>Pg2-4-052</t>
  </si>
  <si>
    <t>Pg2-4-053</t>
  </si>
  <si>
    <t>Pg2-4-054</t>
  </si>
  <si>
    <t>Pg2-4-055</t>
  </si>
  <si>
    <t>Pg2-4-056</t>
  </si>
  <si>
    <t>Pg2-4-057</t>
  </si>
  <si>
    <t>Pg2-4-058</t>
  </si>
  <si>
    <t>Pg2-4-059</t>
  </si>
  <si>
    <t>Pg2-4-060</t>
  </si>
  <si>
    <t>Pg2-4-061</t>
  </si>
  <si>
    <t>Pg2-4-062</t>
  </si>
  <si>
    <t>Pg2-4-063</t>
  </si>
  <si>
    <t>Pg2-4-064</t>
  </si>
  <si>
    <t>Pg2-4-065</t>
  </si>
  <si>
    <t>Pg2-4-066</t>
  </si>
  <si>
    <t>Pg2-4-067</t>
  </si>
  <si>
    <t>Pg2-4-068</t>
  </si>
  <si>
    <t>Pg2-4-069</t>
  </si>
  <si>
    <t>Pg2-4-070</t>
  </si>
  <si>
    <t>Pg2-4-071</t>
  </si>
  <si>
    <t>Pg2-4-072</t>
  </si>
  <si>
    <t>Pg2-4-073</t>
  </si>
  <si>
    <t>Pg2-4-074</t>
  </si>
  <si>
    <t>Pg2-4-075</t>
  </si>
  <si>
    <t>Pg2-4-076</t>
  </si>
  <si>
    <t>Pg2-4-077</t>
  </si>
  <si>
    <t>Pg2-4-078</t>
  </si>
  <si>
    <t>Pg2-4-079</t>
  </si>
  <si>
    <t>Pg2-4-080</t>
  </si>
  <si>
    <t>Pg2-4-081</t>
  </si>
  <si>
    <t>Pg2-4-082</t>
  </si>
  <si>
    <t>Pg2-4-083</t>
  </si>
  <si>
    <t>Pg2-4-084</t>
  </si>
  <si>
    <t>Pg2-4-085</t>
  </si>
  <si>
    <t>Pg2-4-086</t>
  </si>
  <si>
    <t>Pg2-4-087</t>
  </si>
  <si>
    <t>Pg2-4-088</t>
  </si>
  <si>
    <t>Pg2-4-089</t>
  </si>
  <si>
    <t>Pg2-4-090</t>
  </si>
  <si>
    <t>Pg2-4-091</t>
  </si>
  <si>
    <t>Pg2-4-092</t>
  </si>
  <si>
    <t>Pg2-4-093</t>
  </si>
  <si>
    <t>Pg2-4-094</t>
  </si>
  <si>
    <t>Pg2-4-095</t>
  </si>
  <si>
    <t>Pg2-4-096</t>
  </si>
  <si>
    <t>Pg2-4-097</t>
  </si>
  <si>
    <t>Pg2-4-098</t>
  </si>
  <si>
    <t>Pg2-4-099</t>
  </si>
  <si>
    <t>Pg2-4-100</t>
  </si>
  <si>
    <t>Pg2-4-101</t>
  </si>
  <si>
    <t>Pg2-4-102</t>
  </si>
  <si>
    <t>Pg2-4-103</t>
  </si>
  <si>
    <t>Pg2-4-104</t>
  </si>
  <si>
    <t>Pg2-4-105</t>
  </si>
  <si>
    <t>Pg2-4-106</t>
  </si>
  <si>
    <t>Pg2-4-107</t>
  </si>
  <si>
    <t>Pg2-4-108</t>
  </si>
  <si>
    <t>Pg2-4-109</t>
  </si>
  <si>
    <t>Pg2-4-110</t>
  </si>
  <si>
    <t>Pg2-4-111</t>
  </si>
  <si>
    <t>Pg2-4-112</t>
  </si>
  <si>
    <t>Pg2-4-113</t>
  </si>
  <si>
    <t>Pg2-4-114</t>
  </si>
  <si>
    <t>Pg2-4-115</t>
  </si>
  <si>
    <t>Pg2-4-116</t>
  </si>
  <si>
    <t>Pg2-4-117</t>
  </si>
  <si>
    <t>Pg2-4-118</t>
  </si>
  <si>
    <t>Pg2-4-119</t>
  </si>
  <si>
    <t>Pg2-4-120</t>
  </si>
  <si>
    <t>Pg2-4-121</t>
  </si>
  <si>
    <t>Pg2-4-122</t>
  </si>
  <si>
    <t>Pg2-4-123</t>
  </si>
  <si>
    <t>Pg2-4-124</t>
  </si>
  <si>
    <t>Pg2-4-125</t>
  </si>
  <si>
    <t>Pg2-4-126</t>
  </si>
  <si>
    <t>Pg2-4-127</t>
  </si>
  <si>
    <t>Pg2-4-128</t>
  </si>
  <si>
    <t>Pg2-4-129</t>
  </si>
  <si>
    <t>Pg2-4-130</t>
  </si>
  <si>
    <t>Pg2-4-131</t>
  </si>
  <si>
    <t>Pg2-4-132</t>
  </si>
  <si>
    <t>Pg2-4-133</t>
  </si>
  <si>
    <t>Pg2-4-134</t>
  </si>
  <si>
    <t>Pg2-4-135</t>
  </si>
  <si>
    <t>Pg2-4-136</t>
  </si>
  <si>
    <t>Pg2-4-137</t>
  </si>
  <si>
    <t>Pg2-4-138</t>
  </si>
  <si>
    <t>Pg2-4-139</t>
  </si>
  <si>
    <t>Pg2-4-140</t>
  </si>
  <si>
    <t>Pg2-4-141</t>
  </si>
  <si>
    <t>Pg2-4-142</t>
  </si>
  <si>
    <t>Pg2-4-143</t>
  </si>
  <si>
    <t>Pg2-4-144</t>
  </si>
  <si>
    <t>Pg2-4-145</t>
  </si>
  <si>
    <t>Pg2-4-146</t>
  </si>
  <si>
    <t>Pg2-4-147</t>
  </si>
  <si>
    <t>Pg2-4-148</t>
  </si>
  <si>
    <t>Pg2-4-149</t>
  </si>
  <si>
    <t>Pg2-3-001</t>
    <phoneticPr fontId="3" type="noConversion"/>
  </si>
  <si>
    <t>Pg2-3-002</t>
  </si>
  <si>
    <t>Pg2-3-003</t>
  </si>
  <si>
    <t>Pg2-3-004</t>
  </si>
  <si>
    <t>Pg2-3-005</t>
  </si>
  <si>
    <t>Pg2-3-006</t>
  </si>
  <si>
    <t>Pg2-3-007</t>
  </si>
  <si>
    <t>Pg2-3-008</t>
  </si>
  <si>
    <t>Pg2-3-009</t>
  </si>
  <si>
    <t>Pg2-3-010</t>
  </si>
  <si>
    <t>Pg2-3-011</t>
  </si>
  <si>
    <t>Pg2-3-012</t>
  </si>
  <si>
    <t>Pg2-3-013</t>
  </si>
  <si>
    <t>Pg2-3-014</t>
  </si>
  <si>
    <t>Pg2-3-015</t>
  </si>
  <si>
    <t>Pg2-3-016</t>
  </si>
  <si>
    <t>Pg2-3-017</t>
  </si>
  <si>
    <t>Pg4-001</t>
    <phoneticPr fontId="3" type="noConversion"/>
  </si>
  <si>
    <t>Pg4-002</t>
  </si>
  <si>
    <t>Pg4-003</t>
  </si>
  <si>
    <t>Pg4-004</t>
  </si>
  <si>
    <t>Pg4-005</t>
  </si>
  <si>
    <t>Pg4-006</t>
  </si>
  <si>
    <t>Pg4-007</t>
  </si>
  <si>
    <t>Pg4-008</t>
  </si>
  <si>
    <t>Pg4-009</t>
  </si>
  <si>
    <t>Pg4-010</t>
  </si>
  <si>
    <t>Pg4-011</t>
  </si>
  <si>
    <t>Pg4-012</t>
  </si>
  <si>
    <t>Pg4-013</t>
  </si>
  <si>
    <t>Pg4-014</t>
  </si>
  <si>
    <t>Pg4-015</t>
  </si>
  <si>
    <t>Pg4-016</t>
  </si>
  <si>
    <t>Pg4-017</t>
  </si>
  <si>
    <t>Pg4-018</t>
  </si>
  <si>
    <t>Pg4-019</t>
  </si>
  <si>
    <t>Pg4-020</t>
  </si>
  <si>
    <t>Pg4-021</t>
  </si>
  <si>
    <t>Pg4-022</t>
  </si>
  <si>
    <t>Pg4-023</t>
  </si>
  <si>
    <t>Pg4-024</t>
  </si>
  <si>
    <t>Pg4-025</t>
  </si>
  <si>
    <t>Pg4-026</t>
  </si>
  <si>
    <t>Pg4-027</t>
  </si>
  <si>
    <t>Pg4-028</t>
  </si>
  <si>
    <t>Pg4-029</t>
  </si>
  <si>
    <t>Pg4-030</t>
  </si>
  <si>
    <t>Pg4-031</t>
  </si>
  <si>
    <t>Pg4-032</t>
  </si>
  <si>
    <t>Pg4-033</t>
  </si>
  <si>
    <t>Pg4-034</t>
  </si>
  <si>
    <t>Pg4-035</t>
  </si>
  <si>
    <t>Pg4-036</t>
  </si>
  <si>
    <t>Pg4-037</t>
  </si>
  <si>
    <t>Pg4-038</t>
  </si>
  <si>
    <t>Pg4-039</t>
  </si>
  <si>
    <t>Pg4-040</t>
  </si>
  <si>
    <t>Pg4-041</t>
  </si>
  <si>
    <t>Pg4-042</t>
  </si>
  <si>
    <t>Pg4-043</t>
  </si>
  <si>
    <t>Pg4-044</t>
  </si>
  <si>
    <t>Pg4-045</t>
  </si>
  <si>
    <t>Pg4-046</t>
  </si>
  <si>
    <t>Pg4-047</t>
  </si>
  <si>
    <t>Pg4-048</t>
  </si>
  <si>
    <t>Pg4-049</t>
  </si>
  <si>
    <t>Pg4-050</t>
  </si>
  <si>
    <t>Pg4-051</t>
  </si>
  <si>
    <t>Pg4-052</t>
  </si>
  <si>
    <t>Pg4-053</t>
  </si>
  <si>
    <t>Pg4-054</t>
  </si>
  <si>
    <t>Pg4-055</t>
  </si>
  <si>
    <t>Pg4-056</t>
  </si>
  <si>
    <t>Pg4-057</t>
  </si>
  <si>
    <t>Pg4-058</t>
  </si>
  <si>
    <t>Pg4-059</t>
  </si>
  <si>
    <t>Pg4-060</t>
  </si>
  <si>
    <t>Pg4-061</t>
  </si>
  <si>
    <t>Pg4-062</t>
  </si>
  <si>
    <t>Pg4-063</t>
  </si>
  <si>
    <t>Pg4-064</t>
  </si>
  <si>
    <t>Pg4-065</t>
  </si>
  <si>
    <t>Pg4-066</t>
  </si>
  <si>
    <t>Pg4-067</t>
  </si>
  <si>
    <t>Pg4-068</t>
  </si>
  <si>
    <t>Pg4-069</t>
  </si>
  <si>
    <t>Pg4-070</t>
  </si>
  <si>
    <t>Pg4-071</t>
  </si>
  <si>
    <t>Pg4-072</t>
  </si>
  <si>
    <t>Pg4-073</t>
  </si>
  <si>
    <t>Pg4-074</t>
  </si>
  <si>
    <t>Pg4-075</t>
  </si>
  <si>
    <t>Pg4-076</t>
  </si>
  <si>
    <t>Pg4-077</t>
  </si>
  <si>
    <t>Pg4-078</t>
  </si>
  <si>
    <t>Pg4-079</t>
  </si>
  <si>
    <t>Pg4-080</t>
  </si>
  <si>
    <t>Pg4-081</t>
  </si>
  <si>
    <t>Pg4-082</t>
  </si>
  <si>
    <t>Pg4-083</t>
  </si>
  <si>
    <t>Pg4-084</t>
  </si>
  <si>
    <t>Pg4-085</t>
  </si>
  <si>
    <t>Pg4-086</t>
  </si>
  <si>
    <t>Pg4-087</t>
  </si>
  <si>
    <t>Pg4-088</t>
  </si>
  <si>
    <t>Pg4-089</t>
  </si>
  <si>
    <t>Pg4-090</t>
  </si>
  <si>
    <t>Pg4-091</t>
  </si>
  <si>
    <t>Pg4-092</t>
  </si>
  <si>
    <t>Pg4-093</t>
  </si>
  <si>
    <t>Pg4-094</t>
  </si>
  <si>
    <t>Pg4-095</t>
  </si>
  <si>
    <t>Pg4-096</t>
  </si>
  <si>
    <t>Pg4-097</t>
  </si>
  <si>
    <t>Pg4-098</t>
  </si>
  <si>
    <t>Pg4-099</t>
  </si>
  <si>
    <t>Pg4-100</t>
  </si>
  <si>
    <t>Pg4-101</t>
  </si>
  <si>
    <t>Pg4-102</t>
  </si>
  <si>
    <t>Pg4-103</t>
  </si>
  <si>
    <t>Pg4-104</t>
  </si>
  <si>
    <t>Pg4-105</t>
  </si>
  <si>
    <t>Pg4-106</t>
  </si>
  <si>
    <t>Pg4-107</t>
  </si>
  <si>
    <t>Pg4-108</t>
  </si>
  <si>
    <t>Pg4-109</t>
  </si>
  <si>
    <t>Pg4-110</t>
  </si>
  <si>
    <t>Pg4-111</t>
  </si>
  <si>
    <t>Pg4-112</t>
  </si>
  <si>
    <t>Pg4-113</t>
  </si>
  <si>
    <t>Pg4-114</t>
  </si>
  <si>
    <t>Pg4-115</t>
  </si>
  <si>
    <t>Pg4-116</t>
  </si>
  <si>
    <t>Pg4-117</t>
  </si>
  <si>
    <t>Pg4-118</t>
  </si>
  <si>
    <t>Pg4-119</t>
  </si>
  <si>
    <t>Pg4-120</t>
  </si>
  <si>
    <t>Pg4-121</t>
  </si>
  <si>
    <t>Pg4-122</t>
  </si>
  <si>
    <t>Pg4-123</t>
  </si>
  <si>
    <t>Pg4-124</t>
  </si>
  <si>
    <t>Pg4-125</t>
  </si>
  <si>
    <t>Pg4-126</t>
  </si>
  <si>
    <t>Pg4-127</t>
  </si>
  <si>
    <t>Pg4-128</t>
  </si>
  <si>
    <t>Pg4-129</t>
  </si>
  <si>
    <t>Pg4-130</t>
  </si>
  <si>
    <t>Pg4-131</t>
  </si>
  <si>
    <t>Pg4-132</t>
  </si>
  <si>
    <t>Pg4-133</t>
  </si>
  <si>
    <t>Pg4-134</t>
  </si>
  <si>
    <t>Pg4-135</t>
  </si>
  <si>
    <t>Pg4-136</t>
  </si>
  <si>
    <t>Pg4-137</t>
  </si>
  <si>
    <t>Pg4-138</t>
  </si>
  <si>
    <t>Pg4-139</t>
  </si>
  <si>
    <t>Pg4-140</t>
  </si>
  <si>
    <t>Pg4-141</t>
  </si>
  <si>
    <t>Pg4-142</t>
  </si>
  <si>
    <t>Pg4-143</t>
  </si>
  <si>
    <t>Pg4-144</t>
  </si>
  <si>
    <t>Pg4-145</t>
  </si>
  <si>
    <t>Pg4-146</t>
  </si>
  <si>
    <t>Pg4-147</t>
  </si>
  <si>
    <t>Pg4-148</t>
  </si>
  <si>
    <t>Pg4-149</t>
  </si>
  <si>
    <t>Pg4-150</t>
  </si>
  <si>
    <t>Pg4-151</t>
  </si>
  <si>
    <t>Pg4-152</t>
  </si>
  <si>
    <t>Pg4-153</t>
  </si>
  <si>
    <t>Pg4-154</t>
  </si>
  <si>
    <t>Pg4-155</t>
  </si>
  <si>
    <t>Pg4-156</t>
  </si>
  <si>
    <t>Pg4-157</t>
  </si>
  <si>
    <t>Pg4-158</t>
  </si>
  <si>
    <t>Pg4-159</t>
  </si>
  <si>
    <t>Pg4-160</t>
  </si>
  <si>
    <t>Pg4-161</t>
  </si>
  <si>
    <t>Pg4-162</t>
  </si>
  <si>
    <t>Pg4-163</t>
  </si>
  <si>
    <t>Pg4-164</t>
  </si>
  <si>
    <t>Pg4-165</t>
  </si>
  <si>
    <t>Pg4-166</t>
  </si>
  <si>
    <t>Pg4-167</t>
  </si>
  <si>
    <t>Pg4-168</t>
  </si>
  <si>
    <t>Pg4-169</t>
  </si>
  <si>
    <t>Pg4-170</t>
  </si>
  <si>
    <t>Pg4-171</t>
  </si>
  <si>
    <t>Pg4-172</t>
  </si>
  <si>
    <t>Pg4-173</t>
  </si>
  <si>
    <t>Pg4-174</t>
  </si>
  <si>
    <t>Pg4-175</t>
  </si>
  <si>
    <t>Pg4-176</t>
  </si>
  <si>
    <t>Pg4-177</t>
  </si>
  <si>
    <t>Pg4-178</t>
  </si>
  <si>
    <t>Pg4-179</t>
  </si>
  <si>
    <t>Pg4-180</t>
  </si>
  <si>
    <t>Pg4-181</t>
  </si>
  <si>
    <t>Pg4-182</t>
  </si>
  <si>
    <t>Pg4-183</t>
  </si>
  <si>
    <t>Pg4-184</t>
  </si>
  <si>
    <t>Pg4-185</t>
  </si>
  <si>
    <t>Pg4-186</t>
  </si>
  <si>
    <t>Pg4-187</t>
  </si>
  <si>
    <t>Pg4-188</t>
  </si>
  <si>
    <t>Pg4-189</t>
  </si>
  <si>
    <t>Pg4-190</t>
  </si>
  <si>
    <t>Pg4-191</t>
  </si>
  <si>
    <t>Pg4-192</t>
  </si>
  <si>
    <t>Pg4-193</t>
  </si>
  <si>
    <t>Pg4-194</t>
  </si>
  <si>
    <t>Pg4-195</t>
  </si>
  <si>
    <t>Pg4-196</t>
  </si>
  <si>
    <t>Pg4-197</t>
  </si>
  <si>
    <t>Pg4-198</t>
  </si>
  <si>
    <t>Pg4-199</t>
  </si>
  <si>
    <t>Pg4-200</t>
  </si>
  <si>
    <t>Pg4-201</t>
  </si>
  <si>
    <t>Pg4-202</t>
  </si>
  <si>
    <t>Pg4-203</t>
  </si>
  <si>
    <t>Pg4-204</t>
  </si>
  <si>
    <t>Pg4-205</t>
  </si>
  <si>
    <t>Pg4-206</t>
  </si>
  <si>
    <t>Pg4-207</t>
  </si>
  <si>
    <t>Pg4-208</t>
  </si>
  <si>
    <t>Pg4-209</t>
  </si>
  <si>
    <t>Pg4-210</t>
  </si>
  <si>
    <t>Pg4-211</t>
  </si>
  <si>
    <t>Pg4-212</t>
  </si>
  <si>
    <t>Pg4-213</t>
  </si>
  <si>
    <t>Pg4-214</t>
  </si>
  <si>
    <t>Pg4-215</t>
  </si>
  <si>
    <t>Pg4-216</t>
  </si>
  <si>
    <t>Pg4-217</t>
  </si>
  <si>
    <t>Pg4-218</t>
  </si>
  <si>
    <t>Pg4-219</t>
  </si>
  <si>
    <t>Pg4-220</t>
  </si>
  <si>
    <t>Pg4-221</t>
  </si>
  <si>
    <t>Pg4-222</t>
  </si>
  <si>
    <t>Pg4-223</t>
  </si>
  <si>
    <t>Pg4-224</t>
  </si>
  <si>
    <t>Pg4-225</t>
  </si>
  <si>
    <t>Pg4-226</t>
  </si>
  <si>
    <t>Pg4-227</t>
  </si>
  <si>
    <t>Pg4-228</t>
  </si>
  <si>
    <t>Pg4-229</t>
  </si>
  <si>
    <t>Pg4-230</t>
  </si>
  <si>
    <t>Pg4-231</t>
  </si>
  <si>
    <t>Pg4-232</t>
  </si>
  <si>
    <t>Pg4-233</t>
  </si>
  <si>
    <t>Pg4-234</t>
  </si>
  <si>
    <t>Pg4-235</t>
  </si>
  <si>
    <t>Pg4-236</t>
  </si>
  <si>
    <t>Pg4-237</t>
  </si>
  <si>
    <t>Pg4-238</t>
  </si>
  <si>
    <t>Pg4-239</t>
  </si>
  <si>
    <t>Pg4-240</t>
  </si>
  <si>
    <t>Pg4-241</t>
  </si>
  <si>
    <t>Pg4-242</t>
  </si>
  <si>
    <t>Pg4-243</t>
  </si>
  <si>
    <t>Pg4-244</t>
  </si>
  <si>
    <t>Pg4-245</t>
  </si>
  <si>
    <t>Pg4-246</t>
  </si>
  <si>
    <t>Pg4-247</t>
  </si>
  <si>
    <t>Pg4-248</t>
  </si>
  <si>
    <t>Pg4-249</t>
  </si>
  <si>
    <t>Pg4-250</t>
  </si>
  <si>
    <t>Pg4-251</t>
  </si>
  <si>
    <t>Pg4-252</t>
  </si>
  <si>
    <t>Pg4-253</t>
  </si>
  <si>
    <t>Pg4-254</t>
  </si>
  <si>
    <t>Pg4-255</t>
  </si>
  <si>
    <t>Pg4-256</t>
  </si>
  <si>
    <t>Pg4-257</t>
  </si>
  <si>
    <t>Pg4-258</t>
  </si>
  <si>
    <t>Pg4-259</t>
  </si>
  <si>
    <t>Pg4-260</t>
  </si>
  <si>
    <t>Pg4-261</t>
  </si>
  <si>
    <t>Pg4-262</t>
  </si>
  <si>
    <t>Pg4-263</t>
  </si>
  <si>
    <t>Pg4-264</t>
  </si>
  <si>
    <t>Pg4-265</t>
  </si>
  <si>
    <t>Pg4-266</t>
  </si>
  <si>
    <t>Pg4-267</t>
  </si>
  <si>
    <t>Pg4-268</t>
  </si>
  <si>
    <t>Pg4-269</t>
  </si>
  <si>
    <t>Pg4-270</t>
  </si>
  <si>
    <t>Pg4-271</t>
  </si>
  <si>
    <t>Pg4-272</t>
  </si>
  <si>
    <t>Pg4-273</t>
  </si>
  <si>
    <t>Pg4-274</t>
  </si>
  <si>
    <t>Pg4-275</t>
  </si>
  <si>
    <t>Pg4-276</t>
  </si>
  <si>
    <t>Pg4-277</t>
  </si>
  <si>
    <t>Pg4-278</t>
  </si>
  <si>
    <t>Pg4-279</t>
  </si>
  <si>
    <t>Pg4-280</t>
  </si>
  <si>
    <t>Pg4-281</t>
  </si>
  <si>
    <t>Pg4-282</t>
  </si>
  <si>
    <t>Pg4-283</t>
  </si>
  <si>
    <t>Pg4-284</t>
  </si>
  <si>
    <t>Pg4-285</t>
  </si>
  <si>
    <t>Pg4-286</t>
  </si>
  <si>
    <t>Pg4-287</t>
  </si>
  <si>
    <t>Pg4-288</t>
  </si>
  <si>
    <t>Pg4-289</t>
  </si>
  <si>
    <t>Pg4-290</t>
  </si>
  <si>
    <t>Pg4-291</t>
  </si>
  <si>
    <t>Pg4-292</t>
  </si>
  <si>
    <t>Pg4-293</t>
  </si>
  <si>
    <t>Pg4-294</t>
  </si>
  <si>
    <t>Pg4-295</t>
  </si>
  <si>
    <t>Pg4-296</t>
  </si>
  <si>
    <t>Pg4-297</t>
  </si>
  <si>
    <t>Pg4-298</t>
  </si>
  <si>
    <t>Pg4-299</t>
  </si>
  <si>
    <t>Pg4-300</t>
  </si>
  <si>
    <t>Pg4-301</t>
  </si>
  <si>
    <t>Pg4-302</t>
  </si>
  <si>
    <t>Pg4-303</t>
  </si>
  <si>
    <t>Pg5-001</t>
    <phoneticPr fontId="3" type="noConversion"/>
  </si>
  <si>
    <t>Pg5-002</t>
  </si>
  <si>
    <t>Pg5-003</t>
  </si>
  <si>
    <t>Pg5-004</t>
  </si>
  <si>
    <t>Pg5-005</t>
  </si>
  <si>
    <t>Pg5-006</t>
  </si>
  <si>
    <t>Pg5-007</t>
  </si>
  <si>
    <t>Pg5-008</t>
  </si>
  <si>
    <t>Pg5-009</t>
  </si>
  <si>
    <t>Pg5-010</t>
  </si>
  <si>
    <t>Pg5-011</t>
  </si>
  <si>
    <t>Pg5-012</t>
  </si>
  <si>
    <t>Pg5-013</t>
  </si>
  <si>
    <t>Pg5-014</t>
  </si>
  <si>
    <t>Pg5-015</t>
  </si>
  <si>
    <t>Pg5-016</t>
  </si>
  <si>
    <t>Pg5-017</t>
  </si>
  <si>
    <t>Pg5-018</t>
  </si>
  <si>
    <t>Pg5-019</t>
  </si>
  <si>
    <t>Pg5-020</t>
  </si>
  <si>
    <t>Pg5-021</t>
  </si>
  <si>
    <t>Pg5-022</t>
  </si>
  <si>
    <t>Pg5-023</t>
  </si>
  <si>
    <t>Pg5-024</t>
  </si>
  <si>
    <t>Pg5-025</t>
  </si>
  <si>
    <t>Pg5-026</t>
  </si>
  <si>
    <t>Pg5-027</t>
  </si>
  <si>
    <t>Pg5-028</t>
  </si>
  <si>
    <t>Pg5-029</t>
  </si>
  <si>
    <t>Pg5-030</t>
  </si>
  <si>
    <t>Pg5-031</t>
  </si>
  <si>
    <t>Pg5-032</t>
  </si>
  <si>
    <t>Pg5-033</t>
  </si>
  <si>
    <t>Pg5-034</t>
  </si>
  <si>
    <t>Pg5-035</t>
  </si>
  <si>
    <t>Pg5-036</t>
  </si>
  <si>
    <t>Pg5-037</t>
  </si>
  <si>
    <t>Pg5-038</t>
  </si>
  <si>
    <t>Pg5-039</t>
  </si>
  <si>
    <t>Pg5-040</t>
  </si>
  <si>
    <t>Pg5-041</t>
  </si>
  <si>
    <t>Pg5-042</t>
  </si>
  <si>
    <t>Pg5-043</t>
  </si>
  <si>
    <t>Pg5-044</t>
  </si>
  <si>
    <t>Pg5-045</t>
  </si>
  <si>
    <t>Pg5-046</t>
  </si>
  <si>
    <t>Pg5-047</t>
  </si>
  <si>
    <t>Pg5-048</t>
  </si>
  <si>
    <t>Pg5-049</t>
  </si>
  <si>
    <t>Pg5-050</t>
  </si>
  <si>
    <t>Pg5-051</t>
  </si>
  <si>
    <t>Pg5-052</t>
  </si>
  <si>
    <t>Pg5-053</t>
  </si>
  <si>
    <t>Pg5-054</t>
  </si>
  <si>
    <t>Pg5-055</t>
  </si>
  <si>
    <t>Pg5-056</t>
  </si>
  <si>
    <t>Pg5-057</t>
  </si>
  <si>
    <t>Pg5-058</t>
  </si>
  <si>
    <t>Pg5-059</t>
  </si>
  <si>
    <t>Pg5-060</t>
  </si>
  <si>
    <t>Pg5-061</t>
  </si>
  <si>
    <t>Pg5-062</t>
  </si>
  <si>
    <t>Pg5-063</t>
  </si>
  <si>
    <t>Pg5-064</t>
  </si>
  <si>
    <t>Pg5-065</t>
  </si>
  <si>
    <t>Pg5-066</t>
  </si>
  <si>
    <t>Pg5-067</t>
  </si>
  <si>
    <t>Pg5-068</t>
  </si>
  <si>
    <t>Pg5-069</t>
  </si>
  <si>
    <t>Pg5-070</t>
  </si>
  <si>
    <t>Pg5-071</t>
  </si>
  <si>
    <t>Pg5-072</t>
  </si>
  <si>
    <t>Pg5-073</t>
  </si>
  <si>
    <t>Pg5-074</t>
  </si>
  <si>
    <t>Pg5-075</t>
  </si>
  <si>
    <t>Pg5-076</t>
  </si>
  <si>
    <t>Pg5-077</t>
  </si>
  <si>
    <t>Pg5-078</t>
  </si>
  <si>
    <t>Pg5-079</t>
  </si>
  <si>
    <t>Pg5-080</t>
  </si>
  <si>
    <t>Pg5-081</t>
  </si>
  <si>
    <t>Pg5-082</t>
  </si>
  <si>
    <t>Pg5-083</t>
  </si>
  <si>
    <t>Pg5-084</t>
  </si>
  <si>
    <t>Pg5-085</t>
  </si>
  <si>
    <t>Pg5-086</t>
  </si>
  <si>
    <t>Pg5-087</t>
  </si>
  <si>
    <t>Pg5-088</t>
  </si>
  <si>
    <t>Pg5-089</t>
  </si>
  <si>
    <t>Pg5-090</t>
  </si>
  <si>
    <t>Pg5-091</t>
  </si>
  <si>
    <t>Pg5-092</t>
  </si>
  <si>
    <t>Pg5-093</t>
  </si>
  <si>
    <t>Pg5-094</t>
  </si>
  <si>
    <t>Pg5-095</t>
  </si>
  <si>
    <t>Pg5-096</t>
  </si>
  <si>
    <t>Pg5-097</t>
  </si>
  <si>
    <t>Pg5-098</t>
  </si>
  <si>
    <t>Pg5-099</t>
  </si>
  <si>
    <t>Pg5-100</t>
  </si>
  <si>
    <t>Pg5-101</t>
  </si>
  <si>
    <t>Pg5-102</t>
  </si>
  <si>
    <t>Pg5-103</t>
  </si>
  <si>
    <t>Pg5-104</t>
  </si>
  <si>
    <t>Pg5-105</t>
  </si>
  <si>
    <t>Pg5-106</t>
  </si>
  <si>
    <t>Pg5-107</t>
  </si>
  <si>
    <t>Pg5-108</t>
  </si>
  <si>
    <t>Pg5-109</t>
  </si>
  <si>
    <t>Pg5-110</t>
  </si>
  <si>
    <t>Pg5-111</t>
  </si>
  <si>
    <t>Pg5-112</t>
  </si>
  <si>
    <t>Pg5-113</t>
  </si>
  <si>
    <t>Pg5-114</t>
  </si>
  <si>
    <t>Pg5-115</t>
  </si>
  <si>
    <t>Pg5-116</t>
  </si>
  <si>
    <t>Pg5-117</t>
  </si>
  <si>
    <t>Pg5-118</t>
  </si>
  <si>
    <t>Pg5-119</t>
  </si>
  <si>
    <t>Pg5-120</t>
  </si>
  <si>
    <t>Pg5-121</t>
  </si>
  <si>
    <t>Pg5-122</t>
  </si>
  <si>
    <t>Pg5-123</t>
  </si>
  <si>
    <t>Pg5-124</t>
  </si>
  <si>
    <t>Pg5-125</t>
  </si>
  <si>
    <t>Pg5-126</t>
  </si>
  <si>
    <t>Pg5-127</t>
  </si>
  <si>
    <t>Pg5-128</t>
  </si>
  <si>
    <t>Pg5-129</t>
  </si>
  <si>
    <t>Pg5-130</t>
  </si>
  <si>
    <t>Pg5-131</t>
  </si>
  <si>
    <t>Pg5-132</t>
  </si>
  <si>
    <t>Pg5-133</t>
  </si>
  <si>
    <t>Pg5-134</t>
  </si>
  <si>
    <t>Pg5-135</t>
  </si>
  <si>
    <t>Pg5-136</t>
  </si>
  <si>
    <t>Pg5-137</t>
  </si>
  <si>
    <t>Pg5-138</t>
  </si>
  <si>
    <t>Pg5-139</t>
  </si>
  <si>
    <t>Pg5-140</t>
  </si>
  <si>
    <t>Pg5-141</t>
  </si>
  <si>
    <t>Pg5-142</t>
  </si>
  <si>
    <t>Pg5-143</t>
  </si>
  <si>
    <t>Pg5-144</t>
  </si>
  <si>
    <t>Pg5-145</t>
  </si>
  <si>
    <t>Pg5-146</t>
  </si>
  <si>
    <t>Pg5-147</t>
  </si>
  <si>
    <t>Pg5-148</t>
  </si>
  <si>
    <t>Pg5-149</t>
  </si>
  <si>
    <t>Pg5-150</t>
  </si>
  <si>
    <t>Pg5-151</t>
  </si>
  <si>
    <t>Pg5-152</t>
  </si>
  <si>
    <t>Pg5-153</t>
  </si>
  <si>
    <t>Pg5-154</t>
  </si>
  <si>
    <t>Pg5-155</t>
  </si>
  <si>
    <t>Pg5-156</t>
  </si>
  <si>
    <t>Pg5-157</t>
  </si>
  <si>
    <t>Pg5-158</t>
  </si>
  <si>
    <t>Pg5-159</t>
  </si>
  <si>
    <t>Pg5-160</t>
  </si>
  <si>
    <t>Pg5-161</t>
  </si>
  <si>
    <t>Pg5-162</t>
  </si>
  <si>
    <t>Ng1-001</t>
    <phoneticPr fontId="3" type="noConversion"/>
  </si>
  <si>
    <t>Ng1-002</t>
  </si>
  <si>
    <t>Ng1-003</t>
  </si>
  <si>
    <t>Ng1-004</t>
  </si>
  <si>
    <t>Ng1-005</t>
  </si>
  <si>
    <t>Ng1-006</t>
  </si>
  <si>
    <t>Ng1-007</t>
  </si>
  <si>
    <t>Ng1-008</t>
  </si>
  <si>
    <t>Ng1-009</t>
  </si>
  <si>
    <t>Ng1-010</t>
  </si>
  <si>
    <t>Ng1-011</t>
  </si>
  <si>
    <t>Ng1-012</t>
  </si>
  <si>
    <t>Ng1-013</t>
  </si>
  <si>
    <t>Ng1-014</t>
  </si>
  <si>
    <t>Ng1-015</t>
  </si>
  <si>
    <t>Ng1-016</t>
  </si>
  <si>
    <t>Ng1-017</t>
  </si>
  <si>
    <t>Ng1-018</t>
  </si>
  <si>
    <t>Ng1-019</t>
  </si>
  <si>
    <t>Ng1-020</t>
  </si>
  <si>
    <t>Ng1-021</t>
  </si>
  <si>
    <t>Ng1-022</t>
  </si>
  <si>
    <t>Ng1-023</t>
  </si>
  <si>
    <t>Ng1-024</t>
  </si>
  <si>
    <t>Ng1-025</t>
  </si>
  <si>
    <t>Ng1-026</t>
  </si>
  <si>
    <t>Ng1-027</t>
  </si>
  <si>
    <t>Ng1-028</t>
  </si>
  <si>
    <t>Ng1-029</t>
  </si>
  <si>
    <t>Ng1-030</t>
  </si>
  <si>
    <t>Ng1-031</t>
  </si>
  <si>
    <t>Ng1-032</t>
  </si>
  <si>
    <t>Ng1-033</t>
  </si>
  <si>
    <t>Ng1-034</t>
  </si>
  <si>
    <t>Ng1-035</t>
  </si>
  <si>
    <t>Ng1-036</t>
  </si>
  <si>
    <t>Ng1-037</t>
  </si>
  <si>
    <t>Ng1-038</t>
  </si>
  <si>
    <t>Ng1-039</t>
  </si>
  <si>
    <t>Ng1-040</t>
  </si>
  <si>
    <t>Ng1-041</t>
  </si>
  <si>
    <t>Ng1-042</t>
  </si>
  <si>
    <t>Ng1-043</t>
  </si>
  <si>
    <t>Ng1-044</t>
  </si>
  <si>
    <t>Ng1-045</t>
  </si>
  <si>
    <t>Ng1-046</t>
  </si>
  <si>
    <t>Ng1-047</t>
  </si>
  <si>
    <t>Ng1-048</t>
  </si>
  <si>
    <t>Ng1-049</t>
  </si>
  <si>
    <t>Ng1-050</t>
  </si>
  <si>
    <t>Ng1-051</t>
  </si>
  <si>
    <t>Ng1-052</t>
  </si>
  <si>
    <t>Ng1-053</t>
  </si>
  <si>
    <t>Ng1-054</t>
  </si>
  <si>
    <t>Ng1-055</t>
  </si>
  <si>
    <t>Ng1-056</t>
  </si>
  <si>
    <t>Ng1-057</t>
  </si>
  <si>
    <t>Ng1-058</t>
  </si>
  <si>
    <t>Ng1-059</t>
  </si>
  <si>
    <t>Ng1-060</t>
  </si>
  <si>
    <t>Ng1-061</t>
  </si>
  <si>
    <t>Ng1-062</t>
  </si>
  <si>
    <t>Ng1-063</t>
  </si>
  <si>
    <t>Ng1-064</t>
  </si>
  <si>
    <t>Ng1-065</t>
  </si>
  <si>
    <t>Ng1-066</t>
  </si>
  <si>
    <t>Ng1-067</t>
  </si>
  <si>
    <t>Ng1-068</t>
  </si>
  <si>
    <t>Ng1-069</t>
  </si>
  <si>
    <t>Ng1-070</t>
  </si>
  <si>
    <t>Ng1-071</t>
  </si>
  <si>
    <t>Ng1-072</t>
  </si>
  <si>
    <t>Ng1-073</t>
  </si>
  <si>
    <t>Ng1-074</t>
  </si>
  <si>
    <t>Ng1-075</t>
  </si>
  <si>
    <t>Ng1-076</t>
  </si>
  <si>
    <t>Ng1-077</t>
  </si>
  <si>
    <t>Ng1-078</t>
  </si>
  <si>
    <t>Ng1-079</t>
  </si>
  <si>
    <t>Ng1-080</t>
  </si>
  <si>
    <t>Ng1-081</t>
  </si>
  <si>
    <t>Ng1-082</t>
  </si>
  <si>
    <t>Ng1-083</t>
  </si>
  <si>
    <t>Ng1-084</t>
  </si>
  <si>
    <t>Ng1-085</t>
  </si>
  <si>
    <t>Ng1-086</t>
  </si>
  <si>
    <t>Ng1-087</t>
  </si>
  <si>
    <t>Ng1-088</t>
  </si>
  <si>
    <t>Ng1-089</t>
  </si>
  <si>
    <t>Ng1-090</t>
  </si>
  <si>
    <t>Ng1-091</t>
  </si>
  <si>
    <t>Ng1-092</t>
  </si>
  <si>
    <t>Ng1-093</t>
  </si>
  <si>
    <t>Ng1-094</t>
  </si>
  <si>
    <t>Ng1-095</t>
  </si>
  <si>
    <t>Ng1-096</t>
  </si>
  <si>
    <t>Ng1-097</t>
  </si>
  <si>
    <t>Ng1-098</t>
  </si>
  <si>
    <t>Ng1-099</t>
  </si>
  <si>
    <t>Ng1-100</t>
  </si>
  <si>
    <t>Ng1-101</t>
  </si>
  <si>
    <t>Ng1-102</t>
  </si>
  <si>
    <t>Ng1-103</t>
  </si>
  <si>
    <t>Ng1-104</t>
  </si>
  <si>
    <t>Ng1-105</t>
  </si>
  <si>
    <t>Ng1-106</t>
  </si>
  <si>
    <t>Ng1-107</t>
  </si>
  <si>
    <t>Ng1-108</t>
  </si>
  <si>
    <t>Ng1-109</t>
  </si>
  <si>
    <t>Ng1-110</t>
  </si>
  <si>
    <t>Ng1-111</t>
  </si>
  <si>
    <t>Ng1-112</t>
  </si>
  <si>
    <t>Ng1-113</t>
  </si>
  <si>
    <t>Ng1-114</t>
  </si>
  <si>
    <t>Ng1-115</t>
  </si>
  <si>
    <t>Ng1-116</t>
  </si>
  <si>
    <t>Ng1-117</t>
  </si>
  <si>
    <t>Ng1-118</t>
  </si>
  <si>
    <t>Ng1-119</t>
  </si>
  <si>
    <t>Ng1-120</t>
  </si>
  <si>
    <t>Ng1-121</t>
  </si>
  <si>
    <t>Ng1-122</t>
  </si>
  <si>
    <t>Ng1-123</t>
  </si>
  <si>
    <t>Ng1-124</t>
  </si>
  <si>
    <t>Ng1-125</t>
  </si>
  <si>
    <t>Ng1-126</t>
  </si>
  <si>
    <t>Ng1-127</t>
  </si>
  <si>
    <t>Ng1-128</t>
  </si>
  <si>
    <t>Ng1-129</t>
  </si>
  <si>
    <t>Ng1-130</t>
  </si>
  <si>
    <t>Ng1-131</t>
  </si>
  <si>
    <t>Ng1-132</t>
  </si>
  <si>
    <t>Ng1-133</t>
  </si>
  <si>
    <t>Ng1-134</t>
  </si>
  <si>
    <t>Ng1-135</t>
  </si>
  <si>
    <t>Ng1-136</t>
  </si>
  <si>
    <t>Ng1-137</t>
  </si>
  <si>
    <t>Ng1-138</t>
  </si>
  <si>
    <t>Ng1-139</t>
  </si>
  <si>
    <t>Ng1-140</t>
  </si>
  <si>
    <t>Ng1-141</t>
  </si>
  <si>
    <t>Ng1-142</t>
  </si>
  <si>
    <t>Ng1-143</t>
  </si>
  <si>
    <t>Ng1-144</t>
  </si>
  <si>
    <t>Ng1-145</t>
  </si>
  <si>
    <t>Ng1-146</t>
  </si>
  <si>
    <t>Ng1-147</t>
  </si>
  <si>
    <t>Ng1-148</t>
  </si>
  <si>
    <t>Ng1-149</t>
  </si>
  <si>
    <t>Ng1-150</t>
  </si>
  <si>
    <t>Ng1-151</t>
  </si>
  <si>
    <t>Ng1-152</t>
  </si>
  <si>
    <t>Ng1-153</t>
  </si>
  <si>
    <t>Ng1-154</t>
  </si>
  <si>
    <t>Ng1-155</t>
  </si>
  <si>
    <t>Ng1-156</t>
  </si>
  <si>
    <t>Ng1-157</t>
  </si>
  <si>
    <t>Ng1-158</t>
  </si>
  <si>
    <t>Ng1-159</t>
  </si>
  <si>
    <t>Ng1-160</t>
  </si>
  <si>
    <t>Ng1-161</t>
  </si>
  <si>
    <t>Ng1-162</t>
  </si>
  <si>
    <t>Ng1-163</t>
  </si>
  <si>
    <t>Ng1-164</t>
  </si>
  <si>
    <t>Ng1-165</t>
  </si>
  <si>
    <t>T5-001</t>
    <phoneticPr fontId="3" type="noConversion"/>
  </si>
  <si>
    <t>T5-002</t>
  </si>
  <si>
    <t>T5-003</t>
  </si>
  <si>
    <t>T5-004</t>
  </si>
  <si>
    <t>T5-005</t>
  </si>
  <si>
    <t>T5-006</t>
  </si>
  <si>
    <t>T5-007</t>
  </si>
  <si>
    <t>T5-008</t>
  </si>
  <si>
    <t>T5-009</t>
  </si>
  <si>
    <t>T5-010</t>
  </si>
  <si>
    <t>T5-011</t>
  </si>
  <si>
    <t>T5-012</t>
  </si>
  <si>
    <t>T5-013</t>
  </si>
  <si>
    <t>T5-014</t>
  </si>
  <si>
    <t>T5-015</t>
  </si>
  <si>
    <t>T5-016</t>
  </si>
  <si>
    <t>T5-017</t>
  </si>
  <si>
    <t>T5-018</t>
  </si>
  <si>
    <t>T5-019</t>
  </si>
  <si>
    <t>T5-020</t>
  </si>
  <si>
    <t>T5-021</t>
  </si>
  <si>
    <t>T5-022</t>
  </si>
  <si>
    <t>T5-023</t>
  </si>
  <si>
    <t>T5-024</t>
  </si>
  <si>
    <t>T5-025</t>
  </si>
  <si>
    <t>T5-026</t>
  </si>
  <si>
    <t>T5-027</t>
  </si>
  <si>
    <t>T5-028</t>
  </si>
  <si>
    <t>T5-029</t>
  </si>
  <si>
    <t>T5-030</t>
  </si>
  <si>
    <t>T5-031</t>
  </si>
  <si>
    <t>T5-032</t>
  </si>
  <si>
    <t>T5-033</t>
  </si>
  <si>
    <t>T5-034</t>
  </si>
  <si>
    <t>T5-035</t>
  </si>
  <si>
    <t>T5-036</t>
  </si>
  <si>
    <t>T5-037</t>
  </si>
  <si>
    <t>T5-038</t>
  </si>
  <si>
    <t>T5-039</t>
  </si>
  <si>
    <t>T5-040</t>
  </si>
  <si>
    <t>T5-041</t>
  </si>
  <si>
    <t>T5-042</t>
  </si>
  <si>
    <t>T5-043</t>
  </si>
  <si>
    <t>T5-044</t>
  </si>
  <si>
    <t>T5-045</t>
  </si>
  <si>
    <t>T5-046</t>
  </si>
  <si>
    <t>T5-047</t>
  </si>
  <si>
    <t>T5-048</t>
  </si>
  <si>
    <t>T5-049</t>
  </si>
  <si>
    <t>T5-050</t>
  </si>
  <si>
    <t>T5-051</t>
  </si>
  <si>
    <t>T5-052</t>
  </si>
  <si>
    <t>T5-053</t>
  </si>
  <si>
    <t>T5-054</t>
  </si>
  <si>
    <t>T5-055</t>
  </si>
  <si>
    <t>T5-056</t>
  </si>
  <si>
    <t>T5-057</t>
  </si>
  <si>
    <t>T5-058</t>
  </si>
  <si>
    <t>T5-059</t>
  </si>
  <si>
    <t>T5-060</t>
  </si>
  <si>
    <t>T5-061</t>
  </si>
  <si>
    <t>T5-062</t>
  </si>
  <si>
    <t>T5-063</t>
  </si>
  <si>
    <t>T5-064</t>
  </si>
  <si>
    <t>T5-065</t>
  </si>
  <si>
    <t>T5-066</t>
  </si>
  <si>
    <t>T5-067</t>
  </si>
  <si>
    <t>T5-068</t>
  </si>
  <si>
    <t>T5-069</t>
  </si>
  <si>
    <t>T5-070</t>
  </si>
  <si>
    <t>T5-071</t>
  </si>
  <si>
    <t>T5-072</t>
  </si>
  <si>
    <t>T5-073</t>
  </si>
  <si>
    <t>T5-074</t>
  </si>
  <si>
    <t>T5-075</t>
  </si>
  <si>
    <t>T5-076</t>
  </si>
  <si>
    <t>T5-077</t>
  </si>
  <si>
    <t>T5-078</t>
  </si>
  <si>
    <t>T5-079</t>
  </si>
  <si>
    <t>T5-080</t>
  </si>
  <si>
    <t>T5-081</t>
  </si>
  <si>
    <t>T5-082</t>
  </si>
  <si>
    <t>T5-083</t>
  </si>
  <si>
    <t>J1-001</t>
    <phoneticPr fontId="3" type="noConversion"/>
  </si>
  <si>
    <t>J1-002</t>
  </si>
  <si>
    <t>J1-003</t>
  </si>
  <si>
    <t>J1-004</t>
  </si>
  <si>
    <t>J1-005</t>
  </si>
  <si>
    <t>J1-006</t>
  </si>
  <si>
    <t>J1-007</t>
  </si>
  <si>
    <t>J1-008</t>
  </si>
  <si>
    <t>J1-009</t>
  </si>
  <si>
    <t>J1-010</t>
  </si>
  <si>
    <t>J1-011</t>
  </si>
  <si>
    <t>J1-012</t>
  </si>
  <si>
    <t>J1-013</t>
  </si>
  <si>
    <t>J1-014</t>
  </si>
  <si>
    <t>J1-015</t>
  </si>
  <si>
    <t>J1-016</t>
  </si>
  <si>
    <t>J1-017</t>
  </si>
  <si>
    <t>J1-018</t>
  </si>
  <si>
    <t>J1-019</t>
  </si>
  <si>
    <t>J1-020</t>
  </si>
  <si>
    <t>J1-021</t>
  </si>
  <si>
    <t>J1-022</t>
  </si>
  <si>
    <t>J1-023</t>
  </si>
  <si>
    <t>J1-024</t>
  </si>
  <si>
    <t>J1-025</t>
  </si>
  <si>
    <t>J1-026</t>
  </si>
  <si>
    <t>J1-027</t>
  </si>
  <si>
    <t>J1-028</t>
  </si>
  <si>
    <t>J1-029</t>
  </si>
  <si>
    <t>J1-030</t>
  </si>
  <si>
    <t>J1-031</t>
  </si>
  <si>
    <t>J1-032</t>
  </si>
  <si>
    <t>J1-033</t>
  </si>
  <si>
    <t>J1-034</t>
  </si>
  <si>
    <t>J1-035</t>
  </si>
  <si>
    <t>J1-036</t>
  </si>
  <si>
    <t>J1-037</t>
  </si>
  <si>
    <t>J1-038</t>
  </si>
  <si>
    <t>J1-039</t>
  </si>
  <si>
    <t>J1-040</t>
  </si>
  <si>
    <t>J1-041</t>
  </si>
  <si>
    <t>J1-042</t>
  </si>
  <si>
    <t>J1-043</t>
  </si>
  <si>
    <t>J1-044</t>
  </si>
  <si>
    <t>J1-045</t>
  </si>
  <si>
    <t>J1-046</t>
  </si>
  <si>
    <t>J1-047</t>
  </si>
  <si>
    <t>J1-048</t>
  </si>
  <si>
    <t>J1-049</t>
  </si>
  <si>
    <t>J1-050</t>
  </si>
  <si>
    <t>J1-051</t>
  </si>
  <si>
    <t>J1-052</t>
  </si>
  <si>
    <t>J1-053</t>
  </si>
  <si>
    <t>J1-054</t>
  </si>
  <si>
    <t>J1-055</t>
  </si>
  <si>
    <t>J1-056</t>
  </si>
  <si>
    <t>J1-057</t>
  </si>
  <si>
    <t>J1-058</t>
  </si>
  <si>
    <t>J1-059</t>
  </si>
  <si>
    <t>J1-060</t>
  </si>
  <si>
    <t>J1-061</t>
  </si>
  <si>
    <t>J1-062</t>
  </si>
  <si>
    <t>J1-063</t>
  </si>
  <si>
    <t>J1-064</t>
  </si>
  <si>
    <t>J1-065</t>
  </si>
  <si>
    <t>J1-066</t>
  </si>
  <si>
    <t>J1-067</t>
  </si>
  <si>
    <t>J1-068</t>
  </si>
  <si>
    <t>J1-069</t>
  </si>
  <si>
    <t>J1-070</t>
  </si>
  <si>
    <t>J1-071</t>
  </si>
  <si>
    <t>J1-072</t>
  </si>
  <si>
    <t>J1-073</t>
  </si>
  <si>
    <t>J2-3-001</t>
    <phoneticPr fontId="3" type="noConversion"/>
  </si>
  <si>
    <t>J2-3-002</t>
  </si>
  <si>
    <t>J2-3-003</t>
  </si>
  <si>
    <t>J2-3-004</t>
  </si>
  <si>
    <t>J2-3-005</t>
  </si>
  <si>
    <t>J2-3-006</t>
  </si>
  <si>
    <t>J2-3-007</t>
  </si>
  <si>
    <t>J2-3-008</t>
  </si>
  <si>
    <t>J2-3-009</t>
  </si>
  <si>
    <t>J2-3-010</t>
  </si>
  <si>
    <t>J2-3-011</t>
  </si>
  <si>
    <t>J2-3-012</t>
  </si>
  <si>
    <t>J2-3-013</t>
  </si>
  <si>
    <t>J2-3-014</t>
  </si>
  <si>
    <t>J2-3-015</t>
  </si>
  <si>
    <t>J2-3-016</t>
  </si>
  <si>
    <t>J2-3-017</t>
  </si>
  <si>
    <t>J2-3-018</t>
  </si>
  <si>
    <t>J2-3-019</t>
  </si>
  <si>
    <t>J2-3-020</t>
  </si>
  <si>
    <t>J2-3-021</t>
  </si>
  <si>
    <t>J2-3-022</t>
  </si>
  <si>
    <t>J2-3-023</t>
  </si>
  <si>
    <t>J2-3-024</t>
  </si>
  <si>
    <t>J2-3-025</t>
  </si>
  <si>
    <t>J2-3-026</t>
  </si>
  <si>
    <t>J2-3-027</t>
  </si>
  <si>
    <t>J2-3-028</t>
  </si>
  <si>
    <t>J2-3-029</t>
  </si>
  <si>
    <t>J2-3-030</t>
  </si>
  <si>
    <t>J2-3-031</t>
  </si>
  <si>
    <t>J2-3-032</t>
  </si>
  <si>
    <t>J2-3-033</t>
  </si>
  <si>
    <t>J2-3-034</t>
  </si>
  <si>
    <t>J2-3-035</t>
  </si>
  <si>
    <t>J2-3-036</t>
  </si>
  <si>
    <t>J2-3-037</t>
  </si>
  <si>
    <t>J2-3-038</t>
  </si>
  <si>
    <t>J2-3-039</t>
  </si>
  <si>
    <t>J2-3-040</t>
  </si>
  <si>
    <t>J2-3-041</t>
  </si>
  <si>
    <t>J2-3-042</t>
  </si>
  <si>
    <t>J2-3-043</t>
  </si>
  <si>
    <t>J2-3-044</t>
  </si>
  <si>
    <t>J2-3-045</t>
  </si>
  <si>
    <t>J2-3-046</t>
  </si>
  <si>
    <t>J2-3-047</t>
  </si>
  <si>
    <t>J2-3-048</t>
  </si>
  <si>
    <t>J2-3-049</t>
  </si>
  <si>
    <t>J2-3-050</t>
  </si>
  <si>
    <t>J2-3-051</t>
  </si>
  <si>
    <t>J2-3-052</t>
  </si>
  <si>
    <t>J2-3-053</t>
  </si>
  <si>
    <t>J2-3-054</t>
  </si>
  <si>
    <t>J2-3-055</t>
  </si>
  <si>
    <t>J2-3-056</t>
  </si>
  <si>
    <t>J2-3-057</t>
  </si>
  <si>
    <t>J2-3-058</t>
  </si>
  <si>
    <t>J2-3-059</t>
  </si>
  <si>
    <t>J2-3-060</t>
  </si>
  <si>
    <t>J2-3-061</t>
  </si>
  <si>
    <t>J2-3-062</t>
  </si>
  <si>
    <t>J2-3-063</t>
  </si>
  <si>
    <t>J2-3-064</t>
  </si>
  <si>
    <t>J2-3-065</t>
  </si>
  <si>
    <t>J2-3-066</t>
  </si>
  <si>
    <t>J2-3-067</t>
  </si>
  <si>
    <t>J2-3-068</t>
  </si>
  <si>
    <t>J2-3-069</t>
  </si>
  <si>
    <t>J2-3-070</t>
  </si>
  <si>
    <t>J2-3-071</t>
  </si>
  <si>
    <t>J2-3-072</t>
  </si>
  <si>
    <t>J2-3-073</t>
  </si>
  <si>
    <t>J2-3-074</t>
  </si>
  <si>
    <t>J2-3-075</t>
  </si>
  <si>
    <t>J2-3-076</t>
  </si>
  <si>
    <t>J2-3-077</t>
  </si>
  <si>
    <t>J2-3-078</t>
  </si>
  <si>
    <t>J2-3-079</t>
  </si>
  <si>
    <t>J2-3-080</t>
  </si>
  <si>
    <t>J2-3-081</t>
  </si>
  <si>
    <t>J2-3-082</t>
  </si>
  <si>
    <t>J2-3-083</t>
  </si>
  <si>
    <t>J2-3-084</t>
  </si>
  <si>
    <t>J2-3-085</t>
  </si>
  <si>
    <t>J2-3-086</t>
  </si>
  <si>
    <t>J2-3-087</t>
  </si>
  <si>
    <t>J2-3-088</t>
  </si>
  <si>
    <t>J2-3-089</t>
  </si>
  <si>
    <t>J2-3-090</t>
  </si>
  <si>
    <t>J2-3-091</t>
  </si>
  <si>
    <t>J2-3-092</t>
  </si>
  <si>
    <t>J2-3-093</t>
  </si>
  <si>
    <t>J2-3-094</t>
  </si>
  <si>
    <t>J2-3-095</t>
  </si>
  <si>
    <t>J2-3-096</t>
  </si>
  <si>
    <t>J2-3-097</t>
  </si>
  <si>
    <t>J2-3-098</t>
  </si>
  <si>
    <t>J2-3-099</t>
  </si>
  <si>
    <t>J2-3-100</t>
  </si>
  <si>
    <t>J2-3-101</t>
  </si>
  <si>
    <t>J2-3-102</t>
  </si>
  <si>
    <t>J2-3-103</t>
  </si>
  <si>
    <t>J2-3-104</t>
  </si>
  <si>
    <t>J2-3-105</t>
  </si>
  <si>
    <t>J2-3-106</t>
  </si>
  <si>
    <t>J2-3-107</t>
  </si>
  <si>
    <t>J2-3-108</t>
  </si>
  <si>
    <t>J2-3-109</t>
  </si>
  <si>
    <t>J2-3-110</t>
  </si>
  <si>
    <t>J2-3-111</t>
  </si>
  <si>
    <t>J2-3-112</t>
  </si>
  <si>
    <t>J2-3-113</t>
  </si>
  <si>
    <t>J2-3-114</t>
  </si>
  <si>
    <t>J2-3-115</t>
  </si>
  <si>
    <t>J2-3-116</t>
  </si>
  <si>
    <t>J2-3-117</t>
  </si>
  <si>
    <t>J2-3-118</t>
  </si>
  <si>
    <t>J2-3-119</t>
  </si>
  <si>
    <t>J2-3-120</t>
  </si>
  <si>
    <t>J2-3-121</t>
  </si>
  <si>
    <t>J2-3-122</t>
  </si>
  <si>
    <t>J2-3-123</t>
  </si>
  <si>
    <t>J2-3-124</t>
  </si>
  <si>
    <t>J2-3-125</t>
  </si>
  <si>
    <t>J2-3-126</t>
  </si>
  <si>
    <t>J2-3-127</t>
  </si>
  <si>
    <t>J2-3-128</t>
  </si>
  <si>
    <t>J2-3-129</t>
  </si>
  <si>
    <t>J2-3-130</t>
  </si>
  <si>
    <t>J2-3-131</t>
  </si>
  <si>
    <t>J2-3-132</t>
  </si>
  <si>
    <t>J2-3-133</t>
  </si>
  <si>
    <t>J2-3-134</t>
  </si>
  <si>
    <t>J2-3-135</t>
  </si>
  <si>
    <t>J2-3-136</t>
  </si>
  <si>
    <t>J2-3-137</t>
  </si>
  <si>
    <t>J2-3-138</t>
  </si>
  <si>
    <t>J2-3-139</t>
  </si>
  <si>
    <t>J2-3-140</t>
  </si>
  <si>
    <t>J2-3-141</t>
  </si>
  <si>
    <t>J2-3-142</t>
  </si>
  <si>
    <t>J2-3-143</t>
  </si>
  <si>
    <t>J2-3-144</t>
  </si>
  <si>
    <t>J2-3-145</t>
  </si>
  <si>
    <t>J2-3-146</t>
  </si>
  <si>
    <t>J2-3-147</t>
  </si>
  <si>
    <t>J2-3-148</t>
  </si>
  <si>
    <t>J2-3-149</t>
  </si>
  <si>
    <t>J2-3-150</t>
  </si>
  <si>
    <t>J2-3-151</t>
  </si>
  <si>
    <t>J2-3-152</t>
  </si>
  <si>
    <t>J2-3-153</t>
  </si>
  <si>
    <t>J2-3-154</t>
  </si>
  <si>
    <t>J2-3-155</t>
  </si>
  <si>
    <t>J2-3-156</t>
  </si>
  <si>
    <t>J2-3-157</t>
  </si>
  <si>
    <t>J2-3-158</t>
  </si>
  <si>
    <t>J2-3-159</t>
  </si>
  <si>
    <t>J2-3-160</t>
  </si>
  <si>
    <t>J2-3-161</t>
  </si>
  <si>
    <t>J2-3-162</t>
  </si>
  <si>
    <t>J2-3-163</t>
  </si>
  <si>
    <t>J2-3-164</t>
  </si>
  <si>
    <t>J2-3-165</t>
  </si>
  <si>
    <t>J2-3-166</t>
  </si>
  <si>
    <t>J2-3-167</t>
  </si>
  <si>
    <t>J2-3-168</t>
  </si>
  <si>
    <t>J2-3-169</t>
  </si>
  <si>
    <t>J2-3-170</t>
  </si>
  <si>
    <t>J2-3-171</t>
  </si>
  <si>
    <t>J2-3-172</t>
  </si>
  <si>
    <t>J2-3-173</t>
  </si>
  <si>
    <t>J2-3-174</t>
  </si>
  <si>
    <t>J2-3-175</t>
  </si>
  <si>
    <t>J2-3-176</t>
  </si>
  <si>
    <t>J2-3-177</t>
  </si>
  <si>
    <t>J2-3-178</t>
  </si>
  <si>
    <t>J2-3-179</t>
  </si>
  <si>
    <t>J2-3-180</t>
  </si>
  <si>
    <t>J2-3-181</t>
  </si>
  <si>
    <t>J2-3-182</t>
  </si>
  <si>
    <t>J2-3-183</t>
  </si>
  <si>
    <t>J2-3-184</t>
  </si>
  <si>
    <t>J2-3-185</t>
  </si>
  <si>
    <t>J2-3-186</t>
  </si>
  <si>
    <t>J2-3-187</t>
  </si>
  <si>
    <t>J2-3-188</t>
  </si>
  <si>
    <t>J2-3-189</t>
  </si>
  <si>
    <t>J2-3-190</t>
  </si>
  <si>
    <t>J2-3-191</t>
  </si>
  <si>
    <t>J2-3-192</t>
  </si>
  <si>
    <t>J2-3-193</t>
  </si>
  <si>
    <t>J2-3-194</t>
  </si>
  <si>
    <t>J2-3-195</t>
  </si>
  <si>
    <t>J2-3-196</t>
  </si>
  <si>
    <t>J2-3-197</t>
  </si>
  <si>
    <t>J2-3-198</t>
  </si>
  <si>
    <t>J2-3-199</t>
  </si>
  <si>
    <t>J2-3-200</t>
  </si>
  <si>
    <t>J2-3-201</t>
  </si>
  <si>
    <t>J2-3-202</t>
  </si>
  <si>
    <t>J2-3-203</t>
  </si>
  <si>
    <t>J2-3-204</t>
  </si>
  <si>
    <t>J2-3-205</t>
  </si>
  <si>
    <t>J2-3-206</t>
  </si>
  <si>
    <t>J2-3-207</t>
  </si>
  <si>
    <t>J2-3-208</t>
  </si>
  <si>
    <t>J2-3-209</t>
  </si>
  <si>
    <t>J2-3-210</t>
  </si>
  <si>
    <t>J2-3-211</t>
  </si>
  <si>
    <t>J2-3-212</t>
  </si>
  <si>
    <t>J2-3-213</t>
  </si>
  <si>
    <t>J2-3-214</t>
  </si>
  <si>
    <t>J2-3-215</t>
  </si>
  <si>
    <t>J2-3-216</t>
  </si>
  <si>
    <t>J2-3-217</t>
  </si>
  <si>
    <t>J2-3-218</t>
  </si>
  <si>
    <t>J2-3-219</t>
  </si>
  <si>
    <t>J2-3-220</t>
  </si>
  <si>
    <t>J2-3-221</t>
  </si>
  <si>
    <t>J2-3-222</t>
  </si>
  <si>
    <t>J2-3-223</t>
  </si>
  <si>
    <t>J2-3-224</t>
  </si>
  <si>
    <t>J2-3-225</t>
  </si>
  <si>
    <t>J2-3-226</t>
  </si>
  <si>
    <t>J2-3-227</t>
  </si>
  <si>
    <t>J2-3-228</t>
  </si>
  <si>
    <t>J2-3-229</t>
  </si>
  <si>
    <t>J2-3-230</t>
  </si>
  <si>
    <t>J2-3-231</t>
  </si>
  <si>
    <t>J2-3-232</t>
  </si>
  <si>
    <t>J2-3-233</t>
  </si>
  <si>
    <t>J2-3-234</t>
  </si>
  <si>
    <t>J2-3-235</t>
  </si>
  <si>
    <t>J2-3-236</t>
  </si>
  <si>
    <t>J2-3-237</t>
  </si>
  <si>
    <t>J2-3-238</t>
  </si>
  <si>
    <t>J2-3-239</t>
  </si>
  <si>
    <t>J2-3-240</t>
  </si>
  <si>
    <t>J2-3-241</t>
  </si>
  <si>
    <t>J2-3-242</t>
  </si>
  <si>
    <t>J2-3-243</t>
  </si>
  <si>
    <t>J2-3-244</t>
  </si>
  <si>
    <t>J2-3-245</t>
  </si>
  <si>
    <t>J2-3-246</t>
  </si>
  <si>
    <t>J2-3-247</t>
  </si>
  <si>
    <t>J2-3-248</t>
  </si>
  <si>
    <t>J2-3-249</t>
  </si>
  <si>
    <t>J2-3-250</t>
  </si>
  <si>
    <t>J2-3-251</t>
  </si>
  <si>
    <t>J2-3-252</t>
  </si>
  <si>
    <t>J2-3-253</t>
  </si>
  <si>
    <t>J2-3-254</t>
  </si>
  <si>
    <t>J2-3-255</t>
  </si>
  <si>
    <t>J2-3-256</t>
  </si>
  <si>
    <t>J2-3-257</t>
  </si>
  <si>
    <t>J2-3-258</t>
  </si>
  <si>
    <t>J2-3-259</t>
  </si>
  <si>
    <t>J2-3-260</t>
  </si>
  <si>
    <t>J2-3-261</t>
  </si>
  <si>
    <t>J2-3-262</t>
  </si>
  <si>
    <t>J2-3-263</t>
  </si>
  <si>
    <t>J2-3-264</t>
  </si>
  <si>
    <t>J2-3-265</t>
  </si>
  <si>
    <t>J2-3-266</t>
  </si>
  <si>
    <t>J2-3-267</t>
  </si>
  <si>
    <t>J2-3-268</t>
  </si>
  <si>
    <t>J2-3-269</t>
  </si>
  <si>
    <t>J2-3-270</t>
  </si>
  <si>
    <t>J2-3-271</t>
  </si>
  <si>
    <t>J2-3-272</t>
  </si>
  <si>
    <t>J2-3-273</t>
  </si>
  <si>
    <t>J2-3-274</t>
  </si>
  <si>
    <t>J2-3-275</t>
  </si>
  <si>
    <t>J2-3-276</t>
  </si>
  <si>
    <t>J2-3-277</t>
  </si>
  <si>
    <t>J2-3-278</t>
  </si>
  <si>
    <t>J2-3-279</t>
  </si>
  <si>
    <t>J2-3-280</t>
  </si>
  <si>
    <t>J2-3-281</t>
  </si>
  <si>
    <t>J2-3-282</t>
  </si>
  <si>
    <t>J2-3-283</t>
  </si>
  <si>
    <t>J2-3-284</t>
  </si>
  <si>
    <t>J2-3-285</t>
  </si>
  <si>
    <t>J2-3-286</t>
  </si>
  <si>
    <t>J2-3-287</t>
  </si>
  <si>
    <t>J2-3-288</t>
  </si>
  <si>
    <t>J2-3-289</t>
  </si>
  <si>
    <t>J2-3-290</t>
  </si>
  <si>
    <t>J2-3-291</t>
  </si>
  <si>
    <t>J2-3-292</t>
  </si>
  <si>
    <t>J2-3-293</t>
  </si>
  <si>
    <t>J2-3-294</t>
  </si>
  <si>
    <t>J2-3-295</t>
  </si>
  <si>
    <t>J2-3-296</t>
  </si>
  <si>
    <t>J2-3-297</t>
  </si>
  <si>
    <t>J2-3-298</t>
  </si>
  <si>
    <t>J2-3-299</t>
  </si>
  <si>
    <t>J2-3-300</t>
  </si>
  <si>
    <t>J2-3-301</t>
  </si>
  <si>
    <t>J2-3-302</t>
  </si>
  <si>
    <t>J2-3-303</t>
  </si>
  <si>
    <t>J2-3-304</t>
  </si>
  <si>
    <t>J2-3-305</t>
  </si>
  <si>
    <t>J2-3-306</t>
  </si>
  <si>
    <t>J4-001</t>
    <phoneticPr fontId="3" type="noConversion"/>
  </si>
  <si>
    <t>J4-002</t>
  </si>
  <si>
    <t>J4-003</t>
  </si>
  <si>
    <t>J4-004</t>
  </si>
  <si>
    <t>J4-005</t>
  </si>
  <si>
    <t>J4-006</t>
  </si>
  <si>
    <t>J4-007</t>
  </si>
  <si>
    <t>J4-008</t>
  </si>
  <si>
    <t>J4-009</t>
  </si>
  <si>
    <t>J4-010</t>
  </si>
  <si>
    <t>J4-011</t>
  </si>
  <si>
    <t>J4-012</t>
  </si>
  <si>
    <t>J4-013</t>
  </si>
  <si>
    <t>J4-014</t>
  </si>
  <si>
    <t>J4-015</t>
  </si>
  <si>
    <t>J4-016</t>
  </si>
  <si>
    <t>J4-017</t>
  </si>
  <si>
    <t>J4-018</t>
  </si>
  <si>
    <t>J4-019</t>
  </si>
  <si>
    <t>J4-020</t>
  </si>
  <si>
    <t>J4-021</t>
  </si>
  <si>
    <t>J4-022</t>
  </si>
  <si>
    <t>J4-023</t>
  </si>
  <si>
    <t>J4-024</t>
  </si>
  <si>
    <t>J4-025</t>
  </si>
  <si>
    <t>J4-026</t>
  </si>
  <si>
    <t>J4-027</t>
  </si>
  <si>
    <t>J4-028</t>
  </si>
  <si>
    <t>J4-029</t>
  </si>
  <si>
    <t>J4-030</t>
  </si>
  <si>
    <t>J4-031</t>
  </si>
  <si>
    <t>J4-032</t>
  </si>
  <si>
    <t>J4-033</t>
  </si>
  <si>
    <t>J4-034</t>
  </si>
  <si>
    <t>J4-035</t>
  </si>
  <si>
    <t>J4-036</t>
  </si>
  <si>
    <t>J4-037</t>
  </si>
  <si>
    <t>J4-038</t>
  </si>
  <si>
    <t>J4-039</t>
  </si>
  <si>
    <t>J4-040</t>
  </si>
  <si>
    <t>J4-041</t>
  </si>
  <si>
    <t>J4-042</t>
  </si>
  <si>
    <t>J4-043</t>
  </si>
  <si>
    <t>J4-044</t>
  </si>
  <si>
    <t>J4-045</t>
  </si>
  <si>
    <t>J4-046</t>
  </si>
  <si>
    <t>J4-047</t>
  </si>
  <si>
    <t>J4-048</t>
  </si>
  <si>
    <t>J4-049</t>
  </si>
  <si>
    <t>J4-050</t>
  </si>
  <si>
    <t>J4-051</t>
  </si>
  <si>
    <t>J4-052</t>
  </si>
  <si>
    <t>J4-053</t>
  </si>
  <si>
    <t>J4-054</t>
  </si>
  <si>
    <t>J4-055</t>
  </si>
  <si>
    <t>J4-056</t>
  </si>
  <si>
    <t>J4-057</t>
  </si>
  <si>
    <t>J4-058</t>
  </si>
  <si>
    <t>J4-059</t>
  </si>
  <si>
    <t>J4-060</t>
  </si>
  <si>
    <t>J4-061</t>
  </si>
  <si>
    <t>J4-062</t>
  </si>
  <si>
    <t>J4-063</t>
  </si>
  <si>
    <t>J4-064</t>
  </si>
  <si>
    <t>J4-065</t>
  </si>
  <si>
    <t>J5-6-001</t>
    <phoneticPr fontId="3" type="noConversion"/>
  </si>
  <si>
    <t>J5-6-002</t>
  </si>
  <si>
    <t>J5-6-003</t>
  </si>
  <si>
    <t>J5-6-004</t>
  </si>
  <si>
    <t>J5-6-005</t>
  </si>
  <si>
    <t>J5-6-006</t>
  </si>
  <si>
    <t>J5-6-007</t>
  </si>
  <si>
    <t>J5-6-008</t>
  </si>
  <si>
    <t>J5-6-009</t>
  </si>
  <si>
    <t>J5-6-010</t>
  </si>
  <si>
    <t>J5-6-011</t>
  </si>
  <si>
    <t>J5-6-012</t>
  </si>
  <si>
    <t>J5-6-013</t>
  </si>
  <si>
    <t>J5-6-014</t>
  </si>
  <si>
    <t>J5-6-015</t>
  </si>
  <si>
    <t>J5-6-016</t>
  </si>
  <si>
    <t>J5-6-017</t>
  </si>
  <si>
    <t>J5-6-018</t>
  </si>
  <si>
    <t>J5-6-019</t>
  </si>
  <si>
    <t>J5-6-020</t>
  </si>
  <si>
    <t>J5-6-021</t>
  </si>
  <si>
    <t>J5-6-022</t>
  </si>
  <si>
    <t>J5-6-023</t>
  </si>
  <si>
    <t>J5-6-024</t>
  </si>
  <si>
    <t>J5-6-025</t>
  </si>
  <si>
    <t>J5-6-026</t>
  </si>
  <si>
    <t>J5-6-027</t>
  </si>
  <si>
    <t>J5-6-028</t>
  </si>
  <si>
    <t>J5-6-029</t>
  </si>
  <si>
    <t>J5-6-030</t>
  </si>
  <si>
    <t>J5-6-031</t>
  </si>
  <si>
    <t>J5-6-032</t>
  </si>
  <si>
    <t>J5-6-033</t>
  </si>
  <si>
    <t>J5-6-034</t>
  </si>
  <si>
    <t>J5-6-035</t>
  </si>
  <si>
    <t>J5-6-036</t>
  </si>
  <si>
    <t>J5-6-037</t>
  </si>
  <si>
    <t>J5-6-038</t>
  </si>
  <si>
    <t>J5-6-039</t>
  </si>
  <si>
    <t>J5-6-040</t>
  </si>
  <si>
    <t>J5-6-041</t>
  </si>
  <si>
    <t>J5-6-042</t>
  </si>
  <si>
    <t>J5-6-043</t>
  </si>
  <si>
    <t>J5-6-044</t>
  </si>
  <si>
    <t>J5-6-045</t>
  </si>
  <si>
    <t>J5-6-046</t>
  </si>
  <si>
    <t>J5-6-047</t>
  </si>
  <si>
    <t>J5-6-048</t>
  </si>
  <si>
    <t>J5-6-049</t>
  </si>
  <si>
    <t>J5-6-050</t>
  </si>
  <si>
    <t>J5-6-051</t>
  </si>
  <si>
    <t>J5-6-052</t>
  </si>
  <si>
    <t>J5-6-053</t>
  </si>
  <si>
    <t>J5-6-054</t>
  </si>
  <si>
    <t>J5-6-055</t>
  </si>
  <si>
    <t>J5-6-056</t>
  </si>
  <si>
    <t>J5-6-057</t>
  </si>
  <si>
    <t>J5-6-058</t>
  </si>
  <si>
    <t>J5-6-059</t>
  </si>
  <si>
    <t>J5-6-060</t>
  </si>
  <si>
    <t>J5-6-061</t>
  </si>
  <si>
    <t>K1-001</t>
    <phoneticPr fontId="3" type="noConversion"/>
  </si>
  <si>
    <t>K1-002</t>
  </si>
  <si>
    <t>K1-003</t>
  </si>
  <si>
    <t>K1-004</t>
  </si>
  <si>
    <t>K1-005</t>
  </si>
  <si>
    <t>K1-006</t>
  </si>
  <si>
    <t>K1-007</t>
  </si>
  <si>
    <t>K1-008</t>
  </si>
  <si>
    <t>K1-009</t>
  </si>
  <si>
    <t>K1-010</t>
  </si>
  <si>
    <t>K1-011</t>
  </si>
  <si>
    <t>K1-012</t>
  </si>
  <si>
    <t>K1-013</t>
  </si>
  <si>
    <t>K1-014</t>
  </si>
  <si>
    <t>K1-015</t>
  </si>
  <si>
    <t>K1-016</t>
  </si>
  <si>
    <t>K1-017</t>
  </si>
  <si>
    <t>K1-018</t>
  </si>
  <si>
    <t>K1-019</t>
  </si>
  <si>
    <t>K1-020</t>
  </si>
  <si>
    <t>K1-021</t>
  </si>
  <si>
    <t>K1-022</t>
  </si>
  <si>
    <t>K1-023</t>
  </si>
  <si>
    <t>K1-024</t>
  </si>
  <si>
    <t>K1-025</t>
  </si>
  <si>
    <t>K1-026</t>
  </si>
  <si>
    <t>K1-027</t>
  </si>
  <si>
    <t>K1-028</t>
  </si>
  <si>
    <t>K1-029</t>
  </si>
  <si>
    <t>K1-030</t>
  </si>
  <si>
    <t>K1-031</t>
  </si>
  <si>
    <t>K1-032</t>
  </si>
  <si>
    <t>K1-033</t>
  </si>
  <si>
    <t>K1-034</t>
  </si>
  <si>
    <t>K1-035</t>
  </si>
  <si>
    <t>K1-036</t>
  </si>
  <si>
    <t>K1-037</t>
  </si>
  <si>
    <t>K1-038</t>
  </si>
  <si>
    <t>K1-039</t>
  </si>
  <si>
    <t>K1-040</t>
  </si>
  <si>
    <t>K1-041</t>
  </si>
  <si>
    <t>K1-042</t>
  </si>
  <si>
    <t>K1-043</t>
  </si>
  <si>
    <t>K1-044</t>
  </si>
  <si>
    <t>K1-045</t>
  </si>
  <si>
    <t>K1-046</t>
  </si>
  <si>
    <t>K1-047</t>
  </si>
  <si>
    <t>K1-048</t>
  </si>
  <si>
    <t>K1-049</t>
  </si>
  <si>
    <t>K1-050</t>
  </si>
  <si>
    <t>K1-051</t>
  </si>
  <si>
    <t>K1-052</t>
  </si>
  <si>
    <t>K1-053</t>
  </si>
  <si>
    <t>K1-054</t>
  </si>
  <si>
    <t>K1-055</t>
  </si>
  <si>
    <t>K1-056</t>
  </si>
  <si>
    <t>K1-057</t>
  </si>
  <si>
    <t>K1-058</t>
  </si>
  <si>
    <t>K1-059</t>
  </si>
  <si>
    <t>K1-060</t>
  </si>
  <si>
    <t>K1-061</t>
  </si>
  <si>
    <t>K1-062</t>
  </si>
  <si>
    <t>K1-063</t>
  </si>
  <si>
    <t>K1-064</t>
  </si>
  <si>
    <t>K1-065</t>
  </si>
  <si>
    <t>K1-066</t>
  </si>
  <si>
    <t>K1-067</t>
  </si>
  <si>
    <t>K1-068</t>
  </si>
  <si>
    <t>K1-069</t>
  </si>
  <si>
    <t>K1-070</t>
  </si>
  <si>
    <t>K1-071</t>
  </si>
  <si>
    <t>K1-072</t>
  </si>
  <si>
    <t>K1-073</t>
  </si>
  <si>
    <t>K1-074</t>
  </si>
  <si>
    <t>K1-075</t>
  </si>
  <si>
    <t>K1-076</t>
  </si>
  <si>
    <t>K1-077</t>
  </si>
  <si>
    <t>K1-078</t>
  </si>
  <si>
    <t>K1-079</t>
  </si>
  <si>
    <t>K1-080</t>
  </si>
  <si>
    <t>K1-081</t>
  </si>
  <si>
    <t>K1-082</t>
  </si>
  <si>
    <t>K1-083</t>
  </si>
  <si>
    <t>K1-084</t>
  </si>
  <si>
    <t>K1-085</t>
  </si>
  <si>
    <t>K1-086</t>
  </si>
  <si>
    <t>K1-087</t>
  </si>
  <si>
    <t>K1-088</t>
  </si>
  <si>
    <t>K1-089</t>
  </si>
  <si>
    <t>K1-090</t>
  </si>
  <si>
    <t>K1-091</t>
  </si>
  <si>
    <t>K1-092</t>
  </si>
  <si>
    <t>K1-093</t>
  </si>
  <si>
    <t>K1-094</t>
  </si>
  <si>
    <t>K1-095</t>
  </si>
  <si>
    <t>K1-096</t>
  </si>
  <si>
    <t>K1-097</t>
  </si>
  <si>
    <t>K1-098</t>
  </si>
  <si>
    <t>K1-099</t>
  </si>
  <si>
    <t>K1-100</t>
  </si>
  <si>
    <t>K1-101</t>
  </si>
  <si>
    <t>K1-102</t>
  </si>
  <si>
    <t>K1-103</t>
  </si>
  <si>
    <t>K1-104</t>
  </si>
  <si>
    <t>K1-105</t>
  </si>
  <si>
    <t>K1-106</t>
  </si>
  <si>
    <t>K1-107</t>
  </si>
  <si>
    <t>K1-108</t>
  </si>
  <si>
    <t>K1-109</t>
  </si>
  <si>
    <t>K2-001</t>
    <phoneticPr fontId="3" type="noConversion"/>
  </si>
  <si>
    <t>K2-002</t>
  </si>
  <si>
    <t>K2-003</t>
  </si>
  <si>
    <t>K2-004</t>
  </si>
  <si>
    <t>K2-005</t>
  </si>
  <si>
    <t>K2-006</t>
  </si>
  <si>
    <t>K2-007</t>
  </si>
  <si>
    <t>K2-008</t>
  </si>
  <si>
    <t>K2-009</t>
  </si>
  <si>
    <t>K2-010</t>
  </si>
  <si>
    <t>K2-011</t>
  </si>
  <si>
    <t>K2-012</t>
  </si>
  <si>
    <t>K2-013</t>
  </si>
  <si>
    <t>K2-014</t>
  </si>
  <si>
    <t>K2-015</t>
  </si>
  <si>
    <t>K2-016</t>
  </si>
  <si>
    <t>K2-017</t>
  </si>
  <si>
    <t>K2-018</t>
  </si>
  <si>
    <t>K2-019</t>
  </si>
  <si>
    <t>K2-020</t>
  </si>
  <si>
    <t>K2-021</t>
  </si>
  <si>
    <t>K2-022</t>
  </si>
  <si>
    <t>K2-023</t>
  </si>
  <si>
    <t>K2-024</t>
  </si>
  <si>
    <t>K2-025</t>
  </si>
  <si>
    <t>K2-026</t>
  </si>
  <si>
    <t>K2-027</t>
  </si>
  <si>
    <t>K2-028</t>
  </si>
  <si>
    <t>K2-029</t>
  </si>
  <si>
    <t>K2-030</t>
  </si>
  <si>
    <t>K2-031</t>
  </si>
  <si>
    <t>K2-032</t>
  </si>
  <si>
    <t>K2-033</t>
  </si>
  <si>
    <t>K2-034</t>
  </si>
  <si>
    <t>K2-035</t>
  </si>
  <si>
    <t>K2-036</t>
  </si>
  <si>
    <t>K2-037</t>
  </si>
  <si>
    <t>K2-038</t>
  </si>
  <si>
    <t>K2-039</t>
  </si>
  <si>
    <t>K2-040</t>
  </si>
  <si>
    <t>K2-041</t>
  </si>
  <si>
    <t>K2-042</t>
  </si>
  <si>
    <t>K2-043</t>
  </si>
  <si>
    <t>K2-044</t>
  </si>
  <si>
    <t>K2-045</t>
  </si>
  <si>
    <t>K2-046</t>
  </si>
  <si>
    <t>K2-047</t>
  </si>
  <si>
    <t>K2-048</t>
  </si>
  <si>
    <t>K2-049</t>
  </si>
  <si>
    <t>K2-050</t>
  </si>
  <si>
    <t>K2-051</t>
  </si>
  <si>
    <t>K2-052</t>
  </si>
  <si>
    <t>K2-053</t>
  </si>
  <si>
    <t>K2-054</t>
  </si>
  <si>
    <t>K2-055</t>
  </si>
  <si>
    <t>K2-056</t>
  </si>
  <si>
    <t>K2-057</t>
  </si>
  <si>
    <t>K2-058</t>
  </si>
  <si>
    <t>K2-059</t>
  </si>
  <si>
    <t>K2-060</t>
  </si>
  <si>
    <t>K2-061</t>
  </si>
  <si>
    <t>K2-062</t>
  </si>
  <si>
    <t>K2-063</t>
  </si>
  <si>
    <t>K2-064</t>
  </si>
  <si>
    <t>K2-065</t>
  </si>
  <si>
    <t>K2-066</t>
  </si>
  <si>
    <t>K2-067</t>
  </si>
  <si>
    <t>K2-068</t>
  </si>
  <si>
    <t>K2-069</t>
  </si>
  <si>
    <t>K2-070</t>
  </si>
  <si>
    <t>K4-001</t>
    <phoneticPr fontId="3" type="noConversion"/>
  </si>
  <si>
    <t>K4-002</t>
  </si>
  <si>
    <t>K4-003</t>
  </si>
  <si>
    <t>K4-004</t>
  </si>
  <si>
    <t>K4-005</t>
  </si>
  <si>
    <t>K4-006</t>
  </si>
  <si>
    <t>K4-007</t>
  </si>
  <si>
    <t>K4-008</t>
  </si>
  <si>
    <t>K4-009</t>
  </si>
  <si>
    <t>K4-010</t>
  </si>
  <si>
    <t>K4-011</t>
  </si>
  <si>
    <t>K4-012</t>
  </si>
  <si>
    <t>K4-013</t>
  </si>
  <si>
    <t>K4-014</t>
  </si>
  <si>
    <t>K4-015</t>
  </si>
  <si>
    <t>K4-016</t>
  </si>
  <si>
    <t>K4-017</t>
  </si>
  <si>
    <t>K4-018</t>
  </si>
  <si>
    <t>K4-019</t>
  </si>
  <si>
    <t>K4-020</t>
  </si>
  <si>
    <t>K4-021</t>
  </si>
  <si>
    <t>K4-022</t>
  </si>
  <si>
    <t>K4-023</t>
  </si>
  <si>
    <t>K4-024</t>
  </si>
  <si>
    <t>K4-025</t>
  </si>
  <si>
    <t>K4-026</t>
  </si>
  <si>
    <t>K4-027</t>
  </si>
  <si>
    <t>K4-028</t>
  </si>
  <si>
    <t>K4-029</t>
  </si>
  <si>
    <t>K4-030</t>
  </si>
  <si>
    <t>K4-031</t>
  </si>
  <si>
    <t>K4-032</t>
  </si>
  <si>
    <t>K4-033</t>
  </si>
  <si>
    <t>K4-034</t>
  </si>
  <si>
    <t>K4-035</t>
  </si>
  <si>
    <t>K4-036</t>
  </si>
  <si>
    <t>K4-037</t>
  </si>
  <si>
    <t>K4-038</t>
  </si>
  <si>
    <t>K4-039</t>
  </si>
  <si>
    <t>K4-040</t>
  </si>
  <si>
    <t>K4-041</t>
  </si>
  <si>
    <t>K4-042</t>
  </si>
  <si>
    <t>K4-043</t>
  </si>
  <si>
    <t>K4-044</t>
  </si>
  <si>
    <t>K4-045</t>
  </si>
  <si>
    <t>K4-046</t>
  </si>
  <si>
    <t>K4-047</t>
  </si>
  <si>
    <t>K4-048</t>
  </si>
  <si>
    <t>K4-049</t>
  </si>
  <si>
    <t>K4-050</t>
  </si>
  <si>
    <t>K4-051</t>
  </si>
  <si>
    <t>K4-052</t>
  </si>
  <si>
    <t>K4-053</t>
  </si>
  <si>
    <t>K4-054</t>
  </si>
  <si>
    <t>K4-055</t>
  </si>
  <si>
    <t>K4-056</t>
  </si>
  <si>
    <t>K4-057</t>
  </si>
  <si>
    <t>K4-058</t>
  </si>
  <si>
    <t>K4-059</t>
  </si>
  <si>
    <t>K4-060</t>
  </si>
  <si>
    <t>K4-061</t>
  </si>
  <si>
    <t>K4-062</t>
  </si>
  <si>
    <t>K4-063</t>
  </si>
  <si>
    <t>K4-064</t>
  </si>
  <si>
    <t>K4-065</t>
  </si>
  <si>
    <t>K4-066</t>
  </si>
  <si>
    <t>K4-067</t>
  </si>
  <si>
    <t>K4-068</t>
  </si>
  <si>
    <t>K4-069</t>
  </si>
  <si>
    <t>K4-070</t>
  </si>
  <si>
    <t>K4-071</t>
  </si>
  <si>
    <t>K4-072</t>
  </si>
  <si>
    <t>K4-073</t>
  </si>
  <si>
    <t>K4-074</t>
  </si>
  <si>
    <t>K4-075</t>
  </si>
  <si>
    <t>K4-076</t>
  </si>
  <si>
    <t>K4-077</t>
  </si>
  <si>
    <t>K4-078</t>
  </si>
  <si>
    <t>K4-079</t>
  </si>
  <si>
    <t>K4-080</t>
  </si>
  <si>
    <t>K4-081</t>
  </si>
  <si>
    <t>K4-082</t>
  </si>
  <si>
    <t>K4-083</t>
  </si>
  <si>
    <t>K4-084</t>
  </si>
  <si>
    <t>K4-085</t>
  </si>
  <si>
    <t>K4-086</t>
  </si>
  <si>
    <t>K4-087</t>
  </si>
  <si>
    <t>K4-088</t>
  </si>
  <si>
    <t>K4-089</t>
  </si>
  <si>
    <t>K4-090</t>
  </si>
  <si>
    <t>K4-091</t>
  </si>
  <si>
    <t>K4-092</t>
  </si>
  <si>
    <t>K4-093</t>
  </si>
  <si>
    <t>K4-094</t>
  </si>
  <si>
    <t>K4-095</t>
  </si>
  <si>
    <t>K4-096</t>
  </si>
  <si>
    <t>K4-097</t>
  </si>
  <si>
    <t>K4-098</t>
  </si>
  <si>
    <t>K4-099</t>
  </si>
  <si>
    <t>K4-100</t>
  </si>
  <si>
    <t>K4-101</t>
  </si>
  <si>
    <t>K4-102</t>
  </si>
  <si>
    <t>K4-103</t>
  </si>
  <si>
    <t>K4-104</t>
  </si>
  <si>
    <t>K4-105</t>
  </si>
  <si>
    <t>K4-106</t>
  </si>
  <si>
    <t>K4-107</t>
  </si>
  <si>
    <t>K4-108</t>
  </si>
  <si>
    <t>K4-109</t>
  </si>
  <si>
    <t>K4-110</t>
  </si>
  <si>
    <t>K4-111</t>
  </si>
  <si>
    <t>K4-112</t>
  </si>
  <si>
    <t>K4-113</t>
  </si>
  <si>
    <t>K4-114</t>
  </si>
  <si>
    <t>K4-115</t>
  </si>
  <si>
    <t>K4-116</t>
  </si>
  <si>
    <t>K4-117</t>
  </si>
  <si>
    <t>K4-118</t>
  </si>
  <si>
    <t>K4-119</t>
  </si>
  <si>
    <t>K4-120</t>
  </si>
  <si>
    <t>K4-121</t>
  </si>
  <si>
    <t>K4-122</t>
  </si>
  <si>
    <t>K4-123</t>
  </si>
  <si>
    <t>K4-124</t>
  </si>
  <si>
    <t>K4-125</t>
  </si>
  <si>
    <t>K4-126</t>
  </si>
  <si>
    <t>K4-127</t>
  </si>
  <si>
    <t>K4-128</t>
  </si>
  <si>
    <t>K4-129</t>
  </si>
  <si>
    <t>K4-130</t>
  </si>
  <si>
    <t>K4-131</t>
  </si>
  <si>
    <t>K4-132</t>
  </si>
  <si>
    <t>K4-133</t>
  </si>
  <si>
    <t>K4-134</t>
  </si>
  <si>
    <t>K4-135</t>
  </si>
  <si>
    <t>K4-136</t>
  </si>
  <si>
    <t>K4-137</t>
  </si>
  <si>
    <t>K4-138</t>
  </si>
  <si>
    <t>K4-139</t>
  </si>
  <si>
    <t>K4-140</t>
  </si>
  <si>
    <t>K4-141</t>
  </si>
  <si>
    <t>K4-142</t>
  </si>
  <si>
    <t>K4-143</t>
  </si>
  <si>
    <t>K4-144</t>
  </si>
  <si>
    <t>K4-145</t>
  </si>
  <si>
    <t>K4-146</t>
  </si>
  <si>
    <t>K4-147</t>
  </si>
  <si>
    <t>K4-148</t>
  </si>
  <si>
    <t>K4-149</t>
  </si>
  <si>
    <t>K4-150</t>
  </si>
  <si>
    <t>K4-151</t>
  </si>
  <si>
    <t>K4-152</t>
  </si>
  <si>
    <t>K4-153</t>
  </si>
  <si>
    <t>K4-154</t>
  </si>
  <si>
    <t>K4-155</t>
  </si>
  <si>
    <t>K4-156</t>
  </si>
  <si>
    <t>K4-157</t>
  </si>
  <si>
    <t>K4-158</t>
  </si>
  <si>
    <t>K4-159</t>
  </si>
  <si>
    <t>K4-160</t>
  </si>
  <si>
    <t>K4-161</t>
  </si>
  <si>
    <t>K4-162</t>
  </si>
  <si>
    <t>K4-163</t>
  </si>
  <si>
    <t>K4-164</t>
  </si>
  <si>
    <t>K4-165</t>
  </si>
  <si>
    <t>K4-166</t>
  </si>
  <si>
    <t>K4-167</t>
  </si>
  <si>
    <t>K4-168</t>
  </si>
  <si>
    <t>K4-169</t>
  </si>
  <si>
    <t>K4-170</t>
  </si>
  <si>
    <t>K4-171</t>
  </si>
  <si>
    <t>K4-172</t>
  </si>
  <si>
    <t>K4-173</t>
  </si>
  <si>
    <t>K4-174</t>
  </si>
  <si>
    <t>K4-175</t>
  </si>
  <si>
    <t>K4-176</t>
  </si>
  <si>
    <t>K4-177</t>
  </si>
  <si>
    <t>K7-001</t>
    <phoneticPr fontId="3" type="noConversion"/>
  </si>
  <si>
    <t>K7-101</t>
  </si>
  <si>
    <t>K7-002</t>
  </si>
  <si>
    <t>K7-003</t>
  </si>
  <si>
    <t>K7-004</t>
  </si>
  <si>
    <t>K7-005</t>
  </si>
  <si>
    <t>K7-006</t>
  </si>
  <si>
    <t>K7-007</t>
  </si>
  <si>
    <t>K7-008</t>
  </si>
  <si>
    <t>K7-009</t>
  </si>
  <si>
    <t>K7-010</t>
  </si>
  <si>
    <t>K7-011</t>
  </si>
  <si>
    <t>K7-012</t>
  </si>
  <si>
    <t>K7-013</t>
  </si>
  <si>
    <t>K7-014</t>
  </si>
  <si>
    <t>K7-015</t>
  </si>
  <si>
    <t>K7-016</t>
  </si>
  <si>
    <t>K7-017</t>
  </si>
  <si>
    <t>K7-018</t>
  </si>
  <si>
    <t>K7-019</t>
  </si>
  <si>
    <t>K7-020</t>
  </si>
  <si>
    <t>K7-021</t>
  </si>
  <si>
    <t>K7-022</t>
  </si>
  <si>
    <t>K7-023</t>
  </si>
  <si>
    <t>K7-024</t>
  </si>
  <si>
    <t>K7-025</t>
  </si>
  <si>
    <t>K7-026</t>
  </si>
  <si>
    <t>K7-027</t>
  </si>
  <si>
    <t>K7-028</t>
  </si>
  <si>
    <t>K7-029</t>
  </si>
  <si>
    <t>K7-030</t>
  </si>
  <si>
    <t>K7-031</t>
  </si>
  <si>
    <t>K7-032</t>
  </si>
  <si>
    <t>K7-033</t>
  </si>
  <si>
    <t>K7-034</t>
  </si>
  <si>
    <t>K7-035</t>
  </si>
  <si>
    <t>K7-036</t>
  </si>
  <si>
    <t>K7-037</t>
  </si>
  <si>
    <t>K7-038</t>
  </si>
  <si>
    <t>K7-039</t>
  </si>
  <si>
    <t>K7-040</t>
  </si>
  <si>
    <t>K7-041</t>
  </si>
  <si>
    <t>K7-042</t>
  </si>
  <si>
    <t>K7-043</t>
  </si>
  <si>
    <t>K7-044</t>
  </si>
  <si>
    <t>K7-045</t>
  </si>
  <si>
    <t>K7-046</t>
  </si>
  <si>
    <t>K7-047</t>
  </si>
  <si>
    <t>K7-048</t>
  </si>
  <si>
    <t>K7-049</t>
  </si>
  <si>
    <t>K7-050</t>
  </si>
  <si>
    <t>K7-051</t>
  </si>
  <si>
    <t>K7-052</t>
  </si>
  <si>
    <t>K7-053</t>
  </si>
  <si>
    <t>K7-054</t>
  </si>
  <si>
    <t>K7-055</t>
  </si>
  <si>
    <t>K7-056</t>
  </si>
  <si>
    <t>K7-057</t>
  </si>
  <si>
    <t>K7-058</t>
  </si>
  <si>
    <t>K7-059</t>
  </si>
  <si>
    <t>K7-060</t>
  </si>
  <si>
    <t>K7-061</t>
  </si>
  <si>
    <t>K7-062</t>
  </si>
  <si>
    <t>K7-063</t>
  </si>
  <si>
    <t>K7-064</t>
  </si>
  <si>
    <t>K7-065</t>
  </si>
  <si>
    <t>K7-066</t>
  </si>
  <si>
    <t>K7-067</t>
  </si>
  <si>
    <t>K7-068</t>
  </si>
  <si>
    <t>K7-069</t>
  </si>
  <si>
    <t>K7-070</t>
  </si>
  <si>
    <t>K7-071</t>
  </si>
  <si>
    <t>K7-072</t>
  </si>
  <si>
    <t>K7-073</t>
  </si>
  <si>
    <t>K7-074</t>
  </si>
  <si>
    <t>K7-075</t>
  </si>
  <si>
    <t>K7-076</t>
  </si>
  <si>
    <t>K7-077</t>
  </si>
  <si>
    <t>K7-078</t>
  </si>
  <si>
    <t>K7-079</t>
  </si>
  <si>
    <t>K7-080</t>
  </si>
  <si>
    <t>K7-081</t>
  </si>
  <si>
    <t>K7-082</t>
  </si>
  <si>
    <t>K7-083</t>
  </si>
  <si>
    <t>K7-084</t>
  </si>
  <si>
    <t>K7-085</t>
  </si>
  <si>
    <t>K7-086</t>
  </si>
  <si>
    <t>K7-087</t>
  </si>
  <si>
    <t>K7-088</t>
  </si>
  <si>
    <t>K7-089</t>
  </si>
  <si>
    <t>K7-090</t>
  </si>
  <si>
    <t>K7-091</t>
  </si>
  <si>
    <t>K7-092</t>
  </si>
  <si>
    <t>K7-093</t>
  </si>
  <si>
    <t>K7-094</t>
  </si>
  <si>
    <t>K7-095</t>
  </si>
  <si>
    <t>K7-096</t>
  </si>
  <si>
    <t>K7-097</t>
  </si>
  <si>
    <t>K7-098</t>
  </si>
  <si>
    <t>K7-099</t>
  </si>
  <si>
    <t>K7-100</t>
  </si>
  <si>
    <t>K7-102</t>
  </si>
  <si>
    <t>K7-103</t>
  </si>
  <si>
    <t>K7-104</t>
  </si>
  <si>
    <t>K7-105</t>
  </si>
  <si>
    <t>K7-106</t>
  </si>
  <si>
    <t>K7-107</t>
  </si>
  <si>
    <t>K7-108</t>
  </si>
  <si>
    <t>K7-109</t>
  </si>
  <si>
    <t>K7-110</t>
  </si>
  <si>
    <t>K7-111</t>
  </si>
  <si>
    <t>K7-112</t>
  </si>
  <si>
    <t>K7-113</t>
  </si>
  <si>
    <t>K7-114</t>
  </si>
  <si>
    <t>K7-115</t>
  </si>
  <si>
    <t>K7-116</t>
  </si>
  <si>
    <t>K7-117</t>
  </si>
  <si>
    <t>K7-118</t>
  </si>
  <si>
    <t>K7-119</t>
  </si>
  <si>
    <t>K7-120</t>
  </si>
  <si>
    <t>K7-121</t>
  </si>
  <si>
    <t>K7-122</t>
  </si>
  <si>
    <t>K7-123</t>
  </si>
  <si>
    <t>K7-124</t>
  </si>
  <si>
    <t>K7-125</t>
  </si>
  <si>
    <t>K7-126</t>
  </si>
  <si>
    <t>K7-127</t>
  </si>
  <si>
    <t>K7-128</t>
  </si>
  <si>
    <t>K7-129</t>
  </si>
  <si>
    <t>K7-130</t>
  </si>
  <si>
    <t>K7-131</t>
  </si>
  <si>
    <t>K7-132</t>
  </si>
  <si>
    <t>K7-133</t>
  </si>
  <si>
    <t>K7-134</t>
  </si>
  <si>
    <t>K7-135</t>
  </si>
  <si>
    <t>K7-136</t>
  </si>
  <si>
    <t>K7-137</t>
  </si>
  <si>
    <t>K7-138</t>
  </si>
  <si>
    <t>K7-139</t>
  </si>
  <si>
    <t>K7-140</t>
  </si>
  <si>
    <t>K7-141</t>
  </si>
  <si>
    <t>K7-142</t>
  </si>
  <si>
    <t>K7-143</t>
  </si>
  <si>
    <t>K7-144</t>
  </si>
  <si>
    <t>K7-145</t>
  </si>
  <si>
    <t>K7-146</t>
  </si>
  <si>
    <t>K7-147</t>
  </si>
  <si>
    <t>K7-148</t>
  </si>
  <si>
    <t>K7-149</t>
  </si>
  <si>
    <t>K7-150</t>
  </si>
  <si>
    <t>K7-151</t>
  </si>
  <si>
    <t>K7-152</t>
  </si>
  <si>
    <t>K7-153</t>
  </si>
  <si>
    <t>K7-154</t>
  </si>
  <si>
    <t>K7-155</t>
  </si>
  <si>
    <t>K7-156</t>
  </si>
  <si>
    <t>K7-157</t>
  </si>
  <si>
    <t>K7-158</t>
  </si>
  <si>
    <t>K7-159</t>
  </si>
  <si>
    <t>K7-160</t>
  </si>
  <si>
    <t>K7-161</t>
  </si>
  <si>
    <t>K7-162</t>
  </si>
  <si>
    <t>K7-163</t>
  </si>
  <si>
    <t>K7-164</t>
  </si>
  <si>
    <t>K7-165</t>
  </si>
  <si>
    <t>K7-166</t>
  </si>
  <si>
    <t>K7-167</t>
  </si>
  <si>
    <t>K7-168</t>
  </si>
  <si>
    <t>K7-169</t>
  </si>
  <si>
    <t>K7-170</t>
  </si>
  <si>
    <t>K7-171</t>
  </si>
  <si>
    <t>K7-172</t>
  </si>
  <si>
    <t>K7-173</t>
  </si>
  <si>
    <t>K7-174</t>
  </si>
  <si>
    <t>K7-175</t>
  </si>
  <si>
    <t>K7-176</t>
  </si>
  <si>
    <t>K7-177</t>
  </si>
  <si>
    <t>K7-178</t>
  </si>
  <si>
    <t>K7-179</t>
  </si>
  <si>
    <t>K7-180</t>
  </si>
  <si>
    <t>K7-181</t>
  </si>
  <si>
    <t>K7-182</t>
  </si>
  <si>
    <t>K7-183</t>
  </si>
  <si>
    <t>K7-184</t>
  </si>
  <si>
    <t>K7-185</t>
  </si>
  <si>
    <t>K7-186</t>
  </si>
  <si>
    <t>K7-187</t>
  </si>
  <si>
    <t>K7-188</t>
  </si>
  <si>
    <t>K7-189</t>
  </si>
  <si>
    <t>K7-190</t>
  </si>
  <si>
    <t>K7-191</t>
  </si>
  <si>
    <t>K7-192</t>
  </si>
  <si>
    <t>K7-193</t>
  </si>
  <si>
    <t>K7-194</t>
  </si>
  <si>
    <t>K7-195</t>
  </si>
  <si>
    <t>K7-196</t>
  </si>
  <si>
    <t>SD</t>
    <phoneticPr fontId="3" type="noConversion"/>
  </si>
  <si>
    <t xml:space="preserve">mean </t>
    <phoneticPr fontId="3" type="noConversion"/>
  </si>
  <si>
    <t>SST  (℃)</t>
    <phoneticPr fontId="3" type="noConversion"/>
  </si>
  <si>
    <t>SST from BAYFOX Bayesian model  (℃)</t>
    <phoneticPr fontId="3" type="noConversion"/>
  </si>
  <si>
    <t>SST from BAYSPAR model  (℃)</t>
    <phoneticPr fontId="3" type="noConversion"/>
  </si>
  <si>
    <t>Sun et al., 2012</t>
    <phoneticPr fontId="3" type="noConversion"/>
  </si>
  <si>
    <t>Taxon</t>
    <phoneticPr fontId="3" type="noConversion"/>
  </si>
  <si>
    <t>Formation</t>
    <phoneticPr fontId="3" type="noConversion"/>
  </si>
  <si>
    <t>Member</t>
    <phoneticPr fontId="3" type="noConversion"/>
  </si>
  <si>
    <t>Age, Ma</t>
    <phoneticPr fontId="3" type="noConversion"/>
  </si>
  <si>
    <t xml:space="preserve">Locality  </t>
    <phoneticPr fontId="3" type="noConversion"/>
  </si>
  <si>
    <t xml:space="preserve"> Type  </t>
    <phoneticPr fontId="3" type="noConversion"/>
  </si>
  <si>
    <t xml:space="preserve">Latitude  </t>
    <phoneticPr fontId="3" type="noConversion"/>
  </si>
  <si>
    <t xml:space="preserve">Longitude  </t>
    <phoneticPr fontId="3" type="noConversion"/>
  </si>
  <si>
    <t xml:space="preserve">Analyses  </t>
    <phoneticPr fontId="3" type="noConversion"/>
  </si>
  <si>
    <r>
      <t xml:space="preserve"> δ</t>
    </r>
    <r>
      <rPr>
        <b/>
        <vertAlign val="superscript"/>
        <sz val="7"/>
        <color theme="1"/>
        <rFont val="Arial Unicode MS"/>
        <family val="2"/>
        <charset val="134"/>
      </rPr>
      <t>13</t>
    </r>
    <r>
      <rPr>
        <b/>
        <sz val="7"/>
        <color theme="1"/>
        <rFont val="Arial Unicode MS"/>
        <family val="2"/>
        <charset val="134"/>
      </rPr>
      <t xml:space="preserve">C (PBD)  </t>
    </r>
    <phoneticPr fontId="3" type="noConversion"/>
  </si>
  <si>
    <r>
      <t xml:space="preserve"> δ</t>
    </r>
    <r>
      <rPr>
        <b/>
        <vertAlign val="superscript"/>
        <sz val="7"/>
        <color theme="1"/>
        <rFont val="Arial Unicode MS"/>
        <family val="2"/>
        <charset val="134"/>
      </rPr>
      <t>13</t>
    </r>
    <r>
      <rPr>
        <b/>
        <sz val="7"/>
        <color theme="1"/>
        <rFont val="Arial Unicode MS"/>
        <family val="2"/>
        <charset val="134"/>
      </rPr>
      <t xml:space="preserve">C stdev  </t>
    </r>
    <phoneticPr fontId="3" type="noConversion"/>
  </si>
  <si>
    <r>
      <t xml:space="preserve"> 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 xml:space="preserve">O (PBD)  </t>
    </r>
    <phoneticPr fontId="3" type="noConversion"/>
  </si>
  <si>
    <r>
      <t xml:space="preserve"> 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 xml:space="preserve">O stdev  </t>
    </r>
    <phoneticPr fontId="3" type="noConversion"/>
  </si>
  <si>
    <t>Stage</t>
    <phoneticPr fontId="3" type="noConversion"/>
  </si>
  <si>
    <t>McArthur et al., 2007</t>
    <phoneticPr fontId="3" type="noConversion"/>
  </si>
  <si>
    <t>Age references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</si>
</sst>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0_);[Red]\(0.00\)"/>
    <numFmt numFmtId="177" formatCode="0.00_ "/>
    <numFmt numFmtId="178" formatCode="0.0"/>
    <numFmt numFmtId="179" formatCode="#,##0.0"/>
    <numFmt numFmtId="180" formatCode="0.0_ "/>
    <numFmt numFmtId="181" formatCode="0_ "/>
    <numFmt numFmtId="182" formatCode="#,##0.00_ "/>
    <numFmt numFmtId="183" formatCode="0;_؀"/>
    <numFmt numFmtId="184" formatCode="0.000_);[Red]\(0.000\)"/>
    <numFmt numFmtId="185" formatCode="0.000"/>
    <numFmt numFmtId="186" formatCode="0.000_ "/>
  </numFmts>
  <fonts count="9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b/>
      <sz val="8"/>
      <name val="Arial Unicode MS"/>
      <family val="2"/>
      <charset val="134"/>
    </font>
    <font>
      <b/>
      <sz val="7"/>
      <name val="Arial Unicode MS"/>
      <family val="2"/>
      <charset val="134"/>
    </font>
    <font>
      <b/>
      <vertAlign val="superscript"/>
      <sz val="7"/>
      <name val="Arial Unicode MS"/>
      <family val="2"/>
      <charset val="134"/>
    </font>
    <font>
      <b/>
      <vertAlign val="subscript"/>
      <sz val="7"/>
      <name val="Arial Unicode MS"/>
      <family val="2"/>
      <charset val="134"/>
    </font>
    <font>
      <sz val="7"/>
      <name val="Arial Unicode MS"/>
      <family val="2"/>
      <charset val="134"/>
    </font>
    <font>
      <i/>
      <sz val="7"/>
      <name val="Arial Unicode MS"/>
      <family val="2"/>
      <charset val="134"/>
    </font>
    <font>
      <sz val="7"/>
      <name val="宋体"/>
      <family val="2"/>
      <scheme val="minor"/>
    </font>
    <font>
      <sz val="7"/>
      <color theme="9" tint="-0.249977111117893"/>
      <name val="Arial Unicode MS"/>
      <family val="2"/>
      <charset val="134"/>
    </font>
    <font>
      <sz val="12"/>
      <color theme="1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7"/>
      <name val="Arial Unicode MS"/>
      <family val="2"/>
    </font>
    <font>
      <b/>
      <vertAlign val="superscript"/>
      <sz val="7"/>
      <name val="Arial Unicode MS"/>
      <family val="2"/>
    </font>
    <font>
      <b/>
      <vertAlign val="subscript"/>
      <sz val="7"/>
      <name val="Arial Unicode MS"/>
      <family val="2"/>
    </font>
    <font>
      <sz val="7"/>
      <name val="Arial Unicode MS"/>
      <family val="2"/>
    </font>
    <font>
      <i/>
      <sz val="7"/>
      <name val="Arial Unicode MS"/>
      <family val="2"/>
    </font>
    <font>
      <sz val="7"/>
      <name val="Calibri"/>
      <family val="2"/>
    </font>
    <font>
      <b/>
      <sz val="7"/>
      <color theme="1"/>
      <name val="Arial"/>
      <family val="2"/>
    </font>
    <font>
      <b/>
      <vertAlign val="superscript"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b/>
      <sz val="7"/>
      <color theme="1"/>
      <name val="Arial Unicode MS"/>
      <family val="2"/>
      <charset val="134"/>
    </font>
    <font>
      <sz val="7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theme="1"/>
      <name val="宋体"/>
      <family val="2"/>
      <scheme val="minor"/>
    </font>
    <font>
      <b/>
      <vertAlign val="superscript"/>
      <sz val="7"/>
      <name val="Arial"/>
      <family val="2"/>
    </font>
    <font>
      <b/>
      <vertAlign val="subscript"/>
      <sz val="7"/>
      <name val="Arial"/>
      <family val="2"/>
    </font>
    <font>
      <i/>
      <sz val="7"/>
      <name val="Arial"/>
      <family val="2"/>
    </font>
    <font>
      <sz val="9"/>
      <name val="宋体"/>
      <family val="2"/>
      <charset val="134"/>
      <scheme val="minor"/>
    </font>
    <font>
      <i/>
      <sz val="7"/>
      <color theme="1"/>
      <name val="Arial"/>
      <family val="2"/>
    </font>
    <font>
      <sz val="7"/>
      <color theme="1"/>
      <name val="Arial Unicode MS"/>
      <family val="2"/>
      <charset val="134"/>
    </font>
    <font>
      <sz val="7"/>
      <color rgb="FFFF0000"/>
      <name val="Arial Unicode MS"/>
      <family val="2"/>
      <charset val="134"/>
    </font>
    <font>
      <sz val="7"/>
      <color rgb="FF000000"/>
      <name val="Arial Unicode MS"/>
      <family val="2"/>
      <charset val="134"/>
    </font>
    <font>
      <b/>
      <sz val="7"/>
      <color rgb="FF0070C0"/>
      <name val="Arial"/>
      <family val="2"/>
    </font>
    <font>
      <b/>
      <vertAlign val="superscript"/>
      <sz val="7"/>
      <color theme="1"/>
      <name val="Arial Unicode MS"/>
      <family val="2"/>
      <charset val="134"/>
    </font>
    <font>
      <b/>
      <vertAlign val="subscript"/>
      <sz val="7"/>
      <color theme="1"/>
      <name val="Arial Unicode MS"/>
      <family val="2"/>
      <charset val="134"/>
    </font>
    <font>
      <sz val="7"/>
      <color rgb="FF0070C0"/>
      <name val="Arial Unicode MS"/>
      <family val="2"/>
      <charset val="134"/>
    </font>
    <font>
      <sz val="12"/>
      <color theme="1"/>
      <name val="宋体"/>
      <family val="2"/>
      <scheme val="minor"/>
    </font>
    <font>
      <sz val="12"/>
      <color rgb="FF9C0006"/>
      <name val="宋体"/>
      <family val="2"/>
      <charset val="129"/>
      <scheme val="minor"/>
    </font>
    <font>
      <vertAlign val="superscript"/>
      <sz val="7"/>
      <color rgb="FF000000"/>
      <name val="Arial Unicode MS"/>
      <family val="2"/>
      <charset val="134"/>
    </font>
    <font>
      <vertAlign val="subscript"/>
      <sz val="7"/>
      <color rgb="FF000000"/>
      <name val="Arial Unicode MS"/>
      <family val="2"/>
      <charset val="134"/>
    </font>
    <font>
      <sz val="7"/>
      <color rgb="FF0070C0"/>
      <name val="Arial"/>
      <family val="2"/>
    </font>
    <font>
      <i/>
      <sz val="7"/>
      <color rgb="FF0070C0"/>
      <name val="Arial"/>
      <family val="2"/>
    </font>
    <font>
      <sz val="7"/>
      <color theme="9" tint="-0.249977111117893"/>
      <name val="Arial"/>
      <family val="2"/>
    </font>
    <font>
      <i/>
      <sz val="7"/>
      <color theme="9" tint="-0.249977111117893"/>
      <name val="Arial"/>
      <family val="2"/>
    </font>
    <font>
      <b/>
      <sz val="7"/>
      <color theme="9" tint="-0.249977111117893"/>
      <name val="Arial"/>
      <family val="2"/>
    </font>
    <font>
      <i/>
      <sz val="7"/>
      <color rgb="FF0070C0"/>
      <name val="Arial Unicode MS"/>
      <family val="2"/>
      <charset val="134"/>
    </font>
    <font>
      <sz val="7"/>
      <color theme="1" tint="4.9989318521683403E-2"/>
      <name val="Arial Unicode MS"/>
      <family val="2"/>
      <charset val="134"/>
    </font>
    <font>
      <sz val="7"/>
      <color rgb="FFFF0000"/>
      <name val="Arial"/>
      <family val="2"/>
    </font>
    <font>
      <sz val="7"/>
      <color rgb="FFFF0000"/>
      <name val="Arial Unicode MS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b/>
      <sz val="9"/>
      <color theme="1"/>
      <name val="Arial Unicode MS"/>
      <family val="2"/>
      <charset val="134"/>
    </font>
    <font>
      <b/>
      <sz val="6"/>
      <color theme="1"/>
      <name val="Arial"/>
      <family val="2"/>
    </font>
    <font>
      <sz val="6"/>
      <color theme="1"/>
      <name val="宋体"/>
      <family val="2"/>
      <scheme val="minor"/>
    </font>
    <font>
      <sz val="6"/>
      <color theme="1"/>
      <name val="Arial"/>
      <family val="2"/>
    </font>
    <font>
      <sz val="6"/>
      <name val="Arial"/>
      <family val="2"/>
    </font>
    <font>
      <b/>
      <sz val="6"/>
      <color rgb="FFFF0000"/>
      <name val="Arial"/>
      <family val="2"/>
    </font>
    <font>
      <sz val="6"/>
      <color rgb="FFFF0000"/>
      <name val="Arial"/>
      <family val="2"/>
    </font>
    <font>
      <b/>
      <sz val="7"/>
      <color rgb="FFFF0000"/>
      <name val="Arial"/>
      <family val="2"/>
    </font>
    <font>
      <sz val="7"/>
      <color rgb="FF231F20"/>
      <name val="Arial Unicode MS"/>
      <family val="2"/>
      <charset val="134"/>
    </font>
    <font>
      <strike/>
      <sz val="7"/>
      <color rgb="FF231F20"/>
      <name val="Arial Unicode MS"/>
      <family val="2"/>
      <charset val="134"/>
    </font>
    <font>
      <strike/>
      <sz val="7"/>
      <color theme="1"/>
      <name val="Arial Unicode MS"/>
      <family val="2"/>
      <charset val="134"/>
    </font>
    <font>
      <strike/>
      <sz val="7"/>
      <name val="Arial Unicode MS"/>
      <family val="2"/>
      <charset val="134"/>
    </font>
    <font>
      <b/>
      <sz val="7"/>
      <color rgb="FF231F20"/>
      <name val="Arial Unicode MS"/>
      <family val="2"/>
      <charset val="134"/>
    </font>
    <font>
      <sz val="6"/>
      <color theme="1"/>
      <name val="Arial Unicode MS"/>
      <family val="2"/>
      <charset val="134"/>
    </font>
    <font>
      <sz val="8"/>
      <name val="Arial"/>
      <family val="2"/>
    </font>
    <font>
      <sz val="7"/>
      <color rgb="FF231F20"/>
      <name val="AdvTT5235d5a9"/>
      <family val="2"/>
    </font>
    <font>
      <b/>
      <sz val="7"/>
      <color rgb="FF000000"/>
      <name val="Arial Unicode MS"/>
      <family val="2"/>
      <charset val="134"/>
    </font>
    <font>
      <strike/>
      <sz val="11"/>
      <color theme="1"/>
      <name val="宋体"/>
      <family val="2"/>
      <scheme val="minor"/>
    </font>
    <font>
      <vertAlign val="subscript"/>
      <sz val="7"/>
      <color rgb="FFFF0000"/>
      <name val="Arial Unicode MS"/>
      <family val="2"/>
      <charset val="134"/>
    </font>
    <font>
      <vertAlign val="subscript"/>
      <sz val="7"/>
      <color theme="1"/>
      <name val="Arial Unicode MS"/>
      <family val="2"/>
      <charset val="134"/>
    </font>
    <font>
      <vertAlign val="subscript"/>
      <sz val="7"/>
      <name val="Arial Unicode MS"/>
      <family val="2"/>
      <charset val="134"/>
    </font>
    <font>
      <strike/>
      <sz val="7"/>
      <color rgb="FF000000"/>
      <name val="Arial Unicode MS"/>
      <family val="2"/>
      <charset val="134"/>
    </font>
    <font>
      <strike/>
      <sz val="7"/>
      <color theme="9" tint="-0.249977111117893"/>
      <name val="Arial Unicode MS"/>
      <family val="2"/>
      <charset val="134"/>
    </font>
    <font>
      <sz val="7"/>
      <color indexed="8"/>
      <name val="Arial Unicode MS"/>
      <family val="2"/>
      <charset val="134"/>
    </font>
    <font>
      <i/>
      <sz val="7"/>
      <color rgb="FF000000"/>
      <name val="Arial Unicode MS"/>
      <family val="2"/>
      <charset val="134"/>
    </font>
    <font>
      <i/>
      <sz val="7"/>
      <color rgb="FFFF0000"/>
      <name val="Arial Unicode MS"/>
      <family val="2"/>
      <charset val="134"/>
    </font>
    <font>
      <i/>
      <sz val="7"/>
      <color theme="1"/>
      <name val="Arial Unicode MS"/>
      <family val="2"/>
      <charset val="134"/>
    </font>
    <font>
      <sz val="8"/>
      <color theme="1"/>
      <name val="Arial Unicode MS"/>
      <family val="2"/>
      <charset val="134"/>
    </font>
    <font>
      <b/>
      <sz val="8"/>
      <color indexed="8"/>
      <name val="Arial Unicode MS"/>
      <family val="2"/>
      <charset val="134"/>
    </font>
    <font>
      <sz val="8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i/>
      <sz val="11"/>
      <color rgb="FF7F7F7F"/>
      <name val="宋体"/>
      <family val="2"/>
      <charset val="134"/>
      <scheme val="minor"/>
    </font>
    <font>
      <strike/>
      <sz val="7"/>
      <color rgb="FFFF0000"/>
      <name val="Arial Unicode MS"/>
      <family val="2"/>
      <charset val="134"/>
    </font>
    <font>
      <b/>
      <sz val="10"/>
      <color theme="1"/>
      <name val="宋体"/>
      <family val="2"/>
      <scheme val="minor"/>
    </font>
    <font>
      <strike/>
      <sz val="7"/>
      <color rgb="FFDD0806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5" fillId="0" borderId="0"/>
    <xf numFmtId="0" fontId="14" fillId="0" borderId="0"/>
    <xf numFmtId="0" fontId="16" fillId="0" borderId="0">
      <alignment vertical="top"/>
    </xf>
    <xf numFmtId="0" fontId="17" fillId="0" borderId="0"/>
    <xf numFmtId="0" fontId="18" fillId="0" borderId="0">
      <alignment vertical="center"/>
    </xf>
    <xf numFmtId="0" fontId="17" fillId="0" borderId="0"/>
    <xf numFmtId="0" fontId="2" fillId="0" borderId="0">
      <alignment vertical="center"/>
    </xf>
    <xf numFmtId="0" fontId="5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5" fillId="0" borderId="0"/>
    <xf numFmtId="0" fontId="46" fillId="2" borderId="0" applyNumberFormat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45" fillId="0" borderId="0"/>
  </cellStyleXfs>
  <cellXfs count="442">
    <xf numFmtId="0" fontId="0" fillId="0" borderId="0" xfId="0"/>
    <xf numFmtId="0" fontId="6" fillId="0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178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176" fontId="10" fillId="0" borderId="0" xfId="0" applyNumberFormat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/>
    <xf numFmtId="178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6" fontId="13" fillId="0" borderId="0" xfId="0" applyNumberFormat="1" applyFont="1" applyFill="1" applyBorder="1" applyAlignment="1">
      <alignment horizontal="left"/>
    </xf>
    <xf numFmtId="179" fontId="13" fillId="0" borderId="0" xfId="0" applyNumberFormat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179" fontId="13" fillId="0" borderId="0" xfId="0" applyNumberFormat="1" applyFont="1" applyFill="1" applyBorder="1" applyAlignment="1">
      <alignment horizontal="left" vertical="top"/>
    </xf>
    <xf numFmtId="176" fontId="13" fillId="0" borderId="0" xfId="0" applyNumberFormat="1" applyFont="1" applyFill="1" applyBorder="1" applyAlignment="1">
      <alignment horizontal="left" vertical="center"/>
    </xf>
    <xf numFmtId="2" fontId="10" fillId="0" borderId="0" xfId="2" applyNumberFormat="1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177" fontId="10" fillId="0" borderId="0" xfId="2" applyNumberFormat="1" applyFont="1" applyFill="1" applyBorder="1" applyAlignment="1">
      <alignment horizontal="left" vertical="center" wrapText="1"/>
    </xf>
    <xf numFmtId="0" fontId="10" fillId="0" borderId="0" xfId="2" applyFont="1" applyFill="1" applyAlignment="1">
      <alignment horizontal="left" vertical="center"/>
    </xf>
    <xf numFmtId="178" fontId="10" fillId="0" borderId="0" xfId="2" applyNumberFormat="1" applyFont="1" applyFill="1" applyBorder="1" applyAlignment="1">
      <alignment horizontal="left" vertical="center" wrapText="1"/>
    </xf>
    <xf numFmtId="180" fontId="10" fillId="0" borderId="0" xfId="2" applyNumberFormat="1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/>
    </xf>
    <xf numFmtId="180" fontId="10" fillId="0" borderId="0" xfId="2" applyNumberFormat="1" applyFont="1" applyFill="1" applyAlignment="1">
      <alignment horizontal="left" vertical="center"/>
    </xf>
    <xf numFmtId="2" fontId="10" fillId="0" borderId="0" xfId="2" applyNumberFormat="1" applyFont="1" applyFill="1" applyAlignment="1">
      <alignment horizontal="left" vertical="center"/>
    </xf>
    <xf numFmtId="178" fontId="10" fillId="0" borderId="0" xfId="2" applyNumberFormat="1" applyFont="1" applyFill="1" applyAlignment="1">
      <alignment horizontal="left" vertical="center"/>
    </xf>
    <xf numFmtId="177" fontId="10" fillId="0" borderId="0" xfId="2" applyNumberFormat="1" applyFont="1" applyFill="1" applyAlignment="1">
      <alignment horizontal="left" vertical="center"/>
    </xf>
    <xf numFmtId="2" fontId="10" fillId="0" borderId="0" xfId="3" applyNumberFormat="1" applyFont="1" applyFill="1" applyBorder="1" applyAlignment="1">
      <alignment horizontal="left" vertical="center"/>
    </xf>
    <xf numFmtId="0" fontId="10" fillId="0" borderId="0" xfId="3" applyFont="1" applyFill="1" applyBorder="1" applyAlignment="1">
      <alignment horizontal="left" vertical="center"/>
    </xf>
    <xf numFmtId="180" fontId="7" fillId="0" borderId="0" xfId="3" applyNumberFormat="1" applyFont="1" applyFill="1" applyBorder="1" applyAlignment="1">
      <alignment horizontal="left" vertical="center"/>
    </xf>
    <xf numFmtId="2" fontId="10" fillId="0" borderId="0" xfId="3" applyNumberFormat="1" applyFont="1" applyFill="1" applyAlignment="1">
      <alignment horizontal="left" vertical="center"/>
    </xf>
    <xf numFmtId="0" fontId="10" fillId="0" borderId="0" xfId="3" applyFont="1" applyFill="1" applyAlignment="1">
      <alignment horizontal="left" vertical="center"/>
    </xf>
    <xf numFmtId="180" fontId="7" fillId="0" borderId="0" xfId="3" applyNumberFormat="1" applyFont="1" applyFill="1" applyAlignment="1">
      <alignment horizontal="left" vertical="center"/>
    </xf>
    <xf numFmtId="0" fontId="7" fillId="0" borderId="0" xfId="3" applyFont="1" applyFill="1" applyAlignment="1">
      <alignment horizontal="left" vertical="center"/>
    </xf>
    <xf numFmtId="14" fontId="10" fillId="0" borderId="0" xfId="2" applyNumberFormat="1" applyFont="1" applyFill="1" applyAlignment="1">
      <alignment horizontal="left" vertical="center"/>
    </xf>
    <xf numFmtId="0" fontId="7" fillId="0" borderId="0" xfId="3" applyFont="1" applyFill="1" applyBorder="1" applyAlignment="1">
      <alignment horizontal="left" vertical="center"/>
    </xf>
    <xf numFmtId="180" fontId="7" fillId="0" borderId="0" xfId="3" applyNumberFormat="1" applyFont="1" applyFill="1" applyBorder="1" applyAlignment="1">
      <alignment horizontal="left" vertical="center" wrapText="1"/>
    </xf>
    <xf numFmtId="181" fontId="10" fillId="0" borderId="0" xfId="2" applyNumberFormat="1" applyFont="1" applyFill="1" applyAlignment="1">
      <alignment horizontal="left" vertical="center"/>
    </xf>
    <xf numFmtId="1" fontId="10" fillId="0" borderId="0" xfId="2" applyNumberFormat="1" applyFont="1" applyFill="1" applyAlignment="1">
      <alignment horizontal="left" vertical="center"/>
    </xf>
    <xf numFmtId="182" fontId="10" fillId="0" borderId="0" xfId="2" applyNumberFormat="1" applyFont="1" applyFill="1" applyAlignment="1">
      <alignment horizontal="left" vertical="center"/>
    </xf>
    <xf numFmtId="0" fontId="7" fillId="0" borderId="0" xfId="3" applyFont="1" applyFill="1" applyBorder="1" applyAlignment="1">
      <alignment horizontal="left"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22" fillId="0" borderId="0" xfId="6" applyFont="1" applyFill="1" applyBorder="1" applyAlignment="1">
      <alignment horizontal="left"/>
    </xf>
    <xf numFmtId="0" fontId="22" fillId="0" borderId="0" xfId="4" applyFont="1" applyFill="1" applyBorder="1" applyAlignment="1">
      <alignment horizontal="left" vertical="center"/>
    </xf>
    <xf numFmtId="0" fontId="23" fillId="0" borderId="0" xfId="4" applyFont="1" applyFill="1" applyBorder="1" applyAlignment="1">
      <alignment horizontal="left" vertical="center"/>
    </xf>
    <xf numFmtId="176" fontId="22" fillId="0" borderId="0" xfId="6" applyNumberFormat="1" applyFont="1" applyFill="1" applyBorder="1" applyAlignment="1">
      <alignment horizontal="left"/>
    </xf>
    <xf numFmtId="0" fontId="22" fillId="0" borderId="0" xfId="6" applyFont="1" applyFill="1" applyBorder="1" applyAlignment="1">
      <alignment horizontal="left" vertical="center"/>
    </xf>
    <xf numFmtId="177" fontId="22" fillId="0" borderId="0" xfId="6" applyNumberFormat="1" applyFont="1" applyFill="1" applyBorder="1" applyAlignment="1">
      <alignment horizontal="left"/>
    </xf>
    <xf numFmtId="180" fontId="22" fillId="0" borderId="0" xfId="4" applyNumberFormat="1" applyFont="1" applyFill="1" applyBorder="1" applyAlignment="1">
      <alignment horizontal="left" vertical="center"/>
    </xf>
    <xf numFmtId="0" fontId="23" fillId="0" borderId="0" xfId="6" applyFont="1" applyFill="1" applyBorder="1" applyAlignment="1">
      <alignment horizontal="left" vertical="center"/>
    </xf>
    <xf numFmtId="176" fontId="22" fillId="0" borderId="0" xfId="6" applyNumberFormat="1" applyFont="1" applyFill="1" applyBorder="1" applyAlignment="1">
      <alignment horizontal="left" vertical="center"/>
    </xf>
    <xf numFmtId="180" fontId="22" fillId="0" borderId="0" xfId="6" applyNumberFormat="1" applyFont="1" applyFill="1" applyBorder="1" applyAlignment="1">
      <alignment horizontal="left" vertical="center"/>
    </xf>
    <xf numFmtId="0" fontId="22" fillId="0" borderId="0" xfId="6" applyNumberFormat="1" applyFont="1" applyFill="1" applyBorder="1" applyAlignment="1">
      <alignment horizontal="left" vertical="center"/>
    </xf>
    <xf numFmtId="178" fontId="22" fillId="0" borderId="0" xfId="6" applyNumberFormat="1" applyFont="1" applyFill="1" applyBorder="1" applyAlignment="1">
      <alignment horizontal="left" vertical="center"/>
    </xf>
    <xf numFmtId="0" fontId="24" fillId="0" borderId="0" xfId="5" applyFont="1" applyFill="1">
      <alignment vertical="center"/>
    </xf>
    <xf numFmtId="0" fontId="10" fillId="0" borderId="0" xfId="7" applyFont="1" applyFill="1" applyBorder="1" applyAlignment="1">
      <alignment horizontal="left"/>
    </xf>
    <xf numFmtId="0" fontId="10" fillId="0" borderId="0" xfId="7" applyFont="1" applyFill="1" applyAlignment="1">
      <alignment horizontal="left"/>
    </xf>
    <xf numFmtId="0" fontId="11" fillId="0" borderId="0" xfId="7" applyFont="1" applyFill="1" applyBorder="1" applyAlignment="1">
      <alignment horizontal="left"/>
    </xf>
    <xf numFmtId="0" fontId="10" fillId="0" borderId="0" xfId="8" applyFont="1" applyFill="1" applyBorder="1" applyAlignment="1">
      <alignment horizontal="left" vertical="center"/>
    </xf>
    <xf numFmtId="177" fontId="29" fillId="0" borderId="0" xfId="0" applyNumberFormat="1" applyFont="1" applyFill="1" applyBorder="1" applyAlignment="1">
      <alignment horizontal="left"/>
    </xf>
    <xf numFmtId="177" fontId="30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176" fontId="31" fillId="0" borderId="0" xfId="0" applyNumberFormat="1" applyFont="1" applyFill="1" applyBorder="1" applyAlignment="1">
      <alignment horizontal="left"/>
    </xf>
    <xf numFmtId="0" fontId="35" fillId="0" borderId="0" xfId="0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9" fillId="0" borderId="0" xfId="9" applyFont="1" applyFill="1" applyAlignment="1">
      <alignment horizontal="left" vertical="center"/>
    </xf>
    <xf numFmtId="0" fontId="29" fillId="0" borderId="0" xfId="9" applyFont="1" applyFill="1" applyBorder="1" applyAlignment="1">
      <alignment horizontal="left" vertical="center"/>
    </xf>
    <xf numFmtId="180" fontId="29" fillId="0" borderId="0" xfId="9" applyNumberFormat="1" applyFont="1" applyFill="1" applyBorder="1" applyAlignment="1">
      <alignment horizontal="left" vertical="center" wrapText="1"/>
    </xf>
    <xf numFmtId="178" fontId="29" fillId="0" borderId="0" xfId="9" applyNumberFormat="1" applyFont="1" applyFill="1" applyBorder="1" applyAlignment="1">
      <alignment horizontal="left" vertical="center" wrapText="1"/>
    </xf>
    <xf numFmtId="0" fontId="29" fillId="0" borderId="0" xfId="9" applyFont="1" applyFill="1" applyBorder="1" applyAlignment="1">
      <alignment horizontal="left" vertical="center" wrapText="1"/>
    </xf>
    <xf numFmtId="178" fontId="29" fillId="0" borderId="0" xfId="9" applyNumberFormat="1" applyFont="1" applyFill="1" applyBorder="1" applyAlignment="1">
      <alignment horizontal="left" vertical="center"/>
    </xf>
    <xf numFmtId="0" fontId="29" fillId="0" borderId="0" xfId="9" quotePrefix="1" applyFont="1" applyFill="1" applyBorder="1" applyAlignment="1">
      <alignment horizontal="left" vertical="center"/>
    </xf>
    <xf numFmtId="2" fontId="29" fillId="0" borderId="0" xfId="9" applyNumberFormat="1" applyFont="1" applyFill="1" applyBorder="1" applyAlignment="1">
      <alignment horizontal="left" vertical="center"/>
    </xf>
    <xf numFmtId="0" fontId="29" fillId="0" borderId="0" xfId="9" applyFont="1" applyFill="1" applyAlignment="1">
      <alignment horizontal="left" vertical="center" wrapText="1"/>
    </xf>
    <xf numFmtId="0" fontId="38" fillId="0" borderId="0" xfId="0" applyFont="1"/>
    <xf numFmtId="0" fontId="39" fillId="0" borderId="0" xfId="0" applyFont="1"/>
    <xf numFmtId="0" fontId="10" fillId="0" borderId="0" xfId="0" applyNumberFormat="1" applyFont="1" applyFill="1" applyBorder="1" applyAlignment="1" applyProtection="1">
      <alignment horizontal="left"/>
    </xf>
    <xf numFmtId="0" fontId="10" fillId="0" borderId="0" xfId="0" applyFont="1" applyAlignment="1">
      <alignment horizontal="left"/>
    </xf>
    <xf numFmtId="177" fontId="10" fillId="0" borderId="0" xfId="0" applyNumberFormat="1" applyFont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 wrapText="1"/>
    </xf>
    <xf numFmtId="176" fontId="10" fillId="0" borderId="0" xfId="0" applyNumberFormat="1" applyFont="1" applyFill="1" applyAlignment="1">
      <alignment horizontal="left" vertical="center"/>
    </xf>
    <xf numFmtId="176" fontId="10" fillId="0" borderId="0" xfId="0" applyNumberFormat="1" applyFont="1" applyFill="1" applyAlignment="1">
      <alignment horizontal="left"/>
    </xf>
    <xf numFmtId="176" fontId="25" fillId="0" borderId="0" xfId="0" applyNumberFormat="1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left"/>
    </xf>
    <xf numFmtId="177" fontId="10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/>
    <xf numFmtId="177" fontId="10" fillId="0" borderId="0" xfId="0" applyNumberFormat="1" applyFont="1" applyFill="1"/>
    <xf numFmtId="177" fontId="10" fillId="0" borderId="0" xfId="0" applyNumberFormat="1" applyFont="1" applyFill="1" applyAlignment="1">
      <alignment horizontal="left"/>
    </xf>
    <xf numFmtId="0" fontId="10" fillId="0" borderId="0" xfId="9" applyFont="1" applyFill="1" applyBorder="1" applyAlignment="1">
      <alignment horizontal="left" vertical="top"/>
    </xf>
    <xf numFmtId="0" fontId="10" fillId="0" borderId="0" xfId="9" applyFont="1" applyFill="1" applyAlignment="1">
      <alignment horizontal="left"/>
    </xf>
    <xf numFmtId="0" fontId="10" fillId="0" borderId="0" xfId="9" applyFont="1" applyFill="1" applyAlignment="1">
      <alignment horizontal="left" vertical="center"/>
    </xf>
    <xf numFmtId="176" fontId="10" fillId="0" borderId="0" xfId="9" applyNumberFormat="1" applyFont="1" applyFill="1" applyBorder="1" applyAlignment="1">
      <alignment horizontal="left" vertical="top"/>
    </xf>
    <xf numFmtId="176" fontId="10" fillId="0" borderId="0" xfId="9" applyNumberFormat="1" applyFont="1" applyFill="1" applyAlignment="1">
      <alignment horizontal="left" vertical="center"/>
    </xf>
    <xf numFmtId="0" fontId="44" fillId="0" borderId="0" xfId="9" applyFont="1" applyFill="1" applyAlignment="1">
      <alignment horizontal="left" vertical="center"/>
    </xf>
    <xf numFmtId="176" fontId="44" fillId="0" borderId="0" xfId="9" applyNumberFormat="1" applyFont="1" applyFill="1" applyBorder="1" applyAlignment="1">
      <alignment horizontal="left" vertical="top"/>
    </xf>
    <xf numFmtId="0" fontId="44" fillId="0" borderId="0" xfId="9" applyFont="1" applyFill="1" applyBorder="1" applyAlignment="1">
      <alignment horizontal="left" vertical="top"/>
    </xf>
    <xf numFmtId="0" fontId="10" fillId="0" borderId="0" xfId="11" applyFont="1" applyFill="1" applyAlignment="1">
      <alignment horizontal="left" vertical="center"/>
    </xf>
    <xf numFmtId="185" fontId="10" fillId="0" borderId="0" xfId="11" applyNumberFormat="1" applyFont="1" applyFill="1" applyAlignment="1">
      <alignment horizontal="left" vertical="center"/>
    </xf>
    <xf numFmtId="2" fontId="10" fillId="0" borderId="0" xfId="11" applyNumberFormat="1" applyFont="1" applyFill="1" applyAlignment="1">
      <alignment horizontal="left" vertical="center"/>
    </xf>
    <xf numFmtId="2" fontId="11" fillId="0" borderId="0" xfId="11" applyNumberFormat="1" applyFont="1" applyFill="1" applyAlignment="1">
      <alignment horizontal="left" vertical="center"/>
    </xf>
    <xf numFmtId="2" fontId="10" fillId="0" borderId="0" xfId="11" applyNumberFormat="1" applyFont="1" applyFill="1" applyBorder="1" applyAlignment="1">
      <alignment horizontal="left" vertical="center"/>
    </xf>
    <xf numFmtId="0" fontId="10" fillId="0" borderId="0" xfId="11" applyFont="1" applyFill="1" applyBorder="1" applyAlignment="1">
      <alignment horizontal="left" vertical="center"/>
    </xf>
    <xf numFmtId="49" fontId="10" fillId="0" borderId="0" xfId="11" applyNumberFormat="1" applyFont="1" applyFill="1" applyBorder="1" applyAlignment="1">
      <alignment horizontal="left" vertical="center"/>
    </xf>
    <xf numFmtId="178" fontId="10" fillId="0" borderId="0" xfId="11" applyNumberFormat="1" applyFont="1" applyFill="1" applyAlignment="1">
      <alignment horizontal="left" vertical="center"/>
    </xf>
    <xf numFmtId="0" fontId="10" fillId="0" borderId="0" xfId="11" quotePrefix="1" applyFont="1" applyFill="1" applyAlignment="1">
      <alignment horizontal="left" vertical="center"/>
    </xf>
    <xf numFmtId="178" fontId="10" fillId="0" borderId="0" xfId="11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 wrapText="1"/>
    </xf>
    <xf numFmtId="177" fontId="28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177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  <xf numFmtId="177" fontId="39" fillId="0" borderId="0" xfId="0" applyNumberFormat="1" applyFont="1"/>
    <xf numFmtId="0" fontId="49" fillId="0" borderId="0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left"/>
    </xf>
    <xf numFmtId="2" fontId="49" fillId="0" borderId="0" xfId="0" applyNumberFormat="1" applyFont="1" applyFill="1" applyBorder="1" applyAlignment="1">
      <alignment horizontal="left"/>
    </xf>
    <xf numFmtId="176" fontId="41" fillId="0" borderId="0" xfId="0" applyNumberFormat="1" applyFont="1" applyFill="1" applyBorder="1" applyAlignment="1">
      <alignment horizontal="left" vertical="center"/>
    </xf>
    <xf numFmtId="177" fontId="49" fillId="0" borderId="0" xfId="0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horizontal="left"/>
    </xf>
    <xf numFmtId="178" fontId="51" fillId="0" borderId="0" xfId="0" applyNumberFormat="1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/>
    </xf>
    <xf numFmtId="2" fontId="51" fillId="0" borderId="0" xfId="0" applyNumberFormat="1" applyFont="1" applyFill="1" applyBorder="1" applyAlignment="1">
      <alignment horizontal="left"/>
    </xf>
    <xf numFmtId="176" fontId="53" fillId="0" borderId="0" xfId="0" applyNumberFormat="1" applyFont="1" applyFill="1" applyBorder="1" applyAlignment="1">
      <alignment horizontal="left"/>
    </xf>
    <xf numFmtId="177" fontId="51" fillId="0" borderId="0" xfId="0" applyNumberFormat="1" applyFont="1" applyFill="1" applyBorder="1" applyAlignment="1">
      <alignment horizontal="left"/>
    </xf>
    <xf numFmtId="176" fontId="53" fillId="0" borderId="0" xfId="0" applyNumberFormat="1" applyFont="1" applyFill="1" applyBorder="1" applyAlignment="1">
      <alignment horizontal="left" vertical="center"/>
    </xf>
    <xf numFmtId="2" fontId="51" fillId="0" borderId="0" xfId="0" applyNumberFormat="1" applyFont="1" applyFill="1" applyBorder="1" applyAlignment="1">
      <alignment horizontal="left" vertical="top"/>
    </xf>
    <xf numFmtId="2" fontId="29" fillId="0" borderId="0" xfId="0" applyNumberFormat="1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0" fontId="32" fillId="0" borderId="0" xfId="0" applyFont="1" applyFill="1"/>
    <xf numFmtId="0" fontId="38" fillId="0" borderId="0" xfId="0" applyFont="1" applyFill="1" applyAlignment="1">
      <alignment horizontal="left" vertical="center" wrapText="1"/>
    </xf>
    <xf numFmtId="176" fontId="38" fillId="0" borderId="0" xfId="0" applyNumberFormat="1" applyFont="1" applyFill="1" applyAlignment="1">
      <alignment horizontal="left"/>
    </xf>
    <xf numFmtId="0" fontId="44" fillId="0" borderId="0" xfId="0" applyFont="1" applyFill="1" applyAlignment="1">
      <alignment horizontal="left" vertical="top"/>
    </xf>
    <xf numFmtId="176" fontId="44" fillId="0" borderId="0" xfId="0" applyNumberFormat="1" applyFont="1" applyFill="1" applyAlignment="1">
      <alignment horizontal="left"/>
    </xf>
    <xf numFmtId="176" fontId="13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54" fillId="0" borderId="0" xfId="9" applyFont="1" applyFill="1" applyBorder="1" applyAlignment="1">
      <alignment horizontal="left" vertical="top"/>
    </xf>
    <xf numFmtId="0" fontId="11" fillId="0" borderId="0" xfId="9" applyFont="1" applyFill="1" applyBorder="1" applyAlignment="1">
      <alignment horizontal="left" vertical="top"/>
    </xf>
    <xf numFmtId="0" fontId="55" fillId="0" borderId="0" xfId="9" applyFont="1" applyFill="1" applyAlignment="1">
      <alignment horizontal="left" vertical="center"/>
    </xf>
    <xf numFmtId="177" fontId="56" fillId="0" borderId="0" xfId="0" applyNumberFormat="1" applyFont="1" applyFill="1" applyBorder="1" applyAlignment="1">
      <alignment horizontal="left"/>
    </xf>
    <xf numFmtId="176" fontId="39" fillId="0" borderId="0" xfId="0" applyNumberFormat="1" applyFont="1" applyFill="1" applyBorder="1" applyAlignment="1">
      <alignment horizontal="left"/>
    </xf>
    <xf numFmtId="179" fontId="39" fillId="0" borderId="0" xfId="0" applyNumberFormat="1" applyFont="1" applyFill="1" applyBorder="1" applyAlignment="1">
      <alignment horizontal="left"/>
    </xf>
    <xf numFmtId="180" fontId="39" fillId="0" borderId="0" xfId="2" applyNumberFormat="1" applyFont="1" applyFill="1" applyBorder="1" applyAlignment="1">
      <alignment horizontal="left" vertical="center" wrapText="1"/>
    </xf>
    <xf numFmtId="176" fontId="57" fillId="0" borderId="0" xfId="6" applyNumberFormat="1" applyFont="1" applyFill="1" applyBorder="1" applyAlignment="1">
      <alignment horizontal="left" vertical="center"/>
    </xf>
    <xf numFmtId="0" fontId="57" fillId="0" borderId="0" xfId="6" applyFont="1" applyFill="1" applyBorder="1" applyAlignment="1">
      <alignment horizontal="left" vertical="center"/>
    </xf>
    <xf numFmtId="0" fontId="64" fillId="0" borderId="0" xfId="0" applyFont="1"/>
    <xf numFmtId="0" fontId="65" fillId="0" borderId="0" xfId="0" applyFont="1" applyBorder="1" applyAlignment="1">
      <alignment horizontal="left"/>
    </xf>
    <xf numFmtId="0" fontId="65" fillId="0" borderId="0" xfId="0" applyFont="1" applyFill="1" applyBorder="1" applyAlignment="1">
      <alignment horizontal="left"/>
    </xf>
    <xf numFmtId="177" fontId="65" fillId="0" borderId="0" xfId="0" applyNumberFormat="1" applyFont="1" applyFill="1" applyBorder="1" applyAlignment="1">
      <alignment horizontal="left"/>
    </xf>
    <xf numFmtId="176" fontId="67" fillId="0" borderId="0" xfId="0" applyNumberFormat="1" applyFont="1" applyFill="1" applyBorder="1" applyAlignment="1">
      <alignment horizontal="left"/>
    </xf>
    <xf numFmtId="177" fontId="68" fillId="0" borderId="0" xfId="0" applyNumberFormat="1" applyFont="1" applyFill="1" applyBorder="1" applyAlignment="1">
      <alignment horizontal="left"/>
    </xf>
    <xf numFmtId="176" fontId="63" fillId="0" borderId="0" xfId="0" applyNumberFormat="1" applyFont="1" applyFill="1" applyBorder="1" applyAlignment="1">
      <alignment horizontal="left"/>
    </xf>
    <xf numFmtId="0" fontId="64" fillId="0" borderId="0" xfId="0" applyFont="1" applyFill="1"/>
    <xf numFmtId="0" fontId="58" fillId="0" borderId="1" xfId="0" applyFont="1" applyFill="1" applyBorder="1" applyAlignment="1">
      <alignment horizontal="left" vertical="center"/>
    </xf>
    <xf numFmtId="2" fontId="59" fillId="0" borderId="1" xfId="0" applyNumberFormat="1" applyFont="1" applyFill="1" applyBorder="1" applyAlignment="1">
      <alignment horizontal="left" vertical="center"/>
    </xf>
    <xf numFmtId="176" fontId="58" fillId="0" borderId="1" xfId="0" applyNumberFormat="1" applyFont="1" applyFill="1" applyBorder="1" applyAlignment="1">
      <alignment horizontal="left" vertical="center"/>
    </xf>
    <xf numFmtId="0" fontId="68" fillId="0" borderId="0" xfId="0" applyFont="1" applyFill="1" applyBorder="1" applyAlignment="1">
      <alignment horizontal="left"/>
    </xf>
    <xf numFmtId="176" fontId="69" fillId="0" borderId="0" xfId="0" applyNumberFormat="1" applyFont="1" applyFill="1" applyBorder="1" applyAlignment="1">
      <alignment horizontal="left"/>
    </xf>
    <xf numFmtId="0" fontId="56" fillId="0" borderId="0" xfId="0" applyFont="1" applyFill="1" applyBorder="1" applyAlignment="1">
      <alignment horizontal="left"/>
    </xf>
    <xf numFmtId="180" fontId="56" fillId="0" borderId="0" xfId="9" applyNumberFormat="1" applyFont="1" applyFill="1" applyBorder="1" applyAlignment="1">
      <alignment horizontal="left" vertical="center" wrapText="1"/>
    </xf>
    <xf numFmtId="0" fontId="56" fillId="0" borderId="0" xfId="9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39" fillId="0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176" fontId="39" fillId="0" borderId="0" xfId="0" applyNumberFormat="1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177" fontId="39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38" fillId="0" borderId="0" xfId="0" applyFont="1" applyBorder="1" applyAlignment="1">
      <alignment horizontal="center" vertical="center" wrapText="1"/>
    </xf>
    <xf numFmtId="176" fontId="38" fillId="0" borderId="0" xfId="0" applyNumberFormat="1" applyFont="1" applyFill="1" applyBorder="1" applyAlignment="1">
      <alignment horizontal="left"/>
    </xf>
    <xf numFmtId="176" fontId="38" fillId="3" borderId="0" xfId="0" applyNumberFormat="1" applyFont="1" applyFill="1" applyBorder="1" applyAlignment="1">
      <alignment horizontal="left"/>
    </xf>
    <xf numFmtId="0" fontId="39" fillId="0" borderId="0" xfId="0" applyFont="1" applyBorder="1" applyAlignment="1">
      <alignment horizontal="center" vertical="center" wrapText="1"/>
    </xf>
    <xf numFmtId="176" fontId="39" fillId="3" borderId="0" xfId="0" applyNumberFormat="1" applyFont="1" applyFill="1" applyBorder="1" applyAlignment="1">
      <alignment horizontal="left"/>
    </xf>
    <xf numFmtId="0" fontId="38" fillId="0" borderId="0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70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70" fillId="0" borderId="0" xfId="0" applyFont="1" applyBorder="1" applyAlignment="1">
      <alignment horizontal="left" vertical="center" wrapText="1"/>
    </xf>
    <xf numFmtId="0" fontId="39" fillId="0" borderId="0" xfId="0" applyFont="1" applyBorder="1" applyAlignment="1">
      <alignment horizontal="left"/>
    </xf>
    <xf numFmtId="0" fontId="70" fillId="3" borderId="0" xfId="0" applyFont="1" applyFill="1" applyBorder="1" applyAlignment="1">
      <alignment horizontal="left"/>
    </xf>
    <xf numFmtId="0" fontId="71" fillId="0" borderId="0" xfId="0" applyFont="1" applyBorder="1" applyAlignment="1">
      <alignment horizontal="left"/>
    </xf>
    <xf numFmtId="176" fontId="73" fillId="0" borderId="0" xfId="0" applyNumberFormat="1" applyFont="1" applyFill="1" applyBorder="1" applyAlignment="1">
      <alignment horizontal="left"/>
    </xf>
    <xf numFmtId="0" fontId="74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/>
    <xf numFmtId="0" fontId="10" fillId="0" borderId="0" xfId="0" applyFont="1" applyBorder="1" applyAlignment="1">
      <alignment vertical="center"/>
    </xf>
    <xf numFmtId="0" fontId="75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76" fontId="39" fillId="0" borderId="0" xfId="9" applyNumberFormat="1" applyFont="1" applyFill="1" applyBorder="1" applyAlignment="1">
      <alignment horizontal="left" vertical="top"/>
    </xf>
    <xf numFmtId="0" fontId="39" fillId="0" borderId="0" xfId="9" applyFont="1" applyFill="1" applyBorder="1" applyAlignment="1">
      <alignment horizontal="left" vertical="top"/>
    </xf>
    <xf numFmtId="0" fontId="39" fillId="0" borderId="0" xfId="9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7" fillId="0" borderId="0" xfId="0" applyFont="1"/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left" vertical="center"/>
    </xf>
    <xf numFmtId="0" fontId="78" fillId="0" borderId="0" xfId="0" applyFont="1" applyBorder="1" applyAlignment="1"/>
    <xf numFmtId="0" fontId="38" fillId="0" borderId="0" xfId="0" applyFont="1" applyFill="1" applyBorder="1"/>
    <xf numFmtId="0" fontId="78" fillId="0" borderId="0" xfId="0" applyFont="1" applyBorder="1" applyAlignment="1">
      <alignment horizontal="center"/>
    </xf>
    <xf numFmtId="0" fontId="38" fillId="0" borderId="0" xfId="0" applyFont="1" applyBorder="1"/>
    <xf numFmtId="0" fontId="28" fillId="0" borderId="0" xfId="0" applyFont="1" applyBorder="1"/>
    <xf numFmtId="0" fontId="28" fillId="0" borderId="1" xfId="0" applyFont="1" applyFill="1" applyBorder="1" applyAlignment="1">
      <alignment horizontal="center"/>
    </xf>
    <xf numFmtId="0" fontId="78" fillId="0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7" fillId="0" borderId="1" xfId="0" applyFont="1" applyBorder="1"/>
    <xf numFmtId="0" fontId="7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9" fillId="0" borderId="0" xfId="0" applyFont="1"/>
    <xf numFmtId="0" fontId="40" fillId="0" borderId="0" xfId="0" applyFont="1" applyAlignment="1">
      <alignment horizontal="left"/>
    </xf>
    <xf numFmtId="177" fontId="39" fillId="0" borderId="0" xfId="0" applyNumberFormat="1" applyFont="1" applyFill="1" applyAlignment="1">
      <alignment horizontal="left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2" fontId="39" fillId="0" borderId="0" xfId="11" applyNumberFormat="1" applyFont="1" applyFill="1" applyAlignment="1">
      <alignment horizontal="left" vertical="center"/>
    </xf>
    <xf numFmtId="185" fontId="39" fillId="0" borderId="0" xfId="11" applyNumberFormat="1" applyFont="1" applyFill="1" applyAlignment="1">
      <alignment horizontal="left" vertical="center"/>
    </xf>
    <xf numFmtId="0" fontId="39" fillId="0" borderId="0" xfId="11" applyFont="1" applyFill="1" applyAlignment="1">
      <alignment horizontal="left" vertical="center"/>
    </xf>
    <xf numFmtId="185" fontId="39" fillId="3" borderId="0" xfId="11" applyNumberFormat="1" applyFont="1" applyFill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horizontal="left" vertical="center" wrapText="1"/>
    </xf>
    <xf numFmtId="0" fontId="7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0" fontId="84" fillId="0" borderId="0" xfId="0" applyFont="1" applyBorder="1" applyAlignment="1">
      <alignment horizontal="left" vertical="center" wrapText="1"/>
    </xf>
    <xf numFmtId="0" fontId="40" fillId="3" borderId="0" xfId="0" applyFont="1" applyFill="1" applyBorder="1" applyAlignment="1">
      <alignment horizontal="left" vertical="center" wrapText="1"/>
    </xf>
    <xf numFmtId="0" fontId="39" fillId="0" borderId="0" xfId="0" applyFont="1" applyBorder="1" applyAlignment="1">
      <alignment horizontal="left" vertical="center" wrapText="1"/>
    </xf>
    <xf numFmtId="0" fontId="38" fillId="3" borderId="0" xfId="0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39" fillId="0" borderId="0" xfId="0" applyNumberFormat="1" applyFont="1" applyFill="1" applyBorder="1" applyAlignment="1" applyProtection="1">
      <alignment horizontal="left" vertical="center"/>
    </xf>
    <xf numFmtId="0" fontId="38" fillId="0" borderId="0" xfId="0" applyNumberFormat="1" applyFont="1" applyFill="1" applyBorder="1" applyAlignment="1" applyProtection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39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86" fillId="0" borderId="0" xfId="0" applyFont="1" applyBorder="1" applyAlignment="1">
      <alignment horizontal="left" vertical="center" wrapText="1"/>
    </xf>
    <xf numFmtId="0" fontId="86" fillId="0" borderId="0" xfId="0" applyFont="1" applyBorder="1" applyAlignment="1">
      <alignment horizontal="left" vertical="center"/>
    </xf>
    <xf numFmtId="0" fontId="10" fillId="0" borderId="0" xfId="7" applyFont="1" applyFill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86" fillId="0" borderId="0" xfId="0" applyFont="1" applyAlignment="1">
      <alignment horizontal="left" vertical="center"/>
    </xf>
    <xf numFmtId="0" fontId="11" fillId="0" borderId="0" xfId="7" applyFont="1" applyFill="1" applyAlignment="1">
      <alignment horizontal="left"/>
    </xf>
    <xf numFmtId="0" fontId="11" fillId="0" borderId="0" xfId="7" applyFont="1" applyFill="1" applyBorder="1" applyAlignment="1">
      <alignment horizontal="left" vertical="center"/>
    </xf>
    <xf numFmtId="0" fontId="87" fillId="0" borderId="0" xfId="7" applyFont="1" applyFill="1" applyBorder="1" applyAlignment="1">
      <alignment horizontal="left"/>
    </xf>
    <xf numFmtId="0" fontId="87" fillId="0" borderId="0" xfId="0" applyFont="1" applyAlignment="1">
      <alignment horizontal="left" vertical="center"/>
    </xf>
    <xf numFmtId="0" fontId="39" fillId="0" borderId="0" xfId="7" applyFont="1" applyFill="1" applyAlignment="1">
      <alignment horizontal="left"/>
    </xf>
    <xf numFmtId="0" fontId="87" fillId="0" borderId="0" xfId="0" applyFont="1" applyBorder="1" applyAlignment="1">
      <alignment horizontal="left" vertical="center" wrapText="1"/>
    </xf>
    <xf numFmtId="0" fontId="38" fillId="0" borderId="0" xfId="0" applyFont="1" applyFill="1" applyAlignment="1">
      <alignment horizontal="left"/>
    </xf>
    <xf numFmtId="0" fontId="88" fillId="0" borderId="0" xfId="0" applyFont="1" applyFill="1" applyAlignment="1">
      <alignment horizontal="left"/>
    </xf>
    <xf numFmtId="0" fontId="87" fillId="0" borderId="0" xfId="0" applyFont="1" applyFill="1" applyAlignment="1">
      <alignment horizontal="left"/>
    </xf>
    <xf numFmtId="184" fontId="6" fillId="0" borderId="1" xfId="0" applyNumberFormat="1" applyFont="1" applyFill="1" applyBorder="1" applyAlignment="1">
      <alignment horizontal="left" vertical="center" wrapText="1"/>
    </xf>
    <xf numFmtId="184" fontId="10" fillId="0" borderId="0" xfId="7" applyNumberFormat="1" applyFont="1" applyFill="1" applyAlignment="1">
      <alignment horizontal="left" vertical="center"/>
    </xf>
    <xf numFmtId="184" fontId="39" fillId="0" borderId="0" xfId="7" applyNumberFormat="1" applyFont="1" applyFill="1" applyAlignment="1">
      <alignment horizontal="left" vertical="center"/>
    </xf>
    <xf numFmtId="184" fontId="10" fillId="0" borderId="0" xfId="7" applyNumberFormat="1" applyFont="1" applyFill="1" applyBorder="1" applyAlignment="1">
      <alignment horizontal="left" vertical="center"/>
    </xf>
    <xf numFmtId="184" fontId="39" fillId="0" borderId="0" xfId="7" applyNumberFormat="1" applyFont="1" applyFill="1" applyBorder="1" applyAlignment="1">
      <alignment horizontal="left" vertical="center"/>
    </xf>
    <xf numFmtId="184" fontId="39" fillId="3" borderId="0" xfId="7" applyNumberFormat="1" applyFont="1" applyFill="1" applyBorder="1" applyAlignment="1">
      <alignment horizontal="left" vertical="center"/>
    </xf>
    <xf numFmtId="0" fontId="88" fillId="0" borderId="0" xfId="0" applyFont="1" applyBorder="1" applyAlignment="1">
      <alignment horizontal="left" vertical="center" wrapText="1"/>
    </xf>
    <xf numFmtId="177" fontId="38" fillId="0" borderId="0" xfId="0" applyNumberFormat="1" applyFont="1" applyFill="1" applyBorder="1" applyAlignment="1">
      <alignment horizontal="left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89" fillId="0" borderId="0" xfId="0" applyFont="1" applyAlignment="1">
      <alignment horizontal="left"/>
    </xf>
    <xf numFmtId="2" fontId="90" fillId="0" borderId="0" xfId="0" applyNumberFormat="1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176" fontId="91" fillId="0" borderId="0" xfId="0" applyNumberFormat="1" applyFont="1" applyFill="1" applyBorder="1" applyAlignment="1">
      <alignment horizontal="left"/>
    </xf>
    <xf numFmtId="0" fontId="92" fillId="0" borderId="0" xfId="0" applyFont="1" applyFill="1" applyBorder="1" applyAlignment="1">
      <alignment horizontal="left"/>
    </xf>
    <xf numFmtId="0" fontId="91" fillId="0" borderId="0" xfId="0" applyFont="1" applyFill="1" applyBorder="1" applyAlignment="1">
      <alignment horizontal="left"/>
    </xf>
    <xf numFmtId="176" fontId="89" fillId="0" borderId="0" xfId="0" applyNumberFormat="1" applyFont="1" applyFill="1" applyBorder="1" applyAlignment="1">
      <alignment horizontal="left"/>
    </xf>
    <xf numFmtId="0" fontId="40" fillId="0" borderId="0" xfId="0" applyFont="1" applyFill="1" applyBorder="1" applyAlignment="1">
      <alignment horizontal="left" vertical="center" wrapText="1"/>
    </xf>
    <xf numFmtId="0" fontId="39" fillId="3" borderId="0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left"/>
    </xf>
    <xf numFmtId="0" fontId="39" fillId="0" borderId="0" xfId="0" applyFont="1" applyFill="1" applyBorder="1" applyAlignment="1">
      <alignment horizontal="left" vertical="center" wrapText="1"/>
    </xf>
    <xf numFmtId="0" fontId="38" fillId="3" borderId="0" xfId="0" applyFont="1" applyFill="1" applyBorder="1" applyAlignment="1">
      <alignment horizontal="left"/>
    </xf>
    <xf numFmtId="0" fontId="83" fillId="0" borderId="0" xfId="0" applyFont="1" applyBorder="1" applyAlignment="1">
      <alignment horizontal="left" vertical="center" wrapText="1"/>
    </xf>
    <xf numFmtId="0" fontId="88" fillId="0" borderId="0" xfId="0" applyFont="1" applyBorder="1" applyAlignment="1">
      <alignment horizontal="left"/>
    </xf>
    <xf numFmtId="0" fontId="9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2" fontId="40" fillId="0" borderId="0" xfId="0" applyNumberFormat="1" applyFont="1" applyAlignment="1">
      <alignment horizontal="left" vertical="center"/>
    </xf>
    <xf numFmtId="2" fontId="72" fillId="5" borderId="0" xfId="14" applyNumberFormat="1" applyFont="1" applyFill="1" applyBorder="1" applyAlignment="1">
      <alignment horizontal="left" vertical="center"/>
    </xf>
    <xf numFmtId="2" fontId="83" fillId="0" borderId="0" xfId="0" applyNumberFormat="1" applyFont="1" applyAlignment="1">
      <alignment horizontal="left" vertical="center"/>
    </xf>
    <xf numFmtId="0" fontId="38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178" fontId="38" fillId="0" borderId="0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vertical="center" wrapText="1"/>
    </xf>
    <xf numFmtId="0" fontId="96" fillId="0" borderId="0" xfId="0" applyFont="1" applyBorder="1" applyAlignment="1">
      <alignment horizontal="left" vertical="center" wrapText="1"/>
    </xf>
    <xf numFmtId="0" fontId="78" fillId="0" borderId="1" xfId="0" applyFont="1" applyBorder="1" applyAlignment="1">
      <alignment horizontal="left" vertical="center" wrapText="1"/>
    </xf>
    <xf numFmtId="0" fontId="40" fillId="0" borderId="0" xfId="0" applyFont="1"/>
    <xf numFmtId="0" fontId="28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6" fillId="0" borderId="0" xfId="0" applyFont="1"/>
    <xf numFmtId="0" fontId="38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177" fontId="38" fillId="0" borderId="0" xfId="0" applyNumberFormat="1" applyFont="1"/>
    <xf numFmtId="177" fontId="38" fillId="0" borderId="0" xfId="0" applyNumberFormat="1" applyFont="1" applyBorder="1" applyAlignment="1">
      <alignment horizontal="left"/>
    </xf>
    <xf numFmtId="178" fontId="10" fillId="0" borderId="0" xfId="1" applyNumberFormat="1" applyFont="1" applyFill="1" applyBorder="1" applyAlignment="1">
      <alignment horizontal="left" vertical="center"/>
    </xf>
    <xf numFmtId="2" fontId="10" fillId="0" borderId="0" xfId="0" applyNumberFormat="1" applyFont="1" applyFill="1" applyBorder="1" applyAlignment="1">
      <alignment horizontal="left" vertical="center"/>
    </xf>
    <xf numFmtId="0" fontId="10" fillId="0" borderId="0" xfId="14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177" fontId="72" fillId="3" borderId="0" xfId="0" applyNumberFormat="1" applyFont="1" applyFill="1" applyBorder="1" applyAlignment="1">
      <alignment horizontal="left"/>
    </xf>
    <xf numFmtId="177" fontId="39" fillId="0" borderId="0" xfId="0" applyNumberFormat="1" applyFont="1" applyBorder="1" applyAlignment="1">
      <alignment horizontal="left"/>
    </xf>
    <xf numFmtId="2" fontId="39" fillId="0" borderId="0" xfId="0" applyNumberFormat="1" applyFont="1" applyFill="1" applyBorder="1" applyAlignment="1">
      <alignment horizontal="left" vertical="center"/>
    </xf>
    <xf numFmtId="2" fontId="7" fillId="0" borderId="1" xfId="0" applyNumberFormat="1" applyFont="1" applyFill="1" applyBorder="1" applyAlignment="1">
      <alignment horizontal="left" vertical="center"/>
    </xf>
    <xf numFmtId="177" fontId="28" fillId="0" borderId="1" xfId="0" applyNumberFormat="1" applyFont="1" applyBorder="1" applyAlignment="1">
      <alignment horizontal="left"/>
    </xf>
    <xf numFmtId="2" fontId="73" fillId="0" borderId="0" xfId="0" applyNumberFormat="1" applyFont="1" applyFill="1" applyBorder="1" applyAlignment="1">
      <alignment horizontal="left" vertical="center"/>
    </xf>
    <xf numFmtId="185" fontId="10" fillId="0" borderId="0" xfId="11" applyNumberFormat="1" applyFont="1" applyFill="1" applyBorder="1" applyAlignment="1">
      <alignment horizontal="left" vertical="center"/>
    </xf>
    <xf numFmtId="0" fontId="94" fillId="0" borderId="0" xfId="11" applyFont="1" applyFill="1" applyBorder="1" applyAlignment="1">
      <alignment horizontal="left" vertical="center"/>
    </xf>
    <xf numFmtId="0" fontId="39" fillId="0" borderId="0" xfId="11" applyFont="1" applyFill="1" applyBorder="1" applyAlignment="1">
      <alignment horizontal="left" vertical="center"/>
    </xf>
    <xf numFmtId="0" fontId="39" fillId="3" borderId="0" xfId="11" applyFont="1" applyFill="1" applyBorder="1" applyAlignment="1">
      <alignment horizontal="left" vertical="center"/>
    </xf>
    <xf numFmtId="0" fontId="73" fillId="0" borderId="0" xfId="11" applyFont="1" applyFill="1" applyBorder="1" applyAlignment="1">
      <alignment horizontal="left" vertical="center"/>
    </xf>
    <xf numFmtId="2" fontId="38" fillId="0" borderId="0" xfId="14" applyNumberFormat="1" applyFont="1" applyBorder="1" applyAlignment="1">
      <alignment horizontal="left" vertical="center"/>
    </xf>
    <xf numFmtId="2" fontId="38" fillId="0" borderId="0" xfId="14" applyNumberFormat="1" applyFont="1" applyFill="1" applyBorder="1" applyAlignment="1">
      <alignment horizontal="left" vertical="center"/>
    </xf>
    <xf numFmtId="2" fontId="94" fillId="0" borderId="0" xfId="14" applyNumberFormat="1" applyFont="1" applyFill="1" applyBorder="1" applyAlignment="1">
      <alignment horizontal="left" vertical="center"/>
    </xf>
    <xf numFmtId="0" fontId="28" fillId="5" borderId="0" xfId="0" applyFont="1" applyFill="1" applyBorder="1" applyAlignment="1">
      <alignment horizontal="left" vertical="center"/>
    </xf>
    <xf numFmtId="2" fontId="28" fillId="5" borderId="0" xfId="14" applyNumberFormat="1" applyFont="1" applyFill="1" applyBorder="1" applyAlignment="1">
      <alignment horizontal="left" vertical="center"/>
    </xf>
    <xf numFmtId="0" fontId="38" fillId="0" borderId="0" xfId="14" applyFont="1" applyBorder="1" applyAlignment="1">
      <alignment horizontal="left" vertical="center"/>
    </xf>
    <xf numFmtId="11" fontId="38" fillId="5" borderId="0" xfId="14" applyNumberFormat="1" applyFont="1" applyFill="1" applyBorder="1" applyAlignment="1">
      <alignment horizontal="left" vertical="center"/>
    </xf>
    <xf numFmtId="11" fontId="38" fillId="6" borderId="0" xfId="14" applyNumberFormat="1" applyFont="1" applyFill="1" applyBorder="1" applyAlignment="1">
      <alignment horizontal="left" vertical="center"/>
    </xf>
    <xf numFmtId="2" fontId="40" fillId="0" borderId="0" xfId="14" applyNumberFormat="1" applyFont="1" applyBorder="1" applyAlignment="1">
      <alignment horizontal="left" vertical="center"/>
    </xf>
    <xf numFmtId="11" fontId="38" fillId="0" borderId="0" xfId="14" applyNumberFormat="1" applyFont="1" applyBorder="1" applyAlignment="1">
      <alignment horizontal="left" vertical="center"/>
    </xf>
    <xf numFmtId="185" fontId="10" fillId="0" borderId="0" xfId="0" applyNumberFormat="1" applyFont="1" applyFill="1" applyBorder="1" applyAlignment="1">
      <alignment horizontal="left" vertical="center"/>
    </xf>
    <xf numFmtId="185" fontId="38" fillId="0" borderId="0" xfId="14" applyNumberFormat="1" applyFont="1" applyBorder="1" applyAlignment="1">
      <alignment horizontal="left" vertical="center"/>
    </xf>
    <xf numFmtId="2" fontId="10" fillId="4" borderId="0" xfId="13" applyNumberFormat="1" applyFont="1" applyFill="1" applyBorder="1" applyAlignment="1">
      <alignment horizontal="left" vertical="center"/>
    </xf>
    <xf numFmtId="185" fontId="10" fillId="4" borderId="0" xfId="0" applyNumberFormat="1" applyFont="1" applyFill="1" applyBorder="1" applyAlignment="1">
      <alignment horizontal="left" vertical="center"/>
    </xf>
    <xf numFmtId="185" fontId="39" fillId="4" borderId="0" xfId="0" applyNumberFormat="1" applyFont="1" applyFill="1" applyBorder="1" applyAlignment="1">
      <alignment horizontal="left" vertical="center"/>
    </xf>
    <xf numFmtId="11" fontId="38" fillId="6" borderId="0" xfId="0" applyNumberFormat="1" applyFont="1" applyFill="1" applyBorder="1" applyAlignment="1">
      <alignment horizontal="left" vertical="center"/>
    </xf>
    <xf numFmtId="185" fontId="10" fillId="6" borderId="0" xfId="0" applyNumberFormat="1" applyFont="1" applyFill="1" applyBorder="1" applyAlignment="1">
      <alignment horizontal="left" vertical="center"/>
    </xf>
    <xf numFmtId="185" fontId="39" fillId="6" borderId="0" xfId="0" applyNumberFormat="1" applyFont="1" applyFill="1" applyBorder="1" applyAlignment="1">
      <alignment horizontal="left" vertical="center"/>
    </xf>
    <xf numFmtId="11" fontId="38" fillId="0" borderId="0" xfId="0" applyNumberFormat="1" applyFont="1" applyBorder="1" applyAlignment="1">
      <alignment horizontal="left" vertical="center"/>
    </xf>
    <xf numFmtId="176" fontId="38" fillId="0" borderId="0" xfId="0" applyNumberFormat="1" applyFont="1" applyFill="1" applyBorder="1" applyAlignment="1">
      <alignment horizontal="left" vertical="center"/>
    </xf>
    <xf numFmtId="176" fontId="38" fillId="0" borderId="0" xfId="0" applyNumberFormat="1" applyFont="1" applyFill="1" applyBorder="1" applyAlignment="1">
      <alignment horizontal="left" vertical="center" wrapText="1"/>
    </xf>
    <xf numFmtId="176" fontId="38" fillId="0" borderId="0" xfId="0" applyNumberFormat="1" applyFont="1" applyBorder="1" applyAlignment="1">
      <alignment horizontal="left" vertical="center"/>
    </xf>
    <xf numFmtId="176" fontId="72" fillId="0" borderId="0" xfId="0" applyNumberFormat="1" applyFont="1" applyBorder="1" applyAlignment="1">
      <alignment horizontal="left" vertical="center"/>
    </xf>
    <xf numFmtId="176" fontId="40" fillId="0" borderId="0" xfId="0" applyNumberFormat="1" applyFont="1" applyFill="1" applyBorder="1" applyAlignment="1">
      <alignment horizontal="left" vertical="center" wrapText="1"/>
    </xf>
    <xf numFmtId="176" fontId="10" fillId="0" borderId="0" xfId="0" applyNumberFormat="1" applyFont="1" applyBorder="1" applyAlignment="1">
      <alignment horizontal="left" vertical="center"/>
    </xf>
    <xf numFmtId="176" fontId="39" fillId="0" borderId="0" xfId="0" applyNumberFormat="1" applyFont="1" applyBorder="1" applyAlignment="1">
      <alignment horizontal="left" vertical="center"/>
    </xf>
    <xf numFmtId="176" fontId="94" fillId="0" borderId="0" xfId="0" applyNumberFormat="1" applyFont="1" applyBorder="1" applyAlignment="1">
      <alignment horizontal="left" vertical="center"/>
    </xf>
    <xf numFmtId="176" fontId="38" fillId="0" borderId="0" xfId="1" applyNumberFormat="1" applyFont="1" applyFill="1" applyBorder="1" applyAlignment="1">
      <alignment horizontal="left" vertical="center"/>
    </xf>
    <xf numFmtId="176" fontId="72" fillId="0" borderId="0" xfId="0" applyNumberFormat="1" applyFont="1" applyFill="1" applyBorder="1" applyAlignment="1">
      <alignment horizontal="left" vertical="center"/>
    </xf>
    <xf numFmtId="176" fontId="72" fillId="0" borderId="0" xfId="0" applyNumberFormat="1" applyFont="1" applyFill="1" applyBorder="1" applyAlignment="1">
      <alignment horizontal="left" vertical="center" wrapText="1"/>
    </xf>
    <xf numFmtId="176" fontId="73" fillId="0" borderId="0" xfId="0" applyNumberFormat="1" applyFont="1" applyBorder="1" applyAlignment="1">
      <alignment horizontal="left" vertical="center"/>
    </xf>
    <xf numFmtId="176" fontId="72" fillId="0" borderId="0" xfId="0" applyNumberFormat="1" applyFont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176" fontId="39" fillId="0" borderId="0" xfId="0" applyNumberFormat="1" applyFont="1" applyAlignment="1">
      <alignment horizontal="left" vertical="center"/>
    </xf>
    <xf numFmtId="186" fontId="10" fillId="0" borderId="0" xfId="11" applyNumberFormat="1" applyFont="1" applyFill="1" applyAlignment="1">
      <alignment horizontal="left" vertical="center"/>
    </xf>
    <xf numFmtId="0" fontId="75" fillId="0" borderId="0" xfId="0" applyFont="1" applyFill="1" applyAlignment="1">
      <alignment horizontal="left" vertical="center"/>
    </xf>
    <xf numFmtId="2" fontId="10" fillId="0" borderId="0" xfId="7" applyNumberFormat="1" applyFont="1" applyFill="1" applyBorder="1" applyAlignment="1">
      <alignment horizontal="left"/>
    </xf>
    <xf numFmtId="184" fontId="10" fillId="0" borderId="0" xfId="7" applyNumberFormat="1" applyFont="1" applyFill="1" applyBorder="1" applyAlignment="1">
      <alignment horizontal="left"/>
    </xf>
    <xf numFmtId="177" fontId="10" fillId="0" borderId="0" xfId="7" applyNumberFormat="1" applyFont="1" applyFill="1" applyAlignment="1">
      <alignment horizontal="left"/>
    </xf>
    <xf numFmtId="2" fontId="10" fillId="0" borderId="0" xfId="7" applyNumberFormat="1" applyFont="1" applyFill="1" applyAlignment="1">
      <alignment horizontal="left"/>
    </xf>
    <xf numFmtId="184" fontId="10" fillId="0" borderId="0" xfId="7" applyNumberFormat="1" applyFont="1" applyFill="1" applyAlignment="1">
      <alignment horizontal="left"/>
    </xf>
    <xf numFmtId="184" fontId="39" fillId="0" borderId="0" xfId="7" applyNumberFormat="1" applyFont="1" applyFill="1" applyAlignment="1">
      <alignment horizontal="left"/>
    </xf>
    <xf numFmtId="2" fontId="39" fillId="0" borderId="0" xfId="7" applyNumberFormat="1" applyFont="1" applyFill="1" applyBorder="1" applyAlignment="1">
      <alignment horizontal="left"/>
    </xf>
    <xf numFmtId="177" fontId="39" fillId="0" borderId="0" xfId="7" applyNumberFormat="1" applyFont="1" applyFill="1" applyAlignment="1">
      <alignment horizontal="left"/>
    </xf>
    <xf numFmtId="184" fontId="39" fillId="0" borderId="0" xfId="7" applyNumberFormat="1" applyFont="1" applyFill="1" applyBorder="1" applyAlignment="1">
      <alignment horizontal="left"/>
    </xf>
    <xf numFmtId="2" fontId="10" fillId="0" borderId="0" xfId="8" applyNumberFormat="1" applyFont="1" applyFill="1" applyBorder="1" applyAlignment="1">
      <alignment horizontal="left" vertical="center"/>
    </xf>
    <xf numFmtId="177" fontId="10" fillId="0" borderId="0" xfId="7" applyNumberFormat="1" applyFont="1" applyFill="1" applyBorder="1" applyAlignment="1">
      <alignment horizontal="left"/>
    </xf>
    <xf numFmtId="2" fontId="38" fillId="0" borderId="0" xfId="0" applyNumberFormat="1" applyFont="1" applyFill="1" applyAlignment="1">
      <alignment horizontal="left"/>
    </xf>
    <xf numFmtId="184" fontId="38" fillId="0" borderId="0" xfId="0" applyNumberFormat="1" applyFont="1" applyFill="1" applyAlignment="1">
      <alignment horizontal="left"/>
    </xf>
    <xf numFmtId="177" fontId="38" fillId="0" borderId="0" xfId="0" applyNumberFormat="1" applyFont="1" applyFill="1" applyAlignment="1">
      <alignment horizontal="left"/>
    </xf>
    <xf numFmtId="184" fontId="39" fillId="0" borderId="0" xfId="0" applyNumberFormat="1" applyFont="1" applyFill="1" applyAlignment="1">
      <alignment horizontal="left"/>
    </xf>
    <xf numFmtId="2" fontId="10" fillId="0" borderId="0" xfId="0" applyNumberFormat="1" applyFont="1" applyFill="1" applyAlignment="1">
      <alignment horizontal="left"/>
    </xf>
    <xf numFmtId="184" fontId="10" fillId="0" borderId="0" xfId="0" applyNumberFormat="1" applyFont="1" applyFill="1" applyAlignment="1">
      <alignment horizontal="left"/>
    </xf>
    <xf numFmtId="2" fontId="39" fillId="0" borderId="0" xfId="0" applyNumberFormat="1" applyFont="1" applyFill="1" applyAlignment="1">
      <alignment horizontal="left" vertical="center"/>
    </xf>
    <xf numFmtId="2" fontId="38" fillId="0" borderId="0" xfId="0" applyNumberFormat="1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left" vertical="center"/>
    </xf>
    <xf numFmtId="176" fontId="39" fillId="0" borderId="0" xfId="0" applyNumberFormat="1" applyFont="1" applyFill="1" applyAlignment="1">
      <alignment horizontal="left"/>
    </xf>
    <xf numFmtId="184" fontId="38" fillId="0" borderId="0" xfId="7" applyNumberFormat="1" applyFont="1" applyFill="1" applyBorder="1" applyAlignment="1">
      <alignment horizontal="left"/>
    </xf>
    <xf numFmtId="184" fontId="39" fillId="3" borderId="0" xfId="7" applyNumberFormat="1" applyFont="1" applyFill="1" applyBorder="1" applyAlignment="1">
      <alignment horizontal="left"/>
    </xf>
    <xf numFmtId="0" fontId="4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177" fontId="72" fillId="0" borderId="0" xfId="0" applyNumberFormat="1" applyFont="1" applyBorder="1" applyAlignment="1">
      <alignment horizontal="left"/>
    </xf>
    <xf numFmtId="0" fontId="38" fillId="0" borderId="4" xfId="0" applyFont="1" applyFill="1" applyBorder="1" applyAlignment="1">
      <alignment horizontal="left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10" fillId="0" borderId="0" xfId="0" applyFont="1" applyFill="1" applyBorder="1"/>
    <xf numFmtId="180" fontId="10" fillId="0" borderId="0" xfId="2" applyNumberFormat="1" applyFont="1" applyFill="1" applyBorder="1" applyAlignment="1">
      <alignment horizontal="left" vertical="center"/>
    </xf>
    <xf numFmtId="183" fontId="10" fillId="0" borderId="0" xfId="2" applyNumberFormat="1" applyFont="1" applyFill="1" applyBorder="1" applyAlignment="1">
      <alignment horizontal="left" vertical="center"/>
    </xf>
    <xf numFmtId="177" fontId="10" fillId="0" borderId="0" xfId="2" applyNumberFormat="1" applyFont="1" applyFill="1" applyBorder="1" applyAlignment="1">
      <alignment horizontal="left" vertical="center"/>
    </xf>
    <xf numFmtId="0" fontId="24" fillId="0" borderId="0" xfId="5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7" applyFont="1" applyFill="1" applyBorder="1" applyAlignment="1">
      <alignment horizontal="center"/>
    </xf>
    <xf numFmtId="0" fontId="64" fillId="0" borderId="0" xfId="0" applyFont="1" applyBorder="1"/>
    <xf numFmtId="0" fontId="2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38" fillId="0" borderId="0" xfId="0" applyFont="1" applyBorder="1" applyAlignment="1">
      <alignment horizontal="center"/>
    </xf>
    <xf numFmtId="177" fontId="7" fillId="0" borderId="0" xfId="0" applyNumberFormat="1" applyFont="1" applyFill="1" applyBorder="1" applyAlignment="1">
      <alignment horizontal="left" vertical="center" wrapText="1"/>
    </xf>
    <xf numFmtId="0" fontId="10" fillId="0" borderId="0" xfId="9" applyFont="1" applyFill="1" applyBorder="1" applyAlignment="1">
      <alignment horizontal="left"/>
    </xf>
    <xf numFmtId="0" fontId="44" fillId="0" borderId="0" xfId="9" applyFont="1" applyFill="1" applyBorder="1" applyAlignment="1">
      <alignment horizontal="left"/>
    </xf>
    <xf numFmtId="0" fontId="44" fillId="0" borderId="0" xfId="9" applyFont="1" applyFill="1" applyBorder="1" applyAlignment="1">
      <alignment horizontal="left" vertical="center"/>
    </xf>
    <xf numFmtId="0" fontId="10" fillId="0" borderId="0" xfId="9" applyFont="1" applyFill="1" applyBorder="1" applyAlignment="1">
      <alignment horizontal="left" vertical="center"/>
    </xf>
    <xf numFmtId="176" fontId="10" fillId="0" borderId="0" xfId="9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77" fontId="10" fillId="0" borderId="0" xfId="0" applyNumberFormat="1" applyFont="1" applyBorder="1" applyAlignment="1">
      <alignment horizontal="left"/>
    </xf>
    <xf numFmtId="0" fontId="25" fillId="0" borderId="1" xfId="9" applyFont="1" applyFill="1" applyBorder="1" applyAlignment="1">
      <alignment horizontal="left" vertical="center"/>
    </xf>
    <xf numFmtId="0" fontId="25" fillId="0" borderId="1" xfId="9" applyFont="1" applyFill="1" applyBorder="1" applyAlignment="1">
      <alignment horizontal="left" vertical="center" wrapText="1"/>
    </xf>
    <xf numFmtId="0" fontId="12" fillId="0" borderId="0" xfId="0" applyFont="1" applyFill="1" applyBorder="1"/>
    <xf numFmtId="0" fontId="24" fillId="0" borderId="0" xfId="5" applyFont="1" applyFill="1" applyBorder="1">
      <alignment vertical="center"/>
    </xf>
    <xf numFmtId="177" fontId="39" fillId="0" borderId="0" xfId="0" applyNumberFormat="1" applyFont="1" applyBorder="1"/>
    <xf numFmtId="0" fontId="39" fillId="0" borderId="0" xfId="0" applyFont="1" applyBorder="1"/>
    <xf numFmtId="0" fontId="38" fillId="0" borderId="1" xfId="0" applyFont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38" fillId="0" borderId="4" xfId="0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28" fillId="0" borderId="1" xfId="0" applyNumberFormat="1" applyFont="1" applyFill="1" applyBorder="1" applyAlignment="1" applyProtection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28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8" fillId="0" borderId="0" xfId="0" applyFont="1" applyBorder="1" applyAlignment="1">
      <alignment horizontal="center"/>
    </xf>
  </cellXfs>
  <cellStyles count="15">
    <cellStyle name="Normal 2" xfId="1"/>
    <cellStyle name="Normal 2 2 2" xfId="14"/>
    <cellStyle name="差 2" xfId="12"/>
    <cellStyle name="常规" xfId="0" builtinId="0"/>
    <cellStyle name="常规 2" xfId="2"/>
    <cellStyle name="常规 2 2" xfId="3"/>
    <cellStyle name="常规 2 3" xfId="4"/>
    <cellStyle name="常规 2 4" xfId="8"/>
    <cellStyle name="常规 3" xfId="5"/>
    <cellStyle name="常规 3 2" xfId="6"/>
    <cellStyle name="常规 4" xfId="7"/>
    <cellStyle name="常规 5" xfId="9"/>
    <cellStyle name="常规 6" xfId="11"/>
    <cellStyle name="解释性文本" xfId="13" builtinId="53"/>
    <cellStyle name="千位分隔 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'P5'!#REF!</c:f>
            </c:numRef>
          </c:xVal>
          <c:y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77120"/>
        <c:axId val="304885824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'P5'!$J$3:$J$130</c:f>
              <c:numCache>
                <c:formatCode>0.000_);[Red]\(0.000\)</c:formatCode>
                <c:ptCount val="128"/>
                <c:pt idx="0">
                  <c:v>251.56936162361623</c:v>
                </c:pt>
                <c:pt idx="1">
                  <c:v>251.72459302325581</c:v>
                </c:pt>
                <c:pt idx="2">
                  <c:v>251.74013372093023</c:v>
                </c:pt>
                <c:pt idx="3">
                  <c:v>251.78157558139534</c:v>
                </c:pt>
                <c:pt idx="4">
                  <c:v>251.78157558139534</c:v>
                </c:pt>
                <c:pt idx="5">
                  <c:v>251.79366279069768</c:v>
                </c:pt>
                <c:pt idx="6">
                  <c:v>251.80574999999999</c:v>
                </c:pt>
                <c:pt idx="7">
                  <c:v>251.81611046511628</c:v>
                </c:pt>
                <c:pt idx="8">
                  <c:v>251.82992441860466</c:v>
                </c:pt>
                <c:pt idx="9">
                  <c:v>251.84028488372093</c:v>
                </c:pt>
                <c:pt idx="10">
                  <c:v>251.85064534883722</c:v>
                </c:pt>
                <c:pt idx="11">
                  <c:v>251.85064534883722</c:v>
                </c:pt>
                <c:pt idx="12">
                  <c:v>251.85064534883722</c:v>
                </c:pt>
                <c:pt idx="13">
                  <c:v>251.85755232558139</c:v>
                </c:pt>
                <c:pt idx="14">
                  <c:v>251.87481976744186</c:v>
                </c:pt>
                <c:pt idx="15">
                  <c:v>251.87481976744186</c:v>
                </c:pt>
                <c:pt idx="16">
                  <c:v>251.88</c:v>
                </c:pt>
                <c:pt idx="17">
                  <c:v>251.88469230769229</c:v>
                </c:pt>
                <c:pt idx="18">
                  <c:v>251.88938461538461</c:v>
                </c:pt>
                <c:pt idx="19">
                  <c:v>251.88938461538461</c:v>
                </c:pt>
                <c:pt idx="20">
                  <c:v>251.88938461538461</c:v>
                </c:pt>
                <c:pt idx="21">
                  <c:v>251.89876923076923</c:v>
                </c:pt>
                <c:pt idx="22">
                  <c:v>251.89876923076923</c:v>
                </c:pt>
                <c:pt idx="23">
                  <c:v>251.90815384615385</c:v>
                </c:pt>
                <c:pt idx="24">
                  <c:v>251.90815384615385</c:v>
                </c:pt>
                <c:pt idx="25">
                  <c:v>251.90815384615385</c:v>
                </c:pt>
                <c:pt idx="26">
                  <c:v>251.91753846153847</c:v>
                </c:pt>
                <c:pt idx="27">
                  <c:v>251.91753846153847</c:v>
                </c:pt>
                <c:pt idx="28">
                  <c:v>251.93161538461538</c:v>
                </c:pt>
                <c:pt idx="29">
                  <c:v>251.941</c:v>
                </c:pt>
                <c:pt idx="30">
                  <c:v>251.94136877828055</c:v>
                </c:pt>
                <c:pt idx="31">
                  <c:v>251.94247511312219</c:v>
                </c:pt>
                <c:pt idx="32">
                  <c:v>251.94358144796379</c:v>
                </c:pt>
                <c:pt idx="33">
                  <c:v>251.95206334841629</c:v>
                </c:pt>
                <c:pt idx="34">
                  <c:v>251.95501357466063</c:v>
                </c:pt>
                <c:pt idx="35">
                  <c:v>251.95759502262445</c:v>
                </c:pt>
                <c:pt idx="36">
                  <c:v>251.95870135746605</c:v>
                </c:pt>
                <c:pt idx="37">
                  <c:v>251.95943891402715</c:v>
                </c:pt>
                <c:pt idx="38">
                  <c:v>251.96128280542987</c:v>
                </c:pt>
                <c:pt idx="39">
                  <c:v>251.96386425339367</c:v>
                </c:pt>
                <c:pt idx="40">
                  <c:v>251.96570814479639</c:v>
                </c:pt>
                <c:pt idx="41">
                  <c:v>251.96976470588237</c:v>
                </c:pt>
                <c:pt idx="42">
                  <c:v>251.97050226244343</c:v>
                </c:pt>
                <c:pt idx="43">
                  <c:v>251.97160859728507</c:v>
                </c:pt>
                <c:pt idx="44">
                  <c:v>251.9734524886878</c:v>
                </c:pt>
                <c:pt idx="45">
                  <c:v>251.97455882352941</c:v>
                </c:pt>
                <c:pt idx="46">
                  <c:v>251.97640271493214</c:v>
                </c:pt>
                <c:pt idx="47">
                  <c:v>251.98082805429866</c:v>
                </c:pt>
                <c:pt idx="48">
                  <c:v>251.98267194570136</c:v>
                </c:pt>
                <c:pt idx="49">
                  <c:v>251.99115384615385</c:v>
                </c:pt>
                <c:pt idx="50">
                  <c:v>251.99668552036201</c:v>
                </c:pt>
                <c:pt idx="51">
                  <c:v>252.00221719457014</c:v>
                </c:pt>
                <c:pt idx="52">
                  <c:v>252.00406108597286</c:v>
                </c:pt>
                <c:pt idx="53">
                  <c:v>252.01143665158372</c:v>
                </c:pt>
                <c:pt idx="54">
                  <c:v>252.01881221719458</c:v>
                </c:pt>
                <c:pt idx="55">
                  <c:v>252.0232375565611</c:v>
                </c:pt>
                <c:pt idx="56">
                  <c:v>252.02766289592762</c:v>
                </c:pt>
                <c:pt idx="57">
                  <c:v>252.03135067873305</c:v>
                </c:pt>
                <c:pt idx="58">
                  <c:v>252.04093891402715</c:v>
                </c:pt>
                <c:pt idx="59">
                  <c:v>252.0490520361991</c:v>
                </c:pt>
                <c:pt idx="60">
                  <c:v>252.11039594699923</c:v>
                </c:pt>
                <c:pt idx="61">
                  <c:v>252.1278394388153</c:v>
                </c:pt>
                <c:pt idx="62">
                  <c:v>252.15342322681218</c:v>
                </c:pt>
                <c:pt idx="63">
                  <c:v>252.17261106780984</c:v>
                </c:pt>
                <c:pt idx="64">
                  <c:v>252.1941247077163</c:v>
                </c:pt>
                <c:pt idx="65">
                  <c:v>252.21796414653159</c:v>
                </c:pt>
                <c:pt idx="66">
                  <c:v>252.24529228371006</c:v>
                </c:pt>
                <c:pt idx="67">
                  <c:v>252.29180826188622</c:v>
                </c:pt>
                <c:pt idx="68">
                  <c:v>252.32611379579112</c:v>
                </c:pt>
                <c:pt idx="69">
                  <c:v>252.351697583788</c:v>
                </c:pt>
                <c:pt idx="70">
                  <c:v>252.36448947778644</c:v>
                </c:pt>
                <c:pt idx="71">
                  <c:v>252.39821356196416</c:v>
                </c:pt>
                <c:pt idx="72">
                  <c:v>252.43193764614185</c:v>
                </c:pt>
                <c:pt idx="73">
                  <c:v>252.4778721745908</c:v>
                </c:pt>
                <c:pt idx="74">
                  <c:v>252.49415276695245</c:v>
                </c:pt>
                <c:pt idx="75">
                  <c:v>252.54241309431021</c:v>
                </c:pt>
                <c:pt idx="76">
                  <c:v>252.5714855806703</c:v>
                </c:pt>
                <c:pt idx="77">
                  <c:v>252.6011395167576</c:v>
                </c:pt>
                <c:pt idx="78">
                  <c:v>252.64358534684334</c:v>
                </c:pt>
                <c:pt idx="79">
                  <c:v>252.67323928293064</c:v>
                </c:pt>
                <c:pt idx="80">
                  <c:v>252.85519761775853</c:v>
                </c:pt>
                <c:pt idx="81">
                  <c:v>252.86884136437465</c:v>
                </c:pt>
                <c:pt idx="82">
                  <c:v>252.89742826204656</c:v>
                </c:pt>
                <c:pt idx="83">
                  <c:v>252.91821873308066</c:v>
                </c:pt>
                <c:pt idx="84">
                  <c:v>252.93738494856524</c:v>
                </c:pt>
                <c:pt idx="85">
                  <c:v>252.96174878180832</c:v>
                </c:pt>
                <c:pt idx="86">
                  <c:v>253.03191662154845</c:v>
                </c:pt>
                <c:pt idx="87">
                  <c:v>253.05822956145099</c:v>
                </c:pt>
                <c:pt idx="88">
                  <c:v>253.06472658364916</c:v>
                </c:pt>
                <c:pt idx="89">
                  <c:v>253.07642122360585</c:v>
                </c:pt>
                <c:pt idx="90">
                  <c:v>253.08941526800217</c:v>
                </c:pt>
                <c:pt idx="91">
                  <c:v>253.11085544125609</c:v>
                </c:pt>
                <c:pt idx="92">
                  <c:v>253.13067135896046</c:v>
                </c:pt>
                <c:pt idx="93">
                  <c:v>253.14496480779641</c:v>
                </c:pt>
                <c:pt idx="94">
                  <c:v>253.25281537628587</c:v>
                </c:pt>
                <c:pt idx="95">
                  <c:v>253.28789929615593</c:v>
                </c:pt>
                <c:pt idx="96">
                  <c:v>253.30446670276123</c:v>
                </c:pt>
                <c:pt idx="97">
                  <c:v>253.35221981591769</c:v>
                </c:pt>
                <c:pt idx="98">
                  <c:v>253.37138603140227</c:v>
                </c:pt>
                <c:pt idx="99">
                  <c:v>253.39282620465619</c:v>
                </c:pt>
                <c:pt idx="100">
                  <c:v>253.42043854899836</c:v>
                </c:pt>
                <c:pt idx="101">
                  <c:v>253.45571428571427</c:v>
                </c:pt>
                <c:pt idx="102">
                  <c:v>253.48809523809524</c:v>
                </c:pt>
                <c:pt idx="103">
                  <c:v>253.53103869653768</c:v>
                </c:pt>
                <c:pt idx="104">
                  <c:v>253.54427698574338</c:v>
                </c:pt>
                <c:pt idx="105">
                  <c:v>253.6012016293279</c:v>
                </c:pt>
                <c:pt idx="106">
                  <c:v>253.64488798370672</c:v>
                </c:pt>
                <c:pt idx="107">
                  <c:v>253.65415478615071</c:v>
                </c:pt>
                <c:pt idx="108">
                  <c:v>253.68063136456212</c:v>
                </c:pt>
                <c:pt idx="109">
                  <c:v>253.7124032586558</c:v>
                </c:pt>
                <c:pt idx="110">
                  <c:v>253.79183299389001</c:v>
                </c:pt>
                <c:pt idx="111">
                  <c:v>253.81566191446029</c:v>
                </c:pt>
                <c:pt idx="112">
                  <c:v>253.83287169042771</c:v>
                </c:pt>
                <c:pt idx="113">
                  <c:v>253.91362525458248</c:v>
                </c:pt>
                <c:pt idx="114">
                  <c:v>253.97716904276984</c:v>
                </c:pt>
                <c:pt idx="115">
                  <c:v>254.00761710794296</c:v>
                </c:pt>
                <c:pt idx="116">
                  <c:v>254.0195315682281</c:v>
                </c:pt>
                <c:pt idx="117">
                  <c:v>254.02747454175153</c:v>
                </c:pt>
                <c:pt idx="118">
                  <c:v>254.03276985743381</c:v>
                </c:pt>
                <c:pt idx="119">
                  <c:v>254.03674134419552</c:v>
                </c:pt>
                <c:pt idx="120">
                  <c:v>254.04203665987779</c:v>
                </c:pt>
                <c:pt idx="121">
                  <c:v>254.04733197556007</c:v>
                </c:pt>
                <c:pt idx="122">
                  <c:v>254.0685132382892</c:v>
                </c:pt>
                <c:pt idx="123">
                  <c:v>254.11484725050914</c:v>
                </c:pt>
                <c:pt idx="124">
                  <c:v>254.14</c:v>
                </c:pt>
                <c:pt idx="125">
                  <c:v>254.14794297352341</c:v>
                </c:pt>
                <c:pt idx="126">
                  <c:v>254.15191446028513</c:v>
                </c:pt>
                <c:pt idx="127">
                  <c:v>254.25649694501016</c:v>
                </c:pt>
              </c:numCache>
            </c:numRef>
          </c:xVal>
          <c:yVal>
            <c:numRef>
              <c:f>'P5'!$L$3:$L$130</c:f>
              <c:numCache>
                <c:formatCode>0.00_ </c:formatCode>
                <c:ptCount val="128"/>
                <c:pt idx="0">
                  <c:v>28.703471518843898</c:v>
                </c:pt>
                <c:pt idx="1">
                  <c:v>30.912343485760175</c:v>
                </c:pt>
                <c:pt idx="2">
                  <c:v>31.168720054976319</c:v>
                </c:pt>
                <c:pt idx="3">
                  <c:v>32.682159274093834</c:v>
                </c:pt>
                <c:pt idx="4">
                  <c:v>33.543873464459608</c:v>
                </c:pt>
                <c:pt idx="5">
                  <c:v>28.912550679493407</c:v>
                </c:pt>
                <c:pt idx="6">
                  <c:v>30.70168044422816</c:v>
                </c:pt>
                <c:pt idx="7">
                  <c:v>29.260706333837462</c:v>
                </c:pt>
                <c:pt idx="8">
                  <c:v>28.449366986623815</c:v>
                </c:pt>
                <c:pt idx="9">
                  <c:v>27.153758218908976</c:v>
                </c:pt>
                <c:pt idx="10">
                  <c:v>25.28244195117631</c:v>
                </c:pt>
                <c:pt idx="11">
                  <c:v>26.524045390991603</c:v>
                </c:pt>
                <c:pt idx="12">
                  <c:v>27.797016328971239</c:v>
                </c:pt>
                <c:pt idx="13">
                  <c:v>29.344373937956817</c:v>
                </c:pt>
                <c:pt idx="14">
                  <c:v>28.107308633645133</c:v>
                </c:pt>
                <c:pt idx="15">
                  <c:v>28.959139370495024</c:v>
                </c:pt>
                <c:pt idx="16">
                  <c:v>32.349559478344361</c:v>
                </c:pt>
                <c:pt idx="17">
                  <c:v>27.660708066406443</c:v>
                </c:pt>
                <c:pt idx="18">
                  <c:v>25.60103935649677</c:v>
                </c:pt>
                <c:pt idx="19">
                  <c:v>29.459472948884013</c:v>
                </c:pt>
                <c:pt idx="20">
                  <c:v>29.032603633913311</c:v>
                </c:pt>
                <c:pt idx="21">
                  <c:v>28.994034795246662</c:v>
                </c:pt>
                <c:pt idx="22">
                  <c:v>28.135720556313103</c:v>
                </c:pt>
                <c:pt idx="23">
                  <c:v>26.01989851971453</c:v>
                </c:pt>
                <c:pt idx="24">
                  <c:v>28.627388733670855</c:v>
                </c:pt>
                <c:pt idx="25">
                  <c:v>27.73961325553573</c:v>
                </c:pt>
                <c:pt idx="26">
                  <c:v>25.411470889971952</c:v>
                </c:pt>
                <c:pt idx="27">
                  <c:v>29.04118363683007</c:v>
                </c:pt>
                <c:pt idx="28">
                  <c:v>22.514857635583624</c:v>
                </c:pt>
                <c:pt idx="29">
                  <c:v>18.393581413153086</c:v>
                </c:pt>
                <c:pt idx="30">
                  <c:v>17.853223488460984</c:v>
                </c:pt>
                <c:pt idx="31">
                  <c:v>19.036147643400938</c:v>
                </c:pt>
                <c:pt idx="32">
                  <c:v>17.843660712785507</c:v>
                </c:pt>
                <c:pt idx="33">
                  <c:v>18.294409020105803</c:v>
                </c:pt>
                <c:pt idx="34">
                  <c:v>17.806182770193942</c:v>
                </c:pt>
                <c:pt idx="35">
                  <c:v>19.352782756443403</c:v>
                </c:pt>
                <c:pt idx="36">
                  <c:v>18.839926856168503</c:v>
                </c:pt>
                <c:pt idx="37">
                  <c:v>17.824314219635752</c:v>
                </c:pt>
                <c:pt idx="38">
                  <c:v>17.335750670833505</c:v>
                </c:pt>
                <c:pt idx="39">
                  <c:v>17.137838029005081</c:v>
                </c:pt>
                <c:pt idx="40">
                  <c:v>19.728194213410887</c:v>
                </c:pt>
                <c:pt idx="41">
                  <c:v>20.21033187402432</c:v>
                </c:pt>
                <c:pt idx="42">
                  <c:v>20.081330276434855</c:v>
                </c:pt>
                <c:pt idx="43">
                  <c:v>19.340815739134925</c:v>
                </c:pt>
                <c:pt idx="44">
                  <c:v>19.234892835318831</c:v>
                </c:pt>
                <c:pt idx="45">
                  <c:v>22.700309786724063</c:v>
                </c:pt>
                <c:pt idx="46">
                  <c:v>24.466156342308537</c:v>
                </c:pt>
                <c:pt idx="47">
                  <c:v>19.6895151682441</c:v>
                </c:pt>
                <c:pt idx="48">
                  <c:v>16.745946551625991</c:v>
                </c:pt>
                <c:pt idx="49">
                  <c:v>17.993791176562084</c:v>
                </c:pt>
                <c:pt idx="50">
                  <c:v>19.863477554267604</c:v>
                </c:pt>
                <c:pt idx="51">
                  <c:v>15.987763367416875</c:v>
                </c:pt>
                <c:pt idx="52">
                  <c:v>19.150640711166886</c:v>
                </c:pt>
                <c:pt idx="53">
                  <c:v>18.294360170128485</c:v>
                </c:pt>
                <c:pt idx="54">
                  <c:v>16.398685330886735</c:v>
                </c:pt>
                <c:pt idx="55">
                  <c:v>15.939171427038033</c:v>
                </c:pt>
                <c:pt idx="56">
                  <c:v>16.381285973025371</c:v>
                </c:pt>
                <c:pt idx="57">
                  <c:v>20.141337143301101</c:v>
                </c:pt>
                <c:pt idx="58">
                  <c:v>16.873863006304958</c:v>
                </c:pt>
                <c:pt idx="59">
                  <c:v>13.456995883104412</c:v>
                </c:pt>
                <c:pt idx="60">
                  <c:v>14.67778953864304</c:v>
                </c:pt>
                <c:pt idx="61">
                  <c:v>15.870535195319974</c:v>
                </c:pt>
                <c:pt idx="62">
                  <c:v>15.142169007892363</c:v>
                </c:pt>
                <c:pt idx="63">
                  <c:v>14.169759864011326</c:v>
                </c:pt>
                <c:pt idx="64">
                  <c:v>18.246274219786926</c:v>
                </c:pt>
                <c:pt idx="65">
                  <c:v>20.547440535857959</c:v>
                </c:pt>
                <c:pt idx="66">
                  <c:v>18.315113368389561</c:v>
                </c:pt>
                <c:pt idx="67">
                  <c:v>15.747322627513796</c:v>
                </c:pt>
                <c:pt idx="68">
                  <c:v>11.866866353716162</c:v>
                </c:pt>
                <c:pt idx="69">
                  <c:v>14.024976255680272</c:v>
                </c:pt>
                <c:pt idx="70">
                  <c:v>16.281281879108519</c:v>
                </c:pt>
                <c:pt idx="71">
                  <c:v>14.773542427536199</c:v>
                </c:pt>
                <c:pt idx="72">
                  <c:v>15.367751992276226</c:v>
                </c:pt>
                <c:pt idx="73">
                  <c:v>16.01777478883578</c:v>
                </c:pt>
                <c:pt idx="74">
                  <c:v>17.177123604610998</c:v>
                </c:pt>
                <c:pt idx="75">
                  <c:v>17.191721127193915</c:v>
                </c:pt>
                <c:pt idx="76">
                  <c:v>18.616552511927907</c:v>
                </c:pt>
                <c:pt idx="77">
                  <c:v>15.3046733131049</c:v>
                </c:pt>
                <c:pt idx="78">
                  <c:v>16.112199006909449</c:v>
                </c:pt>
                <c:pt idx="79">
                  <c:v>17.289867555171995</c:v>
                </c:pt>
                <c:pt idx="80">
                  <c:v>18.525794246890868</c:v>
                </c:pt>
                <c:pt idx="81">
                  <c:v>15.788196123938917</c:v>
                </c:pt>
                <c:pt idx="82">
                  <c:v>13.929055678694581</c:v>
                </c:pt>
                <c:pt idx="83">
                  <c:v>14.769959188079355</c:v>
                </c:pt>
                <c:pt idx="84">
                  <c:v>12.609578783926992</c:v>
                </c:pt>
                <c:pt idx="85">
                  <c:v>16.303848191672586</c:v>
                </c:pt>
                <c:pt idx="86">
                  <c:v>18.167477485861085</c:v>
                </c:pt>
                <c:pt idx="87">
                  <c:v>18.02563049902524</c:v>
                </c:pt>
                <c:pt idx="88">
                  <c:v>16.949916348917</c:v>
                </c:pt>
                <c:pt idx="89">
                  <c:v>17.005694089948207</c:v>
                </c:pt>
                <c:pt idx="90">
                  <c:v>17.339444571232576</c:v>
                </c:pt>
                <c:pt idx="91">
                  <c:v>17.138059587202221</c:v>
                </c:pt>
                <c:pt idx="92">
                  <c:v>17.050974761719246</c:v>
                </c:pt>
                <c:pt idx="93">
                  <c:v>19.385577662434585</c:v>
                </c:pt>
                <c:pt idx="94">
                  <c:v>15.386514871336416</c:v>
                </c:pt>
                <c:pt idx="95">
                  <c:v>17.108825696328111</c:v>
                </c:pt>
                <c:pt idx="96">
                  <c:v>17.786235307979297</c:v>
                </c:pt>
                <c:pt idx="97">
                  <c:v>19.655127003259295</c:v>
                </c:pt>
                <c:pt idx="98">
                  <c:v>19.338188014214779</c:v>
                </c:pt>
                <c:pt idx="99">
                  <c:v>19.670092559626951</c:v>
                </c:pt>
                <c:pt idx="100">
                  <c:v>18.277833416070735</c:v>
                </c:pt>
                <c:pt idx="101">
                  <c:v>20.4325816839834</c:v>
                </c:pt>
                <c:pt idx="102">
                  <c:v>17.937917427583116</c:v>
                </c:pt>
                <c:pt idx="103">
                  <c:v>16.418062514099361</c:v>
                </c:pt>
                <c:pt idx="104">
                  <c:v>17.257233774795395</c:v>
                </c:pt>
                <c:pt idx="105">
                  <c:v>19.736198275126355</c:v>
                </c:pt>
                <c:pt idx="106">
                  <c:v>18.577332091440326</c:v>
                </c:pt>
                <c:pt idx="107">
                  <c:v>19.398834353769658</c:v>
                </c:pt>
                <c:pt idx="108">
                  <c:v>18.622084941123632</c:v>
                </c:pt>
                <c:pt idx="109">
                  <c:v>19.058314771037331</c:v>
                </c:pt>
                <c:pt idx="110">
                  <c:v>21.042647510475035</c:v>
                </c:pt>
                <c:pt idx="111">
                  <c:v>20.452675473763875</c:v>
                </c:pt>
                <c:pt idx="112">
                  <c:v>21.392681386306819</c:v>
                </c:pt>
                <c:pt idx="113">
                  <c:v>18.20829172282086</c:v>
                </c:pt>
                <c:pt idx="114">
                  <c:v>19.219490547011191</c:v>
                </c:pt>
                <c:pt idx="115">
                  <c:v>21.965371201990322</c:v>
                </c:pt>
                <c:pt idx="116">
                  <c:v>21.324267150246285</c:v>
                </c:pt>
                <c:pt idx="117">
                  <c:v>22.17263463995485</c:v>
                </c:pt>
                <c:pt idx="118">
                  <c:v>22.33929528018497</c:v>
                </c:pt>
                <c:pt idx="119">
                  <c:v>23.319700232243349</c:v>
                </c:pt>
                <c:pt idx="120">
                  <c:v>22.694289075541548</c:v>
                </c:pt>
                <c:pt idx="121">
                  <c:v>23.776816352215917</c:v>
                </c:pt>
                <c:pt idx="122">
                  <c:v>24.746107495750138</c:v>
                </c:pt>
                <c:pt idx="123">
                  <c:v>26.478416244716797</c:v>
                </c:pt>
                <c:pt idx="124">
                  <c:v>26.232152458295786</c:v>
                </c:pt>
                <c:pt idx="125">
                  <c:v>24.055790593495288</c:v>
                </c:pt>
                <c:pt idx="126">
                  <c:v>26.258924412504399</c:v>
                </c:pt>
                <c:pt idx="127">
                  <c:v>23.872390982663845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77120"/>
        <c:axId val="304885824"/>
      </c:scatterChart>
      <c:valAx>
        <c:axId val="304877120"/>
        <c:scaling>
          <c:orientation val="maxMin"/>
          <c:max val="254.5"/>
          <c:min val="25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885824"/>
        <c:crosses val="autoZero"/>
        <c:crossBetween val="midCat"/>
        <c:majorUnit val="0.5"/>
      </c:valAx>
      <c:valAx>
        <c:axId val="304885824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zh-CN"/>
                  <a:t> </a:t>
                </a:r>
                <a:r>
                  <a:rPr lang="en-US"/>
                  <a:t>°C)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877120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'T5'!$I$3:$I$85</c:f>
              <c:numCache>
                <c:formatCode>General</c:formatCode>
                <c:ptCount val="83"/>
                <c:pt idx="2">
                  <c:v>47</c:v>
                </c:pt>
                <c:pt idx="3">
                  <c:v>58</c:v>
                </c:pt>
                <c:pt idx="4">
                  <c:v>69</c:v>
                </c:pt>
                <c:pt idx="5">
                  <c:v>80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107</c:v>
                </c:pt>
                <c:pt idx="10">
                  <c:v>123</c:v>
                </c:pt>
                <c:pt idx="11">
                  <c:v>139</c:v>
                </c:pt>
                <c:pt idx="12">
                  <c:v>155</c:v>
                </c:pt>
                <c:pt idx="13">
                  <c:v>191.8</c:v>
                </c:pt>
                <c:pt idx="14">
                  <c:v>212.6</c:v>
                </c:pt>
                <c:pt idx="15">
                  <c:v>235.4</c:v>
                </c:pt>
                <c:pt idx="16">
                  <c:v>258.2</c:v>
                </c:pt>
                <c:pt idx="17">
                  <c:v>282</c:v>
                </c:pt>
                <c:pt idx="18">
                  <c:v>285</c:v>
                </c:pt>
                <c:pt idx="19">
                  <c:v>288</c:v>
                </c:pt>
                <c:pt idx="20">
                  <c:v>289</c:v>
                </c:pt>
                <c:pt idx="21">
                  <c:v>292.60000000000002</c:v>
                </c:pt>
                <c:pt idx="22">
                  <c:v>295.2</c:v>
                </c:pt>
                <c:pt idx="23">
                  <c:v>302.2</c:v>
                </c:pt>
                <c:pt idx="24">
                  <c:v>310.60000000000002</c:v>
                </c:pt>
                <c:pt idx="25">
                  <c:v>319</c:v>
                </c:pt>
                <c:pt idx="26">
                  <c:v>324.8</c:v>
                </c:pt>
                <c:pt idx="27">
                  <c:v>330.6</c:v>
                </c:pt>
                <c:pt idx="28">
                  <c:v>338</c:v>
                </c:pt>
                <c:pt idx="29">
                  <c:v>352.2</c:v>
                </c:pt>
                <c:pt idx="30">
                  <c:v>366.4</c:v>
                </c:pt>
                <c:pt idx="31">
                  <c:v>380.6</c:v>
                </c:pt>
                <c:pt idx="32">
                  <c:v>394.8</c:v>
                </c:pt>
                <c:pt idx="33">
                  <c:v>403</c:v>
                </c:pt>
                <c:pt idx="34">
                  <c:v>403</c:v>
                </c:pt>
                <c:pt idx="35">
                  <c:v>405.4</c:v>
                </c:pt>
                <c:pt idx="36">
                  <c:v>409.8</c:v>
                </c:pt>
                <c:pt idx="37">
                  <c:v>418.8</c:v>
                </c:pt>
                <c:pt idx="38">
                  <c:v>428.4</c:v>
                </c:pt>
                <c:pt idx="39">
                  <c:v>438</c:v>
                </c:pt>
                <c:pt idx="40">
                  <c:v>445.2</c:v>
                </c:pt>
                <c:pt idx="41">
                  <c:v>450.4</c:v>
                </c:pt>
                <c:pt idx="42">
                  <c:v>456.2</c:v>
                </c:pt>
                <c:pt idx="43">
                  <c:v>461.4</c:v>
                </c:pt>
                <c:pt idx="44">
                  <c:v>470.6</c:v>
                </c:pt>
                <c:pt idx="45">
                  <c:v>479.8</c:v>
                </c:pt>
                <c:pt idx="46">
                  <c:v>489.6</c:v>
                </c:pt>
                <c:pt idx="47">
                  <c:v>497.2</c:v>
                </c:pt>
                <c:pt idx="48">
                  <c:v>504.8</c:v>
                </c:pt>
                <c:pt idx="49">
                  <c:v>510.6</c:v>
                </c:pt>
                <c:pt idx="50">
                  <c:v>516.4</c:v>
                </c:pt>
                <c:pt idx="51">
                  <c:v>523.79999999999995</c:v>
                </c:pt>
                <c:pt idx="52">
                  <c:v>528.20000000000005</c:v>
                </c:pt>
                <c:pt idx="53">
                  <c:v>532.6</c:v>
                </c:pt>
                <c:pt idx="54">
                  <c:v>548.4</c:v>
                </c:pt>
                <c:pt idx="55">
                  <c:v>564.20000000000005</c:v>
                </c:pt>
                <c:pt idx="56">
                  <c:v>581.6</c:v>
                </c:pt>
                <c:pt idx="57">
                  <c:v>599</c:v>
                </c:pt>
                <c:pt idx="58">
                  <c:v>621.20000000000005</c:v>
                </c:pt>
                <c:pt idx="59">
                  <c:v>675.6</c:v>
                </c:pt>
                <c:pt idx="60">
                  <c:v>730</c:v>
                </c:pt>
                <c:pt idx="61">
                  <c:v>781.6</c:v>
                </c:pt>
                <c:pt idx="62">
                  <c:v>836.4</c:v>
                </c:pt>
                <c:pt idx="63">
                  <c:v>900.4</c:v>
                </c:pt>
                <c:pt idx="64">
                  <c:v>918.6</c:v>
                </c:pt>
                <c:pt idx="65">
                  <c:v>963.6</c:v>
                </c:pt>
                <c:pt idx="66">
                  <c:v>1007.6</c:v>
                </c:pt>
                <c:pt idx="67">
                  <c:v>1048.4000000000001</c:v>
                </c:pt>
                <c:pt idx="68">
                  <c:v>1102.5999999999999</c:v>
                </c:pt>
                <c:pt idx="69">
                  <c:v>1158.8</c:v>
                </c:pt>
                <c:pt idx="70">
                  <c:v>1233</c:v>
                </c:pt>
                <c:pt idx="71">
                  <c:v>1307.2</c:v>
                </c:pt>
                <c:pt idx="72">
                  <c:v>1397.2</c:v>
                </c:pt>
                <c:pt idx="73">
                  <c:v>1491</c:v>
                </c:pt>
                <c:pt idx="74">
                  <c:v>1582.8</c:v>
                </c:pt>
                <c:pt idx="75">
                  <c:v>1637.8</c:v>
                </c:pt>
                <c:pt idx="76">
                  <c:v>1699.4</c:v>
                </c:pt>
                <c:pt idx="77">
                  <c:v>1745.2</c:v>
                </c:pt>
                <c:pt idx="78">
                  <c:v>1818.6</c:v>
                </c:pt>
                <c:pt idx="79">
                  <c:v>1893</c:v>
                </c:pt>
                <c:pt idx="80">
                  <c:v>1959.4</c:v>
                </c:pt>
              </c:numCache>
            </c:numRef>
          </c:xVal>
          <c:yVal>
            <c:numRef>
              <c:f>'T5'!#REF!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'T5'!$I$3:$I$85</c:f>
              <c:numCache>
                <c:formatCode>General</c:formatCode>
                <c:ptCount val="83"/>
                <c:pt idx="2">
                  <c:v>47</c:v>
                </c:pt>
                <c:pt idx="3">
                  <c:v>58</c:v>
                </c:pt>
                <c:pt idx="4">
                  <c:v>69</c:v>
                </c:pt>
                <c:pt idx="5">
                  <c:v>80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107</c:v>
                </c:pt>
                <c:pt idx="10">
                  <c:v>123</c:v>
                </c:pt>
                <c:pt idx="11">
                  <c:v>139</c:v>
                </c:pt>
                <c:pt idx="12">
                  <c:v>155</c:v>
                </c:pt>
                <c:pt idx="13">
                  <c:v>191.8</c:v>
                </c:pt>
                <c:pt idx="14">
                  <c:v>212.6</c:v>
                </c:pt>
                <c:pt idx="15">
                  <c:v>235.4</c:v>
                </c:pt>
                <c:pt idx="16">
                  <c:v>258.2</c:v>
                </c:pt>
                <c:pt idx="17">
                  <c:v>282</c:v>
                </c:pt>
                <c:pt idx="18">
                  <c:v>285</c:v>
                </c:pt>
                <c:pt idx="19">
                  <c:v>288</c:v>
                </c:pt>
                <c:pt idx="20">
                  <c:v>289</c:v>
                </c:pt>
                <c:pt idx="21">
                  <c:v>292.60000000000002</c:v>
                </c:pt>
                <c:pt idx="22">
                  <c:v>295.2</c:v>
                </c:pt>
                <c:pt idx="23">
                  <c:v>302.2</c:v>
                </c:pt>
                <c:pt idx="24">
                  <c:v>310.60000000000002</c:v>
                </c:pt>
                <c:pt idx="25">
                  <c:v>319</c:v>
                </c:pt>
                <c:pt idx="26">
                  <c:v>324.8</c:v>
                </c:pt>
                <c:pt idx="27">
                  <c:v>330.6</c:v>
                </c:pt>
                <c:pt idx="28">
                  <c:v>338</c:v>
                </c:pt>
                <c:pt idx="29">
                  <c:v>352.2</c:v>
                </c:pt>
                <c:pt idx="30">
                  <c:v>366.4</c:v>
                </c:pt>
                <c:pt idx="31">
                  <c:v>380.6</c:v>
                </c:pt>
                <c:pt idx="32">
                  <c:v>394.8</c:v>
                </c:pt>
                <c:pt idx="33">
                  <c:v>403</c:v>
                </c:pt>
                <c:pt idx="34">
                  <c:v>403</c:v>
                </c:pt>
                <c:pt idx="35">
                  <c:v>405.4</c:v>
                </c:pt>
                <c:pt idx="36">
                  <c:v>409.8</c:v>
                </c:pt>
                <c:pt idx="37">
                  <c:v>418.8</c:v>
                </c:pt>
                <c:pt idx="38">
                  <c:v>428.4</c:v>
                </c:pt>
                <c:pt idx="39">
                  <c:v>438</c:v>
                </c:pt>
                <c:pt idx="40">
                  <c:v>445.2</c:v>
                </c:pt>
                <c:pt idx="41">
                  <c:v>450.4</c:v>
                </c:pt>
                <c:pt idx="42">
                  <c:v>456.2</c:v>
                </c:pt>
                <c:pt idx="43">
                  <c:v>461.4</c:v>
                </c:pt>
                <c:pt idx="44">
                  <c:v>470.6</c:v>
                </c:pt>
                <c:pt idx="45">
                  <c:v>479.8</c:v>
                </c:pt>
                <c:pt idx="46">
                  <c:v>489.6</c:v>
                </c:pt>
                <c:pt idx="47">
                  <c:v>497.2</c:v>
                </c:pt>
                <c:pt idx="48">
                  <c:v>504.8</c:v>
                </c:pt>
                <c:pt idx="49">
                  <c:v>510.6</c:v>
                </c:pt>
                <c:pt idx="50">
                  <c:v>516.4</c:v>
                </c:pt>
                <c:pt idx="51">
                  <c:v>523.79999999999995</c:v>
                </c:pt>
                <c:pt idx="52">
                  <c:v>528.20000000000005</c:v>
                </c:pt>
                <c:pt idx="53">
                  <c:v>532.6</c:v>
                </c:pt>
                <c:pt idx="54">
                  <c:v>548.4</c:v>
                </c:pt>
                <c:pt idx="55">
                  <c:v>564.20000000000005</c:v>
                </c:pt>
                <c:pt idx="56">
                  <c:v>581.6</c:v>
                </c:pt>
                <c:pt idx="57">
                  <c:v>599</c:v>
                </c:pt>
                <c:pt idx="58">
                  <c:v>621.20000000000005</c:v>
                </c:pt>
                <c:pt idx="59">
                  <c:v>675.6</c:v>
                </c:pt>
                <c:pt idx="60">
                  <c:v>730</c:v>
                </c:pt>
                <c:pt idx="61">
                  <c:v>781.6</c:v>
                </c:pt>
                <c:pt idx="62">
                  <c:v>836.4</c:v>
                </c:pt>
                <c:pt idx="63">
                  <c:v>900.4</c:v>
                </c:pt>
                <c:pt idx="64">
                  <c:v>918.6</c:v>
                </c:pt>
                <c:pt idx="65">
                  <c:v>963.6</c:v>
                </c:pt>
                <c:pt idx="66">
                  <c:v>1007.6</c:v>
                </c:pt>
                <c:pt idx="67">
                  <c:v>1048.4000000000001</c:v>
                </c:pt>
                <c:pt idx="68">
                  <c:v>1102.5999999999999</c:v>
                </c:pt>
                <c:pt idx="69">
                  <c:v>1158.8</c:v>
                </c:pt>
                <c:pt idx="70">
                  <c:v>1233</c:v>
                </c:pt>
                <c:pt idx="71">
                  <c:v>1307.2</c:v>
                </c:pt>
                <c:pt idx="72">
                  <c:v>1397.2</c:v>
                </c:pt>
                <c:pt idx="73">
                  <c:v>1491</c:v>
                </c:pt>
                <c:pt idx="74">
                  <c:v>1582.8</c:v>
                </c:pt>
                <c:pt idx="75">
                  <c:v>1637.8</c:v>
                </c:pt>
                <c:pt idx="76">
                  <c:v>1699.4</c:v>
                </c:pt>
                <c:pt idx="77">
                  <c:v>1745.2</c:v>
                </c:pt>
                <c:pt idx="78">
                  <c:v>1818.6</c:v>
                </c:pt>
                <c:pt idx="79">
                  <c:v>1893</c:v>
                </c:pt>
                <c:pt idx="80">
                  <c:v>1959.4</c:v>
                </c:pt>
              </c:numCache>
            </c:numRef>
          </c:xVal>
          <c:yVal>
            <c:numRef>
              <c:f>'T5'!#REF!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87008"/>
        <c:axId val="408280480"/>
      </c:scatterChart>
      <c:valAx>
        <c:axId val="4082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80480"/>
        <c:crosses val="autoZero"/>
        <c:crossBetween val="midCat"/>
      </c:valAx>
      <c:valAx>
        <c:axId val="4082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'Pg4'!$E$109:$E$152</c:f>
              <c:numCache>
                <c:formatCode>General</c:formatCode>
                <c:ptCount val="44"/>
                <c:pt idx="0">
                  <c:v>32.925000000000004</c:v>
                </c:pt>
                <c:pt idx="1">
                  <c:v>32.981999999999999</c:v>
                </c:pt>
                <c:pt idx="2">
                  <c:v>33.213000000000001</c:v>
                </c:pt>
                <c:pt idx="3">
                  <c:v>33.331000000000003</c:v>
                </c:pt>
                <c:pt idx="4">
                  <c:v>33.344000000000001</c:v>
                </c:pt>
                <c:pt idx="5">
                  <c:v>33.365000000000002</c:v>
                </c:pt>
                <c:pt idx="6">
                  <c:v>33.478000000000002</c:v>
                </c:pt>
                <c:pt idx="7">
                  <c:v>33.75</c:v>
                </c:pt>
                <c:pt idx="8">
                  <c:v>33.752000000000002</c:v>
                </c:pt>
                <c:pt idx="9">
                  <c:v>33.754000000000005</c:v>
                </c:pt>
                <c:pt idx="10">
                  <c:v>33.769000000000005</c:v>
                </c:pt>
                <c:pt idx="11">
                  <c:v>33.774000000000001</c:v>
                </c:pt>
                <c:pt idx="12">
                  <c:v>33.776000000000003</c:v>
                </c:pt>
                <c:pt idx="13">
                  <c:v>33.78</c:v>
                </c:pt>
                <c:pt idx="14">
                  <c:v>33.903000000000006</c:v>
                </c:pt>
                <c:pt idx="15">
                  <c:v>33.906000000000006</c:v>
                </c:pt>
                <c:pt idx="16">
                  <c:v>33.911000000000001</c:v>
                </c:pt>
                <c:pt idx="17">
                  <c:v>33.912000000000006</c:v>
                </c:pt>
                <c:pt idx="18">
                  <c:v>33.914000000000001</c:v>
                </c:pt>
                <c:pt idx="19">
                  <c:v>33.914000000000001</c:v>
                </c:pt>
                <c:pt idx="20">
                  <c:v>33.92</c:v>
                </c:pt>
                <c:pt idx="21">
                  <c:v>33.920999999999999</c:v>
                </c:pt>
                <c:pt idx="22">
                  <c:v>33.925000000000004</c:v>
                </c:pt>
                <c:pt idx="23">
                  <c:v>33.929000000000002</c:v>
                </c:pt>
                <c:pt idx="24">
                  <c:v>33.931000000000004</c:v>
                </c:pt>
                <c:pt idx="25">
                  <c:v>33.931000000000004</c:v>
                </c:pt>
                <c:pt idx="26">
                  <c:v>33.933</c:v>
                </c:pt>
                <c:pt idx="27">
                  <c:v>33.939</c:v>
                </c:pt>
                <c:pt idx="28">
                  <c:v>33.946000000000005</c:v>
                </c:pt>
                <c:pt idx="29">
                  <c:v>33.949000000000005</c:v>
                </c:pt>
                <c:pt idx="30">
                  <c:v>33.952000000000005</c:v>
                </c:pt>
                <c:pt idx="31">
                  <c:v>33.954000000000001</c:v>
                </c:pt>
                <c:pt idx="32">
                  <c:v>33.966000000000001</c:v>
                </c:pt>
                <c:pt idx="33">
                  <c:v>33.969000000000001</c:v>
                </c:pt>
                <c:pt idx="34">
                  <c:v>33.988</c:v>
                </c:pt>
                <c:pt idx="35">
                  <c:v>34.006</c:v>
                </c:pt>
                <c:pt idx="36">
                  <c:v>34.039000000000001</c:v>
                </c:pt>
                <c:pt idx="37">
                  <c:v>34.039000000000001</c:v>
                </c:pt>
                <c:pt idx="38">
                  <c:v>34.105000000000004</c:v>
                </c:pt>
                <c:pt idx="39">
                  <c:v>34.127000000000002</c:v>
                </c:pt>
                <c:pt idx="40">
                  <c:v>34.163000000000004</c:v>
                </c:pt>
                <c:pt idx="41">
                  <c:v>34.189</c:v>
                </c:pt>
                <c:pt idx="42">
                  <c:v>34.200000000000003</c:v>
                </c:pt>
                <c:pt idx="43">
                  <c:v>34.200000000000003</c:v>
                </c:pt>
              </c:numCache>
            </c:numRef>
          </c:xVal>
          <c:yVal>
            <c:numRef>
              <c:f>'Pg4'!$F$109:$F$152</c:f>
              <c:numCache>
                <c:formatCode>General</c:formatCode>
                <c:ptCount val="44"/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'Pg4'!$E$109:$E$152</c:f>
              <c:numCache>
                <c:formatCode>General</c:formatCode>
                <c:ptCount val="44"/>
                <c:pt idx="0">
                  <c:v>32.925000000000004</c:v>
                </c:pt>
                <c:pt idx="1">
                  <c:v>32.981999999999999</c:v>
                </c:pt>
                <c:pt idx="2">
                  <c:v>33.213000000000001</c:v>
                </c:pt>
                <c:pt idx="3">
                  <c:v>33.331000000000003</c:v>
                </c:pt>
                <c:pt idx="4">
                  <c:v>33.344000000000001</c:v>
                </c:pt>
                <c:pt idx="5">
                  <c:v>33.365000000000002</c:v>
                </c:pt>
                <c:pt idx="6">
                  <c:v>33.478000000000002</c:v>
                </c:pt>
                <c:pt idx="7">
                  <c:v>33.75</c:v>
                </c:pt>
                <c:pt idx="8">
                  <c:v>33.752000000000002</c:v>
                </c:pt>
                <c:pt idx="9">
                  <c:v>33.754000000000005</c:v>
                </c:pt>
                <c:pt idx="10">
                  <c:v>33.769000000000005</c:v>
                </c:pt>
                <c:pt idx="11">
                  <c:v>33.774000000000001</c:v>
                </c:pt>
                <c:pt idx="12">
                  <c:v>33.776000000000003</c:v>
                </c:pt>
                <c:pt idx="13">
                  <c:v>33.78</c:v>
                </c:pt>
                <c:pt idx="14">
                  <c:v>33.903000000000006</c:v>
                </c:pt>
                <c:pt idx="15">
                  <c:v>33.906000000000006</c:v>
                </c:pt>
                <c:pt idx="16">
                  <c:v>33.911000000000001</c:v>
                </c:pt>
                <c:pt idx="17">
                  <c:v>33.912000000000006</c:v>
                </c:pt>
                <c:pt idx="18">
                  <c:v>33.914000000000001</c:v>
                </c:pt>
                <c:pt idx="19">
                  <c:v>33.914000000000001</c:v>
                </c:pt>
                <c:pt idx="20">
                  <c:v>33.92</c:v>
                </c:pt>
                <c:pt idx="21">
                  <c:v>33.920999999999999</c:v>
                </c:pt>
                <c:pt idx="22">
                  <c:v>33.925000000000004</c:v>
                </c:pt>
                <c:pt idx="23">
                  <c:v>33.929000000000002</c:v>
                </c:pt>
                <c:pt idx="24">
                  <c:v>33.931000000000004</c:v>
                </c:pt>
                <c:pt idx="25">
                  <c:v>33.931000000000004</c:v>
                </c:pt>
                <c:pt idx="26">
                  <c:v>33.933</c:v>
                </c:pt>
                <c:pt idx="27">
                  <c:v>33.939</c:v>
                </c:pt>
                <c:pt idx="28">
                  <c:v>33.946000000000005</c:v>
                </c:pt>
                <c:pt idx="29">
                  <c:v>33.949000000000005</c:v>
                </c:pt>
                <c:pt idx="30">
                  <c:v>33.952000000000005</c:v>
                </c:pt>
                <c:pt idx="31">
                  <c:v>33.954000000000001</c:v>
                </c:pt>
                <c:pt idx="32">
                  <c:v>33.966000000000001</c:v>
                </c:pt>
                <c:pt idx="33">
                  <c:v>33.969000000000001</c:v>
                </c:pt>
                <c:pt idx="34">
                  <c:v>33.988</c:v>
                </c:pt>
                <c:pt idx="35">
                  <c:v>34.006</c:v>
                </c:pt>
                <c:pt idx="36">
                  <c:v>34.039000000000001</c:v>
                </c:pt>
                <c:pt idx="37">
                  <c:v>34.039000000000001</c:v>
                </c:pt>
                <c:pt idx="38">
                  <c:v>34.105000000000004</c:v>
                </c:pt>
                <c:pt idx="39">
                  <c:v>34.127000000000002</c:v>
                </c:pt>
                <c:pt idx="40">
                  <c:v>34.163000000000004</c:v>
                </c:pt>
                <c:pt idx="41">
                  <c:v>34.189</c:v>
                </c:pt>
                <c:pt idx="42">
                  <c:v>34.200000000000003</c:v>
                </c:pt>
                <c:pt idx="43">
                  <c:v>34.200000000000003</c:v>
                </c:pt>
              </c:numCache>
            </c:numRef>
          </c:xVal>
          <c:yVal>
            <c:numRef>
              <c:f>'Pg4'!$G$109:$G$152</c:f>
              <c:numCache>
                <c:formatCode>General</c:formatCode>
                <c:ptCount val="44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'Pg4'!$E$109:$E$152</c:f>
              <c:numCache>
                <c:formatCode>General</c:formatCode>
                <c:ptCount val="44"/>
                <c:pt idx="0">
                  <c:v>32.925000000000004</c:v>
                </c:pt>
                <c:pt idx="1">
                  <c:v>32.981999999999999</c:v>
                </c:pt>
                <c:pt idx="2">
                  <c:v>33.213000000000001</c:v>
                </c:pt>
                <c:pt idx="3">
                  <c:v>33.331000000000003</c:v>
                </c:pt>
                <c:pt idx="4">
                  <c:v>33.344000000000001</c:v>
                </c:pt>
                <c:pt idx="5">
                  <c:v>33.365000000000002</c:v>
                </c:pt>
                <c:pt idx="6">
                  <c:v>33.478000000000002</c:v>
                </c:pt>
                <c:pt idx="7">
                  <c:v>33.75</c:v>
                </c:pt>
                <c:pt idx="8">
                  <c:v>33.752000000000002</c:v>
                </c:pt>
                <c:pt idx="9">
                  <c:v>33.754000000000005</c:v>
                </c:pt>
                <c:pt idx="10">
                  <c:v>33.769000000000005</c:v>
                </c:pt>
                <c:pt idx="11">
                  <c:v>33.774000000000001</c:v>
                </c:pt>
                <c:pt idx="12">
                  <c:v>33.776000000000003</c:v>
                </c:pt>
                <c:pt idx="13">
                  <c:v>33.78</c:v>
                </c:pt>
                <c:pt idx="14">
                  <c:v>33.903000000000006</c:v>
                </c:pt>
                <c:pt idx="15">
                  <c:v>33.906000000000006</c:v>
                </c:pt>
                <c:pt idx="16">
                  <c:v>33.911000000000001</c:v>
                </c:pt>
                <c:pt idx="17">
                  <c:v>33.912000000000006</c:v>
                </c:pt>
                <c:pt idx="18">
                  <c:v>33.914000000000001</c:v>
                </c:pt>
                <c:pt idx="19">
                  <c:v>33.914000000000001</c:v>
                </c:pt>
                <c:pt idx="20">
                  <c:v>33.92</c:v>
                </c:pt>
                <c:pt idx="21">
                  <c:v>33.920999999999999</c:v>
                </c:pt>
                <c:pt idx="22">
                  <c:v>33.925000000000004</c:v>
                </c:pt>
                <c:pt idx="23">
                  <c:v>33.929000000000002</c:v>
                </c:pt>
                <c:pt idx="24">
                  <c:v>33.931000000000004</c:v>
                </c:pt>
                <c:pt idx="25">
                  <c:v>33.931000000000004</c:v>
                </c:pt>
                <c:pt idx="26">
                  <c:v>33.933</c:v>
                </c:pt>
                <c:pt idx="27">
                  <c:v>33.939</c:v>
                </c:pt>
                <c:pt idx="28">
                  <c:v>33.946000000000005</c:v>
                </c:pt>
                <c:pt idx="29">
                  <c:v>33.949000000000005</c:v>
                </c:pt>
                <c:pt idx="30">
                  <c:v>33.952000000000005</c:v>
                </c:pt>
                <c:pt idx="31">
                  <c:v>33.954000000000001</c:v>
                </c:pt>
                <c:pt idx="32">
                  <c:v>33.966000000000001</c:v>
                </c:pt>
                <c:pt idx="33">
                  <c:v>33.969000000000001</c:v>
                </c:pt>
                <c:pt idx="34">
                  <c:v>33.988</c:v>
                </c:pt>
                <c:pt idx="35">
                  <c:v>34.006</c:v>
                </c:pt>
                <c:pt idx="36">
                  <c:v>34.039000000000001</c:v>
                </c:pt>
                <c:pt idx="37">
                  <c:v>34.039000000000001</c:v>
                </c:pt>
                <c:pt idx="38">
                  <c:v>34.105000000000004</c:v>
                </c:pt>
                <c:pt idx="39">
                  <c:v>34.127000000000002</c:v>
                </c:pt>
                <c:pt idx="40">
                  <c:v>34.163000000000004</c:v>
                </c:pt>
                <c:pt idx="41">
                  <c:v>34.189</c:v>
                </c:pt>
                <c:pt idx="42">
                  <c:v>34.200000000000003</c:v>
                </c:pt>
                <c:pt idx="43">
                  <c:v>34.200000000000003</c:v>
                </c:pt>
              </c:numCache>
            </c:numRef>
          </c:xVal>
          <c:yVal>
            <c:numRef>
              <c:f>'Pg4'!$H$109:$H$152</c:f>
              <c:numCache>
                <c:formatCode>General</c:formatCode>
                <c:ptCount val="44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'Pg4'!$E$109:$E$152</c:f>
              <c:numCache>
                <c:formatCode>General</c:formatCode>
                <c:ptCount val="44"/>
                <c:pt idx="0">
                  <c:v>32.925000000000004</c:v>
                </c:pt>
                <c:pt idx="1">
                  <c:v>32.981999999999999</c:v>
                </c:pt>
                <c:pt idx="2">
                  <c:v>33.213000000000001</c:v>
                </c:pt>
                <c:pt idx="3">
                  <c:v>33.331000000000003</c:v>
                </c:pt>
                <c:pt idx="4">
                  <c:v>33.344000000000001</c:v>
                </c:pt>
                <c:pt idx="5">
                  <c:v>33.365000000000002</c:v>
                </c:pt>
                <c:pt idx="6">
                  <c:v>33.478000000000002</c:v>
                </c:pt>
                <c:pt idx="7">
                  <c:v>33.75</c:v>
                </c:pt>
                <c:pt idx="8">
                  <c:v>33.752000000000002</c:v>
                </c:pt>
                <c:pt idx="9">
                  <c:v>33.754000000000005</c:v>
                </c:pt>
                <c:pt idx="10">
                  <c:v>33.769000000000005</c:v>
                </c:pt>
                <c:pt idx="11">
                  <c:v>33.774000000000001</c:v>
                </c:pt>
                <c:pt idx="12">
                  <c:v>33.776000000000003</c:v>
                </c:pt>
                <c:pt idx="13">
                  <c:v>33.78</c:v>
                </c:pt>
                <c:pt idx="14">
                  <c:v>33.903000000000006</c:v>
                </c:pt>
                <c:pt idx="15">
                  <c:v>33.906000000000006</c:v>
                </c:pt>
                <c:pt idx="16">
                  <c:v>33.911000000000001</c:v>
                </c:pt>
                <c:pt idx="17">
                  <c:v>33.912000000000006</c:v>
                </c:pt>
                <c:pt idx="18">
                  <c:v>33.914000000000001</c:v>
                </c:pt>
                <c:pt idx="19">
                  <c:v>33.914000000000001</c:v>
                </c:pt>
                <c:pt idx="20">
                  <c:v>33.92</c:v>
                </c:pt>
                <c:pt idx="21">
                  <c:v>33.920999999999999</c:v>
                </c:pt>
                <c:pt idx="22">
                  <c:v>33.925000000000004</c:v>
                </c:pt>
                <c:pt idx="23">
                  <c:v>33.929000000000002</c:v>
                </c:pt>
                <c:pt idx="24">
                  <c:v>33.931000000000004</c:v>
                </c:pt>
                <c:pt idx="25">
                  <c:v>33.931000000000004</c:v>
                </c:pt>
                <c:pt idx="26">
                  <c:v>33.933</c:v>
                </c:pt>
                <c:pt idx="27">
                  <c:v>33.939</c:v>
                </c:pt>
                <c:pt idx="28">
                  <c:v>33.946000000000005</c:v>
                </c:pt>
                <c:pt idx="29">
                  <c:v>33.949000000000005</c:v>
                </c:pt>
                <c:pt idx="30">
                  <c:v>33.952000000000005</c:v>
                </c:pt>
                <c:pt idx="31">
                  <c:v>33.954000000000001</c:v>
                </c:pt>
                <c:pt idx="32">
                  <c:v>33.966000000000001</c:v>
                </c:pt>
                <c:pt idx="33">
                  <c:v>33.969000000000001</c:v>
                </c:pt>
                <c:pt idx="34">
                  <c:v>33.988</c:v>
                </c:pt>
                <c:pt idx="35">
                  <c:v>34.006</c:v>
                </c:pt>
                <c:pt idx="36">
                  <c:v>34.039000000000001</c:v>
                </c:pt>
                <c:pt idx="37">
                  <c:v>34.039000000000001</c:v>
                </c:pt>
                <c:pt idx="38">
                  <c:v>34.105000000000004</c:v>
                </c:pt>
                <c:pt idx="39">
                  <c:v>34.127000000000002</c:v>
                </c:pt>
                <c:pt idx="40">
                  <c:v>34.163000000000004</c:v>
                </c:pt>
                <c:pt idx="41">
                  <c:v>34.189</c:v>
                </c:pt>
                <c:pt idx="42">
                  <c:v>34.200000000000003</c:v>
                </c:pt>
                <c:pt idx="43">
                  <c:v>34.200000000000003</c:v>
                </c:pt>
              </c:numCache>
            </c:numRef>
          </c:xVal>
          <c:yVal>
            <c:numRef>
              <c:f>'Pg4'!$I$109:$I$152</c:f>
              <c:numCache>
                <c:formatCode>General</c:formatCode>
                <c:ptCount val="44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'Pg4'!$E$109:$E$152</c:f>
              <c:numCache>
                <c:formatCode>General</c:formatCode>
                <c:ptCount val="44"/>
                <c:pt idx="0">
                  <c:v>32.925000000000004</c:v>
                </c:pt>
                <c:pt idx="1">
                  <c:v>32.981999999999999</c:v>
                </c:pt>
                <c:pt idx="2">
                  <c:v>33.213000000000001</c:v>
                </c:pt>
                <c:pt idx="3">
                  <c:v>33.331000000000003</c:v>
                </c:pt>
                <c:pt idx="4">
                  <c:v>33.344000000000001</c:v>
                </c:pt>
                <c:pt idx="5">
                  <c:v>33.365000000000002</c:v>
                </c:pt>
                <c:pt idx="6">
                  <c:v>33.478000000000002</c:v>
                </c:pt>
                <c:pt idx="7">
                  <c:v>33.75</c:v>
                </c:pt>
                <c:pt idx="8">
                  <c:v>33.752000000000002</c:v>
                </c:pt>
                <c:pt idx="9">
                  <c:v>33.754000000000005</c:v>
                </c:pt>
                <c:pt idx="10">
                  <c:v>33.769000000000005</c:v>
                </c:pt>
                <c:pt idx="11">
                  <c:v>33.774000000000001</c:v>
                </c:pt>
                <c:pt idx="12">
                  <c:v>33.776000000000003</c:v>
                </c:pt>
                <c:pt idx="13">
                  <c:v>33.78</c:v>
                </c:pt>
                <c:pt idx="14">
                  <c:v>33.903000000000006</c:v>
                </c:pt>
                <c:pt idx="15">
                  <c:v>33.906000000000006</c:v>
                </c:pt>
                <c:pt idx="16">
                  <c:v>33.911000000000001</c:v>
                </c:pt>
                <c:pt idx="17">
                  <c:v>33.912000000000006</c:v>
                </c:pt>
                <c:pt idx="18">
                  <c:v>33.914000000000001</c:v>
                </c:pt>
                <c:pt idx="19">
                  <c:v>33.914000000000001</c:v>
                </c:pt>
                <c:pt idx="20">
                  <c:v>33.92</c:v>
                </c:pt>
                <c:pt idx="21">
                  <c:v>33.920999999999999</c:v>
                </c:pt>
                <c:pt idx="22">
                  <c:v>33.925000000000004</c:v>
                </c:pt>
                <c:pt idx="23">
                  <c:v>33.929000000000002</c:v>
                </c:pt>
                <c:pt idx="24">
                  <c:v>33.931000000000004</c:v>
                </c:pt>
                <c:pt idx="25">
                  <c:v>33.931000000000004</c:v>
                </c:pt>
                <c:pt idx="26">
                  <c:v>33.933</c:v>
                </c:pt>
                <c:pt idx="27">
                  <c:v>33.939</c:v>
                </c:pt>
                <c:pt idx="28">
                  <c:v>33.946000000000005</c:v>
                </c:pt>
                <c:pt idx="29">
                  <c:v>33.949000000000005</c:v>
                </c:pt>
                <c:pt idx="30">
                  <c:v>33.952000000000005</c:v>
                </c:pt>
                <c:pt idx="31">
                  <c:v>33.954000000000001</c:v>
                </c:pt>
                <c:pt idx="32">
                  <c:v>33.966000000000001</c:v>
                </c:pt>
                <c:pt idx="33">
                  <c:v>33.969000000000001</c:v>
                </c:pt>
                <c:pt idx="34">
                  <c:v>33.988</c:v>
                </c:pt>
                <c:pt idx="35">
                  <c:v>34.006</c:v>
                </c:pt>
                <c:pt idx="36">
                  <c:v>34.039000000000001</c:v>
                </c:pt>
                <c:pt idx="37">
                  <c:v>34.039000000000001</c:v>
                </c:pt>
                <c:pt idx="38">
                  <c:v>34.105000000000004</c:v>
                </c:pt>
                <c:pt idx="39">
                  <c:v>34.127000000000002</c:v>
                </c:pt>
                <c:pt idx="40">
                  <c:v>34.163000000000004</c:v>
                </c:pt>
                <c:pt idx="41">
                  <c:v>34.189</c:v>
                </c:pt>
                <c:pt idx="42">
                  <c:v>34.200000000000003</c:v>
                </c:pt>
                <c:pt idx="43">
                  <c:v>34.200000000000003</c:v>
                </c:pt>
              </c:numCache>
            </c:numRef>
          </c:xVal>
          <c:yVal>
            <c:numRef>
              <c:f>'Pg4'!$J$109:$J$152</c:f>
              <c:numCache>
                <c:formatCode>General</c:formatCode>
                <c:ptCount val="44"/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'Pg4'!$E$109:$E$152</c:f>
              <c:numCache>
                <c:formatCode>General</c:formatCode>
                <c:ptCount val="44"/>
                <c:pt idx="0">
                  <c:v>32.925000000000004</c:v>
                </c:pt>
                <c:pt idx="1">
                  <c:v>32.981999999999999</c:v>
                </c:pt>
                <c:pt idx="2">
                  <c:v>33.213000000000001</c:v>
                </c:pt>
                <c:pt idx="3">
                  <c:v>33.331000000000003</c:v>
                </c:pt>
                <c:pt idx="4">
                  <c:v>33.344000000000001</c:v>
                </c:pt>
                <c:pt idx="5">
                  <c:v>33.365000000000002</c:v>
                </c:pt>
                <c:pt idx="6">
                  <c:v>33.478000000000002</c:v>
                </c:pt>
                <c:pt idx="7">
                  <c:v>33.75</c:v>
                </c:pt>
                <c:pt idx="8">
                  <c:v>33.752000000000002</c:v>
                </c:pt>
                <c:pt idx="9">
                  <c:v>33.754000000000005</c:v>
                </c:pt>
                <c:pt idx="10">
                  <c:v>33.769000000000005</c:v>
                </c:pt>
                <c:pt idx="11">
                  <c:v>33.774000000000001</c:v>
                </c:pt>
                <c:pt idx="12">
                  <c:v>33.776000000000003</c:v>
                </c:pt>
                <c:pt idx="13">
                  <c:v>33.78</c:v>
                </c:pt>
                <c:pt idx="14">
                  <c:v>33.903000000000006</c:v>
                </c:pt>
                <c:pt idx="15">
                  <c:v>33.906000000000006</c:v>
                </c:pt>
                <c:pt idx="16">
                  <c:v>33.911000000000001</c:v>
                </c:pt>
                <c:pt idx="17">
                  <c:v>33.912000000000006</c:v>
                </c:pt>
                <c:pt idx="18">
                  <c:v>33.914000000000001</c:v>
                </c:pt>
                <c:pt idx="19">
                  <c:v>33.914000000000001</c:v>
                </c:pt>
                <c:pt idx="20">
                  <c:v>33.92</c:v>
                </c:pt>
                <c:pt idx="21">
                  <c:v>33.920999999999999</c:v>
                </c:pt>
                <c:pt idx="22">
                  <c:v>33.925000000000004</c:v>
                </c:pt>
                <c:pt idx="23">
                  <c:v>33.929000000000002</c:v>
                </c:pt>
                <c:pt idx="24">
                  <c:v>33.931000000000004</c:v>
                </c:pt>
                <c:pt idx="25">
                  <c:v>33.931000000000004</c:v>
                </c:pt>
                <c:pt idx="26">
                  <c:v>33.933</c:v>
                </c:pt>
                <c:pt idx="27">
                  <c:v>33.939</c:v>
                </c:pt>
                <c:pt idx="28">
                  <c:v>33.946000000000005</c:v>
                </c:pt>
                <c:pt idx="29">
                  <c:v>33.949000000000005</c:v>
                </c:pt>
                <c:pt idx="30">
                  <c:v>33.952000000000005</c:v>
                </c:pt>
                <c:pt idx="31">
                  <c:v>33.954000000000001</c:v>
                </c:pt>
                <c:pt idx="32">
                  <c:v>33.966000000000001</c:v>
                </c:pt>
                <c:pt idx="33">
                  <c:v>33.969000000000001</c:v>
                </c:pt>
                <c:pt idx="34">
                  <c:v>33.988</c:v>
                </c:pt>
                <c:pt idx="35">
                  <c:v>34.006</c:v>
                </c:pt>
                <c:pt idx="36">
                  <c:v>34.039000000000001</c:v>
                </c:pt>
                <c:pt idx="37">
                  <c:v>34.039000000000001</c:v>
                </c:pt>
                <c:pt idx="38">
                  <c:v>34.105000000000004</c:v>
                </c:pt>
                <c:pt idx="39">
                  <c:v>34.127000000000002</c:v>
                </c:pt>
                <c:pt idx="40">
                  <c:v>34.163000000000004</c:v>
                </c:pt>
                <c:pt idx="41">
                  <c:v>34.189</c:v>
                </c:pt>
                <c:pt idx="42">
                  <c:v>34.200000000000003</c:v>
                </c:pt>
                <c:pt idx="43">
                  <c:v>34.200000000000003</c:v>
                </c:pt>
              </c:numCache>
            </c:numRef>
          </c:xVal>
          <c:yVal>
            <c:numRef>
              <c:f>'Pg4'!$K$109:$K$152</c:f>
              <c:numCache>
                <c:formatCode>General</c:formatCode>
                <c:ptCount val="44"/>
                <c:pt idx="0">
                  <c:v>-1.03</c:v>
                </c:pt>
                <c:pt idx="1">
                  <c:v>-1.1000000000000001</c:v>
                </c:pt>
                <c:pt idx="2">
                  <c:v>-1.63</c:v>
                </c:pt>
                <c:pt idx="3">
                  <c:v>-0.82</c:v>
                </c:pt>
                <c:pt idx="4">
                  <c:v>-1.69</c:v>
                </c:pt>
                <c:pt idx="5">
                  <c:v>-0.89</c:v>
                </c:pt>
                <c:pt idx="6">
                  <c:v>-0.92</c:v>
                </c:pt>
                <c:pt idx="7">
                  <c:v>-0.89</c:v>
                </c:pt>
                <c:pt idx="8">
                  <c:v>-0.72</c:v>
                </c:pt>
                <c:pt idx="9">
                  <c:v>-1.1499999999999999</c:v>
                </c:pt>
                <c:pt idx="10">
                  <c:v>-1.19</c:v>
                </c:pt>
                <c:pt idx="11">
                  <c:v>-1.6</c:v>
                </c:pt>
                <c:pt idx="12">
                  <c:v>-0.78</c:v>
                </c:pt>
                <c:pt idx="13">
                  <c:v>-0.95</c:v>
                </c:pt>
                <c:pt idx="14">
                  <c:v>-1.55</c:v>
                </c:pt>
                <c:pt idx="15">
                  <c:v>-1.87</c:v>
                </c:pt>
                <c:pt idx="16">
                  <c:v>-1.38</c:v>
                </c:pt>
                <c:pt idx="17">
                  <c:v>-1.22</c:v>
                </c:pt>
                <c:pt idx="18">
                  <c:v>-1.57</c:v>
                </c:pt>
                <c:pt idx="19">
                  <c:v>-1.18</c:v>
                </c:pt>
                <c:pt idx="20">
                  <c:v>-1.8</c:v>
                </c:pt>
                <c:pt idx="21">
                  <c:v>-1.87</c:v>
                </c:pt>
                <c:pt idx="22">
                  <c:v>-1.06</c:v>
                </c:pt>
                <c:pt idx="23">
                  <c:v>-1.45</c:v>
                </c:pt>
                <c:pt idx="24">
                  <c:v>-1.53</c:v>
                </c:pt>
                <c:pt idx="25">
                  <c:v>-1.45</c:v>
                </c:pt>
                <c:pt idx="26">
                  <c:v>-1.43</c:v>
                </c:pt>
                <c:pt idx="27">
                  <c:v>-1.42</c:v>
                </c:pt>
                <c:pt idx="28">
                  <c:v>-1.65</c:v>
                </c:pt>
                <c:pt idx="29">
                  <c:v>-1.92</c:v>
                </c:pt>
                <c:pt idx="30">
                  <c:v>-1.59</c:v>
                </c:pt>
                <c:pt idx="31">
                  <c:v>-2.04</c:v>
                </c:pt>
                <c:pt idx="32">
                  <c:v>-1.81</c:v>
                </c:pt>
                <c:pt idx="33">
                  <c:v>-1.73</c:v>
                </c:pt>
                <c:pt idx="34">
                  <c:v>-1.86</c:v>
                </c:pt>
                <c:pt idx="35">
                  <c:v>-1.77</c:v>
                </c:pt>
                <c:pt idx="36">
                  <c:v>-1.81</c:v>
                </c:pt>
                <c:pt idx="37">
                  <c:v>-1.78</c:v>
                </c:pt>
                <c:pt idx="38">
                  <c:v>-1.55</c:v>
                </c:pt>
                <c:pt idx="39">
                  <c:v>-1.76</c:v>
                </c:pt>
                <c:pt idx="40">
                  <c:v>-1.9</c:v>
                </c:pt>
                <c:pt idx="41">
                  <c:v>-2.02</c:v>
                </c:pt>
                <c:pt idx="42">
                  <c:v>-2.27</c:v>
                </c:pt>
                <c:pt idx="43">
                  <c:v>-2.04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75040"/>
        <c:axId val="408276672"/>
      </c:scatterChart>
      <c:valAx>
        <c:axId val="4082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76672"/>
        <c:crosses val="autoZero"/>
        <c:crossBetween val="midCat"/>
      </c:valAx>
      <c:valAx>
        <c:axId val="4082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7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'Pg4'!$E$56:$E$108</c:f>
              <c:numCache>
                <c:formatCode>General</c:formatCode>
                <c:ptCount val="53"/>
                <c:pt idx="0">
                  <c:v>32.862000000000002</c:v>
                </c:pt>
                <c:pt idx="1">
                  <c:v>32.925000000000004</c:v>
                </c:pt>
                <c:pt idx="2">
                  <c:v>32.981999999999999</c:v>
                </c:pt>
                <c:pt idx="3">
                  <c:v>33.019000000000005</c:v>
                </c:pt>
                <c:pt idx="4">
                  <c:v>33.213000000000001</c:v>
                </c:pt>
                <c:pt idx="5">
                  <c:v>33.267000000000003</c:v>
                </c:pt>
                <c:pt idx="6">
                  <c:v>33.32</c:v>
                </c:pt>
                <c:pt idx="7">
                  <c:v>33.331000000000003</c:v>
                </c:pt>
                <c:pt idx="8">
                  <c:v>33.344000000000001</c:v>
                </c:pt>
                <c:pt idx="9">
                  <c:v>33.365000000000002</c:v>
                </c:pt>
                <c:pt idx="10">
                  <c:v>33.387</c:v>
                </c:pt>
                <c:pt idx="11">
                  <c:v>33.478000000000002</c:v>
                </c:pt>
                <c:pt idx="12">
                  <c:v>33.561</c:v>
                </c:pt>
                <c:pt idx="13">
                  <c:v>33.752000000000002</c:v>
                </c:pt>
                <c:pt idx="14">
                  <c:v>33.754000000000005</c:v>
                </c:pt>
                <c:pt idx="15">
                  <c:v>33.769000000000005</c:v>
                </c:pt>
                <c:pt idx="16">
                  <c:v>33.774000000000001</c:v>
                </c:pt>
                <c:pt idx="17">
                  <c:v>33.776000000000003</c:v>
                </c:pt>
                <c:pt idx="18">
                  <c:v>33.78</c:v>
                </c:pt>
                <c:pt idx="19">
                  <c:v>33.851000000000006</c:v>
                </c:pt>
                <c:pt idx="20">
                  <c:v>33.878</c:v>
                </c:pt>
                <c:pt idx="21">
                  <c:v>33.899000000000001</c:v>
                </c:pt>
                <c:pt idx="22">
                  <c:v>33.903000000000006</c:v>
                </c:pt>
                <c:pt idx="23">
                  <c:v>33.906000000000006</c:v>
                </c:pt>
                <c:pt idx="24">
                  <c:v>33.911000000000001</c:v>
                </c:pt>
                <c:pt idx="25">
                  <c:v>33.912000000000006</c:v>
                </c:pt>
                <c:pt idx="26">
                  <c:v>33.914000000000001</c:v>
                </c:pt>
                <c:pt idx="27">
                  <c:v>33.914000000000001</c:v>
                </c:pt>
                <c:pt idx="28">
                  <c:v>33.92</c:v>
                </c:pt>
                <c:pt idx="29">
                  <c:v>33.920999999999999</c:v>
                </c:pt>
                <c:pt idx="30">
                  <c:v>33.925000000000004</c:v>
                </c:pt>
                <c:pt idx="31">
                  <c:v>33.929000000000002</c:v>
                </c:pt>
                <c:pt idx="32">
                  <c:v>33.931000000000004</c:v>
                </c:pt>
                <c:pt idx="33">
                  <c:v>33.933</c:v>
                </c:pt>
                <c:pt idx="34">
                  <c:v>33.939</c:v>
                </c:pt>
                <c:pt idx="35">
                  <c:v>33.946000000000005</c:v>
                </c:pt>
                <c:pt idx="36">
                  <c:v>33.949000000000005</c:v>
                </c:pt>
                <c:pt idx="37">
                  <c:v>33.952000000000005</c:v>
                </c:pt>
                <c:pt idx="38">
                  <c:v>33.954000000000001</c:v>
                </c:pt>
                <c:pt idx="39">
                  <c:v>33.959000000000003</c:v>
                </c:pt>
                <c:pt idx="40">
                  <c:v>33.966000000000001</c:v>
                </c:pt>
                <c:pt idx="41">
                  <c:v>33.969000000000001</c:v>
                </c:pt>
                <c:pt idx="42">
                  <c:v>33.988</c:v>
                </c:pt>
                <c:pt idx="43">
                  <c:v>33.988</c:v>
                </c:pt>
                <c:pt idx="44">
                  <c:v>33.988</c:v>
                </c:pt>
                <c:pt idx="45">
                  <c:v>34.006</c:v>
                </c:pt>
                <c:pt idx="46">
                  <c:v>34.039000000000001</c:v>
                </c:pt>
                <c:pt idx="47">
                  <c:v>34.058</c:v>
                </c:pt>
                <c:pt idx="48">
                  <c:v>34.105000000000004</c:v>
                </c:pt>
                <c:pt idx="49">
                  <c:v>34.127000000000002</c:v>
                </c:pt>
                <c:pt idx="50">
                  <c:v>34.163000000000004</c:v>
                </c:pt>
                <c:pt idx="51">
                  <c:v>34.189</c:v>
                </c:pt>
                <c:pt idx="52">
                  <c:v>34.200000000000003</c:v>
                </c:pt>
              </c:numCache>
            </c:numRef>
          </c:xVal>
          <c:yVal>
            <c:numRef>
              <c:f>'Pg4'!$F$56:$F$108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'Pg4'!$E$56:$E$108</c:f>
              <c:numCache>
                <c:formatCode>General</c:formatCode>
                <c:ptCount val="53"/>
                <c:pt idx="0">
                  <c:v>32.862000000000002</c:v>
                </c:pt>
                <c:pt idx="1">
                  <c:v>32.925000000000004</c:v>
                </c:pt>
                <c:pt idx="2">
                  <c:v>32.981999999999999</c:v>
                </c:pt>
                <c:pt idx="3">
                  <c:v>33.019000000000005</c:v>
                </c:pt>
                <c:pt idx="4">
                  <c:v>33.213000000000001</c:v>
                </c:pt>
                <c:pt idx="5">
                  <c:v>33.267000000000003</c:v>
                </c:pt>
                <c:pt idx="6">
                  <c:v>33.32</c:v>
                </c:pt>
                <c:pt idx="7">
                  <c:v>33.331000000000003</c:v>
                </c:pt>
                <c:pt idx="8">
                  <c:v>33.344000000000001</c:v>
                </c:pt>
                <c:pt idx="9">
                  <c:v>33.365000000000002</c:v>
                </c:pt>
                <c:pt idx="10">
                  <c:v>33.387</c:v>
                </c:pt>
                <c:pt idx="11">
                  <c:v>33.478000000000002</c:v>
                </c:pt>
                <c:pt idx="12">
                  <c:v>33.561</c:v>
                </c:pt>
                <c:pt idx="13">
                  <c:v>33.752000000000002</c:v>
                </c:pt>
                <c:pt idx="14">
                  <c:v>33.754000000000005</c:v>
                </c:pt>
                <c:pt idx="15">
                  <c:v>33.769000000000005</c:v>
                </c:pt>
                <c:pt idx="16">
                  <c:v>33.774000000000001</c:v>
                </c:pt>
                <c:pt idx="17">
                  <c:v>33.776000000000003</c:v>
                </c:pt>
                <c:pt idx="18">
                  <c:v>33.78</c:v>
                </c:pt>
                <c:pt idx="19">
                  <c:v>33.851000000000006</c:v>
                </c:pt>
                <c:pt idx="20">
                  <c:v>33.878</c:v>
                </c:pt>
                <c:pt idx="21">
                  <c:v>33.899000000000001</c:v>
                </c:pt>
                <c:pt idx="22">
                  <c:v>33.903000000000006</c:v>
                </c:pt>
                <c:pt idx="23">
                  <c:v>33.906000000000006</c:v>
                </c:pt>
                <c:pt idx="24">
                  <c:v>33.911000000000001</c:v>
                </c:pt>
                <c:pt idx="25">
                  <c:v>33.912000000000006</c:v>
                </c:pt>
                <c:pt idx="26">
                  <c:v>33.914000000000001</c:v>
                </c:pt>
                <c:pt idx="27">
                  <c:v>33.914000000000001</c:v>
                </c:pt>
                <c:pt idx="28">
                  <c:v>33.92</c:v>
                </c:pt>
                <c:pt idx="29">
                  <c:v>33.920999999999999</c:v>
                </c:pt>
                <c:pt idx="30">
                  <c:v>33.925000000000004</c:v>
                </c:pt>
                <c:pt idx="31">
                  <c:v>33.929000000000002</c:v>
                </c:pt>
                <c:pt idx="32">
                  <c:v>33.931000000000004</c:v>
                </c:pt>
                <c:pt idx="33">
                  <c:v>33.933</c:v>
                </c:pt>
                <c:pt idx="34">
                  <c:v>33.939</c:v>
                </c:pt>
                <c:pt idx="35">
                  <c:v>33.946000000000005</c:v>
                </c:pt>
                <c:pt idx="36">
                  <c:v>33.949000000000005</c:v>
                </c:pt>
                <c:pt idx="37">
                  <c:v>33.952000000000005</c:v>
                </c:pt>
                <c:pt idx="38">
                  <c:v>33.954000000000001</c:v>
                </c:pt>
                <c:pt idx="39">
                  <c:v>33.959000000000003</c:v>
                </c:pt>
                <c:pt idx="40">
                  <c:v>33.966000000000001</c:v>
                </c:pt>
                <c:pt idx="41">
                  <c:v>33.969000000000001</c:v>
                </c:pt>
                <c:pt idx="42">
                  <c:v>33.988</c:v>
                </c:pt>
                <c:pt idx="43">
                  <c:v>33.988</c:v>
                </c:pt>
                <c:pt idx="44">
                  <c:v>33.988</c:v>
                </c:pt>
                <c:pt idx="45">
                  <c:v>34.006</c:v>
                </c:pt>
                <c:pt idx="46">
                  <c:v>34.039000000000001</c:v>
                </c:pt>
                <c:pt idx="47">
                  <c:v>34.058</c:v>
                </c:pt>
                <c:pt idx="48">
                  <c:v>34.105000000000004</c:v>
                </c:pt>
                <c:pt idx="49">
                  <c:v>34.127000000000002</c:v>
                </c:pt>
                <c:pt idx="50">
                  <c:v>34.163000000000004</c:v>
                </c:pt>
                <c:pt idx="51">
                  <c:v>34.189</c:v>
                </c:pt>
                <c:pt idx="52">
                  <c:v>34.200000000000003</c:v>
                </c:pt>
              </c:numCache>
            </c:numRef>
          </c:xVal>
          <c:yVal>
            <c:numRef>
              <c:f>'Pg4'!$G$56:$G$108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'Pg4'!$E$56:$E$108</c:f>
              <c:numCache>
                <c:formatCode>General</c:formatCode>
                <c:ptCount val="53"/>
                <c:pt idx="0">
                  <c:v>32.862000000000002</c:v>
                </c:pt>
                <c:pt idx="1">
                  <c:v>32.925000000000004</c:v>
                </c:pt>
                <c:pt idx="2">
                  <c:v>32.981999999999999</c:v>
                </c:pt>
                <c:pt idx="3">
                  <c:v>33.019000000000005</c:v>
                </c:pt>
                <c:pt idx="4">
                  <c:v>33.213000000000001</c:v>
                </c:pt>
                <c:pt idx="5">
                  <c:v>33.267000000000003</c:v>
                </c:pt>
                <c:pt idx="6">
                  <c:v>33.32</c:v>
                </c:pt>
                <c:pt idx="7">
                  <c:v>33.331000000000003</c:v>
                </c:pt>
                <c:pt idx="8">
                  <c:v>33.344000000000001</c:v>
                </c:pt>
                <c:pt idx="9">
                  <c:v>33.365000000000002</c:v>
                </c:pt>
                <c:pt idx="10">
                  <c:v>33.387</c:v>
                </c:pt>
                <c:pt idx="11">
                  <c:v>33.478000000000002</c:v>
                </c:pt>
                <c:pt idx="12">
                  <c:v>33.561</c:v>
                </c:pt>
                <c:pt idx="13">
                  <c:v>33.752000000000002</c:v>
                </c:pt>
                <c:pt idx="14">
                  <c:v>33.754000000000005</c:v>
                </c:pt>
                <c:pt idx="15">
                  <c:v>33.769000000000005</c:v>
                </c:pt>
                <c:pt idx="16">
                  <c:v>33.774000000000001</c:v>
                </c:pt>
                <c:pt idx="17">
                  <c:v>33.776000000000003</c:v>
                </c:pt>
                <c:pt idx="18">
                  <c:v>33.78</c:v>
                </c:pt>
                <c:pt idx="19">
                  <c:v>33.851000000000006</c:v>
                </c:pt>
                <c:pt idx="20">
                  <c:v>33.878</c:v>
                </c:pt>
                <c:pt idx="21">
                  <c:v>33.899000000000001</c:v>
                </c:pt>
                <c:pt idx="22">
                  <c:v>33.903000000000006</c:v>
                </c:pt>
                <c:pt idx="23">
                  <c:v>33.906000000000006</c:v>
                </c:pt>
                <c:pt idx="24">
                  <c:v>33.911000000000001</c:v>
                </c:pt>
                <c:pt idx="25">
                  <c:v>33.912000000000006</c:v>
                </c:pt>
                <c:pt idx="26">
                  <c:v>33.914000000000001</c:v>
                </c:pt>
                <c:pt idx="27">
                  <c:v>33.914000000000001</c:v>
                </c:pt>
                <c:pt idx="28">
                  <c:v>33.92</c:v>
                </c:pt>
                <c:pt idx="29">
                  <c:v>33.920999999999999</c:v>
                </c:pt>
                <c:pt idx="30">
                  <c:v>33.925000000000004</c:v>
                </c:pt>
                <c:pt idx="31">
                  <c:v>33.929000000000002</c:v>
                </c:pt>
                <c:pt idx="32">
                  <c:v>33.931000000000004</c:v>
                </c:pt>
                <c:pt idx="33">
                  <c:v>33.933</c:v>
                </c:pt>
                <c:pt idx="34">
                  <c:v>33.939</c:v>
                </c:pt>
                <c:pt idx="35">
                  <c:v>33.946000000000005</c:v>
                </c:pt>
                <c:pt idx="36">
                  <c:v>33.949000000000005</c:v>
                </c:pt>
                <c:pt idx="37">
                  <c:v>33.952000000000005</c:v>
                </c:pt>
                <c:pt idx="38">
                  <c:v>33.954000000000001</c:v>
                </c:pt>
                <c:pt idx="39">
                  <c:v>33.959000000000003</c:v>
                </c:pt>
                <c:pt idx="40">
                  <c:v>33.966000000000001</c:v>
                </c:pt>
                <c:pt idx="41">
                  <c:v>33.969000000000001</c:v>
                </c:pt>
                <c:pt idx="42">
                  <c:v>33.988</c:v>
                </c:pt>
                <c:pt idx="43">
                  <c:v>33.988</c:v>
                </c:pt>
                <c:pt idx="44">
                  <c:v>33.988</c:v>
                </c:pt>
                <c:pt idx="45">
                  <c:v>34.006</c:v>
                </c:pt>
                <c:pt idx="46">
                  <c:v>34.039000000000001</c:v>
                </c:pt>
                <c:pt idx="47">
                  <c:v>34.058</c:v>
                </c:pt>
                <c:pt idx="48">
                  <c:v>34.105000000000004</c:v>
                </c:pt>
                <c:pt idx="49">
                  <c:v>34.127000000000002</c:v>
                </c:pt>
                <c:pt idx="50">
                  <c:v>34.163000000000004</c:v>
                </c:pt>
                <c:pt idx="51">
                  <c:v>34.189</c:v>
                </c:pt>
                <c:pt idx="52">
                  <c:v>34.200000000000003</c:v>
                </c:pt>
              </c:numCache>
            </c:numRef>
          </c:xVal>
          <c:yVal>
            <c:numRef>
              <c:f>'Pg4'!$H$56:$H$108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'Pg4'!$E$56:$E$108</c:f>
              <c:numCache>
                <c:formatCode>General</c:formatCode>
                <c:ptCount val="53"/>
                <c:pt idx="0">
                  <c:v>32.862000000000002</c:v>
                </c:pt>
                <c:pt idx="1">
                  <c:v>32.925000000000004</c:v>
                </c:pt>
                <c:pt idx="2">
                  <c:v>32.981999999999999</c:v>
                </c:pt>
                <c:pt idx="3">
                  <c:v>33.019000000000005</c:v>
                </c:pt>
                <c:pt idx="4">
                  <c:v>33.213000000000001</c:v>
                </c:pt>
                <c:pt idx="5">
                  <c:v>33.267000000000003</c:v>
                </c:pt>
                <c:pt idx="6">
                  <c:v>33.32</c:v>
                </c:pt>
                <c:pt idx="7">
                  <c:v>33.331000000000003</c:v>
                </c:pt>
                <c:pt idx="8">
                  <c:v>33.344000000000001</c:v>
                </c:pt>
                <c:pt idx="9">
                  <c:v>33.365000000000002</c:v>
                </c:pt>
                <c:pt idx="10">
                  <c:v>33.387</c:v>
                </c:pt>
                <c:pt idx="11">
                  <c:v>33.478000000000002</c:v>
                </c:pt>
                <c:pt idx="12">
                  <c:v>33.561</c:v>
                </c:pt>
                <c:pt idx="13">
                  <c:v>33.752000000000002</c:v>
                </c:pt>
                <c:pt idx="14">
                  <c:v>33.754000000000005</c:v>
                </c:pt>
                <c:pt idx="15">
                  <c:v>33.769000000000005</c:v>
                </c:pt>
                <c:pt idx="16">
                  <c:v>33.774000000000001</c:v>
                </c:pt>
                <c:pt idx="17">
                  <c:v>33.776000000000003</c:v>
                </c:pt>
                <c:pt idx="18">
                  <c:v>33.78</c:v>
                </c:pt>
                <c:pt idx="19">
                  <c:v>33.851000000000006</c:v>
                </c:pt>
                <c:pt idx="20">
                  <c:v>33.878</c:v>
                </c:pt>
                <c:pt idx="21">
                  <c:v>33.899000000000001</c:v>
                </c:pt>
                <c:pt idx="22">
                  <c:v>33.903000000000006</c:v>
                </c:pt>
                <c:pt idx="23">
                  <c:v>33.906000000000006</c:v>
                </c:pt>
                <c:pt idx="24">
                  <c:v>33.911000000000001</c:v>
                </c:pt>
                <c:pt idx="25">
                  <c:v>33.912000000000006</c:v>
                </c:pt>
                <c:pt idx="26">
                  <c:v>33.914000000000001</c:v>
                </c:pt>
                <c:pt idx="27">
                  <c:v>33.914000000000001</c:v>
                </c:pt>
                <c:pt idx="28">
                  <c:v>33.92</c:v>
                </c:pt>
                <c:pt idx="29">
                  <c:v>33.920999999999999</c:v>
                </c:pt>
                <c:pt idx="30">
                  <c:v>33.925000000000004</c:v>
                </c:pt>
                <c:pt idx="31">
                  <c:v>33.929000000000002</c:v>
                </c:pt>
                <c:pt idx="32">
                  <c:v>33.931000000000004</c:v>
                </c:pt>
                <c:pt idx="33">
                  <c:v>33.933</c:v>
                </c:pt>
                <c:pt idx="34">
                  <c:v>33.939</c:v>
                </c:pt>
                <c:pt idx="35">
                  <c:v>33.946000000000005</c:v>
                </c:pt>
                <c:pt idx="36">
                  <c:v>33.949000000000005</c:v>
                </c:pt>
                <c:pt idx="37">
                  <c:v>33.952000000000005</c:v>
                </c:pt>
                <c:pt idx="38">
                  <c:v>33.954000000000001</c:v>
                </c:pt>
                <c:pt idx="39">
                  <c:v>33.959000000000003</c:v>
                </c:pt>
                <c:pt idx="40">
                  <c:v>33.966000000000001</c:v>
                </c:pt>
                <c:pt idx="41">
                  <c:v>33.969000000000001</c:v>
                </c:pt>
                <c:pt idx="42">
                  <c:v>33.988</c:v>
                </c:pt>
                <c:pt idx="43">
                  <c:v>33.988</c:v>
                </c:pt>
                <c:pt idx="44">
                  <c:v>33.988</c:v>
                </c:pt>
                <c:pt idx="45">
                  <c:v>34.006</c:v>
                </c:pt>
                <c:pt idx="46">
                  <c:v>34.039000000000001</c:v>
                </c:pt>
                <c:pt idx="47">
                  <c:v>34.058</c:v>
                </c:pt>
                <c:pt idx="48">
                  <c:v>34.105000000000004</c:v>
                </c:pt>
                <c:pt idx="49">
                  <c:v>34.127000000000002</c:v>
                </c:pt>
                <c:pt idx="50">
                  <c:v>34.163000000000004</c:v>
                </c:pt>
                <c:pt idx="51">
                  <c:v>34.189</c:v>
                </c:pt>
                <c:pt idx="52">
                  <c:v>34.200000000000003</c:v>
                </c:pt>
              </c:numCache>
            </c:numRef>
          </c:xVal>
          <c:yVal>
            <c:numRef>
              <c:f>'Pg4'!$I$56:$I$108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'Pg4'!$E$56:$E$108</c:f>
              <c:numCache>
                <c:formatCode>General</c:formatCode>
                <c:ptCount val="53"/>
                <c:pt idx="0">
                  <c:v>32.862000000000002</c:v>
                </c:pt>
                <c:pt idx="1">
                  <c:v>32.925000000000004</c:v>
                </c:pt>
                <c:pt idx="2">
                  <c:v>32.981999999999999</c:v>
                </c:pt>
                <c:pt idx="3">
                  <c:v>33.019000000000005</c:v>
                </c:pt>
                <c:pt idx="4">
                  <c:v>33.213000000000001</c:v>
                </c:pt>
                <c:pt idx="5">
                  <c:v>33.267000000000003</c:v>
                </c:pt>
                <c:pt idx="6">
                  <c:v>33.32</c:v>
                </c:pt>
                <c:pt idx="7">
                  <c:v>33.331000000000003</c:v>
                </c:pt>
                <c:pt idx="8">
                  <c:v>33.344000000000001</c:v>
                </c:pt>
                <c:pt idx="9">
                  <c:v>33.365000000000002</c:v>
                </c:pt>
                <c:pt idx="10">
                  <c:v>33.387</c:v>
                </c:pt>
                <c:pt idx="11">
                  <c:v>33.478000000000002</c:v>
                </c:pt>
                <c:pt idx="12">
                  <c:v>33.561</c:v>
                </c:pt>
                <c:pt idx="13">
                  <c:v>33.752000000000002</c:v>
                </c:pt>
                <c:pt idx="14">
                  <c:v>33.754000000000005</c:v>
                </c:pt>
                <c:pt idx="15">
                  <c:v>33.769000000000005</c:v>
                </c:pt>
                <c:pt idx="16">
                  <c:v>33.774000000000001</c:v>
                </c:pt>
                <c:pt idx="17">
                  <c:v>33.776000000000003</c:v>
                </c:pt>
                <c:pt idx="18">
                  <c:v>33.78</c:v>
                </c:pt>
                <c:pt idx="19">
                  <c:v>33.851000000000006</c:v>
                </c:pt>
                <c:pt idx="20">
                  <c:v>33.878</c:v>
                </c:pt>
                <c:pt idx="21">
                  <c:v>33.899000000000001</c:v>
                </c:pt>
                <c:pt idx="22">
                  <c:v>33.903000000000006</c:v>
                </c:pt>
                <c:pt idx="23">
                  <c:v>33.906000000000006</c:v>
                </c:pt>
                <c:pt idx="24">
                  <c:v>33.911000000000001</c:v>
                </c:pt>
                <c:pt idx="25">
                  <c:v>33.912000000000006</c:v>
                </c:pt>
                <c:pt idx="26">
                  <c:v>33.914000000000001</c:v>
                </c:pt>
                <c:pt idx="27">
                  <c:v>33.914000000000001</c:v>
                </c:pt>
                <c:pt idx="28">
                  <c:v>33.92</c:v>
                </c:pt>
                <c:pt idx="29">
                  <c:v>33.920999999999999</c:v>
                </c:pt>
                <c:pt idx="30">
                  <c:v>33.925000000000004</c:v>
                </c:pt>
                <c:pt idx="31">
                  <c:v>33.929000000000002</c:v>
                </c:pt>
                <c:pt idx="32">
                  <c:v>33.931000000000004</c:v>
                </c:pt>
                <c:pt idx="33">
                  <c:v>33.933</c:v>
                </c:pt>
                <c:pt idx="34">
                  <c:v>33.939</c:v>
                </c:pt>
                <c:pt idx="35">
                  <c:v>33.946000000000005</c:v>
                </c:pt>
                <c:pt idx="36">
                  <c:v>33.949000000000005</c:v>
                </c:pt>
                <c:pt idx="37">
                  <c:v>33.952000000000005</c:v>
                </c:pt>
                <c:pt idx="38">
                  <c:v>33.954000000000001</c:v>
                </c:pt>
                <c:pt idx="39">
                  <c:v>33.959000000000003</c:v>
                </c:pt>
                <c:pt idx="40">
                  <c:v>33.966000000000001</c:v>
                </c:pt>
                <c:pt idx="41">
                  <c:v>33.969000000000001</c:v>
                </c:pt>
                <c:pt idx="42">
                  <c:v>33.988</c:v>
                </c:pt>
                <c:pt idx="43">
                  <c:v>33.988</c:v>
                </c:pt>
                <c:pt idx="44">
                  <c:v>33.988</c:v>
                </c:pt>
                <c:pt idx="45">
                  <c:v>34.006</c:v>
                </c:pt>
                <c:pt idx="46">
                  <c:v>34.039000000000001</c:v>
                </c:pt>
                <c:pt idx="47">
                  <c:v>34.058</c:v>
                </c:pt>
                <c:pt idx="48">
                  <c:v>34.105000000000004</c:v>
                </c:pt>
                <c:pt idx="49">
                  <c:v>34.127000000000002</c:v>
                </c:pt>
                <c:pt idx="50">
                  <c:v>34.163000000000004</c:v>
                </c:pt>
                <c:pt idx="51">
                  <c:v>34.189</c:v>
                </c:pt>
                <c:pt idx="52">
                  <c:v>34.200000000000003</c:v>
                </c:pt>
              </c:numCache>
            </c:numRef>
          </c:xVal>
          <c:yVal>
            <c:numRef>
              <c:f>'Pg4'!$J$56:$J$108</c:f>
              <c:numCache>
                <c:formatCode>General</c:formatCode>
                <c:ptCount val="53"/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'Pg4'!$E$56:$E$108</c:f>
              <c:numCache>
                <c:formatCode>General</c:formatCode>
                <c:ptCount val="53"/>
                <c:pt idx="0">
                  <c:v>32.862000000000002</c:v>
                </c:pt>
                <c:pt idx="1">
                  <c:v>32.925000000000004</c:v>
                </c:pt>
                <c:pt idx="2">
                  <c:v>32.981999999999999</c:v>
                </c:pt>
                <c:pt idx="3">
                  <c:v>33.019000000000005</c:v>
                </c:pt>
                <c:pt idx="4">
                  <c:v>33.213000000000001</c:v>
                </c:pt>
                <c:pt idx="5">
                  <c:v>33.267000000000003</c:v>
                </c:pt>
                <c:pt idx="6">
                  <c:v>33.32</c:v>
                </c:pt>
                <c:pt idx="7">
                  <c:v>33.331000000000003</c:v>
                </c:pt>
                <c:pt idx="8">
                  <c:v>33.344000000000001</c:v>
                </c:pt>
                <c:pt idx="9">
                  <c:v>33.365000000000002</c:v>
                </c:pt>
                <c:pt idx="10">
                  <c:v>33.387</c:v>
                </c:pt>
                <c:pt idx="11">
                  <c:v>33.478000000000002</c:v>
                </c:pt>
                <c:pt idx="12">
                  <c:v>33.561</c:v>
                </c:pt>
                <c:pt idx="13">
                  <c:v>33.752000000000002</c:v>
                </c:pt>
                <c:pt idx="14">
                  <c:v>33.754000000000005</c:v>
                </c:pt>
                <c:pt idx="15">
                  <c:v>33.769000000000005</c:v>
                </c:pt>
                <c:pt idx="16">
                  <c:v>33.774000000000001</c:v>
                </c:pt>
                <c:pt idx="17">
                  <c:v>33.776000000000003</c:v>
                </c:pt>
                <c:pt idx="18">
                  <c:v>33.78</c:v>
                </c:pt>
                <c:pt idx="19">
                  <c:v>33.851000000000006</c:v>
                </c:pt>
                <c:pt idx="20">
                  <c:v>33.878</c:v>
                </c:pt>
                <c:pt idx="21">
                  <c:v>33.899000000000001</c:v>
                </c:pt>
                <c:pt idx="22">
                  <c:v>33.903000000000006</c:v>
                </c:pt>
                <c:pt idx="23">
                  <c:v>33.906000000000006</c:v>
                </c:pt>
                <c:pt idx="24">
                  <c:v>33.911000000000001</c:v>
                </c:pt>
                <c:pt idx="25">
                  <c:v>33.912000000000006</c:v>
                </c:pt>
                <c:pt idx="26">
                  <c:v>33.914000000000001</c:v>
                </c:pt>
                <c:pt idx="27">
                  <c:v>33.914000000000001</c:v>
                </c:pt>
                <c:pt idx="28">
                  <c:v>33.92</c:v>
                </c:pt>
                <c:pt idx="29">
                  <c:v>33.920999999999999</c:v>
                </c:pt>
                <c:pt idx="30">
                  <c:v>33.925000000000004</c:v>
                </c:pt>
                <c:pt idx="31">
                  <c:v>33.929000000000002</c:v>
                </c:pt>
                <c:pt idx="32">
                  <c:v>33.931000000000004</c:v>
                </c:pt>
                <c:pt idx="33">
                  <c:v>33.933</c:v>
                </c:pt>
                <c:pt idx="34">
                  <c:v>33.939</c:v>
                </c:pt>
                <c:pt idx="35">
                  <c:v>33.946000000000005</c:v>
                </c:pt>
                <c:pt idx="36">
                  <c:v>33.949000000000005</c:v>
                </c:pt>
                <c:pt idx="37">
                  <c:v>33.952000000000005</c:v>
                </c:pt>
                <c:pt idx="38">
                  <c:v>33.954000000000001</c:v>
                </c:pt>
                <c:pt idx="39">
                  <c:v>33.959000000000003</c:v>
                </c:pt>
                <c:pt idx="40">
                  <c:v>33.966000000000001</c:v>
                </c:pt>
                <c:pt idx="41">
                  <c:v>33.969000000000001</c:v>
                </c:pt>
                <c:pt idx="42">
                  <c:v>33.988</c:v>
                </c:pt>
                <c:pt idx="43">
                  <c:v>33.988</c:v>
                </c:pt>
                <c:pt idx="44">
                  <c:v>33.988</c:v>
                </c:pt>
                <c:pt idx="45">
                  <c:v>34.006</c:v>
                </c:pt>
                <c:pt idx="46">
                  <c:v>34.039000000000001</c:v>
                </c:pt>
                <c:pt idx="47">
                  <c:v>34.058</c:v>
                </c:pt>
                <c:pt idx="48">
                  <c:v>34.105000000000004</c:v>
                </c:pt>
                <c:pt idx="49">
                  <c:v>34.127000000000002</c:v>
                </c:pt>
                <c:pt idx="50">
                  <c:v>34.163000000000004</c:v>
                </c:pt>
                <c:pt idx="51">
                  <c:v>34.189</c:v>
                </c:pt>
                <c:pt idx="52">
                  <c:v>34.200000000000003</c:v>
                </c:pt>
              </c:numCache>
            </c:numRef>
          </c:xVal>
          <c:yVal>
            <c:numRef>
              <c:f>'Pg4'!$K$56:$K$108</c:f>
              <c:numCache>
                <c:formatCode>General</c:formatCode>
                <c:ptCount val="53"/>
                <c:pt idx="0">
                  <c:v>-1.1499999999999999</c:v>
                </c:pt>
                <c:pt idx="1">
                  <c:v>-1.1399999999999999</c:v>
                </c:pt>
                <c:pt idx="2">
                  <c:v>-1.1000000000000001</c:v>
                </c:pt>
                <c:pt idx="3">
                  <c:v>-1.44</c:v>
                </c:pt>
                <c:pt idx="4">
                  <c:v>-1.42</c:v>
                </c:pt>
                <c:pt idx="5">
                  <c:v>-1.32</c:v>
                </c:pt>
                <c:pt idx="6">
                  <c:v>-1.35</c:v>
                </c:pt>
                <c:pt idx="7">
                  <c:v>-1.44</c:v>
                </c:pt>
                <c:pt idx="8">
                  <c:v>-1.4</c:v>
                </c:pt>
                <c:pt idx="9">
                  <c:v>-1.26</c:v>
                </c:pt>
                <c:pt idx="10">
                  <c:v>-1.37</c:v>
                </c:pt>
                <c:pt idx="11">
                  <c:v>-1.58</c:v>
                </c:pt>
                <c:pt idx="12">
                  <c:v>-1.18</c:v>
                </c:pt>
                <c:pt idx="13">
                  <c:v>-1.68</c:v>
                </c:pt>
                <c:pt idx="14">
                  <c:v>-1.5</c:v>
                </c:pt>
                <c:pt idx="15">
                  <c:v>-1.42</c:v>
                </c:pt>
                <c:pt idx="16">
                  <c:v>-1.8</c:v>
                </c:pt>
                <c:pt idx="17">
                  <c:v>-1.66</c:v>
                </c:pt>
                <c:pt idx="18">
                  <c:v>-1.43</c:v>
                </c:pt>
                <c:pt idx="19">
                  <c:v>-1.61</c:v>
                </c:pt>
                <c:pt idx="20">
                  <c:v>-1.66</c:v>
                </c:pt>
                <c:pt idx="21">
                  <c:v>-1.58</c:v>
                </c:pt>
                <c:pt idx="22">
                  <c:v>-1.68</c:v>
                </c:pt>
                <c:pt idx="23">
                  <c:v>-1.7</c:v>
                </c:pt>
                <c:pt idx="24">
                  <c:v>-1.87</c:v>
                </c:pt>
                <c:pt idx="25">
                  <c:v>-1.76</c:v>
                </c:pt>
                <c:pt idx="26">
                  <c:v>-1.63</c:v>
                </c:pt>
                <c:pt idx="27">
                  <c:v>-1.47</c:v>
                </c:pt>
                <c:pt idx="28">
                  <c:v>-2.04</c:v>
                </c:pt>
                <c:pt idx="29">
                  <c:v>-1.36</c:v>
                </c:pt>
                <c:pt idx="30">
                  <c:v>-1.64</c:v>
                </c:pt>
                <c:pt idx="31">
                  <c:v>-1.68</c:v>
                </c:pt>
                <c:pt idx="32">
                  <c:v>-1.85</c:v>
                </c:pt>
                <c:pt idx="33">
                  <c:v>-1.92</c:v>
                </c:pt>
                <c:pt idx="34">
                  <c:v>-1.38</c:v>
                </c:pt>
                <c:pt idx="35">
                  <c:v>-1.5</c:v>
                </c:pt>
                <c:pt idx="36">
                  <c:v>-1.85</c:v>
                </c:pt>
                <c:pt idx="37">
                  <c:v>-1.78</c:v>
                </c:pt>
                <c:pt idx="38">
                  <c:v>-1.77</c:v>
                </c:pt>
                <c:pt idx="39">
                  <c:v>-1.73</c:v>
                </c:pt>
                <c:pt idx="40">
                  <c:v>-1.75</c:v>
                </c:pt>
                <c:pt idx="41">
                  <c:v>-1.91</c:v>
                </c:pt>
                <c:pt idx="42">
                  <c:v>-1.88</c:v>
                </c:pt>
                <c:pt idx="43">
                  <c:v>-1.86</c:v>
                </c:pt>
                <c:pt idx="44">
                  <c:v>-1.83</c:v>
                </c:pt>
                <c:pt idx="45">
                  <c:v>-1.84</c:v>
                </c:pt>
                <c:pt idx="46">
                  <c:v>-1.96</c:v>
                </c:pt>
                <c:pt idx="47">
                  <c:v>-1.5</c:v>
                </c:pt>
                <c:pt idx="48">
                  <c:v>-1.86</c:v>
                </c:pt>
                <c:pt idx="49">
                  <c:v>-1.8</c:v>
                </c:pt>
                <c:pt idx="50">
                  <c:v>-1.87</c:v>
                </c:pt>
                <c:pt idx="51">
                  <c:v>-1.76</c:v>
                </c:pt>
                <c:pt idx="52">
                  <c:v>-2.2400000000000002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78304"/>
        <c:axId val="408273408"/>
      </c:scatterChart>
      <c:valAx>
        <c:axId val="4082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73408"/>
        <c:crosses val="autoZero"/>
        <c:crossBetween val="midCat"/>
      </c:valAx>
      <c:valAx>
        <c:axId val="408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2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'Pg5'!#REF!</c:f>
            </c:numRef>
          </c:xVal>
          <c:yVal>
            <c:numRef>
              <c:f>'Pg5'!#REF!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72224"/>
        <c:axId val="411254032"/>
      </c:scatterChart>
      <c:valAx>
        <c:axId val="3048722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254032"/>
        <c:crosses val="autoZero"/>
        <c:crossBetween val="midCat"/>
      </c:valAx>
      <c:valAx>
        <c:axId val="4112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395690</xdr:colOff>
      <xdr:row>6</xdr:row>
      <xdr:rowOff>51546</xdr:rowOff>
    </xdr:from>
    <xdr:to>
      <xdr:col>38</xdr:col>
      <xdr:colOff>306323</xdr:colOff>
      <xdr:row>31</xdr:row>
      <xdr:rowOff>78244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278848</xdr:colOff>
      <xdr:row>25</xdr:row>
      <xdr:rowOff>129761</xdr:rowOff>
    </xdr:from>
    <xdr:to>
      <xdr:col>27</xdr:col>
      <xdr:colOff>132522</xdr:colOff>
      <xdr:row>58</xdr:row>
      <xdr:rowOff>67365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454932</xdr:colOff>
      <xdr:row>91</xdr:row>
      <xdr:rowOff>39461</xdr:rowOff>
    </xdr:from>
    <xdr:to>
      <xdr:col>23</xdr:col>
      <xdr:colOff>151040</xdr:colOff>
      <xdr:row>111</xdr:row>
      <xdr:rowOff>118382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503291</xdr:colOff>
      <xdr:row>47</xdr:row>
      <xdr:rowOff>8560</xdr:rowOff>
    </xdr:from>
    <xdr:to>
      <xdr:col>33</xdr:col>
      <xdr:colOff>125204</xdr:colOff>
      <xdr:row>70</xdr:row>
      <xdr:rowOff>173025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547057</xdr:colOff>
      <xdr:row>145</xdr:row>
      <xdr:rowOff>44982</xdr:rowOff>
    </xdr:from>
    <xdr:to>
      <xdr:col>40</xdr:col>
      <xdr:colOff>171663</xdr:colOff>
      <xdr:row>160</xdr:row>
      <xdr:rowOff>3950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 (3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 (3)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新建文本文档 (3)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新建文本文档 (3)_5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新建文本文档 (3)_6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新建文本文档 (3)_7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新建文本文档 (3)_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新建文本文档 (3)_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85" zoomScaleNormal="85" workbookViewId="0">
      <selection activeCell="G42" sqref="G42"/>
    </sheetView>
  </sheetViews>
  <sheetFormatPr defaultColWidth="8.77734375" defaultRowHeight="10.8"/>
  <cols>
    <col min="1" max="1" width="8.77734375" style="211"/>
    <col min="2" max="6" width="8.77734375" style="263"/>
    <col min="7" max="7" width="20.44140625" style="263" customWidth="1"/>
    <col min="8" max="8" width="11.88671875" style="263" customWidth="1"/>
    <col min="9" max="10" width="8.77734375" style="263"/>
    <col min="11" max="11" width="5.77734375" style="263" customWidth="1"/>
    <col min="12" max="26" width="8.77734375" style="263"/>
    <col min="27" max="27" width="12.5546875" style="263" customWidth="1"/>
    <col min="28" max="28" width="8.77734375" style="263"/>
    <col min="29" max="29" width="12.44140625" style="263" customWidth="1"/>
    <col min="30" max="30" width="10.33203125" style="263" customWidth="1"/>
    <col min="31" max="31" width="8.77734375" style="263"/>
    <col min="32" max="32" width="23.33203125" style="263" customWidth="1"/>
    <col min="33" max="16384" width="8.77734375" style="263"/>
  </cols>
  <sheetData>
    <row r="1" spans="1:32" s="260" customFormat="1" ht="12.6" thickBot="1">
      <c r="A1" s="223" t="s">
        <v>0</v>
      </c>
      <c r="B1" s="201" t="s">
        <v>9524</v>
      </c>
      <c r="C1" s="201" t="s">
        <v>9525</v>
      </c>
      <c r="D1" s="201" t="s">
        <v>9526</v>
      </c>
      <c r="E1" s="201" t="s">
        <v>9537</v>
      </c>
      <c r="F1" s="201" t="s">
        <v>9527</v>
      </c>
      <c r="G1" s="434" t="s">
        <v>9528</v>
      </c>
      <c r="H1" s="434" t="s">
        <v>9529</v>
      </c>
      <c r="I1" s="434" t="s">
        <v>9530</v>
      </c>
      <c r="J1" s="434" t="s">
        <v>9531</v>
      </c>
      <c r="K1" s="434" t="s">
        <v>9532</v>
      </c>
      <c r="L1" s="434" t="s">
        <v>9533</v>
      </c>
      <c r="M1" s="434" t="s">
        <v>9534</v>
      </c>
      <c r="N1" s="434" t="s">
        <v>9535</v>
      </c>
      <c r="O1" s="434" t="s">
        <v>9536</v>
      </c>
      <c r="P1" s="434" t="s">
        <v>4038</v>
      </c>
      <c r="Q1" s="434" t="s">
        <v>4039</v>
      </c>
      <c r="R1" s="434" t="s">
        <v>4048</v>
      </c>
      <c r="S1" s="434" t="s">
        <v>4040</v>
      </c>
      <c r="T1" s="434" t="s">
        <v>4041</v>
      </c>
      <c r="U1" s="434" t="s">
        <v>4042</v>
      </c>
      <c r="V1" s="434" t="s">
        <v>4043</v>
      </c>
      <c r="W1" s="201"/>
      <c r="X1" s="434" t="s">
        <v>4044</v>
      </c>
      <c r="Y1" s="434" t="s">
        <v>4045</v>
      </c>
      <c r="Z1" s="434" t="s">
        <v>4046</v>
      </c>
      <c r="AA1" s="434" t="s">
        <v>4047</v>
      </c>
      <c r="AB1" s="201" t="s">
        <v>2458</v>
      </c>
      <c r="AC1" s="201" t="s">
        <v>4</v>
      </c>
      <c r="AD1" s="201" t="s">
        <v>4077</v>
      </c>
      <c r="AE1" s="201" t="s">
        <v>4078</v>
      </c>
      <c r="AF1" s="201" t="s">
        <v>9539</v>
      </c>
    </row>
    <row r="2" spans="1:32" ht="11.4" thickTop="1">
      <c r="A2" s="211" t="s">
        <v>4006</v>
      </c>
      <c r="B2" s="262" t="s">
        <v>4007</v>
      </c>
      <c r="C2" s="262" t="s">
        <v>4008</v>
      </c>
      <c r="D2" s="262" t="s">
        <v>4009</v>
      </c>
      <c r="E2" s="262" t="s">
        <v>4010</v>
      </c>
      <c r="F2" s="262">
        <v>443.5</v>
      </c>
      <c r="G2" s="257" t="s">
        <v>4049</v>
      </c>
      <c r="H2" s="257" t="s">
        <v>4050</v>
      </c>
      <c r="I2" s="257" t="s">
        <v>4051</v>
      </c>
      <c r="J2" s="257" t="s">
        <v>4052</v>
      </c>
      <c r="K2" s="257">
        <v>3</v>
      </c>
      <c r="L2" s="257">
        <v>1.054</v>
      </c>
      <c r="M2" s="257">
        <v>2.4E-2</v>
      </c>
      <c r="N2" s="257">
        <v>-3.3119999999999998</v>
      </c>
      <c r="O2" s="257">
        <v>3.9E-2</v>
      </c>
      <c r="P2" s="257">
        <v>0.60799999999999998</v>
      </c>
      <c r="Q2" s="257">
        <v>1.7999999999999999E-2</v>
      </c>
      <c r="R2" s="259">
        <v>33.799999999999997</v>
      </c>
      <c r="S2" s="257">
        <v>2.5</v>
      </c>
      <c r="T2" s="257">
        <v>0.76600000000000001</v>
      </c>
      <c r="U2" s="257">
        <v>0.49199999999999999</v>
      </c>
      <c r="V2" s="257" t="s">
        <v>4053</v>
      </c>
      <c r="W2" s="257">
        <v>704</v>
      </c>
      <c r="X2" s="257">
        <v>22</v>
      </c>
      <c r="Y2" s="257">
        <v>64</v>
      </c>
      <c r="Z2" s="257">
        <v>-0.69</v>
      </c>
      <c r="AA2" s="257">
        <v>-0.45</v>
      </c>
      <c r="AC2" s="207" t="s">
        <v>4075</v>
      </c>
      <c r="AD2" s="262" t="s">
        <v>4018</v>
      </c>
      <c r="AE2" s="263">
        <v>442.67</v>
      </c>
      <c r="AF2" s="263" t="s">
        <v>4079</v>
      </c>
    </row>
    <row r="3" spans="1:32">
      <c r="A3" s="211" t="s">
        <v>4015</v>
      </c>
      <c r="B3" s="262" t="s">
        <v>4007</v>
      </c>
      <c r="C3" s="262" t="s">
        <v>4008</v>
      </c>
      <c r="D3" s="262" t="s">
        <v>4009</v>
      </c>
      <c r="E3" s="262" t="s">
        <v>4010</v>
      </c>
      <c r="F3" s="262">
        <v>443.5</v>
      </c>
      <c r="G3" s="257" t="s">
        <v>4054</v>
      </c>
      <c r="H3" s="257" t="s">
        <v>4050</v>
      </c>
      <c r="I3" s="257" t="s">
        <v>4060</v>
      </c>
      <c r="J3" s="257" t="s">
        <v>4061</v>
      </c>
      <c r="K3" s="257">
        <v>3</v>
      </c>
      <c r="L3" s="257">
        <v>2.1619999999999999</v>
      </c>
      <c r="M3" s="257">
        <v>3.3000000000000002E-2</v>
      </c>
      <c r="N3" s="257">
        <v>-2.9159999999999999</v>
      </c>
      <c r="O3" s="257">
        <v>2.5000000000000001E-2</v>
      </c>
      <c r="P3" s="257">
        <v>0.60099999999999998</v>
      </c>
      <c r="Q3" s="257">
        <v>1.4E-2</v>
      </c>
      <c r="R3" s="259">
        <v>35.700000000000003</v>
      </c>
      <c r="S3" s="257">
        <v>2</v>
      </c>
      <c r="T3" s="257">
        <v>1.5189999999999999</v>
      </c>
      <c r="U3" s="257">
        <v>0.38600000000000001</v>
      </c>
      <c r="V3" s="257" t="s">
        <v>4053</v>
      </c>
      <c r="W3" s="257">
        <v>680</v>
      </c>
      <c r="X3" s="257">
        <v>28</v>
      </c>
      <c r="Y3" s="257">
        <v>54</v>
      </c>
      <c r="Z3" s="257">
        <v>-0.62</v>
      </c>
      <c r="AA3" s="257">
        <v>-0.31</v>
      </c>
      <c r="AC3" s="207" t="s">
        <v>4076</v>
      </c>
      <c r="AD3" s="262" t="s">
        <v>4018</v>
      </c>
      <c r="AE3" s="263">
        <v>442.67</v>
      </c>
      <c r="AF3" s="263" t="s">
        <v>4079</v>
      </c>
    </row>
    <row r="4" spans="1:32" s="247" customFormat="1">
      <c r="A4" s="9" t="s">
        <v>4023</v>
      </c>
      <c r="B4" s="435" t="s">
        <v>4007</v>
      </c>
      <c r="C4" s="435" t="s">
        <v>4021</v>
      </c>
      <c r="D4" s="435" t="s">
        <v>4022</v>
      </c>
      <c r="E4" s="435" t="s">
        <v>4018</v>
      </c>
      <c r="F4" s="435">
        <v>444.5</v>
      </c>
      <c r="G4" s="257" t="s">
        <v>4049</v>
      </c>
      <c r="H4" s="257" t="s">
        <v>4050</v>
      </c>
      <c r="I4" s="257" t="s">
        <v>4051</v>
      </c>
      <c r="J4" s="257" t="s">
        <v>4052</v>
      </c>
      <c r="K4" s="257">
        <v>5</v>
      </c>
      <c r="L4" s="257">
        <v>4.0590000000000002</v>
      </c>
      <c r="M4" s="257">
        <v>4.1000000000000002E-2</v>
      </c>
      <c r="N4" s="257">
        <v>-0.80300000000000005</v>
      </c>
      <c r="O4" s="257">
        <v>0.108</v>
      </c>
      <c r="P4" s="257">
        <v>0.63100000000000001</v>
      </c>
      <c r="Q4" s="257">
        <v>1.6E-2</v>
      </c>
      <c r="R4" s="258">
        <v>28.4</v>
      </c>
      <c r="S4" s="258">
        <v>1.6</v>
      </c>
      <c r="T4" s="257">
        <v>2.33</v>
      </c>
      <c r="U4" s="257">
        <v>0.32400000000000001</v>
      </c>
      <c r="V4" s="257" t="s">
        <v>4053</v>
      </c>
      <c r="W4" s="257">
        <v>684</v>
      </c>
      <c r="X4" s="257">
        <v>27</v>
      </c>
      <c r="Y4" s="257">
        <v>61</v>
      </c>
      <c r="Z4" s="257">
        <v>-0.56999999999999995</v>
      </c>
      <c r="AA4" s="257">
        <v>-0.26</v>
      </c>
      <c r="AC4" s="207" t="s">
        <v>4075</v>
      </c>
      <c r="AD4" s="435" t="s">
        <v>4018</v>
      </c>
      <c r="AE4" s="247">
        <f t="shared" ref="AE4:AE10" si="0">AE5-0.035</f>
        <v>442.7199999999998</v>
      </c>
      <c r="AF4" s="247" t="s">
        <v>4079</v>
      </c>
    </row>
    <row r="5" spans="1:32" s="247" customFormat="1">
      <c r="A5" s="9" t="s">
        <v>4024</v>
      </c>
      <c r="B5" s="435" t="s">
        <v>4007</v>
      </c>
      <c r="C5" s="435" t="s">
        <v>4021</v>
      </c>
      <c r="D5" s="435" t="s">
        <v>4022</v>
      </c>
      <c r="E5" s="435" t="s">
        <v>4018</v>
      </c>
      <c r="F5" s="435">
        <v>444.5</v>
      </c>
      <c r="G5" s="257" t="s">
        <v>4049</v>
      </c>
      <c r="H5" s="257" t="s">
        <v>4050</v>
      </c>
      <c r="I5" s="257" t="s">
        <v>4051</v>
      </c>
      <c r="J5" s="257" t="s">
        <v>4052</v>
      </c>
      <c r="K5" s="257">
        <v>2</v>
      </c>
      <c r="L5" s="257">
        <v>4.468</v>
      </c>
      <c r="M5" s="257">
        <v>5.8999999999999997E-2</v>
      </c>
      <c r="N5" s="257">
        <v>-0.159</v>
      </c>
      <c r="O5" s="257">
        <v>4.2000000000000003E-2</v>
      </c>
      <c r="P5" s="257">
        <v>0.625</v>
      </c>
      <c r="Q5" s="257">
        <v>2.5000000000000001E-2</v>
      </c>
      <c r="R5" s="258">
        <v>29.7</v>
      </c>
      <c r="S5" s="258">
        <v>4.0999999999999996</v>
      </c>
      <c r="T5" s="257">
        <v>3.1280000000000001</v>
      </c>
      <c r="U5" s="257">
        <v>0.82699999999999996</v>
      </c>
      <c r="V5" s="257" t="s">
        <v>4053</v>
      </c>
      <c r="W5" s="257">
        <v>400</v>
      </c>
      <c r="X5" s="257">
        <v>21</v>
      </c>
      <c r="Y5" s="257">
        <v>62</v>
      </c>
      <c r="Z5" s="257">
        <v>-0.65</v>
      </c>
      <c r="AA5" s="257">
        <v>-0.39</v>
      </c>
      <c r="AC5" s="207" t="s">
        <v>4075</v>
      </c>
      <c r="AD5" s="435" t="s">
        <v>4018</v>
      </c>
      <c r="AE5" s="247">
        <f t="shared" si="0"/>
        <v>442.75499999999982</v>
      </c>
      <c r="AF5" s="247" t="s">
        <v>4079</v>
      </c>
    </row>
    <row r="6" spans="1:32" s="247" customFormat="1">
      <c r="A6" s="9" t="s">
        <v>4026</v>
      </c>
      <c r="B6" s="435" t="s">
        <v>4007</v>
      </c>
      <c r="C6" s="435" t="s">
        <v>4021</v>
      </c>
      <c r="D6" s="435" t="s">
        <v>4022</v>
      </c>
      <c r="E6" s="435" t="s">
        <v>4018</v>
      </c>
      <c r="F6" s="435">
        <v>445</v>
      </c>
      <c r="G6" s="257" t="s">
        <v>4049</v>
      </c>
      <c r="H6" s="257" t="s">
        <v>4050</v>
      </c>
      <c r="I6" s="257" t="s">
        <v>4051</v>
      </c>
      <c r="J6" s="257" t="s">
        <v>4052</v>
      </c>
      <c r="K6" s="257">
        <v>4</v>
      </c>
      <c r="L6" s="257">
        <v>4.8339999999999996</v>
      </c>
      <c r="M6" s="257">
        <v>3.5000000000000003E-2</v>
      </c>
      <c r="N6" s="257">
        <v>-1.4379999999999999</v>
      </c>
      <c r="O6" s="257">
        <v>1.4999999999999999E-2</v>
      </c>
      <c r="P6" s="257">
        <v>0.61699999999999999</v>
      </c>
      <c r="Q6" s="257">
        <v>1.4E-2</v>
      </c>
      <c r="R6" s="259">
        <v>31.6</v>
      </c>
      <c r="S6" s="257">
        <v>1.6</v>
      </c>
      <c r="T6" s="257">
        <v>2.2130000000000001</v>
      </c>
      <c r="U6" s="257">
        <v>0.317</v>
      </c>
      <c r="V6" s="257" t="s">
        <v>4053</v>
      </c>
      <c r="W6" s="257">
        <v>672</v>
      </c>
      <c r="X6" s="257">
        <v>19</v>
      </c>
      <c r="Y6" s="257">
        <v>69</v>
      </c>
      <c r="Z6" s="257">
        <v>-0.73</v>
      </c>
      <c r="AA6" s="257">
        <v>-0.53</v>
      </c>
      <c r="AC6" s="207" t="s">
        <v>4076</v>
      </c>
      <c r="AD6" s="435" t="s">
        <v>4018</v>
      </c>
      <c r="AE6" s="247">
        <f t="shared" si="0"/>
        <v>442.78999999999985</v>
      </c>
      <c r="AF6" s="247" t="s">
        <v>4079</v>
      </c>
    </row>
    <row r="7" spans="1:32" s="247" customFormat="1">
      <c r="A7" s="9" t="s">
        <v>4027</v>
      </c>
      <c r="B7" s="435" t="s">
        <v>4007</v>
      </c>
      <c r="C7" s="435" t="s">
        <v>4021</v>
      </c>
      <c r="D7" s="435" t="s">
        <v>4022</v>
      </c>
      <c r="E7" s="435" t="s">
        <v>4018</v>
      </c>
      <c r="F7" s="435">
        <v>445</v>
      </c>
      <c r="G7" s="257" t="s">
        <v>4049</v>
      </c>
      <c r="H7" s="257" t="s">
        <v>4050</v>
      </c>
      <c r="I7" s="257" t="s">
        <v>4051</v>
      </c>
      <c r="J7" s="257" t="s">
        <v>4052</v>
      </c>
      <c r="K7" s="257">
        <v>2</v>
      </c>
      <c r="L7" s="257">
        <v>4.1840000000000002</v>
      </c>
      <c r="M7" s="257">
        <v>3.0000000000000001E-3</v>
      </c>
      <c r="N7" s="257">
        <v>-0.97899999999999998</v>
      </c>
      <c r="O7" s="257">
        <v>3.2000000000000001E-2</v>
      </c>
      <c r="P7" s="257">
        <v>0.62</v>
      </c>
      <c r="Q7" s="257">
        <v>2.1999999999999999E-2</v>
      </c>
      <c r="R7" s="259">
        <v>31</v>
      </c>
      <c r="S7" s="257">
        <v>3.6</v>
      </c>
      <c r="T7" s="257">
        <v>2.5579999999999998</v>
      </c>
      <c r="U7" s="257">
        <v>0.72699999999999998</v>
      </c>
      <c r="V7" s="257" t="s">
        <v>4053</v>
      </c>
      <c r="W7" s="257">
        <v>704</v>
      </c>
      <c r="X7" s="257">
        <v>12</v>
      </c>
      <c r="Y7" s="257">
        <v>54</v>
      </c>
      <c r="Z7" s="257">
        <v>-1.23</v>
      </c>
      <c r="AA7" s="257">
        <v>-1.24</v>
      </c>
      <c r="AC7" s="207" t="s">
        <v>4076</v>
      </c>
      <c r="AD7" s="435" t="s">
        <v>4018</v>
      </c>
      <c r="AE7" s="247">
        <f t="shared" si="0"/>
        <v>442.82499999999987</v>
      </c>
      <c r="AF7" s="247" t="s">
        <v>4079</v>
      </c>
    </row>
    <row r="8" spans="1:32" s="247" customFormat="1">
      <c r="A8" s="9" t="s">
        <v>4031</v>
      </c>
      <c r="B8" s="435" t="s">
        <v>4032</v>
      </c>
      <c r="C8" s="435" t="s">
        <v>4021</v>
      </c>
      <c r="D8" s="435" t="s">
        <v>4029</v>
      </c>
      <c r="E8" s="435" t="s">
        <v>4030</v>
      </c>
      <c r="F8" s="435">
        <v>445.7</v>
      </c>
      <c r="G8" s="257" t="s">
        <v>4057</v>
      </c>
      <c r="H8" s="257" t="s">
        <v>4050</v>
      </c>
      <c r="I8" s="257" t="s">
        <v>4058</v>
      </c>
      <c r="J8" s="257" t="s">
        <v>4059</v>
      </c>
      <c r="K8" s="257">
        <v>3</v>
      </c>
      <c r="L8" s="257">
        <v>0.13500000000000001</v>
      </c>
      <c r="M8" s="257">
        <v>1.7000000000000001E-2</v>
      </c>
      <c r="N8" s="257">
        <v>-3.37</v>
      </c>
      <c r="O8" s="257">
        <v>6.5000000000000002E-2</v>
      </c>
      <c r="P8" s="257">
        <v>0.59099999999999997</v>
      </c>
      <c r="Q8" s="257">
        <v>1.7000000000000001E-2</v>
      </c>
      <c r="R8" s="259">
        <v>38</v>
      </c>
      <c r="S8" s="257">
        <v>2.5</v>
      </c>
      <c r="T8" s="257">
        <v>1.5009999999999999</v>
      </c>
      <c r="U8" s="257">
        <v>0.46500000000000002</v>
      </c>
      <c r="V8" s="257" t="s">
        <v>4053</v>
      </c>
      <c r="W8" s="257">
        <v>763</v>
      </c>
      <c r="X8" s="257">
        <v>15</v>
      </c>
      <c r="Y8" s="257">
        <v>39</v>
      </c>
      <c r="Z8" s="257">
        <v>-1.3</v>
      </c>
      <c r="AA8" s="257">
        <v>-0.81</v>
      </c>
      <c r="AC8" s="207" t="s">
        <v>4076</v>
      </c>
      <c r="AD8" s="435" t="s">
        <v>4018</v>
      </c>
      <c r="AE8" s="247">
        <f t="shared" si="0"/>
        <v>442.8599999999999</v>
      </c>
      <c r="AF8" s="247" t="s">
        <v>4079</v>
      </c>
    </row>
    <row r="9" spans="1:32" s="247" customFormat="1">
      <c r="A9" s="9" t="s">
        <v>4034</v>
      </c>
      <c r="B9" s="435" t="s">
        <v>4032</v>
      </c>
      <c r="C9" s="435" t="s">
        <v>4021</v>
      </c>
      <c r="D9" s="435" t="s">
        <v>4029</v>
      </c>
      <c r="E9" s="435" t="s">
        <v>4030</v>
      </c>
      <c r="F9" s="435">
        <v>445.7</v>
      </c>
      <c r="G9" s="257" t="s">
        <v>4054</v>
      </c>
      <c r="H9" s="257" t="s">
        <v>4050</v>
      </c>
      <c r="I9" s="257" t="s">
        <v>4055</v>
      </c>
      <c r="J9" s="257" t="s">
        <v>4056</v>
      </c>
      <c r="K9" s="257">
        <v>4</v>
      </c>
      <c r="L9" s="257">
        <v>4.1000000000000002E-2</v>
      </c>
      <c r="M9" s="257">
        <v>0.02</v>
      </c>
      <c r="N9" s="257">
        <v>-3.2719999999999998</v>
      </c>
      <c r="O9" s="257">
        <v>0.11700000000000001</v>
      </c>
      <c r="P9" s="257">
        <v>0.61099999999999999</v>
      </c>
      <c r="Q9" s="257">
        <v>1.4999999999999999E-2</v>
      </c>
      <c r="R9" s="259">
        <v>33.200000000000003</v>
      </c>
      <c r="S9" s="257">
        <v>1.9</v>
      </c>
      <c r="T9" s="257">
        <v>0.68799999999999994</v>
      </c>
      <c r="U9" s="257">
        <v>0.36099999999999999</v>
      </c>
      <c r="V9" s="257" t="s">
        <v>4053</v>
      </c>
      <c r="W9" s="257">
        <v>880</v>
      </c>
      <c r="X9" s="257">
        <v>14</v>
      </c>
      <c r="Y9" s="257">
        <v>32</v>
      </c>
      <c r="Z9" s="257">
        <v>-1.5</v>
      </c>
      <c r="AA9" s="257">
        <v>-1.07</v>
      </c>
      <c r="AC9" s="207" t="s">
        <v>4076</v>
      </c>
      <c r="AD9" s="435" t="s">
        <v>4018</v>
      </c>
      <c r="AE9" s="247">
        <f t="shared" si="0"/>
        <v>442.89499999999992</v>
      </c>
      <c r="AF9" s="247" t="s">
        <v>4079</v>
      </c>
    </row>
    <row r="10" spans="1:32" s="247" customFormat="1">
      <c r="A10" s="9" t="s">
        <v>4037</v>
      </c>
      <c r="B10" s="435" t="s">
        <v>4007</v>
      </c>
      <c r="C10" s="435" t="s">
        <v>4021</v>
      </c>
      <c r="D10" s="435" t="s">
        <v>4036</v>
      </c>
      <c r="E10" s="435" t="s">
        <v>4030</v>
      </c>
      <c r="F10" s="435">
        <v>446</v>
      </c>
      <c r="G10" s="257" t="s">
        <v>4064</v>
      </c>
      <c r="H10" s="257" t="s">
        <v>4050</v>
      </c>
      <c r="I10" s="257" t="s">
        <v>4065</v>
      </c>
      <c r="J10" s="257" t="s">
        <v>4066</v>
      </c>
      <c r="K10" s="257">
        <v>3</v>
      </c>
      <c r="L10" s="257">
        <v>2.4889999999999999</v>
      </c>
      <c r="M10" s="257">
        <v>6.0000000000000001E-3</v>
      </c>
      <c r="N10" s="257">
        <v>-2.806</v>
      </c>
      <c r="O10" s="257">
        <v>0.03</v>
      </c>
      <c r="P10" s="257">
        <v>0.6</v>
      </c>
      <c r="Q10" s="257">
        <v>1.9E-2</v>
      </c>
      <c r="R10" s="258">
        <v>35.9</v>
      </c>
      <c r="S10" s="258">
        <v>2.7</v>
      </c>
      <c r="T10" s="257">
        <v>1.669</v>
      </c>
      <c r="U10" s="257">
        <v>0.52800000000000002</v>
      </c>
      <c r="V10" s="257" t="s">
        <v>4053</v>
      </c>
      <c r="W10" s="257">
        <v>897</v>
      </c>
      <c r="X10" s="257">
        <v>13</v>
      </c>
      <c r="Y10" s="257">
        <v>47</v>
      </c>
      <c r="Z10" s="257">
        <v>-1.3</v>
      </c>
      <c r="AA10" s="257">
        <v>-1.32</v>
      </c>
      <c r="AC10" s="207" t="s">
        <v>4076</v>
      </c>
      <c r="AD10" s="435" t="s">
        <v>4018</v>
      </c>
      <c r="AE10" s="247">
        <f t="shared" si="0"/>
        <v>442.92999999999995</v>
      </c>
      <c r="AF10" s="247" t="s">
        <v>4079</v>
      </c>
    </row>
    <row r="11" spans="1:32" s="247" customFormat="1">
      <c r="A11" s="257" t="s">
        <v>4069</v>
      </c>
      <c r="B11" s="257" t="s">
        <v>4074</v>
      </c>
      <c r="C11" s="257" t="s">
        <v>4072</v>
      </c>
      <c r="D11" s="435" t="s">
        <v>4036</v>
      </c>
      <c r="E11" s="257" t="s">
        <v>4071</v>
      </c>
      <c r="F11" s="436">
        <v>446</v>
      </c>
      <c r="G11" s="257" t="s">
        <v>4064</v>
      </c>
      <c r="H11" s="257" t="s">
        <v>4050</v>
      </c>
      <c r="I11" s="257" t="s">
        <v>4065</v>
      </c>
      <c r="J11" s="257" t="s">
        <v>4066</v>
      </c>
      <c r="K11" s="257">
        <v>3</v>
      </c>
      <c r="L11" s="257">
        <v>1.7689999999999999</v>
      </c>
      <c r="M11" s="257">
        <v>2.5999999999999999E-2</v>
      </c>
      <c r="N11" s="257">
        <v>-3.5419999999999998</v>
      </c>
      <c r="O11" s="257">
        <v>7.6999999999999999E-2</v>
      </c>
      <c r="P11" s="257">
        <v>0.59399999999999997</v>
      </c>
      <c r="Q11" s="257">
        <v>2.3E-2</v>
      </c>
      <c r="R11" s="258">
        <v>37.4</v>
      </c>
      <c r="S11" s="258">
        <v>3.4</v>
      </c>
      <c r="T11" s="257">
        <v>1.2150000000000001</v>
      </c>
      <c r="U11" s="257">
        <v>0.64200000000000002</v>
      </c>
      <c r="V11" s="257" t="s">
        <v>4053</v>
      </c>
      <c r="W11" s="257">
        <v>1100</v>
      </c>
      <c r="X11" s="257">
        <v>14</v>
      </c>
      <c r="Y11" s="257">
        <v>40</v>
      </c>
      <c r="Z11" s="257">
        <v>-1.39</v>
      </c>
      <c r="AA11" s="257">
        <v>-1.99</v>
      </c>
      <c r="AC11" s="207" t="s">
        <v>4076</v>
      </c>
      <c r="AD11" s="435" t="s">
        <v>4018</v>
      </c>
      <c r="AE11" s="247">
        <f>AE12-0.035</f>
        <v>442.96499999999997</v>
      </c>
      <c r="AF11" s="247" t="s">
        <v>4079</v>
      </c>
    </row>
    <row r="12" spans="1:32" s="247" customFormat="1">
      <c r="A12" s="257" t="s">
        <v>4070</v>
      </c>
      <c r="B12" s="257" t="s">
        <v>4073</v>
      </c>
      <c r="C12" s="435" t="s">
        <v>4021</v>
      </c>
      <c r="D12" s="435" t="s">
        <v>4036</v>
      </c>
      <c r="E12" s="257" t="s">
        <v>4071</v>
      </c>
      <c r="F12" s="436">
        <v>446</v>
      </c>
      <c r="G12" s="257" t="s">
        <v>4064</v>
      </c>
      <c r="H12" s="257" t="s">
        <v>4050</v>
      </c>
      <c r="I12" s="257" t="s">
        <v>4065</v>
      </c>
      <c r="J12" s="257" t="s">
        <v>4066</v>
      </c>
      <c r="K12" s="257">
        <v>1</v>
      </c>
      <c r="L12" s="257">
        <v>0.83799999999999997</v>
      </c>
      <c r="M12" s="257">
        <v>3.0000000000000001E-3</v>
      </c>
      <c r="N12" s="257">
        <v>-2.7730000000000001</v>
      </c>
      <c r="O12" s="257">
        <v>3.0000000000000001E-3</v>
      </c>
      <c r="P12" s="257">
        <v>0.58799999999999997</v>
      </c>
      <c r="Q12" s="257">
        <v>2.3E-2</v>
      </c>
      <c r="R12" s="258">
        <v>38.9</v>
      </c>
      <c r="S12" s="258">
        <v>2.1</v>
      </c>
      <c r="T12" s="257">
        <v>2.254</v>
      </c>
      <c r="U12" s="257">
        <v>0.38600000000000001</v>
      </c>
      <c r="V12" s="257" t="s">
        <v>4053</v>
      </c>
      <c r="W12" s="257">
        <v>900</v>
      </c>
      <c r="X12" s="257">
        <v>21</v>
      </c>
      <c r="Y12" s="257">
        <v>51</v>
      </c>
      <c r="Z12" s="257">
        <v>-0.91</v>
      </c>
      <c r="AA12" s="257">
        <v>-0.74</v>
      </c>
      <c r="AC12" s="207" t="s">
        <v>4076</v>
      </c>
      <c r="AD12" s="435" t="s">
        <v>4018</v>
      </c>
      <c r="AE12" s="247">
        <v>443</v>
      </c>
      <c r="AF12" s="247" t="s">
        <v>4079</v>
      </c>
    </row>
    <row r="13" spans="1:32" s="247" customFormat="1">
      <c r="A13" s="9" t="s">
        <v>4011</v>
      </c>
      <c r="B13" s="435" t="s">
        <v>4012</v>
      </c>
      <c r="C13" s="435" t="s">
        <v>4008</v>
      </c>
      <c r="D13" s="435" t="s">
        <v>4009</v>
      </c>
      <c r="E13" s="435" t="s">
        <v>4010</v>
      </c>
      <c r="F13" s="435">
        <v>443.5</v>
      </c>
      <c r="G13" s="257" t="s">
        <v>4054</v>
      </c>
      <c r="H13" s="257" t="s">
        <v>4050</v>
      </c>
      <c r="I13" s="257" t="s">
        <v>4055</v>
      </c>
      <c r="J13" s="257" t="s">
        <v>4056</v>
      </c>
      <c r="K13" s="257">
        <v>1</v>
      </c>
      <c r="L13" s="257">
        <v>1.798</v>
      </c>
      <c r="M13" s="257">
        <v>8.9999999999999993E-3</v>
      </c>
      <c r="N13" s="257">
        <v>-3.5910000000000002</v>
      </c>
      <c r="O13" s="257">
        <v>1.2E-2</v>
      </c>
      <c r="P13" s="257">
        <v>0.58499999999999996</v>
      </c>
      <c r="Q13" s="257">
        <v>3.5999999999999997E-2</v>
      </c>
      <c r="R13" s="259">
        <v>39.6</v>
      </c>
      <c r="S13" s="257">
        <v>3.3</v>
      </c>
      <c r="T13" s="257">
        <v>1.5640000000000001</v>
      </c>
      <c r="U13" s="257">
        <v>0.61399999999999999</v>
      </c>
      <c r="V13" s="257" t="s">
        <v>4053</v>
      </c>
      <c r="W13" s="257">
        <v>990</v>
      </c>
      <c r="X13" s="257">
        <v>45</v>
      </c>
      <c r="Y13" s="257">
        <v>159</v>
      </c>
      <c r="Z13" s="257">
        <v>0.37</v>
      </c>
      <c r="AA13" s="257">
        <v>0.35</v>
      </c>
      <c r="AB13" s="247" t="s">
        <v>4067</v>
      </c>
      <c r="AC13" s="207" t="s">
        <v>4076</v>
      </c>
      <c r="AF13" s="247" t="s">
        <v>4079</v>
      </c>
    </row>
    <row r="14" spans="1:32" s="247" customFormat="1">
      <c r="A14" s="9" t="s">
        <v>4013</v>
      </c>
      <c r="B14" s="435" t="s">
        <v>4007</v>
      </c>
      <c r="C14" s="435" t="s">
        <v>4008</v>
      </c>
      <c r="D14" s="435" t="s">
        <v>4009</v>
      </c>
      <c r="E14" s="435" t="s">
        <v>4010</v>
      </c>
      <c r="F14" s="435">
        <v>443.5</v>
      </c>
      <c r="G14" s="257" t="s">
        <v>4057</v>
      </c>
      <c r="H14" s="257" t="s">
        <v>4050</v>
      </c>
      <c r="I14" s="257" t="s">
        <v>4058</v>
      </c>
      <c r="J14" s="257" t="s">
        <v>4059</v>
      </c>
      <c r="K14" s="257">
        <v>2</v>
      </c>
      <c r="L14" s="257">
        <v>2.0699999999999998</v>
      </c>
      <c r="M14" s="257">
        <v>4.0000000000000001E-3</v>
      </c>
      <c r="N14" s="257">
        <v>-3.617</v>
      </c>
      <c r="O14" s="257">
        <v>4.2000000000000003E-2</v>
      </c>
      <c r="P14" s="257">
        <v>0.58699999999999997</v>
      </c>
      <c r="Q14" s="257">
        <v>1.6E-2</v>
      </c>
      <c r="R14" s="259">
        <v>39.1</v>
      </c>
      <c r="S14" s="257">
        <v>2.9</v>
      </c>
      <c r="T14" s="257">
        <v>1.452</v>
      </c>
      <c r="U14" s="257">
        <v>0.54400000000000004</v>
      </c>
      <c r="V14" s="257" t="s">
        <v>4053</v>
      </c>
      <c r="W14" s="257">
        <v>804</v>
      </c>
      <c r="X14" s="257">
        <v>42</v>
      </c>
      <c r="Y14" s="257">
        <v>108</v>
      </c>
      <c r="Z14" s="257">
        <v>0.1</v>
      </c>
      <c r="AA14" s="257">
        <v>0.64</v>
      </c>
      <c r="AB14" s="247" t="s">
        <v>4067</v>
      </c>
      <c r="AC14" s="207" t="s">
        <v>4076</v>
      </c>
      <c r="AF14" s="247" t="s">
        <v>4079</v>
      </c>
    </row>
    <row r="15" spans="1:32" s="247" customFormat="1">
      <c r="A15" s="9" t="s">
        <v>4014</v>
      </c>
      <c r="B15" s="435" t="s">
        <v>4012</v>
      </c>
      <c r="C15" s="435" t="s">
        <v>4008</v>
      </c>
      <c r="D15" s="435" t="s">
        <v>4009</v>
      </c>
      <c r="E15" s="435" t="s">
        <v>4010</v>
      </c>
      <c r="F15" s="435">
        <v>443.5</v>
      </c>
      <c r="G15" s="257" t="s">
        <v>4057</v>
      </c>
      <c r="H15" s="257" t="s">
        <v>4050</v>
      </c>
      <c r="I15" s="257" t="s">
        <v>4058</v>
      </c>
      <c r="J15" s="257" t="s">
        <v>4059</v>
      </c>
      <c r="K15" s="257">
        <v>4</v>
      </c>
      <c r="L15" s="257">
        <v>2.1150000000000002</v>
      </c>
      <c r="M15" s="257">
        <v>1.6E-2</v>
      </c>
      <c r="N15" s="257">
        <v>-3.5939999999999999</v>
      </c>
      <c r="O15" s="257">
        <v>0.10100000000000001</v>
      </c>
      <c r="P15" s="257">
        <v>0.57899999999999996</v>
      </c>
      <c r="Q15" s="257">
        <v>1.4E-2</v>
      </c>
      <c r="R15" s="259">
        <v>41.3</v>
      </c>
      <c r="S15" s="257">
        <v>1.8</v>
      </c>
      <c r="T15" s="257">
        <v>1.869</v>
      </c>
      <c r="U15" s="257">
        <v>0.32600000000000001</v>
      </c>
      <c r="V15" s="257" t="s">
        <v>4053</v>
      </c>
      <c r="W15" s="257">
        <v>780</v>
      </c>
      <c r="X15" s="257">
        <v>80</v>
      </c>
      <c r="Y15" s="257">
        <v>101</v>
      </c>
      <c r="Z15" s="257">
        <v>0.52</v>
      </c>
      <c r="AA15" s="257">
        <v>0.39</v>
      </c>
      <c r="AB15" s="247" t="s">
        <v>4067</v>
      </c>
      <c r="AC15" s="207" t="s">
        <v>4076</v>
      </c>
      <c r="AF15" s="247" t="s">
        <v>4079</v>
      </c>
    </row>
    <row r="16" spans="1:32" s="247" customFormat="1">
      <c r="A16" s="9" t="s">
        <v>4016</v>
      </c>
      <c r="B16" s="435" t="s">
        <v>4012</v>
      </c>
      <c r="C16" s="435" t="s">
        <v>4008</v>
      </c>
      <c r="D16" s="435" t="s">
        <v>4009</v>
      </c>
      <c r="E16" s="435" t="s">
        <v>4010</v>
      </c>
      <c r="F16" s="435">
        <v>443.5</v>
      </c>
      <c r="G16" s="257" t="s">
        <v>4057</v>
      </c>
      <c r="H16" s="257" t="s">
        <v>4050</v>
      </c>
      <c r="I16" s="257" t="s">
        <v>4058</v>
      </c>
      <c r="J16" s="257" t="s">
        <v>4059</v>
      </c>
      <c r="K16" s="257">
        <v>1</v>
      </c>
      <c r="L16" s="257">
        <v>2.427</v>
      </c>
      <c r="M16" s="257">
        <v>1.7000000000000001E-2</v>
      </c>
      <c r="N16" s="257">
        <v>-3.456</v>
      </c>
      <c r="O16" s="257">
        <v>3.2000000000000001E-2</v>
      </c>
      <c r="P16" s="257">
        <v>0.56399999999999995</v>
      </c>
      <c r="Q16" s="257">
        <v>0.03</v>
      </c>
      <c r="R16" s="259">
        <v>45.1</v>
      </c>
      <c r="S16" s="257">
        <v>2.9</v>
      </c>
      <c r="T16" s="257">
        <v>2.7040000000000002</v>
      </c>
      <c r="U16" s="257">
        <v>0.52400000000000002</v>
      </c>
      <c r="V16" s="257" t="s">
        <v>4053</v>
      </c>
      <c r="W16" s="257">
        <v>980</v>
      </c>
      <c r="X16" s="257">
        <v>61</v>
      </c>
      <c r="Y16" s="257">
        <v>162</v>
      </c>
      <c r="Z16" s="257">
        <v>0.6</v>
      </c>
      <c r="AA16" s="257">
        <v>0.6</v>
      </c>
      <c r="AB16" s="247" t="s">
        <v>4067</v>
      </c>
      <c r="AC16" s="207" t="s">
        <v>4076</v>
      </c>
      <c r="AF16" s="247" t="s">
        <v>4079</v>
      </c>
    </row>
    <row r="17" spans="1:32" s="247" customFormat="1">
      <c r="A17" s="9" t="s">
        <v>4020</v>
      </c>
      <c r="B17" s="435" t="s">
        <v>4007</v>
      </c>
      <c r="C17" s="435" t="s">
        <v>4021</v>
      </c>
      <c r="D17" s="435" t="s">
        <v>4022</v>
      </c>
      <c r="E17" s="435" t="s">
        <v>4018</v>
      </c>
      <c r="F17" s="435">
        <v>444.5</v>
      </c>
      <c r="G17" s="257" t="s">
        <v>4049</v>
      </c>
      <c r="H17" s="257" t="s">
        <v>4050</v>
      </c>
      <c r="I17" s="257" t="s">
        <v>4051</v>
      </c>
      <c r="J17" s="257" t="s">
        <v>4052</v>
      </c>
      <c r="K17" s="257">
        <v>1</v>
      </c>
      <c r="L17" s="257">
        <v>3.694</v>
      </c>
      <c r="M17" s="257">
        <v>5.0000000000000001E-3</v>
      </c>
      <c r="N17" s="257">
        <v>-3.13</v>
      </c>
      <c r="O17" s="257">
        <v>8.0000000000000002E-3</v>
      </c>
      <c r="P17" s="257">
        <v>0.58499999999999996</v>
      </c>
      <c r="Q17" s="257">
        <v>2.9000000000000001E-2</v>
      </c>
      <c r="R17" s="259">
        <v>39.6</v>
      </c>
      <c r="S17" s="257">
        <v>2.6</v>
      </c>
      <c r="T17" s="257">
        <v>2.0390000000000001</v>
      </c>
      <c r="U17" s="257">
        <v>0.48499999999999999</v>
      </c>
      <c r="V17" s="257" t="s">
        <v>4053</v>
      </c>
      <c r="W17" s="257">
        <v>580</v>
      </c>
      <c r="X17" s="257">
        <v>45</v>
      </c>
      <c r="Y17" s="257">
        <v>120</v>
      </c>
      <c r="Z17" s="257">
        <v>0.27</v>
      </c>
      <c r="AA17" s="257">
        <v>0.88</v>
      </c>
      <c r="AB17" s="247" t="s">
        <v>4067</v>
      </c>
      <c r="AC17" s="207" t="s">
        <v>4076</v>
      </c>
      <c r="AF17" s="247" t="s">
        <v>4079</v>
      </c>
    </row>
    <row r="18" spans="1:32" s="247" customFormat="1">
      <c r="A18" s="9" t="s">
        <v>4025</v>
      </c>
      <c r="B18" s="435" t="s">
        <v>4007</v>
      </c>
      <c r="C18" s="435" t="s">
        <v>4021</v>
      </c>
      <c r="D18" s="435" t="s">
        <v>4022</v>
      </c>
      <c r="E18" s="435" t="s">
        <v>4018</v>
      </c>
      <c r="F18" s="435">
        <v>444.5</v>
      </c>
      <c r="G18" s="257" t="s">
        <v>4049</v>
      </c>
      <c r="H18" s="257" t="s">
        <v>4050</v>
      </c>
      <c r="I18" s="257" t="s">
        <v>4051</v>
      </c>
      <c r="J18" s="257" t="s">
        <v>4052</v>
      </c>
      <c r="K18" s="257">
        <v>1</v>
      </c>
      <c r="L18" s="257">
        <v>3.113</v>
      </c>
      <c r="M18" s="257">
        <v>1.2999999999999999E-2</v>
      </c>
      <c r="N18" s="257">
        <v>-3.6989999999999998</v>
      </c>
      <c r="O18" s="257">
        <v>3.5000000000000003E-2</v>
      </c>
      <c r="P18" s="257">
        <v>0.58099999999999996</v>
      </c>
      <c r="Q18" s="257">
        <v>2.3E-2</v>
      </c>
      <c r="R18" s="259">
        <v>40.6</v>
      </c>
      <c r="S18" s="257">
        <v>2.1</v>
      </c>
      <c r="T18" s="257">
        <v>1.639</v>
      </c>
      <c r="U18" s="257">
        <v>0.39200000000000002</v>
      </c>
      <c r="V18" s="257" t="s">
        <v>4053</v>
      </c>
      <c r="W18" s="257">
        <v>902</v>
      </c>
      <c r="X18" s="257">
        <v>27</v>
      </c>
      <c r="Y18" s="257">
        <v>100</v>
      </c>
      <c r="Z18" s="257">
        <v>-0.28999999999999998</v>
      </c>
      <c r="AA18" s="257">
        <v>0.08</v>
      </c>
      <c r="AB18" s="247" t="s">
        <v>4067</v>
      </c>
      <c r="AC18" s="207" t="s">
        <v>4076</v>
      </c>
      <c r="AF18" s="247" t="s">
        <v>4079</v>
      </c>
    </row>
    <row r="19" spans="1:32" s="247" customFormat="1">
      <c r="A19" s="9" t="s">
        <v>4033</v>
      </c>
      <c r="B19" s="435" t="s">
        <v>4012</v>
      </c>
      <c r="C19" s="435" t="s">
        <v>4021</v>
      </c>
      <c r="D19" s="435" t="s">
        <v>4029</v>
      </c>
      <c r="E19" s="435" t="s">
        <v>4030</v>
      </c>
      <c r="F19" s="435">
        <v>445.7</v>
      </c>
      <c r="G19" s="257" t="s">
        <v>4057</v>
      </c>
      <c r="H19" s="257" t="s">
        <v>4050</v>
      </c>
      <c r="I19" s="257" t="s">
        <v>4058</v>
      </c>
      <c r="J19" s="257" t="s">
        <v>4059</v>
      </c>
      <c r="K19" s="257">
        <v>4</v>
      </c>
      <c r="L19" s="257">
        <v>0.84899999999999998</v>
      </c>
      <c r="M19" s="257">
        <v>1.6E-2</v>
      </c>
      <c r="N19" s="257">
        <v>-3.0710000000000002</v>
      </c>
      <c r="O19" s="257">
        <v>0.10299999999999999</v>
      </c>
      <c r="P19" s="257">
        <v>0.56100000000000005</v>
      </c>
      <c r="Q19" s="257">
        <v>1.7999999999999999E-2</v>
      </c>
      <c r="R19" s="259">
        <v>46</v>
      </c>
      <c r="S19" s="257">
        <v>2.5</v>
      </c>
      <c r="T19" s="257">
        <v>3.2570000000000001</v>
      </c>
      <c r="U19" s="257">
        <v>0.45300000000000001</v>
      </c>
      <c r="V19" s="257" t="s">
        <v>4053</v>
      </c>
      <c r="W19" s="257">
        <v>746</v>
      </c>
      <c r="X19" s="257">
        <v>55</v>
      </c>
      <c r="Y19" s="257">
        <v>186</v>
      </c>
      <c r="Z19" s="257">
        <v>0.66</v>
      </c>
      <c r="AA19" s="257">
        <v>0.75</v>
      </c>
      <c r="AB19" s="247" t="s">
        <v>4067</v>
      </c>
      <c r="AC19" s="207" t="s">
        <v>4076</v>
      </c>
      <c r="AF19" s="247" t="s">
        <v>4079</v>
      </c>
    </row>
    <row r="20" spans="1:32" s="247" customFormat="1">
      <c r="A20" s="9" t="s">
        <v>4035</v>
      </c>
      <c r="B20" s="435" t="s">
        <v>4007</v>
      </c>
      <c r="C20" s="435" t="s">
        <v>4021</v>
      </c>
      <c r="D20" s="435" t="s">
        <v>4036</v>
      </c>
      <c r="E20" s="435" t="s">
        <v>4030</v>
      </c>
      <c r="F20" s="435">
        <v>446</v>
      </c>
      <c r="G20" s="257" t="s">
        <v>4064</v>
      </c>
      <c r="H20" s="257" t="s">
        <v>4050</v>
      </c>
      <c r="I20" s="257" t="s">
        <v>4065</v>
      </c>
      <c r="J20" s="257" t="s">
        <v>4066</v>
      </c>
      <c r="K20" s="257">
        <v>1</v>
      </c>
      <c r="L20" s="257">
        <v>2.17</v>
      </c>
      <c r="M20" s="257">
        <v>1.2E-2</v>
      </c>
      <c r="N20" s="257">
        <v>-2.8220000000000001</v>
      </c>
      <c r="O20" s="257">
        <v>2.5999999999999999E-2</v>
      </c>
      <c r="P20" s="257">
        <v>0.57799999999999996</v>
      </c>
      <c r="Q20" s="257">
        <v>2.1999999999999999E-2</v>
      </c>
      <c r="R20" s="259">
        <v>41.5</v>
      </c>
      <c r="S20" s="257">
        <v>2</v>
      </c>
      <c r="T20" s="257">
        <v>2.6909999999999998</v>
      </c>
      <c r="U20" s="257">
        <v>0.375</v>
      </c>
      <c r="V20" s="257" t="s">
        <v>4053</v>
      </c>
      <c r="W20" s="257">
        <v>308</v>
      </c>
      <c r="X20" s="257">
        <v>46</v>
      </c>
      <c r="Y20" s="257">
        <v>166</v>
      </c>
      <c r="Z20" s="257">
        <v>0.6</v>
      </c>
      <c r="AA20" s="257">
        <v>1.31</v>
      </c>
      <c r="AB20" s="247" t="s">
        <v>4067</v>
      </c>
      <c r="AC20" s="207" t="s">
        <v>4076</v>
      </c>
      <c r="AF20" s="247" t="s">
        <v>4079</v>
      </c>
    </row>
    <row r="21" spans="1:32" s="247" customFormat="1">
      <c r="A21" s="9" t="s">
        <v>4017</v>
      </c>
      <c r="B21" s="435" t="s">
        <v>4007</v>
      </c>
      <c r="C21" s="435" t="s">
        <v>4008</v>
      </c>
      <c r="D21" s="435" t="s">
        <v>4009</v>
      </c>
      <c r="E21" s="435" t="s">
        <v>4018</v>
      </c>
      <c r="F21" s="435">
        <v>443.5</v>
      </c>
      <c r="G21" s="257" t="s">
        <v>4049</v>
      </c>
      <c r="H21" s="257" t="s">
        <v>4050</v>
      </c>
      <c r="I21" s="257" t="s">
        <v>4051</v>
      </c>
      <c r="J21" s="257" t="s">
        <v>4052</v>
      </c>
      <c r="K21" s="257">
        <v>1</v>
      </c>
      <c r="L21" s="257">
        <v>0.64700000000000002</v>
      </c>
      <c r="M21" s="257">
        <v>2E-3</v>
      </c>
      <c r="N21" s="257">
        <v>-3.3620000000000001</v>
      </c>
      <c r="O21" s="257">
        <v>4.0000000000000001E-3</v>
      </c>
      <c r="P21" s="257">
        <v>0.60399999999999998</v>
      </c>
      <c r="Q21" s="257">
        <v>2.5999999999999999E-2</v>
      </c>
      <c r="R21" s="259">
        <v>34.9</v>
      </c>
      <c r="S21" s="257">
        <v>2.2999999999999998</v>
      </c>
      <c r="T21" s="257">
        <v>0.91</v>
      </c>
      <c r="U21" s="257">
        <v>0.44</v>
      </c>
      <c r="V21" s="257" t="s">
        <v>4053</v>
      </c>
      <c r="W21" s="257" t="s">
        <v>4062</v>
      </c>
      <c r="X21" s="257" t="s">
        <v>4063</v>
      </c>
      <c r="Y21" s="247" t="s">
        <v>4019</v>
      </c>
      <c r="Z21" s="257" t="s">
        <v>4062</v>
      </c>
      <c r="AA21" s="247" t="s">
        <v>4019</v>
      </c>
      <c r="AB21" s="247" t="s">
        <v>4068</v>
      </c>
      <c r="AC21" s="207" t="s">
        <v>4076</v>
      </c>
      <c r="AF21" s="247" t="s">
        <v>4079</v>
      </c>
    </row>
    <row r="22" spans="1:32">
      <c r="A22" s="211" t="s">
        <v>4028</v>
      </c>
      <c r="B22" s="262" t="s">
        <v>4012</v>
      </c>
      <c r="C22" s="262" t="s">
        <v>4021</v>
      </c>
      <c r="D22" s="262" t="s">
        <v>4029</v>
      </c>
      <c r="E22" s="262" t="s">
        <v>4030</v>
      </c>
      <c r="F22" s="262">
        <v>445.7</v>
      </c>
      <c r="G22" s="257" t="s">
        <v>4057</v>
      </c>
      <c r="H22" s="257" t="s">
        <v>4050</v>
      </c>
      <c r="I22" s="257" t="s">
        <v>4058</v>
      </c>
      <c r="J22" s="257" t="s">
        <v>4059</v>
      </c>
      <c r="K22" s="257">
        <v>1</v>
      </c>
      <c r="L22" s="257">
        <v>0.73699999999999999</v>
      </c>
      <c r="M22" s="257">
        <v>2.3E-2</v>
      </c>
      <c r="N22" s="257">
        <v>-3.4550000000000001</v>
      </c>
      <c r="O22" s="257">
        <v>4.4999999999999998E-2</v>
      </c>
      <c r="P22" s="257">
        <v>0.55300000000000005</v>
      </c>
      <c r="Q22" s="257">
        <v>4.3999999999999997E-2</v>
      </c>
      <c r="R22" s="259">
        <v>48.2</v>
      </c>
      <c r="S22" s="257">
        <v>4.3</v>
      </c>
      <c r="T22" s="257">
        <v>3.2549999999999999</v>
      </c>
      <c r="U22" s="257">
        <v>0.77500000000000002</v>
      </c>
      <c r="V22" s="257" t="s">
        <v>4053</v>
      </c>
      <c r="W22" s="257" t="s">
        <v>4062</v>
      </c>
      <c r="X22" s="257" t="s">
        <v>4063</v>
      </c>
      <c r="Y22" s="247" t="s">
        <v>4019</v>
      </c>
      <c r="Z22" s="257" t="s">
        <v>4062</v>
      </c>
      <c r="AA22" s="247" t="s">
        <v>4019</v>
      </c>
      <c r="AB22" s="263" t="s">
        <v>4068</v>
      </c>
      <c r="AC22" s="207" t="s">
        <v>4076</v>
      </c>
      <c r="AF22" s="263" t="s">
        <v>4079</v>
      </c>
    </row>
  </sheetData>
  <sortState ref="A2:AJ20">
    <sortCondition descending="1" ref="AB2:AB20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I1" zoomScaleNormal="100" workbookViewId="0">
      <selection activeCell="N1" sqref="N1:O1048576"/>
    </sheetView>
  </sheetViews>
  <sheetFormatPr defaultColWidth="8.77734375" defaultRowHeight="9"/>
  <cols>
    <col min="1" max="2" width="8.77734375" style="11"/>
    <col min="3" max="3" width="12.33203125" style="11" customWidth="1"/>
    <col min="4" max="4" width="8.77734375" style="11"/>
    <col min="5" max="5" width="8.109375" style="11" customWidth="1"/>
    <col min="6" max="6" width="7.88671875" style="11" customWidth="1"/>
    <col min="7" max="21" width="8.77734375" style="11"/>
    <col min="22" max="29" width="7.33203125" style="11" customWidth="1"/>
    <col min="30" max="30" width="14.88671875" style="11" customWidth="1"/>
    <col min="31" max="16384" width="8.77734375" style="11"/>
  </cols>
  <sheetData>
    <row r="1" spans="1:30" s="426" customFormat="1" ht="14.4">
      <c r="V1" s="439" t="s">
        <v>9520</v>
      </c>
      <c r="W1" s="440"/>
      <c r="X1" s="440"/>
      <c r="Y1" s="440"/>
      <c r="Z1" s="440"/>
      <c r="AA1" s="440"/>
      <c r="AB1" s="440"/>
      <c r="AC1" s="440"/>
    </row>
    <row r="2" spans="1:30" s="67" customFormat="1" ht="22.2" thickBot="1">
      <c r="A2" s="117" t="s">
        <v>5773</v>
      </c>
      <c r="B2" s="70" t="s">
        <v>1099</v>
      </c>
      <c r="C2" s="70" t="s">
        <v>2406</v>
      </c>
      <c r="D2" s="70" t="s">
        <v>2163</v>
      </c>
      <c r="E2" s="70" t="s">
        <v>2165</v>
      </c>
      <c r="F2" s="70" t="s">
        <v>998</v>
      </c>
      <c r="G2" s="70" t="s">
        <v>2407</v>
      </c>
      <c r="H2" s="70" t="s">
        <v>2408</v>
      </c>
      <c r="I2" s="70" t="s">
        <v>2409</v>
      </c>
      <c r="J2" s="70" t="s">
        <v>1001</v>
      </c>
      <c r="K2" s="70" t="s">
        <v>2410</v>
      </c>
      <c r="L2" s="70" t="s">
        <v>2789</v>
      </c>
      <c r="M2" s="70" t="s">
        <v>2605</v>
      </c>
      <c r="N2" s="70" t="s">
        <v>2411</v>
      </c>
      <c r="O2" s="70" t="s">
        <v>2412</v>
      </c>
      <c r="P2" s="70" t="s">
        <v>2413</v>
      </c>
      <c r="Q2" s="70" t="s">
        <v>1101</v>
      </c>
      <c r="R2" s="70" t="s">
        <v>2414</v>
      </c>
      <c r="S2" s="70" t="s">
        <v>2415</v>
      </c>
      <c r="T2" s="70" t="s">
        <v>2416</v>
      </c>
      <c r="U2" s="70" t="s">
        <v>2417</v>
      </c>
      <c r="V2" s="251">
        <v>2.5000000000000001E-2</v>
      </c>
      <c r="W2" s="251">
        <v>0.05</v>
      </c>
      <c r="X2" s="251">
        <v>0.15</v>
      </c>
      <c r="Y2" s="251" t="s">
        <v>9519</v>
      </c>
      <c r="Z2" s="251">
        <v>0.85</v>
      </c>
      <c r="AA2" s="251">
        <v>0.95</v>
      </c>
      <c r="AB2" s="251">
        <v>0.97499999999999998</v>
      </c>
      <c r="AC2" s="251" t="s">
        <v>9518</v>
      </c>
      <c r="AD2" s="70" t="s">
        <v>1830</v>
      </c>
    </row>
    <row r="3" spans="1:30" s="67" customFormat="1" ht="15" customHeight="1" thickTop="1">
      <c r="A3" s="67" t="s">
        <v>7154</v>
      </c>
      <c r="B3" s="67" t="s">
        <v>2167</v>
      </c>
      <c r="C3" s="67" t="s">
        <v>2168</v>
      </c>
      <c r="D3" s="67" t="s">
        <v>2169</v>
      </c>
      <c r="E3" s="67">
        <v>40.1</v>
      </c>
      <c r="F3" s="67">
        <v>15.8</v>
      </c>
      <c r="H3" s="67" t="s">
        <v>2170</v>
      </c>
      <c r="I3" s="67" t="s">
        <v>2172</v>
      </c>
      <c r="K3" s="68">
        <v>203.46</v>
      </c>
      <c r="L3" s="67">
        <v>19.86</v>
      </c>
      <c r="M3" s="65">
        <f t="shared" ref="M3:M34" si="0">117.4-4.5*(L3+1)</f>
        <v>23.53</v>
      </c>
      <c r="N3" s="67" t="s">
        <v>261</v>
      </c>
      <c r="O3" s="69" t="s">
        <v>2173</v>
      </c>
      <c r="P3" s="67" t="s">
        <v>2175</v>
      </c>
      <c r="Q3" s="67" t="s">
        <v>2176</v>
      </c>
      <c r="R3" s="67">
        <v>2</v>
      </c>
      <c r="S3" s="67">
        <v>5</v>
      </c>
      <c r="T3" s="67">
        <v>0.35</v>
      </c>
      <c r="U3" s="67" t="s">
        <v>2177</v>
      </c>
      <c r="V3" s="403">
        <v>29.2287522561003</v>
      </c>
      <c r="W3" s="403">
        <v>29.472432261568802</v>
      </c>
      <c r="X3" s="403">
        <v>29.895840441611199</v>
      </c>
      <c r="Y3" s="403">
        <v>30.671002936382099</v>
      </c>
      <c r="Z3" s="403">
        <v>31.4244415781234</v>
      </c>
      <c r="AA3" s="403">
        <v>31.862457103995901</v>
      </c>
      <c r="AB3" s="403">
        <v>32.077331401359302</v>
      </c>
      <c r="AC3" s="403">
        <v>0.72976191147728597</v>
      </c>
      <c r="AD3" s="67" t="s">
        <v>2174</v>
      </c>
    </row>
    <row r="4" spans="1:30" s="67" customFormat="1" ht="15" customHeight="1">
      <c r="A4" s="67" t="s">
        <v>7155</v>
      </c>
      <c r="B4" s="67" t="s">
        <v>2178</v>
      </c>
      <c r="C4" s="67" t="s">
        <v>2168</v>
      </c>
      <c r="D4" s="67" t="s">
        <v>2169</v>
      </c>
      <c r="E4" s="67">
        <v>40.1</v>
      </c>
      <c r="F4" s="67">
        <v>15.8</v>
      </c>
      <c r="H4" s="67" t="s">
        <v>2179</v>
      </c>
      <c r="I4" s="67" t="s">
        <v>2180</v>
      </c>
      <c r="K4" s="68">
        <v>205.59</v>
      </c>
      <c r="L4" s="67">
        <v>20.02</v>
      </c>
      <c r="M4" s="65">
        <f t="shared" si="0"/>
        <v>22.810000000000002</v>
      </c>
      <c r="N4" s="67" t="s">
        <v>2181</v>
      </c>
      <c r="O4" s="69" t="s">
        <v>2173</v>
      </c>
      <c r="P4" s="67" t="s">
        <v>2175</v>
      </c>
      <c r="Q4" s="67" t="s">
        <v>2183</v>
      </c>
      <c r="R4" s="67">
        <v>2</v>
      </c>
      <c r="S4" s="67">
        <v>4</v>
      </c>
      <c r="T4" s="67">
        <v>0.35</v>
      </c>
      <c r="U4" s="67" t="s">
        <v>2177</v>
      </c>
      <c r="V4" s="403">
        <v>28.621422965860098</v>
      </c>
      <c r="W4" s="403">
        <v>28.859653944863801</v>
      </c>
      <c r="X4" s="403">
        <v>29.284144150939198</v>
      </c>
      <c r="Y4" s="403">
        <v>30.005487217046898</v>
      </c>
      <c r="Z4" s="403">
        <v>30.719382622722701</v>
      </c>
      <c r="AA4" s="403">
        <v>31.146299074718801</v>
      </c>
      <c r="AB4" s="403">
        <v>31.373896697228801</v>
      </c>
      <c r="AC4" s="403">
        <v>0.69664236070963903</v>
      </c>
      <c r="AD4" s="67" t="s">
        <v>2182</v>
      </c>
    </row>
    <row r="5" spans="1:30" s="67" customFormat="1" ht="15" customHeight="1">
      <c r="A5" s="67" t="s">
        <v>7156</v>
      </c>
      <c r="B5" s="67" t="s">
        <v>2184</v>
      </c>
      <c r="C5" s="67" t="s">
        <v>2185</v>
      </c>
      <c r="D5" s="67" t="s">
        <v>2186</v>
      </c>
      <c r="E5" s="67">
        <v>40.1</v>
      </c>
      <c r="F5" s="67">
        <v>15.8</v>
      </c>
      <c r="H5" s="67" t="s">
        <v>2179</v>
      </c>
      <c r="I5" s="67" t="s">
        <v>2172</v>
      </c>
      <c r="K5" s="68">
        <v>207.72</v>
      </c>
      <c r="L5" s="67">
        <v>19.77</v>
      </c>
      <c r="M5" s="65">
        <f t="shared" si="0"/>
        <v>23.935000000000002</v>
      </c>
      <c r="N5" s="67" t="s">
        <v>261</v>
      </c>
      <c r="O5" s="69" t="s">
        <v>2405</v>
      </c>
      <c r="P5" s="67" t="s">
        <v>2188</v>
      </c>
      <c r="Q5" s="67" t="s">
        <v>2189</v>
      </c>
      <c r="R5" s="67">
        <v>3</v>
      </c>
      <c r="S5" s="67">
        <v>3</v>
      </c>
      <c r="T5" s="67">
        <v>0.55000000000000004</v>
      </c>
      <c r="U5" s="67" t="s">
        <v>2190</v>
      </c>
      <c r="V5" s="403">
        <v>29.607633666972401</v>
      </c>
      <c r="W5" s="403">
        <v>29.855678149405499</v>
      </c>
      <c r="X5" s="403">
        <v>30.282842350515502</v>
      </c>
      <c r="Y5" s="403">
        <v>31.0584658310413</v>
      </c>
      <c r="Z5" s="403">
        <v>31.834471449497499</v>
      </c>
      <c r="AA5" s="403">
        <v>32.296945645497303</v>
      </c>
      <c r="AB5" s="403">
        <v>32.501122467047701</v>
      </c>
      <c r="AC5" s="403">
        <v>0.74734482879264696</v>
      </c>
      <c r="AD5" s="67" t="s">
        <v>2187</v>
      </c>
    </row>
    <row r="6" spans="1:30" s="67" customFormat="1" ht="15" customHeight="1">
      <c r="A6" s="67" t="s">
        <v>7157</v>
      </c>
      <c r="B6" s="67" t="s">
        <v>2191</v>
      </c>
      <c r="C6" s="67" t="s">
        <v>2168</v>
      </c>
      <c r="D6" s="67" t="s">
        <v>2169</v>
      </c>
      <c r="E6" s="67">
        <v>40.1</v>
      </c>
      <c r="F6" s="67">
        <v>15.8</v>
      </c>
      <c r="H6" s="67" t="s">
        <v>2192</v>
      </c>
      <c r="I6" s="67" t="s">
        <v>2171</v>
      </c>
      <c r="K6" s="68">
        <v>209.46</v>
      </c>
      <c r="L6" s="67">
        <v>20.010000000000002</v>
      </c>
      <c r="M6" s="65">
        <f t="shared" si="0"/>
        <v>22.855000000000004</v>
      </c>
      <c r="N6" s="67" t="s">
        <v>2193</v>
      </c>
      <c r="O6" s="69" t="s">
        <v>2194</v>
      </c>
      <c r="P6" s="67" t="s">
        <v>2175</v>
      </c>
      <c r="Q6" s="67">
        <v>2</v>
      </c>
      <c r="R6" s="67">
        <v>2</v>
      </c>
      <c r="S6" s="67">
        <v>1</v>
      </c>
      <c r="T6" s="67" t="s">
        <v>2196</v>
      </c>
      <c r="U6" s="67" t="s">
        <v>2177</v>
      </c>
      <c r="V6" s="403">
        <v>28.653635877490501</v>
      </c>
      <c r="W6" s="403">
        <v>28.873377444092799</v>
      </c>
      <c r="X6" s="403">
        <v>29.3177250473843</v>
      </c>
      <c r="Y6" s="403">
        <v>30.0312807933431</v>
      </c>
      <c r="Z6" s="403">
        <v>30.764121014225601</v>
      </c>
      <c r="AA6" s="403">
        <v>31.183777172920699</v>
      </c>
      <c r="AB6" s="403">
        <v>31.4157556017811</v>
      </c>
      <c r="AC6" s="403">
        <v>0.70031702654052896</v>
      </c>
      <c r="AD6" s="67" t="s">
        <v>2195</v>
      </c>
    </row>
    <row r="7" spans="1:30" s="67" customFormat="1" ht="15" customHeight="1">
      <c r="A7" s="67" t="s">
        <v>7158</v>
      </c>
      <c r="B7" s="67" t="s">
        <v>2197</v>
      </c>
      <c r="C7" s="67" t="s">
        <v>2185</v>
      </c>
      <c r="D7" s="67" t="s">
        <v>2186</v>
      </c>
      <c r="E7" s="67">
        <v>40.1</v>
      </c>
      <c r="F7" s="67">
        <v>15.8</v>
      </c>
      <c r="H7" s="67" t="s">
        <v>2198</v>
      </c>
      <c r="I7" s="67" t="s">
        <v>2199</v>
      </c>
      <c r="K7" s="68">
        <v>209.46</v>
      </c>
      <c r="L7" s="67">
        <v>19.96</v>
      </c>
      <c r="M7" s="65">
        <f t="shared" si="0"/>
        <v>23.08</v>
      </c>
      <c r="N7" s="67" t="s">
        <v>2193</v>
      </c>
      <c r="O7" s="69" t="s">
        <v>2173</v>
      </c>
      <c r="P7" s="67" t="s">
        <v>2188</v>
      </c>
      <c r="Q7" s="67" t="s">
        <v>2200</v>
      </c>
      <c r="R7" s="67">
        <v>3</v>
      </c>
      <c r="S7" s="67">
        <v>5</v>
      </c>
      <c r="T7" s="67">
        <v>0.37</v>
      </c>
      <c r="U7" s="67" t="s">
        <v>2190</v>
      </c>
      <c r="V7" s="403">
        <v>28.8618527869791</v>
      </c>
      <c r="W7" s="403">
        <v>29.101925218107201</v>
      </c>
      <c r="X7" s="403">
        <v>29.5252407013305</v>
      </c>
      <c r="Y7" s="403">
        <v>30.248993346044099</v>
      </c>
      <c r="Z7" s="403">
        <v>30.9851621194694</v>
      </c>
      <c r="AA7" s="403">
        <v>31.421184386030301</v>
      </c>
      <c r="AB7" s="403">
        <v>31.613102976101601</v>
      </c>
      <c r="AC7" s="403">
        <v>0.706925189279072</v>
      </c>
      <c r="AD7" s="67" t="s">
        <v>2195</v>
      </c>
    </row>
    <row r="8" spans="1:30" s="67" customFormat="1" ht="15" customHeight="1">
      <c r="A8" s="67" t="s">
        <v>7159</v>
      </c>
      <c r="B8" s="67" t="s">
        <v>2201</v>
      </c>
      <c r="C8" s="67" t="s">
        <v>2202</v>
      </c>
      <c r="D8" s="67" t="s">
        <v>2186</v>
      </c>
      <c r="E8" s="67">
        <v>40.1</v>
      </c>
      <c r="F8" s="67">
        <v>15.8</v>
      </c>
      <c r="H8" s="67" t="s">
        <v>2198</v>
      </c>
      <c r="I8" s="67" t="s">
        <v>2203</v>
      </c>
      <c r="K8" s="174">
        <v>209.7</v>
      </c>
      <c r="L8" s="175">
        <v>20.76</v>
      </c>
      <c r="M8" s="156">
        <f t="shared" si="0"/>
        <v>19.480000000000004</v>
      </c>
      <c r="N8" s="67" t="s">
        <v>2193</v>
      </c>
      <c r="O8" s="69" t="s">
        <v>2204</v>
      </c>
      <c r="P8" s="67" t="s">
        <v>2188</v>
      </c>
      <c r="Q8" s="67" t="s">
        <v>2205</v>
      </c>
      <c r="R8" s="67">
        <v>3</v>
      </c>
      <c r="S8" s="67">
        <v>4</v>
      </c>
      <c r="T8" s="67">
        <v>0.44</v>
      </c>
      <c r="U8" s="67" t="s">
        <v>2190</v>
      </c>
      <c r="V8" s="403">
        <v>25.793366257435402</v>
      </c>
      <c r="W8" s="403">
        <v>25.9735224248573</v>
      </c>
      <c r="X8" s="403">
        <v>26.2999546060319</v>
      </c>
      <c r="Y8" s="403">
        <v>26.874298868306798</v>
      </c>
      <c r="Z8" s="403">
        <v>27.440078641335202</v>
      </c>
      <c r="AA8" s="403">
        <v>27.774663189546501</v>
      </c>
      <c r="AB8" s="403">
        <v>27.9403482050386</v>
      </c>
      <c r="AC8" s="403">
        <v>0.54971543503988796</v>
      </c>
      <c r="AD8" s="67" t="s">
        <v>2195</v>
      </c>
    </row>
    <row r="9" spans="1:30" s="67" customFormat="1" ht="15" customHeight="1">
      <c r="A9" s="67" t="s">
        <v>7160</v>
      </c>
      <c r="B9" s="67" t="s">
        <v>2206</v>
      </c>
      <c r="C9" s="67" t="s">
        <v>2207</v>
      </c>
      <c r="D9" s="67" t="s">
        <v>2169</v>
      </c>
      <c r="E9" s="67">
        <v>40.1</v>
      </c>
      <c r="F9" s="67">
        <v>15.8</v>
      </c>
      <c r="H9" s="67" t="s">
        <v>2198</v>
      </c>
      <c r="I9" s="67" t="s">
        <v>2203</v>
      </c>
      <c r="K9" s="68">
        <v>209.94</v>
      </c>
      <c r="L9" s="67">
        <v>19.260000000000002</v>
      </c>
      <c r="M9" s="65">
        <f t="shared" si="0"/>
        <v>26.230000000000004</v>
      </c>
      <c r="N9" s="67" t="s">
        <v>2193</v>
      </c>
      <c r="O9" s="69" t="s">
        <v>2204</v>
      </c>
      <c r="P9" s="67" t="s">
        <v>2175</v>
      </c>
      <c r="Q9" s="67" t="s">
        <v>2208</v>
      </c>
      <c r="R9" s="67">
        <v>3</v>
      </c>
      <c r="S9" s="67">
        <v>5</v>
      </c>
      <c r="T9" s="67">
        <v>0.31</v>
      </c>
      <c r="U9" s="67" t="s">
        <v>2177</v>
      </c>
      <c r="V9" s="403">
        <v>31.521683294082301</v>
      </c>
      <c r="W9" s="403">
        <v>31.801619186869001</v>
      </c>
      <c r="X9" s="403">
        <v>32.335435176943697</v>
      </c>
      <c r="Y9" s="403">
        <v>33.210653170559297</v>
      </c>
      <c r="Z9" s="403">
        <v>34.090805913447603</v>
      </c>
      <c r="AA9" s="403">
        <v>34.599073856932399</v>
      </c>
      <c r="AB9" s="403">
        <v>34.880724588783202</v>
      </c>
      <c r="AC9" s="403">
        <v>0.84877318541816504</v>
      </c>
      <c r="AD9" s="67" t="s">
        <v>2195</v>
      </c>
    </row>
    <row r="10" spans="1:30" s="67" customFormat="1" ht="15" customHeight="1">
      <c r="A10" s="67" t="s">
        <v>7161</v>
      </c>
      <c r="B10" s="67" t="s">
        <v>2209</v>
      </c>
      <c r="C10" s="67" t="s">
        <v>2202</v>
      </c>
      <c r="D10" s="67" t="s">
        <v>2186</v>
      </c>
      <c r="E10" s="67">
        <v>40.1</v>
      </c>
      <c r="F10" s="67">
        <v>15.8</v>
      </c>
      <c r="H10" s="67" t="s">
        <v>2198</v>
      </c>
      <c r="I10" s="67" t="s">
        <v>2203</v>
      </c>
      <c r="K10" s="68">
        <v>210.18</v>
      </c>
      <c r="L10" s="67">
        <v>20.23</v>
      </c>
      <c r="M10" s="65">
        <f t="shared" si="0"/>
        <v>21.865000000000009</v>
      </c>
      <c r="N10" s="67" t="s">
        <v>2193</v>
      </c>
      <c r="O10" s="69" t="s">
        <v>2204</v>
      </c>
      <c r="P10" s="67" t="s">
        <v>2188</v>
      </c>
      <c r="Q10" s="67" t="s">
        <v>2210</v>
      </c>
      <c r="R10" s="67">
        <v>3</v>
      </c>
      <c r="S10" s="67">
        <v>4</v>
      </c>
      <c r="T10" s="67">
        <v>0.45</v>
      </c>
      <c r="U10" s="67" t="s">
        <v>2190</v>
      </c>
      <c r="V10" s="403">
        <v>27.8325556995221</v>
      </c>
      <c r="W10" s="403">
        <v>28.047862774786299</v>
      </c>
      <c r="X10" s="403">
        <v>28.431132597939701</v>
      </c>
      <c r="Y10" s="403">
        <v>29.109463608271099</v>
      </c>
      <c r="Z10" s="403">
        <v>29.785323098370299</v>
      </c>
      <c r="AA10" s="403">
        <v>30.181976496341601</v>
      </c>
      <c r="AB10" s="403">
        <v>30.393164091899099</v>
      </c>
      <c r="AC10" s="403">
        <v>0.65336605976447804</v>
      </c>
      <c r="AD10" s="67" t="s">
        <v>2195</v>
      </c>
    </row>
    <row r="11" spans="1:30" s="67" customFormat="1" ht="15" customHeight="1">
      <c r="A11" s="67" t="s">
        <v>7162</v>
      </c>
      <c r="B11" s="67" t="s">
        <v>2211</v>
      </c>
      <c r="C11" s="67" t="s">
        <v>2207</v>
      </c>
      <c r="D11" s="67" t="s">
        <v>2169</v>
      </c>
      <c r="E11" s="67">
        <v>40.1</v>
      </c>
      <c r="F11" s="67">
        <v>15.8</v>
      </c>
      <c r="H11" s="67" t="s">
        <v>2198</v>
      </c>
      <c r="I11" s="67" t="s">
        <v>2203</v>
      </c>
      <c r="K11" s="68">
        <v>210.66</v>
      </c>
      <c r="L11" s="67">
        <v>19.059999999999999</v>
      </c>
      <c r="M11" s="65">
        <f t="shared" si="0"/>
        <v>27.13000000000001</v>
      </c>
      <c r="N11" s="67" t="s">
        <v>2193</v>
      </c>
      <c r="O11" s="69" t="s">
        <v>2212</v>
      </c>
      <c r="P11" s="67" t="s">
        <v>2175</v>
      </c>
      <c r="Q11" s="67">
        <v>4</v>
      </c>
      <c r="R11" s="67">
        <v>3</v>
      </c>
      <c r="S11" s="67">
        <v>2</v>
      </c>
      <c r="T11" s="67">
        <v>0.47</v>
      </c>
      <c r="U11" s="67" t="s">
        <v>2177</v>
      </c>
      <c r="V11" s="403">
        <v>32.305450124984098</v>
      </c>
      <c r="W11" s="403">
        <v>32.587645016682004</v>
      </c>
      <c r="X11" s="403">
        <v>33.127083329452603</v>
      </c>
      <c r="Y11" s="403">
        <v>34.047488736856003</v>
      </c>
      <c r="Z11" s="403">
        <v>34.970032310283003</v>
      </c>
      <c r="AA11" s="403">
        <v>35.506872790258697</v>
      </c>
      <c r="AB11" s="403">
        <v>35.803098670738798</v>
      </c>
      <c r="AC11" s="403">
        <v>0.88664451867909799</v>
      </c>
      <c r="AD11" s="67" t="s">
        <v>2195</v>
      </c>
    </row>
    <row r="12" spans="1:30" s="67" customFormat="1" ht="15" customHeight="1">
      <c r="A12" s="67" t="s">
        <v>7163</v>
      </c>
      <c r="B12" s="67" t="s">
        <v>2213</v>
      </c>
      <c r="C12" s="67" t="s">
        <v>2168</v>
      </c>
      <c r="D12" s="67" t="s">
        <v>2169</v>
      </c>
      <c r="E12" s="67">
        <v>40.1</v>
      </c>
      <c r="F12" s="67">
        <v>15.8</v>
      </c>
      <c r="H12" s="67" t="s">
        <v>2198</v>
      </c>
      <c r="I12" s="67" t="s">
        <v>2203</v>
      </c>
      <c r="K12" s="68">
        <v>211.61</v>
      </c>
      <c r="L12" s="67">
        <v>19.239999999999998</v>
      </c>
      <c r="M12" s="65">
        <f t="shared" si="0"/>
        <v>26.320000000000007</v>
      </c>
      <c r="N12" s="67" t="s">
        <v>2193</v>
      </c>
      <c r="O12" s="69" t="s">
        <v>2214</v>
      </c>
      <c r="P12" s="67" t="s">
        <v>2175</v>
      </c>
      <c r="Q12" s="67">
        <v>20</v>
      </c>
      <c r="R12" s="67">
        <v>2</v>
      </c>
      <c r="S12" s="67">
        <v>5</v>
      </c>
      <c r="T12" s="67">
        <v>0.21</v>
      </c>
      <c r="U12" s="67" t="s">
        <v>2177</v>
      </c>
      <c r="V12" s="403">
        <v>31.610728570909501</v>
      </c>
      <c r="W12" s="403">
        <v>31.861120512813301</v>
      </c>
      <c r="X12" s="403">
        <v>32.403005306531497</v>
      </c>
      <c r="Y12" s="403">
        <v>33.2862410343946</v>
      </c>
      <c r="Z12" s="403">
        <v>34.172940029859902</v>
      </c>
      <c r="AA12" s="403">
        <v>34.667846844648402</v>
      </c>
      <c r="AB12" s="403">
        <v>34.920715149073402</v>
      </c>
      <c r="AC12" s="403">
        <v>0.85080645663859999</v>
      </c>
      <c r="AD12" s="67" t="s">
        <v>2195</v>
      </c>
    </row>
    <row r="13" spans="1:30" s="67" customFormat="1" ht="15" customHeight="1">
      <c r="A13" s="67" t="s">
        <v>7164</v>
      </c>
      <c r="B13" s="67" t="s">
        <v>2215</v>
      </c>
      <c r="C13" s="67" t="s">
        <v>2207</v>
      </c>
      <c r="D13" s="67" t="s">
        <v>2169</v>
      </c>
      <c r="E13" s="67">
        <v>40.1</v>
      </c>
      <c r="F13" s="67">
        <v>15.8</v>
      </c>
      <c r="H13" s="67" t="s">
        <v>2198</v>
      </c>
      <c r="I13" s="67" t="s">
        <v>2203</v>
      </c>
      <c r="K13" s="68">
        <v>212.09</v>
      </c>
      <c r="L13" s="67">
        <v>19.11</v>
      </c>
      <c r="M13" s="65">
        <f t="shared" si="0"/>
        <v>26.905000000000001</v>
      </c>
      <c r="N13" s="67" t="s">
        <v>2193</v>
      </c>
      <c r="O13" s="69" t="s">
        <v>2216</v>
      </c>
      <c r="P13" s="67" t="s">
        <v>2175</v>
      </c>
      <c r="Q13" s="67">
        <v>18</v>
      </c>
      <c r="R13" s="67">
        <v>3</v>
      </c>
      <c r="S13" s="67">
        <v>6</v>
      </c>
      <c r="T13" s="67">
        <v>0.22</v>
      </c>
      <c r="U13" s="67" t="s">
        <v>2177</v>
      </c>
      <c r="V13" s="403">
        <v>32.1034685519001</v>
      </c>
      <c r="W13" s="403">
        <v>32.367342362641203</v>
      </c>
      <c r="X13" s="403">
        <v>32.910495810716498</v>
      </c>
      <c r="Y13" s="403">
        <v>33.836735290325301</v>
      </c>
      <c r="Z13" s="403">
        <v>34.754661496229801</v>
      </c>
      <c r="AA13" s="403">
        <v>35.292108904100701</v>
      </c>
      <c r="AB13" s="403">
        <v>35.565823083532898</v>
      </c>
      <c r="AC13" s="403">
        <v>0.88676930833348799</v>
      </c>
      <c r="AD13" s="67" t="s">
        <v>2195</v>
      </c>
    </row>
    <row r="14" spans="1:30" s="67" customFormat="1" ht="15" customHeight="1">
      <c r="A14" s="67" t="s">
        <v>7165</v>
      </c>
      <c r="B14" s="67" t="s">
        <v>2217</v>
      </c>
      <c r="C14" s="67" t="s">
        <v>2207</v>
      </c>
      <c r="D14" s="67" t="s">
        <v>2169</v>
      </c>
      <c r="E14" s="67">
        <v>40.1</v>
      </c>
      <c r="F14" s="67">
        <v>15.8</v>
      </c>
      <c r="H14" s="67" t="s">
        <v>2198</v>
      </c>
      <c r="I14" s="67" t="s">
        <v>2203</v>
      </c>
      <c r="K14" s="68">
        <v>212.57</v>
      </c>
      <c r="L14" s="67">
        <v>19</v>
      </c>
      <c r="M14" s="65">
        <f t="shared" si="0"/>
        <v>27.400000000000006</v>
      </c>
      <c r="N14" s="67" t="s">
        <v>2193</v>
      </c>
      <c r="O14" s="69" t="s">
        <v>2212</v>
      </c>
      <c r="P14" s="67" t="s">
        <v>2175</v>
      </c>
      <c r="Q14" s="67">
        <v>8</v>
      </c>
      <c r="R14" s="67">
        <v>3</v>
      </c>
      <c r="S14" s="67">
        <v>3</v>
      </c>
      <c r="T14" s="67">
        <v>0.54</v>
      </c>
      <c r="U14" s="67" t="s">
        <v>2177</v>
      </c>
      <c r="V14" s="403">
        <v>32.528459620085698</v>
      </c>
      <c r="W14" s="403">
        <v>32.837055140718299</v>
      </c>
      <c r="X14" s="403">
        <v>33.3789831917912</v>
      </c>
      <c r="Y14" s="403">
        <v>34.306831996433701</v>
      </c>
      <c r="Z14" s="403">
        <v>35.223527395692699</v>
      </c>
      <c r="AA14" s="403">
        <v>35.7823290287565</v>
      </c>
      <c r="AB14" s="403">
        <v>36.075905082121203</v>
      </c>
      <c r="AC14" s="403">
        <v>0.89791893781850196</v>
      </c>
      <c r="AD14" s="67" t="s">
        <v>2195</v>
      </c>
    </row>
    <row r="15" spans="1:30" s="67" customFormat="1" ht="15" customHeight="1">
      <c r="A15" s="67" t="s">
        <v>7166</v>
      </c>
      <c r="B15" s="67" t="s">
        <v>2218</v>
      </c>
      <c r="C15" s="67" t="s">
        <v>2219</v>
      </c>
      <c r="D15" s="67" t="s">
        <v>2169</v>
      </c>
      <c r="E15" s="67">
        <v>40.1</v>
      </c>
      <c r="F15" s="67">
        <v>15.8</v>
      </c>
      <c r="H15" s="67" t="s">
        <v>2198</v>
      </c>
      <c r="I15" s="67" t="s">
        <v>2203</v>
      </c>
      <c r="K15" s="174">
        <v>213.05</v>
      </c>
      <c r="L15" s="175">
        <v>19.829999999999998</v>
      </c>
      <c r="M15" s="156">
        <f t="shared" si="0"/>
        <v>23.66500000000002</v>
      </c>
      <c r="N15" s="67" t="s">
        <v>2193</v>
      </c>
      <c r="O15" s="69" t="s">
        <v>2220</v>
      </c>
      <c r="P15" s="67" t="s">
        <v>2175</v>
      </c>
      <c r="Q15" s="67">
        <v>7</v>
      </c>
      <c r="R15" s="67" t="s">
        <v>2221</v>
      </c>
      <c r="S15" s="67">
        <v>2</v>
      </c>
      <c r="T15" s="67">
        <v>0.21</v>
      </c>
      <c r="U15" s="67" t="s">
        <v>2177</v>
      </c>
      <c r="V15" s="403">
        <v>29.359857377808499</v>
      </c>
      <c r="W15" s="403">
        <v>29.560890103581499</v>
      </c>
      <c r="X15" s="403">
        <v>30.0252005666255</v>
      </c>
      <c r="Y15" s="403">
        <v>30.792327678220101</v>
      </c>
      <c r="Z15" s="403">
        <v>31.545277415515798</v>
      </c>
      <c r="AA15" s="403">
        <v>32.010603241988498</v>
      </c>
      <c r="AB15" s="403">
        <v>32.237729049838499</v>
      </c>
      <c r="AC15" s="403">
        <v>0.735452278153924</v>
      </c>
      <c r="AD15" s="67" t="s">
        <v>2195</v>
      </c>
    </row>
    <row r="16" spans="1:30" s="67" customFormat="1" ht="15" customHeight="1">
      <c r="A16" s="67" t="s">
        <v>7167</v>
      </c>
      <c r="B16" s="67" t="s">
        <v>2222</v>
      </c>
      <c r="C16" s="67" t="s">
        <v>2207</v>
      </c>
      <c r="D16" s="67" t="s">
        <v>2169</v>
      </c>
      <c r="E16" s="67">
        <v>40.1</v>
      </c>
      <c r="F16" s="67">
        <v>15.8</v>
      </c>
      <c r="H16" s="67" t="s">
        <v>2198</v>
      </c>
      <c r="I16" s="67" t="s">
        <v>2203</v>
      </c>
      <c r="K16" s="68">
        <v>213.28</v>
      </c>
      <c r="L16" s="67">
        <v>18.559999999999999</v>
      </c>
      <c r="M16" s="65">
        <f t="shared" si="0"/>
        <v>29.38000000000001</v>
      </c>
      <c r="N16" s="67" t="s">
        <v>2193</v>
      </c>
      <c r="O16" s="69" t="s">
        <v>2216</v>
      </c>
      <c r="P16" s="67" t="s">
        <v>2175</v>
      </c>
      <c r="Q16" s="67">
        <v>12</v>
      </c>
      <c r="R16" s="67">
        <v>3</v>
      </c>
      <c r="S16" s="67">
        <v>3</v>
      </c>
      <c r="T16" s="67">
        <v>0.38</v>
      </c>
      <c r="U16" s="67" t="s">
        <v>2177</v>
      </c>
      <c r="V16" s="403">
        <v>34.168461122142297</v>
      </c>
      <c r="W16" s="403">
        <v>34.518937550083002</v>
      </c>
      <c r="X16" s="403">
        <v>35.139916027900398</v>
      </c>
      <c r="Y16" s="403">
        <v>36.154969049880997</v>
      </c>
      <c r="Z16" s="403">
        <v>37.183175740910002</v>
      </c>
      <c r="AA16" s="403">
        <v>37.777464932813501</v>
      </c>
      <c r="AB16" s="403">
        <v>38.101498748116803</v>
      </c>
      <c r="AC16" s="403">
        <v>0.99011945033132598</v>
      </c>
      <c r="AD16" s="67" t="s">
        <v>2195</v>
      </c>
    </row>
    <row r="17" spans="1:30" s="67" customFormat="1" ht="15" customHeight="1">
      <c r="A17" s="67" t="s">
        <v>7168</v>
      </c>
      <c r="B17" s="67" t="s">
        <v>2223</v>
      </c>
      <c r="C17" s="67" t="s">
        <v>2219</v>
      </c>
      <c r="D17" s="67" t="s">
        <v>2169</v>
      </c>
      <c r="E17" s="67">
        <v>40.1</v>
      </c>
      <c r="F17" s="67">
        <v>15.8</v>
      </c>
      <c r="H17" s="67" t="s">
        <v>2198</v>
      </c>
      <c r="I17" s="67" t="s">
        <v>2203</v>
      </c>
      <c r="K17" s="68">
        <v>213.52</v>
      </c>
      <c r="L17" s="67">
        <v>18.29</v>
      </c>
      <c r="M17" s="65">
        <f t="shared" si="0"/>
        <v>30.595000000000013</v>
      </c>
      <c r="N17" s="67" t="s">
        <v>2193</v>
      </c>
      <c r="O17" s="69" t="s">
        <v>2216</v>
      </c>
      <c r="P17" s="67" t="s">
        <v>2175</v>
      </c>
      <c r="Q17" s="67" t="s">
        <v>2224</v>
      </c>
      <c r="R17" s="67" t="s">
        <v>2221</v>
      </c>
      <c r="S17" s="67">
        <v>3</v>
      </c>
      <c r="T17" s="67">
        <v>0.24</v>
      </c>
      <c r="U17" s="67" t="s">
        <v>2177</v>
      </c>
      <c r="V17" s="403">
        <v>35.242254089037303</v>
      </c>
      <c r="W17" s="403">
        <v>35.572315795419797</v>
      </c>
      <c r="X17" s="403">
        <v>36.2210368621936</v>
      </c>
      <c r="Y17" s="403">
        <v>37.303385476530401</v>
      </c>
      <c r="Z17" s="403">
        <v>38.3877372989691</v>
      </c>
      <c r="AA17" s="403">
        <v>39.0085408284328</v>
      </c>
      <c r="AB17" s="403">
        <v>39.343792243519196</v>
      </c>
      <c r="AC17" s="403">
        <v>1.0468228570149201</v>
      </c>
      <c r="AD17" s="67" t="s">
        <v>2195</v>
      </c>
    </row>
    <row r="18" spans="1:30" s="67" customFormat="1" ht="15" customHeight="1">
      <c r="A18" s="67" t="s">
        <v>7169</v>
      </c>
      <c r="B18" s="67" t="s">
        <v>2225</v>
      </c>
      <c r="C18" s="67" t="s">
        <v>2207</v>
      </c>
      <c r="D18" s="67" t="s">
        <v>2169</v>
      </c>
      <c r="E18" s="67">
        <v>40.1</v>
      </c>
      <c r="F18" s="67">
        <v>15.8</v>
      </c>
      <c r="H18" s="67" t="s">
        <v>2198</v>
      </c>
      <c r="I18" s="67" t="s">
        <v>2203</v>
      </c>
      <c r="K18" s="68">
        <v>214</v>
      </c>
      <c r="L18" s="67">
        <v>19.25</v>
      </c>
      <c r="M18" s="65">
        <f t="shared" si="0"/>
        <v>26.275000000000006</v>
      </c>
      <c r="N18" s="67" t="s">
        <v>2193</v>
      </c>
      <c r="O18" s="69" t="s">
        <v>2216</v>
      </c>
      <c r="P18" s="67" t="s">
        <v>2175</v>
      </c>
      <c r="Q18" s="67">
        <v>19</v>
      </c>
      <c r="R18" s="67">
        <v>3</v>
      </c>
      <c r="S18" s="67">
        <v>5</v>
      </c>
      <c r="T18" s="67">
        <v>0.22</v>
      </c>
      <c r="U18" s="67" t="s">
        <v>2177</v>
      </c>
      <c r="V18" s="403">
        <v>31.6048710815353</v>
      </c>
      <c r="W18" s="403">
        <v>31.879961034375899</v>
      </c>
      <c r="X18" s="403">
        <v>32.363876910346598</v>
      </c>
      <c r="Y18" s="403">
        <v>33.239836833692003</v>
      </c>
      <c r="Z18" s="403">
        <v>34.105932416926201</v>
      </c>
      <c r="AA18" s="403">
        <v>34.651095880962401</v>
      </c>
      <c r="AB18" s="403">
        <v>34.918637031174597</v>
      </c>
      <c r="AC18" s="403">
        <v>0.84335597534138995</v>
      </c>
      <c r="AD18" s="67" t="s">
        <v>2195</v>
      </c>
    </row>
    <row r="19" spans="1:30" s="67" customFormat="1" ht="15" customHeight="1">
      <c r="A19" s="67" t="s">
        <v>7170</v>
      </c>
      <c r="B19" s="67" t="s">
        <v>2226</v>
      </c>
      <c r="C19" s="67" t="s">
        <v>2168</v>
      </c>
      <c r="D19" s="67" t="s">
        <v>2169</v>
      </c>
      <c r="E19" s="67">
        <v>40.1</v>
      </c>
      <c r="F19" s="67">
        <v>15.8</v>
      </c>
      <c r="H19" s="67" t="s">
        <v>2198</v>
      </c>
      <c r="I19" s="67" t="s">
        <v>2203</v>
      </c>
      <c r="K19" s="68">
        <v>214.96</v>
      </c>
      <c r="L19" s="67">
        <v>19</v>
      </c>
      <c r="M19" s="65">
        <f t="shared" si="0"/>
        <v>27.400000000000006</v>
      </c>
      <c r="N19" s="67" t="s">
        <v>2193</v>
      </c>
      <c r="O19" s="69" t="s">
        <v>2227</v>
      </c>
      <c r="P19" s="67" t="s">
        <v>2175</v>
      </c>
      <c r="Q19" s="67">
        <v>13</v>
      </c>
      <c r="R19" s="67">
        <v>2</v>
      </c>
      <c r="S19" s="67">
        <v>4</v>
      </c>
      <c r="T19" s="67">
        <v>0.27</v>
      </c>
      <c r="U19" s="67" t="s">
        <v>2177</v>
      </c>
      <c r="V19" s="403">
        <v>32.5201276171491</v>
      </c>
      <c r="W19" s="403">
        <v>32.817186803819702</v>
      </c>
      <c r="X19" s="403">
        <v>33.3594575995836</v>
      </c>
      <c r="Y19" s="403">
        <v>34.294918548044699</v>
      </c>
      <c r="Z19" s="403">
        <v>35.223382267963103</v>
      </c>
      <c r="AA19" s="403">
        <v>35.782083893664101</v>
      </c>
      <c r="AB19" s="403">
        <v>36.093944041329898</v>
      </c>
      <c r="AC19" s="403">
        <v>0.90289027050475001</v>
      </c>
      <c r="AD19" s="67" t="s">
        <v>2195</v>
      </c>
    </row>
    <row r="20" spans="1:30" s="67" customFormat="1" ht="15" customHeight="1">
      <c r="A20" s="67" t="s">
        <v>7171</v>
      </c>
      <c r="B20" s="67" t="s">
        <v>2228</v>
      </c>
      <c r="C20" s="67" t="s">
        <v>2207</v>
      </c>
      <c r="D20" s="67" t="s">
        <v>2169</v>
      </c>
      <c r="E20" s="67">
        <v>40.1</v>
      </c>
      <c r="F20" s="67">
        <v>15.8</v>
      </c>
      <c r="H20" s="67" t="s">
        <v>2198</v>
      </c>
      <c r="I20" s="67" t="s">
        <v>2203</v>
      </c>
      <c r="K20" s="68">
        <v>216.19</v>
      </c>
      <c r="L20" s="67">
        <v>20.14</v>
      </c>
      <c r="M20" s="65">
        <f t="shared" si="0"/>
        <v>22.27000000000001</v>
      </c>
      <c r="N20" s="67" t="s">
        <v>2193</v>
      </c>
      <c r="O20" s="69" t="s">
        <v>2229</v>
      </c>
      <c r="P20" s="67" t="s">
        <v>2175</v>
      </c>
      <c r="Q20" s="67" t="s">
        <v>2230</v>
      </c>
      <c r="R20" s="67">
        <v>3</v>
      </c>
      <c r="S20" s="67">
        <v>4</v>
      </c>
      <c r="T20" s="67">
        <v>0.25</v>
      </c>
      <c r="U20" s="67" t="s">
        <v>2177</v>
      </c>
      <c r="V20" s="403">
        <v>28.171509983403102</v>
      </c>
      <c r="W20" s="403">
        <v>28.384318471173302</v>
      </c>
      <c r="X20" s="403">
        <v>28.783227125537898</v>
      </c>
      <c r="Y20" s="403">
        <v>29.484701506321802</v>
      </c>
      <c r="Z20" s="403">
        <v>30.177908193222802</v>
      </c>
      <c r="AA20" s="403">
        <v>30.5758548541647</v>
      </c>
      <c r="AB20" s="403">
        <v>30.799014437814801</v>
      </c>
      <c r="AC20" s="403">
        <v>0.67093194673471002</v>
      </c>
      <c r="AD20" s="67" t="s">
        <v>2195</v>
      </c>
    </row>
    <row r="21" spans="1:30" s="67" customFormat="1" ht="15" customHeight="1">
      <c r="A21" s="67" t="s">
        <v>7172</v>
      </c>
      <c r="B21" s="67" t="s">
        <v>2231</v>
      </c>
      <c r="C21" s="67" t="s">
        <v>2207</v>
      </c>
      <c r="D21" s="67" t="s">
        <v>2169</v>
      </c>
      <c r="E21" s="67">
        <v>40.1</v>
      </c>
      <c r="F21" s="67">
        <v>15.8</v>
      </c>
      <c r="H21" s="67" t="s">
        <v>2198</v>
      </c>
      <c r="I21" s="67" t="s">
        <v>2203</v>
      </c>
      <c r="K21" s="68">
        <v>217.42</v>
      </c>
      <c r="L21" s="67">
        <v>19.989999999999998</v>
      </c>
      <c r="M21" s="65">
        <f t="shared" si="0"/>
        <v>22.945000000000007</v>
      </c>
      <c r="N21" s="67" t="s">
        <v>2193</v>
      </c>
      <c r="O21" s="69" t="s">
        <v>2232</v>
      </c>
      <c r="P21" s="67" t="s">
        <v>2175</v>
      </c>
      <c r="Q21" s="67">
        <v>14</v>
      </c>
      <c r="R21" s="67">
        <v>3</v>
      </c>
      <c r="S21" s="67">
        <v>4</v>
      </c>
      <c r="T21" s="67">
        <v>0.25</v>
      </c>
      <c r="U21" s="67" t="s">
        <v>2177</v>
      </c>
      <c r="V21" s="403">
        <v>28.7366242860972</v>
      </c>
      <c r="W21" s="403">
        <v>28.981995347175801</v>
      </c>
      <c r="X21" s="403">
        <v>29.400987694273699</v>
      </c>
      <c r="Y21" s="403">
        <v>30.127521243039499</v>
      </c>
      <c r="Z21" s="403">
        <v>30.8489813403482</v>
      </c>
      <c r="AA21" s="403">
        <v>31.275453220212299</v>
      </c>
      <c r="AB21" s="403">
        <v>31.4893002893822</v>
      </c>
      <c r="AC21" s="403">
        <v>0.69939528224439595</v>
      </c>
      <c r="AD21" s="67" t="s">
        <v>2195</v>
      </c>
    </row>
    <row r="22" spans="1:30" s="67" customFormat="1" ht="15" customHeight="1">
      <c r="A22" s="67" t="s">
        <v>7173</v>
      </c>
      <c r="B22" s="67" t="s">
        <v>2233</v>
      </c>
      <c r="C22" s="67" t="s">
        <v>2234</v>
      </c>
      <c r="D22" s="67" t="s">
        <v>2169</v>
      </c>
      <c r="E22" s="67">
        <v>40.1</v>
      </c>
      <c r="F22" s="67">
        <v>15.8</v>
      </c>
      <c r="H22" s="67" t="s">
        <v>2198</v>
      </c>
      <c r="I22" s="67" t="s">
        <v>2203</v>
      </c>
      <c r="K22" s="68">
        <v>226</v>
      </c>
      <c r="L22" s="67">
        <v>20.56</v>
      </c>
      <c r="M22" s="65">
        <f t="shared" si="0"/>
        <v>20.38000000000001</v>
      </c>
      <c r="N22" s="67" t="s">
        <v>2193</v>
      </c>
      <c r="O22" s="69" t="s">
        <v>2235</v>
      </c>
      <c r="P22" s="67" t="s">
        <v>2175</v>
      </c>
      <c r="Q22" s="67">
        <v>8</v>
      </c>
      <c r="R22" s="67">
        <v>4</v>
      </c>
      <c r="S22" s="67">
        <v>3</v>
      </c>
      <c r="T22" s="67">
        <v>0.2</v>
      </c>
      <c r="U22" s="67" t="s">
        <v>2177</v>
      </c>
      <c r="V22" s="403">
        <v>26.556233247358701</v>
      </c>
      <c r="W22" s="403">
        <v>26.7319806145752</v>
      </c>
      <c r="X22" s="403">
        <v>27.105568643678399</v>
      </c>
      <c r="Y22" s="403">
        <v>27.7097224210716</v>
      </c>
      <c r="Z22" s="403">
        <v>28.315925851107</v>
      </c>
      <c r="AA22" s="403">
        <v>28.6730905331417</v>
      </c>
      <c r="AB22" s="403">
        <v>28.881733525214301</v>
      </c>
      <c r="AC22" s="403">
        <v>0.58851733124925798</v>
      </c>
      <c r="AD22" s="67" t="s">
        <v>2195</v>
      </c>
    </row>
    <row r="23" spans="1:30" s="67" customFormat="1" ht="15" customHeight="1">
      <c r="A23" s="67" t="s">
        <v>7174</v>
      </c>
      <c r="B23" s="67" t="s">
        <v>2236</v>
      </c>
      <c r="C23" s="67" t="s">
        <v>2234</v>
      </c>
      <c r="D23" s="67" t="s">
        <v>2169</v>
      </c>
      <c r="E23" s="67">
        <v>40.1</v>
      </c>
      <c r="F23" s="67">
        <v>15.8</v>
      </c>
      <c r="H23" s="67" t="s">
        <v>2198</v>
      </c>
      <c r="I23" s="67" t="s">
        <v>2203</v>
      </c>
      <c r="K23" s="68">
        <v>227</v>
      </c>
      <c r="L23" s="67">
        <v>19.809999999999999</v>
      </c>
      <c r="M23" s="65">
        <f t="shared" si="0"/>
        <v>23.75500000000001</v>
      </c>
      <c r="N23" s="67" t="s">
        <v>2193</v>
      </c>
      <c r="O23" s="69" t="s">
        <v>2235</v>
      </c>
      <c r="P23" s="67" t="s">
        <v>2175</v>
      </c>
      <c r="Q23" s="67">
        <v>18</v>
      </c>
      <c r="R23" s="67">
        <v>4</v>
      </c>
      <c r="S23" s="67">
        <v>5</v>
      </c>
      <c r="T23" s="67">
        <v>0.24</v>
      </c>
      <c r="U23" s="67" t="s">
        <v>2177</v>
      </c>
      <c r="V23" s="403">
        <v>29.426614282094398</v>
      </c>
      <c r="W23" s="403">
        <v>29.680691900109601</v>
      </c>
      <c r="X23" s="403">
        <v>30.102812028150801</v>
      </c>
      <c r="Y23" s="403">
        <v>30.878857536498501</v>
      </c>
      <c r="Z23" s="403">
        <v>31.6468053394244</v>
      </c>
      <c r="AA23" s="403">
        <v>32.092135555038404</v>
      </c>
      <c r="AB23" s="403">
        <v>32.320043748805197</v>
      </c>
      <c r="AC23" s="403">
        <v>0.74029141196405401</v>
      </c>
      <c r="AD23" s="67" t="s">
        <v>2195</v>
      </c>
    </row>
    <row r="24" spans="1:30" s="67" customFormat="1" ht="15" customHeight="1">
      <c r="A24" s="67" t="s">
        <v>7175</v>
      </c>
      <c r="B24" s="67" t="s">
        <v>2237</v>
      </c>
      <c r="C24" s="67" t="s">
        <v>2238</v>
      </c>
      <c r="D24" s="67" t="s">
        <v>2169</v>
      </c>
      <c r="E24" s="67">
        <v>40.1</v>
      </c>
      <c r="F24" s="67">
        <v>15.8</v>
      </c>
      <c r="H24" s="67" t="s">
        <v>2198</v>
      </c>
      <c r="I24" s="67" t="s">
        <v>2239</v>
      </c>
      <c r="K24" s="68">
        <v>228.71</v>
      </c>
      <c r="L24" s="67">
        <v>19.05</v>
      </c>
      <c r="M24" s="65">
        <f t="shared" si="0"/>
        <v>27.174999999999997</v>
      </c>
      <c r="N24" s="67" t="s">
        <v>2193</v>
      </c>
      <c r="O24" s="69" t="s">
        <v>2240</v>
      </c>
      <c r="P24" s="67" t="s">
        <v>2175</v>
      </c>
      <c r="Q24" s="67">
        <v>20</v>
      </c>
      <c r="R24" s="67">
        <v>2</v>
      </c>
      <c r="S24" s="67">
        <v>5</v>
      </c>
      <c r="T24" s="67">
        <v>0.18</v>
      </c>
      <c r="U24" s="67" t="s">
        <v>2177</v>
      </c>
      <c r="V24" s="403">
        <v>32.341680247426403</v>
      </c>
      <c r="W24" s="403">
        <v>32.619285500681798</v>
      </c>
      <c r="X24" s="403">
        <v>33.1598240321986</v>
      </c>
      <c r="Y24" s="403">
        <v>34.084838227205601</v>
      </c>
      <c r="Z24" s="403">
        <v>35.004787093453402</v>
      </c>
      <c r="AA24" s="403">
        <v>35.529950058141097</v>
      </c>
      <c r="AB24" s="403">
        <v>35.836643651992603</v>
      </c>
      <c r="AC24" s="403">
        <v>0.88721400008951701</v>
      </c>
      <c r="AD24" s="67" t="s">
        <v>2195</v>
      </c>
    </row>
    <row r="25" spans="1:30" s="67" customFormat="1" ht="15" customHeight="1">
      <c r="A25" s="67" t="s">
        <v>7176</v>
      </c>
      <c r="B25" s="67" t="s">
        <v>2241</v>
      </c>
      <c r="C25" s="67" t="s">
        <v>2238</v>
      </c>
      <c r="D25" s="67" t="s">
        <v>2169</v>
      </c>
      <c r="E25" s="67">
        <v>40.1</v>
      </c>
      <c r="F25" s="67">
        <v>15.8</v>
      </c>
      <c r="H25" s="67" t="s">
        <v>2198</v>
      </c>
      <c r="I25" s="67" t="s">
        <v>2239</v>
      </c>
      <c r="K25" s="68">
        <v>229.07</v>
      </c>
      <c r="L25" s="67">
        <v>19.309999999999999</v>
      </c>
      <c r="M25" s="65">
        <f t="shared" si="0"/>
        <v>26.00500000000001</v>
      </c>
      <c r="N25" s="67" t="s">
        <v>2193</v>
      </c>
      <c r="O25" s="69" t="s">
        <v>2240</v>
      </c>
      <c r="P25" s="67" t="s">
        <v>2175</v>
      </c>
      <c r="Q25" s="67">
        <v>16</v>
      </c>
      <c r="R25" s="67">
        <v>2</v>
      </c>
      <c r="S25" s="67">
        <v>4</v>
      </c>
      <c r="T25" s="67">
        <v>0.19</v>
      </c>
      <c r="U25" s="67" t="s">
        <v>2177</v>
      </c>
      <c r="V25" s="403">
        <v>31.360580497200601</v>
      </c>
      <c r="W25" s="403">
        <v>31.618594186487101</v>
      </c>
      <c r="X25" s="403">
        <v>32.110283338481899</v>
      </c>
      <c r="Y25" s="403">
        <v>32.992015567047197</v>
      </c>
      <c r="Z25" s="403">
        <v>33.849376962930499</v>
      </c>
      <c r="AA25" s="403">
        <v>34.358598188559803</v>
      </c>
      <c r="AB25" s="403">
        <v>34.626101414155997</v>
      </c>
      <c r="AC25" s="403">
        <v>0.83710415153822404</v>
      </c>
      <c r="AD25" s="67" t="s">
        <v>2195</v>
      </c>
    </row>
    <row r="26" spans="1:30" s="67" customFormat="1" ht="15" customHeight="1">
      <c r="A26" s="67" t="s">
        <v>7177</v>
      </c>
      <c r="B26" s="67" t="s">
        <v>2242</v>
      </c>
      <c r="C26" s="67" t="s">
        <v>2238</v>
      </c>
      <c r="D26" s="67" t="s">
        <v>2169</v>
      </c>
      <c r="E26" s="67">
        <v>40.1</v>
      </c>
      <c r="F26" s="67">
        <v>15.8</v>
      </c>
      <c r="H26" s="67" t="s">
        <v>2198</v>
      </c>
      <c r="I26" s="67" t="s">
        <v>2239</v>
      </c>
      <c r="K26" s="68">
        <v>231.05</v>
      </c>
      <c r="L26" s="67">
        <v>18.95</v>
      </c>
      <c r="M26" s="65">
        <f t="shared" si="0"/>
        <v>27.625000000000014</v>
      </c>
      <c r="N26" s="67" t="s">
        <v>2193</v>
      </c>
      <c r="O26" s="69" t="s">
        <v>2243</v>
      </c>
      <c r="P26" s="67" t="s">
        <v>2175</v>
      </c>
      <c r="Q26" s="67">
        <v>20</v>
      </c>
      <c r="R26" s="67">
        <v>2</v>
      </c>
      <c r="S26" s="67">
        <v>5</v>
      </c>
      <c r="T26" s="67">
        <v>0.14000000000000001</v>
      </c>
      <c r="U26" s="67" t="s">
        <v>2177</v>
      </c>
      <c r="V26" s="403">
        <v>32.740313446542999</v>
      </c>
      <c r="W26" s="403">
        <v>33.0173671821113</v>
      </c>
      <c r="X26" s="403">
        <v>33.579961473617502</v>
      </c>
      <c r="Y26" s="403">
        <v>34.515891734746702</v>
      </c>
      <c r="Z26" s="403">
        <v>35.439108262392402</v>
      </c>
      <c r="AA26" s="403">
        <v>36.009799970228201</v>
      </c>
      <c r="AB26" s="403">
        <v>36.285650265891597</v>
      </c>
      <c r="AC26" s="403">
        <v>0.90311327946222097</v>
      </c>
      <c r="AD26" s="67" t="s">
        <v>2195</v>
      </c>
    </row>
    <row r="27" spans="1:30" s="67" customFormat="1" ht="15" customHeight="1">
      <c r="A27" s="67" t="s">
        <v>7178</v>
      </c>
      <c r="B27" s="67" t="s">
        <v>2244</v>
      </c>
      <c r="C27" s="67" t="s">
        <v>2238</v>
      </c>
      <c r="D27" s="67" t="s">
        <v>2169</v>
      </c>
      <c r="E27" s="67">
        <v>40.1</v>
      </c>
      <c r="F27" s="67">
        <v>15.8</v>
      </c>
      <c r="H27" s="67" t="s">
        <v>2198</v>
      </c>
      <c r="I27" s="67" t="s">
        <v>2239</v>
      </c>
      <c r="K27" s="68">
        <v>232.31</v>
      </c>
      <c r="L27" s="67">
        <v>19.16</v>
      </c>
      <c r="M27" s="65">
        <f t="shared" si="0"/>
        <v>26.680000000000007</v>
      </c>
      <c r="N27" s="67" t="s">
        <v>2193</v>
      </c>
      <c r="O27" s="69" t="s">
        <v>2243</v>
      </c>
      <c r="P27" s="67" t="s">
        <v>2175</v>
      </c>
      <c r="Q27" s="67">
        <v>15</v>
      </c>
      <c r="R27" s="67">
        <v>2</v>
      </c>
      <c r="S27" s="67">
        <v>4</v>
      </c>
      <c r="T27" s="67">
        <v>0.2</v>
      </c>
      <c r="U27" s="67" t="s">
        <v>2177</v>
      </c>
      <c r="V27" s="403">
        <v>31.924712762640102</v>
      </c>
      <c r="W27" s="403">
        <v>32.162977304928297</v>
      </c>
      <c r="X27" s="403">
        <v>32.726214066189897</v>
      </c>
      <c r="Y27" s="403">
        <v>33.616951414592897</v>
      </c>
      <c r="Z27" s="403">
        <v>34.513926766698603</v>
      </c>
      <c r="AA27" s="403">
        <v>35.062521468126597</v>
      </c>
      <c r="AB27" s="403">
        <v>35.3599396800196</v>
      </c>
      <c r="AC27" s="403">
        <v>0.87141231901140803</v>
      </c>
      <c r="AD27" s="67" t="s">
        <v>2195</v>
      </c>
    </row>
    <row r="28" spans="1:30" s="67" customFormat="1" ht="15" customHeight="1">
      <c r="A28" s="67" t="s">
        <v>7179</v>
      </c>
      <c r="B28" s="67" t="s">
        <v>2245</v>
      </c>
      <c r="C28" s="67" t="s">
        <v>2238</v>
      </c>
      <c r="D28" s="67" t="s">
        <v>2169</v>
      </c>
      <c r="E28" s="67">
        <v>40.1</v>
      </c>
      <c r="F28" s="67">
        <v>15.8</v>
      </c>
      <c r="H28" s="67" t="s">
        <v>2198</v>
      </c>
      <c r="I28" s="67" t="s">
        <v>2239</v>
      </c>
      <c r="K28" s="68">
        <v>233.57</v>
      </c>
      <c r="L28" s="67">
        <v>20.11</v>
      </c>
      <c r="M28" s="65">
        <f t="shared" si="0"/>
        <v>22.405000000000001</v>
      </c>
      <c r="N28" s="67" t="s">
        <v>2193</v>
      </c>
      <c r="O28" s="69" t="s">
        <v>2246</v>
      </c>
      <c r="P28" s="67" t="s">
        <v>2175</v>
      </c>
      <c r="Q28" s="67">
        <v>20</v>
      </c>
      <c r="R28" s="67">
        <v>2</v>
      </c>
      <c r="S28" s="67">
        <v>5</v>
      </c>
      <c r="T28" s="67">
        <v>0.18</v>
      </c>
      <c r="U28" s="67" t="s">
        <v>2177</v>
      </c>
      <c r="V28" s="403">
        <v>28.2987676482844</v>
      </c>
      <c r="W28" s="403">
        <v>28.514745466082999</v>
      </c>
      <c r="X28" s="403">
        <v>28.926192028856899</v>
      </c>
      <c r="Y28" s="403">
        <v>29.617318364207801</v>
      </c>
      <c r="Z28" s="403">
        <v>30.3084630107452</v>
      </c>
      <c r="AA28" s="403">
        <v>30.728975216844301</v>
      </c>
      <c r="AB28" s="403">
        <v>30.945229533632801</v>
      </c>
      <c r="AC28" s="403">
        <v>0.67462603913885799</v>
      </c>
      <c r="AD28" s="67" t="s">
        <v>2195</v>
      </c>
    </row>
    <row r="29" spans="1:30" s="67" customFormat="1" ht="15" customHeight="1">
      <c r="A29" s="67" t="s">
        <v>7180</v>
      </c>
      <c r="B29" s="67" t="s">
        <v>2247</v>
      </c>
      <c r="C29" s="67" t="s">
        <v>2238</v>
      </c>
      <c r="D29" s="67" t="s">
        <v>2169</v>
      </c>
      <c r="E29" s="67">
        <v>40.1</v>
      </c>
      <c r="F29" s="67">
        <v>15.8</v>
      </c>
      <c r="H29" s="67" t="s">
        <v>2198</v>
      </c>
      <c r="I29" s="67" t="s">
        <v>2239</v>
      </c>
      <c r="K29" s="68">
        <v>234.29</v>
      </c>
      <c r="L29" s="67">
        <v>20.059999999999999</v>
      </c>
      <c r="M29" s="65">
        <f t="shared" si="0"/>
        <v>22.63000000000001</v>
      </c>
      <c r="N29" s="67" t="s">
        <v>2193</v>
      </c>
      <c r="O29" s="69" t="s">
        <v>2248</v>
      </c>
      <c r="P29" s="67" t="s">
        <v>2175</v>
      </c>
      <c r="Q29" s="67" t="s">
        <v>2189</v>
      </c>
      <c r="R29" s="67">
        <v>2</v>
      </c>
      <c r="S29" s="67">
        <v>3</v>
      </c>
      <c r="T29" s="67">
        <v>0.38</v>
      </c>
      <c r="U29" s="67" t="s">
        <v>2177</v>
      </c>
      <c r="V29" s="403">
        <v>28.496812065073801</v>
      </c>
      <c r="W29" s="403">
        <v>28.709617600874601</v>
      </c>
      <c r="X29" s="403">
        <v>29.115449984417399</v>
      </c>
      <c r="Y29" s="403">
        <v>29.826760421828698</v>
      </c>
      <c r="Z29" s="403">
        <v>30.529990191225298</v>
      </c>
      <c r="AA29" s="403">
        <v>30.950757449136901</v>
      </c>
      <c r="AB29" s="403">
        <v>31.206471600537199</v>
      </c>
      <c r="AC29" s="403">
        <v>0.68637148741180998</v>
      </c>
      <c r="AD29" s="67" t="s">
        <v>2195</v>
      </c>
    </row>
    <row r="30" spans="1:30" s="67" customFormat="1" ht="15" customHeight="1">
      <c r="A30" s="67" t="s">
        <v>7181</v>
      </c>
      <c r="B30" s="67" t="s">
        <v>2249</v>
      </c>
      <c r="C30" s="67" t="s">
        <v>2238</v>
      </c>
      <c r="D30" s="67" t="s">
        <v>2169</v>
      </c>
      <c r="E30" s="67">
        <v>40.1</v>
      </c>
      <c r="F30" s="67">
        <v>15.8</v>
      </c>
      <c r="H30" s="67" t="s">
        <v>2198</v>
      </c>
      <c r="I30" s="67" t="s">
        <v>2239</v>
      </c>
      <c r="K30" s="68">
        <v>235.01</v>
      </c>
      <c r="L30" s="67">
        <v>20.059999999999999</v>
      </c>
      <c r="M30" s="65">
        <f t="shared" si="0"/>
        <v>22.63000000000001</v>
      </c>
      <c r="N30" s="67" t="s">
        <v>2193</v>
      </c>
      <c r="O30" s="69" t="s">
        <v>2250</v>
      </c>
      <c r="P30" s="67" t="s">
        <v>2175</v>
      </c>
      <c r="Q30" s="67">
        <v>12</v>
      </c>
      <c r="R30" s="67">
        <v>2</v>
      </c>
      <c r="S30" s="67">
        <v>3</v>
      </c>
      <c r="T30" s="67">
        <v>0.25</v>
      </c>
      <c r="U30" s="67" t="s">
        <v>2177</v>
      </c>
      <c r="V30" s="403">
        <v>28.489777581792001</v>
      </c>
      <c r="W30" s="403">
        <v>28.705570810751698</v>
      </c>
      <c r="X30" s="403">
        <v>29.110603274553199</v>
      </c>
      <c r="Y30" s="403">
        <v>29.841788753442302</v>
      </c>
      <c r="Z30" s="403">
        <v>30.559184609952901</v>
      </c>
      <c r="AA30" s="403">
        <v>30.978096295144699</v>
      </c>
      <c r="AB30" s="403">
        <v>31.185510846933902</v>
      </c>
      <c r="AC30" s="403">
        <v>0.68994699993933795</v>
      </c>
      <c r="AD30" s="67" t="s">
        <v>2195</v>
      </c>
    </row>
    <row r="31" spans="1:30" s="67" customFormat="1" ht="15" customHeight="1">
      <c r="A31" s="67" t="s">
        <v>7182</v>
      </c>
      <c r="B31" s="67" t="s">
        <v>2251</v>
      </c>
      <c r="C31" s="67" t="s">
        <v>2252</v>
      </c>
      <c r="D31" s="67" t="s">
        <v>2169</v>
      </c>
      <c r="E31" s="67">
        <v>40.1</v>
      </c>
      <c r="F31" s="67">
        <v>15.8</v>
      </c>
      <c r="H31" s="67" t="s">
        <v>2198</v>
      </c>
      <c r="I31" s="67" t="s">
        <v>2239</v>
      </c>
      <c r="K31" s="68">
        <v>235.19</v>
      </c>
      <c r="L31" s="67">
        <v>20.09</v>
      </c>
      <c r="M31" s="65">
        <f t="shared" si="0"/>
        <v>22.495000000000005</v>
      </c>
      <c r="N31" s="67" t="s">
        <v>2193</v>
      </c>
      <c r="O31" s="69" t="s">
        <v>2250</v>
      </c>
      <c r="P31" s="67" t="s">
        <v>2175</v>
      </c>
      <c r="Q31" s="67">
        <v>20</v>
      </c>
      <c r="R31" s="67">
        <v>4</v>
      </c>
      <c r="S31" s="67">
        <v>5</v>
      </c>
      <c r="T31" s="67">
        <v>0.23</v>
      </c>
      <c r="U31" s="67" t="s">
        <v>2177</v>
      </c>
      <c r="V31" s="403">
        <v>28.359563343758001</v>
      </c>
      <c r="W31" s="403">
        <v>28.582357228931102</v>
      </c>
      <c r="X31" s="403">
        <v>29.0107158946544</v>
      </c>
      <c r="Y31" s="403">
        <v>29.709801081643999</v>
      </c>
      <c r="Z31" s="403">
        <v>30.418566684139901</v>
      </c>
      <c r="AA31" s="403">
        <v>30.821465794416898</v>
      </c>
      <c r="AB31" s="403">
        <v>31.039601284846899</v>
      </c>
      <c r="AC31" s="403">
        <v>0.67838788553876395</v>
      </c>
      <c r="AD31" s="67" t="s">
        <v>2195</v>
      </c>
    </row>
    <row r="32" spans="1:30" s="67" customFormat="1" ht="15" customHeight="1">
      <c r="A32" s="67" t="s">
        <v>7183</v>
      </c>
      <c r="B32" s="67" t="s">
        <v>2253</v>
      </c>
      <c r="C32" s="67" t="s">
        <v>2252</v>
      </c>
      <c r="D32" s="67" t="s">
        <v>2169</v>
      </c>
      <c r="E32" s="67">
        <v>40.1</v>
      </c>
      <c r="F32" s="67">
        <v>15.8</v>
      </c>
      <c r="H32" s="67" t="s">
        <v>2198</v>
      </c>
      <c r="I32" s="67" t="s">
        <v>2239</v>
      </c>
      <c r="K32" s="68">
        <v>235.25</v>
      </c>
      <c r="L32" s="67">
        <v>20.07</v>
      </c>
      <c r="M32" s="65">
        <f t="shared" si="0"/>
        <v>22.585000000000008</v>
      </c>
      <c r="N32" s="67" t="s">
        <v>2193</v>
      </c>
      <c r="O32" s="69" t="s">
        <v>2250</v>
      </c>
      <c r="P32" s="67" t="s">
        <v>2175</v>
      </c>
      <c r="Q32" s="67">
        <v>12</v>
      </c>
      <c r="R32" s="67">
        <v>4</v>
      </c>
      <c r="S32" s="67">
        <v>4</v>
      </c>
      <c r="T32" s="67">
        <v>0.32</v>
      </c>
      <c r="U32" s="67" t="s">
        <v>2177</v>
      </c>
      <c r="V32" s="403">
        <v>28.4443965527873</v>
      </c>
      <c r="W32" s="403">
        <v>28.6420731550017</v>
      </c>
      <c r="X32" s="403">
        <v>29.053946049637101</v>
      </c>
      <c r="Y32" s="403">
        <v>29.7771583378148</v>
      </c>
      <c r="Z32" s="403">
        <v>30.483663079143199</v>
      </c>
      <c r="AA32" s="403">
        <v>30.898278956269301</v>
      </c>
      <c r="AB32" s="403">
        <v>31.1127305211775</v>
      </c>
      <c r="AC32" s="403">
        <v>0.68732524478585399</v>
      </c>
      <c r="AD32" s="67" t="s">
        <v>2195</v>
      </c>
    </row>
    <row r="33" spans="1:30" s="67" customFormat="1" ht="15" customHeight="1">
      <c r="A33" s="67" t="s">
        <v>7184</v>
      </c>
      <c r="B33" s="67" t="s">
        <v>2254</v>
      </c>
      <c r="C33" s="67" t="s">
        <v>2252</v>
      </c>
      <c r="D33" s="67" t="s">
        <v>2169</v>
      </c>
      <c r="E33" s="67">
        <v>40.1</v>
      </c>
      <c r="F33" s="67">
        <v>15.8</v>
      </c>
      <c r="H33" s="67" t="s">
        <v>2198</v>
      </c>
      <c r="I33" s="67" t="s">
        <v>2239</v>
      </c>
      <c r="K33" s="68">
        <v>235.91</v>
      </c>
      <c r="L33" s="67">
        <v>19.96</v>
      </c>
      <c r="M33" s="65">
        <f t="shared" si="0"/>
        <v>23.08</v>
      </c>
      <c r="N33" s="67" t="s">
        <v>2193</v>
      </c>
      <c r="O33" s="69" t="s">
        <v>2255</v>
      </c>
      <c r="P33" s="67" t="s">
        <v>2175</v>
      </c>
      <c r="Q33" s="67">
        <v>21</v>
      </c>
      <c r="R33" s="67">
        <v>4</v>
      </c>
      <c r="S33" s="67">
        <v>6</v>
      </c>
      <c r="T33" s="67">
        <v>0.22</v>
      </c>
      <c r="U33" s="67" t="s">
        <v>2177</v>
      </c>
      <c r="V33" s="403">
        <v>28.879467080112001</v>
      </c>
      <c r="W33" s="403">
        <v>29.0985692035037</v>
      </c>
      <c r="X33" s="403">
        <v>29.5283321176871</v>
      </c>
      <c r="Y33" s="403">
        <v>30.257557524247201</v>
      </c>
      <c r="Z33" s="403">
        <v>30.984100274805201</v>
      </c>
      <c r="AA33" s="403">
        <v>31.396522905936902</v>
      </c>
      <c r="AB33" s="403">
        <v>31.6222793011226</v>
      </c>
      <c r="AC33" s="403">
        <v>0.70142894196674399</v>
      </c>
      <c r="AD33" s="67" t="s">
        <v>2195</v>
      </c>
    </row>
    <row r="34" spans="1:30" s="67" customFormat="1" ht="15" customHeight="1">
      <c r="A34" s="67" t="s">
        <v>7185</v>
      </c>
      <c r="B34" s="67" t="s">
        <v>2256</v>
      </c>
      <c r="C34" s="67" t="s">
        <v>2257</v>
      </c>
      <c r="D34" s="67" t="s">
        <v>2169</v>
      </c>
      <c r="E34" s="67">
        <v>40.1</v>
      </c>
      <c r="F34" s="67">
        <v>15.8</v>
      </c>
      <c r="H34" s="67" t="s">
        <v>2198</v>
      </c>
      <c r="I34" s="67" t="s">
        <v>2239</v>
      </c>
      <c r="K34" s="68">
        <v>236</v>
      </c>
      <c r="L34" s="67">
        <v>20.25</v>
      </c>
      <c r="M34" s="65">
        <f t="shared" si="0"/>
        <v>21.775000000000006</v>
      </c>
      <c r="N34" s="67" t="s">
        <v>2193</v>
      </c>
      <c r="O34" s="69" t="s">
        <v>2258</v>
      </c>
      <c r="P34" s="67" t="s">
        <v>2259</v>
      </c>
      <c r="Q34" s="67">
        <v>15</v>
      </c>
      <c r="R34" s="67">
        <v>4</v>
      </c>
      <c r="S34" s="67">
        <v>4</v>
      </c>
      <c r="T34" s="67">
        <v>0.27</v>
      </c>
      <c r="U34" s="67" t="s">
        <v>2177</v>
      </c>
      <c r="V34" s="403">
        <v>27.764999890850799</v>
      </c>
      <c r="W34" s="403">
        <v>27.954429032607599</v>
      </c>
      <c r="X34" s="403">
        <v>28.339257602284</v>
      </c>
      <c r="Y34" s="403">
        <v>29.018827717652801</v>
      </c>
      <c r="Z34" s="403">
        <v>29.697790299825101</v>
      </c>
      <c r="AA34" s="403">
        <v>30.110552464639198</v>
      </c>
      <c r="AB34" s="403">
        <v>30.324793697581502</v>
      </c>
      <c r="AC34" s="403">
        <v>0.65406528663332097</v>
      </c>
      <c r="AD34" s="67" t="s">
        <v>2195</v>
      </c>
    </row>
    <row r="35" spans="1:30" s="67" customFormat="1" ht="15" customHeight="1">
      <c r="A35" s="67" t="s">
        <v>7186</v>
      </c>
      <c r="B35" s="67" t="s">
        <v>2260</v>
      </c>
      <c r="C35" s="67" t="s">
        <v>2261</v>
      </c>
      <c r="D35" s="67" t="s">
        <v>2262</v>
      </c>
      <c r="E35" s="67">
        <v>46.4</v>
      </c>
      <c r="F35" s="67">
        <v>11.8</v>
      </c>
      <c r="H35" s="67" t="s">
        <v>2198</v>
      </c>
      <c r="I35" s="67" t="s">
        <v>2239</v>
      </c>
      <c r="K35" s="68">
        <v>236.45</v>
      </c>
      <c r="L35" s="67">
        <v>19.91</v>
      </c>
      <c r="M35" s="65">
        <f t="shared" ref="M35:M66" si="1">117.4-4.5*(L35+1)</f>
        <v>23.305000000000007</v>
      </c>
      <c r="N35" s="67" t="s">
        <v>2193</v>
      </c>
      <c r="O35" s="69" t="s">
        <v>2263</v>
      </c>
      <c r="P35" s="67" t="s">
        <v>2264</v>
      </c>
      <c r="Q35" s="67">
        <v>16</v>
      </c>
      <c r="R35" s="67">
        <v>1</v>
      </c>
      <c r="S35" s="67">
        <v>4</v>
      </c>
      <c r="T35" s="67">
        <v>0.21</v>
      </c>
      <c r="U35" s="67" t="s">
        <v>2265</v>
      </c>
      <c r="V35" s="403">
        <v>29.000006038963001</v>
      </c>
      <c r="W35" s="403">
        <v>29.237603898183899</v>
      </c>
      <c r="X35" s="403">
        <v>29.700294856128</v>
      </c>
      <c r="Y35" s="403">
        <v>30.455911803414399</v>
      </c>
      <c r="Z35" s="403">
        <v>31.215586258307699</v>
      </c>
      <c r="AA35" s="403">
        <v>31.621639850516001</v>
      </c>
      <c r="AB35" s="403">
        <v>31.865500160467199</v>
      </c>
      <c r="AC35" s="403">
        <v>0.72530884670362505</v>
      </c>
      <c r="AD35" s="67" t="s">
        <v>2195</v>
      </c>
    </row>
    <row r="36" spans="1:30" s="67" customFormat="1" ht="15" customHeight="1">
      <c r="A36" s="67" t="s">
        <v>7187</v>
      </c>
      <c r="B36" s="67" t="s">
        <v>2266</v>
      </c>
      <c r="C36" s="67" t="s">
        <v>2252</v>
      </c>
      <c r="D36" s="67" t="s">
        <v>2169</v>
      </c>
      <c r="E36" s="67">
        <v>40.1</v>
      </c>
      <c r="F36" s="67">
        <v>15.8</v>
      </c>
      <c r="H36" s="67" t="s">
        <v>2198</v>
      </c>
      <c r="I36" s="67" t="s">
        <v>2239</v>
      </c>
      <c r="K36" s="68">
        <v>237</v>
      </c>
      <c r="L36" s="67">
        <v>20.440000000000001</v>
      </c>
      <c r="M36" s="65">
        <f t="shared" si="1"/>
        <v>20.92</v>
      </c>
      <c r="N36" s="67" t="s">
        <v>2193</v>
      </c>
      <c r="O36" s="69" t="s">
        <v>2267</v>
      </c>
      <c r="P36" s="67" t="s">
        <v>2175</v>
      </c>
      <c r="Q36" s="67">
        <v>20</v>
      </c>
      <c r="R36" s="67">
        <v>4</v>
      </c>
      <c r="S36" s="67">
        <v>5</v>
      </c>
      <c r="T36" s="67">
        <v>0.21</v>
      </c>
      <c r="U36" s="67" t="s">
        <v>2177</v>
      </c>
      <c r="V36" s="403">
        <v>27.001137317576401</v>
      </c>
      <c r="W36" s="403">
        <v>27.215560895178601</v>
      </c>
      <c r="X36" s="403">
        <v>27.580929032317702</v>
      </c>
      <c r="Y36" s="403">
        <v>28.2206798618273</v>
      </c>
      <c r="Z36" s="403">
        <v>28.8543519697463</v>
      </c>
      <c r="AA36" s="403">
        <v>29.223443696741199</v>
      </c>
      <c r="AB36" s="403">
        <v>29.422693614578801</v>
      </c>
      <c r="AC36" s="403">
        <v>0.61721748690877598</v>
      </c>
      <c r="AD36" s="67" t="s">
        <v>2195</v>
      </c>
    </row>
    <row r="37" spans="1:30" s="67" customFormat="1" ht="15" customHeight="1">
      <c r="A37" s="67" t="s">
        <v>7188</v>
      </c>
      <c r="B37" s="67" t="s">
        <v>2266</v>
      </c>
      <c r="C37" s="67" t="s">
        <v>2252</v>
      </c>
      <c r="D37" s="67" t="s">
        <v>2169</v>
      </c>
      <c r="E37" s="67">
        <v>40.1</v>
      </c>
      <c r="F37" s="67">
        <v>15.8</v>
      </c>
      <c r="H37" s="67" t="s">
        <v>2198</v>
      </c>
      <c r="I37" s="67" t="s">
        <v>2239</v>
      </c>
      <c r="K37" s="174">
        <v>237</v>
      </c>
      <c r="L37" s="175">
        <v>20.36</v>
      </c>
      <c r="M37" s="156">
        <f t="shared" si="1"/>
        <v>21.28</v>
      </c>
      <c r="N37" s="67" t="s">
        <v>2193</v>
      </c>
      <c r="O37" s="69" t="s">
        <v>2250</v>
      </c>
      <c r="P37" s="67" t="s">
        <v>2175</v>
      </c>
      <c r="Q37" s="67">
        <v>15</v>
      </c>
      <c r="R37" s="67">
        <v>4</v>
      </c>
      <c r="S37" s="67">
        <v>4</v>
      </c>
      <c r="T37" s="67">
        <v>0.24</v>
      </c>
      <c r="U37" s="67" t="s">
        <v>2177</v>
      </c>
      <c r="V37" s="403">
        <v>27.344285211482401</v>
      </c>
      <c r="W37" s="403">
        <v>27.525604858490102</v>
      </c>
      <c r="X37" s="403">
        <v>27.916433046471798</v>
      </c>
      <c r="Y37" s="403">
        <v>28.5678787242711</v>
      </c>
      <c r="Z37" s="403">
        <v>29.223145025308501</v>
      </c>
      <c r="AA37" s="403">
        <v>29.5871464183057</v>
      </c>
      <c r="AB37" s="403">
        <v>29.790953140244</v>
      </c>
      <c r="AC37" s="403">
        <v>0.62657670549180799</v>
      </c>
      <c r="AD37" s="67" t="s">
        <v>2195</v>
      </c>
    </row>
    <row r="38" spans="1:30" s="67" customFormat="1" ht="15" customHeight="1">
      <c r="A38" s="67" t="s">
        <v>7189</v>
      </c>
      <c r="B38" s="67" t="s">
        <v>2268</v>
      </c>
      <c r="C38" s="67" t="s">
        <v>2269</v>
      </c>
      <c r="D38" s="67" t="s">
        <v>2262</v>
      </c>
      <c r="E38" s="67">
        <v>46.4</v>
      </c>
      <c r="F38" s="67">
        <v>11.8</v>
      </c>
      <c r="H38" s="67" t="s">
        <v>2198</v>
      </c>
      <c r="I38" s="67" t="s">
        <v>2270</v>
      </c>
      <c r="K38" s="68">
        <v>237.3</v>
      </c>
      <c r="L38" s="67">
        <v>19.18</v>
      </c>
      <c r="M38" s="65">
        <f t="shared" si="1"/>
        <v>26.590000000000003</v>
      </c>
      <c r="N38" s="67" t="s">
        <v>2271</v>
      </c>
      <c r="O38" s="69" t="s">
        <v>2272</v>
      </c>
      <c r="P38" s="67" t="s">
        <v>2274</v>
      </c>
      <c r="Q38" s="67">
        <v>20</v>
      </c>
      <c r="R38" s="67">
        <v>1</v>
      </c>
      <c r="S38" s="67">
        <v>5</v>
      </c>
      <c r="T38" s="67">
        <v>0.18</v>
      </c>
      <c r="U38" s="67" t="s">
        <v>2265</v>
      </c>
      <c r="V38" s="403">
        <v>31.8570677482228</v>
      </c>
      <c r="W38" s="403">
        <v>32.123396772478699</v>
      </c>
      <c r="X38" s="403">
        <v>32.654873008711597</v>
      </c>
      <c r="Y38" s="403">
        <v>33.546087133569699</v>
      </c>
      <c r="Z38" s="403">
        <v>34.439341980259698</v>
      </c>
      <c r="AA38" s="403">
        <v>34.988896036689603</v>
      </c>
      <c r="AB38" s="403">
        <v>35.2458348913012</v>
      </c>
      <c r="AC38" s="403">
        <v>0.864359509219638</v>
      </c>
      <c r="AD38" s="67" t="s">
        <v>2273</v>
      </c>
    </row>
    <row r="39" spans="1:30" s="67" customFormat="1" ht="15" customHeight="1">
      <c r="A39" s="67" t="s">
        <v>7190</v>
      </c>
      <c r="B39" s="67" t="s">
        <v>2275</v>
      </c>
      <c r="C39" s="67" t="s">
        <v>2252</v>
      </c>
      <c r="D39" s="67" t="s">
        <v>2169</v>
      </c>
      <c r="E39" s="67">
        <v>40.1</v>
      </c>
      <c r="F39" s="67">
        <v>15.8</v>
      </c>
      <c r="H39" s="67" t="s">
        <v>2276</v>
      </c>
      <c r="I39" s="67" t="s">
        <v>2277</v>
      </c>
      <c r="K39" s="68">
        <v>237.6</v>
      </c>
      <c r="L39" s="67">
        <v>19.22</v>
      </c>
      <c r="M39" s="65">
        <f t="shared" si="1"/>
        <v>26.410000000000011</v>
      </c>
      <c r="N39" s="67" t="s">
        <v>2271</v>
      </c>
      <c r="O39" s="69" t="s">
        <v>2272</v>
      </c>
      <c r="P39" s="67" t="s">
        <v>2259</v>
      </c>
      <c r="Q39" s="67">
        <v>3</v>
      </c>
      <c r="R39" s="67">
        <v>4</v>
      </c>
      <c r="S39" s="67">
        <v>1</v>
      </c>
      <c r="T39" s="67" t="s">
        <v>2278</v>
      </c>
      <c r="U39" s="67" t="s">
        <v>2177</v>
      </c>
      <c r="V39" s="403">
        <v>31.688244910330798</v>
      </c>
      <c r="W39" s="403">
        <v>31.989013132734399</v>
      </c>
      <c r="X39" s="403">
        <v>32.506010113745297</v>
      </c>
      <c r="Y39" s="403">
        <v>33.373903941902597</v>
      </c>
      <c r="Z39" s="403">
        <v>34.253373315736098</v>
      </c>
      <c r="AA39" s="403">
        <v>34.803163508896198</v>
      </c>
      <c r="AB39" s="403">
        <v>35.065311446307099</v>
      </c>
      <c r="AC39" s="403">
        <v>0.85474323338708602</v>
      </c>
      <c r="AD39" s="67" t="s">
        <v>2273</v>
      </c>
    </row>
    <row r="40" spans="1:30" s="67" customFormat="1" ht="15" customHeight="1">
      <c r="A40" s="67" t="s">
        <v>7191</v>
      </c>
      <c r="B40" s="67" t="s">
        <v>2279</v>
      </c>
      <c r="C40" s="67" t="s">
        <v>2269</v>
      </c>
      <c r="D40" s="67" t="s">
        <v>2262</v>
      </c>
      <c r="E40" s="67">
        <v>46.4</v>
      </c>
      <c r="F40" s="67">
        <v>11.8</v>
      </c>
      <c r="H40" s="67" t="s">
        <v>2276</v>
      </c>
      <c r="I40" s="67" t="s">
        <v>2277</v>
      </c>
      <c r="K40" s="68">
        <v>237.9</v>
      </c>
      <c r="L40" s="67">
        <v>20.350000000000001</v>
      </c>
      <c r="M40" s="65">
        <f t="shared" si="1"/>
        <v>21.325000000000003</v>
      </c>
      <c r="N40" s="67" t="s">
        <v>2271</v>
      </c>
      <c r="O40" s="69" t="s">
        <v>2280</v>
      </c>
      <c r="P40" s="67" t="s">
        <v>2274</v>
      </c>
      <c r="Q40" s="67">
        <v>20</v>
      </c>
      <c r="R40" s="67">
        <v>1</v>
      </c>
      <c r="S40" s="67">
        <v>5</v>
      </c>
      <c r="T40" s="67">
        <v>0.22</v>
      </c>
      <c r="U40" s="67" t="s">
        <v>2265</v>
      </c>
      <c r="V40" s="403">
        <v>27.3846589663892</v>
      </c>
      <c r="W40" s="403">
        <v>27.566840045607599</v>
      </c>
      <c r="X40" s="403">
        <v>27.9498409599449</v>
      </c>
      <c r="Y40" s="403">
        <v>28.600843183595899</v>
      </c>
      <c r="Z40" s="403">
        <v>29.247131956867101</v>
      </c>
      <c r="AA40" s="403">
        <v>29.6148305765571</v>
      </c>
      <c r="AB40" s="403">
        <v>29.808837063313899</v>
      </c>
      <c r="AC40" s="403">
        <v>0.62395711530835696</v>
      </c>
      <c r="AD40" s="67" t="s">
        <v>2273</v>
      </c>
    </row>
    <row r="41" spans="1:30" s="67" customFormat="1" ht="15" customHeight="1">
      <c r="A41" s="67" t="s">
        <v>7192</v>
      </c>
      <c r="B41" s="67" t="s">
        <v>2281</v>
      </c>
      <c r="C41" s="67" t="s">
        <v>2269</v>
      </c>
      <c r="D41" s="67" t="s">
        <v>2262</v>
      </c>
      <c r="E41" s="67">
        <v>46.4</v>
      </c>
      <c r="F41" s="67">
        <v>11.8</v>
      </c>
      <c r="H41" s="67" t="s">
        <v>2276</v>
      </c>
      <c r="I41" s="67" t="s">
        <v>2277</v>
      </c>
      <c r="K41" s="68">
        <v>238.2</v>
      </c>
      <c r="L41" s="67">
        <v>19.420000000000002</v>
      </c>
      <c r="M41" s="65">
        <f t="shared" si="1"/>
        <v>25.509999999999991</v>
      </c>
      <c r="N41" s="67" t="s">
        <v>2271</v>
      </c>
      <c r="O41" s="69" t="s">
        <v>2272</v>
      </c>
      <c r="P41" s="67" t="s">
        <v>2274</v>
      </c>
      <c r="Q41" s="67">
        <v>16</v>
      </c>
      <c r="R41" s="67">
        <v>1</v>
      </c>
      <c r="S41" s="67">
        <v>4</v>
      </c>
      <c r="T41" s="67">
        <v>0.22</v>
      </c>
      <c r="U41" s="67" t="s">
        <v>2265</v>
      </c>
      <c r="V41" s="403">
        <v>30.940651805315198</v>
      </c>
      <c r="W41" s="403">
        <v>31.170309848170199</v>
      </c>
      <c r="X41" s="403">
        <v>31.669284284422201</v>
      </c>
      <c r="Y41" s="403">
        <v>32.526068044867998</v>
      </c>
      <c r="Z41" s="403">
        <v>33.372785814644303</v>
      </c>
      <c r="AA41" s="403">
        <v>33.877054346412599</v>
      </c>
      <c r="AB41" s="403">
        <v>34.159939459182901</v>
      </c>
      <c r="AC41" s="403">
        <v>0.82337273202941297</v>
      </c>
      <c r="AD41" s="67" t="s">
        <v>2273</v>
      </c>
    </row>
    <row r="42" spans="1:30" s="67" customFormat="1" ht="15" customHeight="1">
      <c r="A42" s="67" t="s">
        <v>7193</v>
      </c>
      <c r="B42" s="67" t="s">
        <v>2282</v>
      </c>
      <c r="C42" s="67" t="s">
        <v>2269</v>
      </c>
      <c r="D42" s="67" t="s">
        <v>2262</v>
      </c>
      <c r="E42" s="67">
        <v>46.4</v>
      </c>
      <c r="F42" s="67">
        <v>11.8</v>
      </c>
      <c r="H42" s="67" t="s">
        <v>2276</v>
      </c>
      <c r="I42" s="67" t="s">
        <v>2277</v>
      </c>
      <c r="K42" s="68">
        <v>238.5</v>
      </c>
      <c r="L42" s="67">
        <v>19.52</v>
      </c>
      <c r="M42" s="65">
        <f t="shared" si="1"/>
        <v>25.060000000000002</v>
      </c>
      <c r="N42" s="67" t="s">
        <v>2271</v>
      </c>
      <c r="O42" s="69" t="s">
        <v>2272</v>
      </c>
      <c r="P42" s="67" t="s">
        <v>2274</v>
      </c>
      <c r="Q42" s="67">
        <v>20</v>
      </c>
      <c r="R42" s="67">
        <v>1</v>
      </c>
      <c r="S42" s="67">
        <v>5</v>
      </c>
      <c r="T42" s="67">
        <v>0.2</v>
      </c>
      <c r="U42" s="67" t="s">
        <v>2265</v>
      </c>
      <c r="V42" s="403">
        <v>30.565138575313298</v>
      </c>
      <c r="W42" s="403">
        <v>30.8088073168135</v>
      </c>
      <c r="X42" s="403">
        <v>31.292577479269301</v>
      </c>
      <c r="Y42" s="403">
        <v>32.1052494847034</v>
      </c>
      <c r="Z42" s="403">
        <v>32.9342556079731</v>
      </c>
      <c r="AA42" s="403">
        <v>33.408105786864098</v>
      </c>
      <c r="AB42" s="403">
        <v>33.674791223272599</v>
      </c>
      <c r="AC42" s="403">
        <v>0.79337922642910297</v>
      </c>
      <c r="AD42" s="67" t="s">
        <v>2273</v>
      </c>
    </row>
    <row r="43" spans="1:30" s="67" customFormat="1" ht="15" customHeight="1">
      <c r="A43" s="67" t="s">
        <v>7194</v>
      </c>
      <c r="B43" s="67" t="s">
        <v>2283</v>
      </c>
      <c r="C43" s="67" t="s">
        <v>2284</v>
      </c>
      <c r="D43" s="67" t="s">
        <v>2169</v>
      </c>
      <c r="E43" s="67">
        <v>40.1</v>
      </c>
      <c r="F43" s="67">
        <v>15.8</v>
      </c>
      <c r="H43" s="67" t="s">
        <v>2276</v>
      </c>
      <c r="I43" s="67" t="s">
        <v>2277</v>
      </c>
      <c r="K43" s="68">
        <v>239.79</v>
      </c>
      <c r="L43" s="67">
        <v>19.41</v>
      </c>
      <c r="M43" s="65">
        <f t="shared" si="1"/>
        <v>25.555000000000007</v>
      </c>
      <c r="N43" s="67" t="s">
        <v>2271</v>
      </c>
      <c r="O43" s="69" t="s">
        <v>2285</v>
      </c>
      <c r="P43" s="67" t="s">
        <v>2259</v>
      </c>
      <c r="Q43" s="67" t="s">
        <v>2230</v>
      </c>
      <c r="R43" s="67">
        <v>3</v>
      </c>
      <c r="S43" s="67">
        <v>4</v>
      </c>
      <c r="T43" s="67">
        <v>0.26</v>
      </c>
      <c r="U43" s="67" t="s">
        <v>2177</v>
      </c>
      <c r="V43" s="403">
        <v>30.9933015922904</v>
      </c>
      <c r="W43" s="403">
        <v>31.254131969798401</v>
      </c>
      <c r="X43" s="403">
        <v>31.716508995790399</v>
      </c>
      <c r="Y43" s="403">
        <v>32.5848375068081</v>
      </c>
      <c r="Z43" s="403">
        <v>33.439468457245098</v>
      </c>
      <c r="AA43" s="403">
        <v>33.916508888144698</v>
      </c>
      <c r="AB43" s="403">
        <v>34.1722523731016</v>
      </c>
      <c r="AC43" s="403">
        <v>0.81697837611581803</v>
      </c>
      <c r="AD43" s="67" t="s">
        <v>2273</v>
      </c>
    </row>
    <row r="44" spans="1:30" s="67" customFormat="1" ht="15" customHeight="1">
      <c r="A44" s="67" t="s">
        <v>7195</v>
      </c>
      <c r="B44" s="67" t="s">
        <v>2286</v>
      </c>
      <c r="C44" s="67" t="s">
        <v>2287</v>
      </c>
      <c r="D44" s="67" t="s">
        <v>2169</v>
      </c>
      <c r="E44" s="67">
        <v>40.1</v>
      </c>
      <c r="F44" s="67">
        <v>15.8</v>
      </c>
      <c r="H44" s="67" t="s">
        <v>2276</v>
      </c>
      <c r="I44" s="67" t="s">
        <v>2277</v>
      </c>
      <c r="K44" s="68">
        <v>240.13</v>
      </c>
      <c r="L44" s="67">
        <v>18.329999999999998</v>
      </c>
      <c r="M44" s="65">
        <f t="shared" si="1"/>
        <v>30.41500000000002</v>
      </c>
      <c r="N44" s="67" t="s">
        <v>2271</v>
      </c>
      <c r="O44" s="69" t="s">
        <v>2288</v>
      </c>
      <c r="P44" s="67" t="s">
        <v>2289</v>
      </c>
      <c r="Q44" s="67">
        <v>3</v>
      </c>
      <c r="R44" s="67">
        <v>4</v>
      </c>
      <c r="S44" s="67">
        <v>2</v>
      </c>
      <c r="T44" s="67" t="s">
        <v>2290</v>
      </c>
      <c r="U44" s="67" t="s">
        <v>2177</v>
      </c>
      <c r="V44" s="403">
        <v>35.122858472545701</v>
      </c>
      <c r="W44" s="403">
        <v>35.429863384050201</v>
      </c>
      <c r="X44" s="403">
        <v>36.060845812362999</v>
      </c>
      <c r="Y44" s="403">
        <v>37.118562352662202</v>
      </c>
      <c r="Z44" s="403">
        <v>38.200477600312198</v>
      </c>
      <c r="AA44" s="403">
        <v>38.814153392650098</v>
      </c>
      <c r="AB44" s="403">
        <v>39.143357982955699</v>
      </c>
      <c r="AC44" s="403">
        <v>1.0352013994849101</v>
      </c>
      <c r="AD44" s="67" t="s">
        <v>2273</v>
      </c>
    </row>
    <row r="45" spans="1:30" s="67" customFormat="1" ht="15" customHeight="1">
      <c r="A45" s="67" t="s">
        <v>7196</v>
      </c>
      <c r="B45" s="67" t="s">
        <v>2291</v>
      </c>
      <c r="C45" s="67" t="s">
        <v>2259</v>
      </c>
      <c r="D45" s="67" t="s">
        <v>2169</v>
      </c>
      <c r="E45" s="67">
        <v>40.1</v>
      </c>
      <c r="F45" s="67">
        <v>15.8</v>
      </c>
      <c r="H45" s="67" t="s">
        <v>2276</v>
      </c>
      <c r="I45" s="67" t="s">
        <v>2277</v>
      </c>
      <c r="K45" s="68">
        <v>240.82</v>
      </c>
      <c r="L45" s="67">
        <v>18.309999999999999</v>
      </c>
      <c r="M45" s="65">
        <f t="shared" si="1"/>
        <v>30.50500000000001</v>
      </c>
      <c r="N45" s="67" t="s">
        <v>2271</v>
      </c>
      <c r="O45" s="69" t="s">
        <v>2292</v>
      </c>
      <c r="P45" s="67" t="s">
        <v>2259</v>
      </c>
      <c r="Q45" s="67">
        <v>7</v>
      </c>
      <c r="R45" s="67">
        <v>2</v>
      </c>
      <c r="S45" s="67">
        <v>2</v>
      </c>
      <c r="T45" s="67">
        <v>0.37</v>
      </c>
      <c r="U45" s="67" t="s">
        <v>2177</v>
      </c>
      <c r="V45" s="403">
        <v>35.169544555271898</v>
      </c>
      <c r="W45" s="403">
        <v>35.483239362257997</v>
      </c>
      <c r="X45" s="403">
        <v>36.142204727036898</v>
      </c>
      <c r="Y45" s="403">
        <v>37.215882658635799</v>
      </c>
      <c r="Z45" s="403">
        <v>38.308212038189801</v>
      </c>
      <c r="AA45" s="403">
        <v>38.928577442770298</v>
      </c>
      <c r="AB45" s="403">
        <v>39.238253698381598</v>
      </c>
      <c r="AC45" s="403">
        <v>1.0446343410143999</v>
      </c>
      <c r="AD45" s="67" t="s">
        <v>2273</v>
      </c>
    </row>
    <row r="46" spans="1:30" s="67" customFormat="1" ht="15" customHeight="1">
      <c r="A46" s="67" t="s">
        <v>7197</v>
      </c>
      <c r="B46" s="67" t="s">
        <v>2293</v>
      </c>
      <c r="C46" s="67" t="s">
        <v>2294</v>
      </c>
      <c r="D46" s="67" t="s">
        <v>2169</v>
      </c>
      <c r="E46" s="67">
        <v>40.1</v>
      </c>
      <c r="F46" s="67">
        <v>15.8</v>
      </c>
      <c r="H46" s="67" t="s">
        <v>2276</v>
      </c>
      <c r="I46" s="67" t="s">
        <v>2277</v>
      </c>
      <c r="K46" s="174">
        <v>241.5</v>
      </c>
      <c r="L46" s="67">
        <v>19.73</v>
      </c>
      <c r="M46" s="156">
        <f t="shared" si="1"/>
        <v>24.115000000000009</v>
      </c>
      <c r="N46" s="67" t="s">
        <v>2271</v>
      </c>
      <c r="O46" s="69" t="s">
        <v>2258</v>
      </c>
      <c r="P46" s="67" t="s">
        <v>2259</v>
      </c>
      <c r="Q46" s="67" t="s">
        <v>2295</v>
      </c>
      <c r="R46" s="67">
        <v>3</v>
      </c>
      <c r="S46" s="67">
        <v>5</v>
      </c>
      <c r="T46" s="67">
        <v>0.32</v>
      </c>
      <c r="U46" s="67" t="s">
        <v>2177</v>
      </c>
      <c r="V46" s="403">
        <v>29.758101186752199</v>
      </c>
      <c r="W46" s="403">
        <v>29.984319896689701</v>
      </c>
      <c r="X46" s="403">
        <v>30.448486003906599</v>
      </c>
      <c r="Y46" s="403">
        <v>31.2210946540492</v>
      </c>
      <c r="Z46" s="403">
        <v>32.000024300963602</v>
      </c>
      <c r="AA46" s="403">
        <v>32.4384815215383</v>
      </c>
      <c r="AB46" s="403">
        <v>32.6798489752601</v>
      </c>
      <c r="AC46" s="403">
        <v>0.74491723003827703</v>
      </c>
      <c r="AD46" s="67" t="s">
        <v>2273</v>
      </c>
    </row>
    <row r="47" spans="1:30" s="67" customFormat="1" ht="15" customHeight="1">
      <c r="A47" s="67" t="s">
        <v>7198</v>
      </c>
      <c r="B47" s="67" t="s">
        <v>2293</v>
      </c>
      <c r="C47" s="67" t="s">
        <v>2294</v>
      </c>
      <c r="D47" s="67" t="s">
        <v>2169</v>
      </c>
      <c r="E47" s="67">
        <v>40.1</v>
      </c>
      <c r="F47" s="67">
        <v>15.8</v>
      </c>
      <c r="H47" s="67" t="s">
        <v>2276</v>
      </c>
      <c r="I47" s="67" t="s">
        <v>2277</v>
      </c>
      <c r="K47" s="68">
        <v>241.5</v>
      </c>
      <c r="L47" s="67">
        <v>18.37</v>
      </c>
      <c r="M47" s="65">
        <f t="shared" si="1"/>
        <v>30.234999999999999</v>
      </c>
      <c r="N47" s="67" t="s">
        <v>2271</v>
      </c>
      <c r="O47" s="69" t="s">
        <v>2296</v>
      </c>
      <c r="P47" s="67" t="s">
        <v>2259</v>
      </c>
      <c r="Q47" s="67">
        <v>10</v>
      </c>
      <c r="R47" s="67">
        <v>3</v>
      </c>
      <c r="S47" s="67">
        <v>3</v>
      </c>
      <c r="T47" s="67">
        <v>0.44</v>
      </c>
      <c r="U47" s="67" t="s">
        <v>2177</v>
      </c>
      <c r="V47" s="403">
        <v>34.930571657849697</v>
      </c>
      <c r="W47" s="403">
        <v>35.289467568202099</v>
      </c>
      <c r="X47" s="403">
        <v>35.900311257881498</v>
      </c>
      <c r="Y47" s="403">
        <v>36.963663928733602</v>
      </c>
      <c r="Z47" s="403">
        <v>38.015569075438698</v>
      </c>
      <c r="AA47" s="403">
        <v>38.660558872379603</v>
      </c>
      <c r="AB47" s="403">
        <v>38.975979797298102</v>
      </c>
      <c r="AC47" s="403">
        <v>1.02694004525662</v>
      </c>
      <c r="AD47" s="67" t="s">
        <v>2273</v>
      </c>
    </row>
    <row r="48" spans="1:30" s="67" customFormat="1" ht="15" customHeight="1">
      <c r="A48" s="67" t="s">
        <v>7199</v>
      </c>
      <c r="B48" s="67" t="s">
        <v>2297</v>
      </c>
      <c r="C48" s="67" t="s">
        <v>2294</v>
      </c>
      <c r="D48" s="67" t="s">
        <v>2169</v>
      </c>
      <c r="E48" s="67">
        <v>40.1</v>
      </c>
      <c r="F48" s="67">
        <v>15.8</v>
      </c>
      <c r="H48" s="67" t="s">
        <v>2276</v>
      </c>
      <c r="I48" s="67" t="s">
        <v>2298</v>
      </c>
      <c r="K48" s="68">
        <v>241.8</v>
      </c>
      <c r="L48" s="67">
        <v>19.3</v>
      </c>
      <c r="M48" s="65">
        <f t="shared" si="1"/>
        <v>26.049999999999997</v>
      </c>
      <c r="N48" s="67" t="s">
        <v>2271</v>
      </c>
      <c r="O48" s="69" t="s">
        <v>2292</v>
      </c>
      <c r="P48" s="67" t="s">
        <v>2259</v>
      </c>
      <c r="Q48" s="67" t="s">
        <v>2299</v>
      </c>
      <c r="R48" s="67">
        <v>3</v>
      </c>
      <c r="S48" s="67">
        <v>5</v>
      </c>
      <c r="T48" s="67">
        <v>0.19</v>
      </c>
      <c r="U48" s="67" t="s">
        <v>2177</v>
      </c>
      <c r="V48" s="403">
        <v>31.3793823221914</v>
      </c>
      <c r="W48" s="403">
        <v>31.625510565465898</v>
      </c>
      <c r="X48" s="403">
        <v>32.146424855312098</v>
      </c>
      <c r="Y48" s="403">
        <v>33.0216932805818</v>
      </c>
      <c r="Z48" s="403">
        <v>33.900343131145902</v>
      </c>
      <c r="AA48" s="403">
        <v>34.417399215628002</v>
      </c>
      <c r="AB48" s="403">
        <v>34.690285433553598</v>
      </c>
      <c r="AC48" s="403">
        <v>0.84465225766549001</v>
      </c>
      <c r="AD48" s="67" t="s">
        <v>2273</v>
      </c>
    </row>
    <row r="49" spans="1:30" s="67" customFormat="1" ht="15" customHeight="1">
      <c r="A49" s="67" t="s">
        <v>7200</v>
      </c>
      <c r="B49" s="67" t="s">
        <v>2300</v>
      </c>
      <c r="C49" s="67" t="s">
        <v>2301</v>
      </c>
      <c r="D49" s="67" t="s">
        <v>2262</v>
      </c>
      <c r="E49" s="67">
        <v>46.4</v>
      </c>
      <c r="F49" s="67">
        <v>11.8</v>
      </c>
      <c r="H49" s="67" t="s">
        <v>2276</v>
      </c>
      <c r="I49" s="67" t="s">
        <v>2298</v>
      </c>
      <c r="K49" s="68">
        <v>242.12</v>
      </c>
      <c r="L49" s="67">
        <v>20.13</v>
      </c>
      <c r="M49" s="65">
        <f t="shared" si="1"/>
        <v>22.315000000000012</v>
      </c>
      <c r="N49" s="67" t="s">
        <v>2271</v>
      </c>
      <c r="O49" s="69" t="s">
        <v>2258</v>
      </c>
      <c r="P49" s="67" t="s">
        <v>2302</v>
      </c>
      <c r="Q49" s="67">
        <v>12</v>
      </c>
      <c r="R49" s="67">
        <v>3</v>
      </c>
      <c r="S49" s="67">
        <v>3</v>
      </c>
      <c r="T49" s="67">
        <v>0.47</v>
      </c>
      <c r="U49" s="67" t="s">
        <v>2265</v>
      </c>
      <c r="V49" s="403">
        <v>28.236330560038098</v>
      </c>
      <c r="W49" s="403">
        <v>28.422436274241001</v>
      </c>
      <c r="X49" s="403">
        <v>28.828404099758298</v>
      </c>
      <c r="Y49" s="403">
        <v>29.532307203655598</v>
      </c>
      <c r="Z49" s="403">
        <v>30.2386999161196</v>
      </c>
      <c r="AA49" s="403">
        <v>30.674671053761202</v>
      </c>
      <c r="AB49" s="403">
        <v>30.890671721187299</v>
      </c>
      <c r="AC49" s="403">
        <v>0.68021373900264903</v>
      </c>
      <c r="AD49" s="67" t="s">
        <v>2273</v>
      </c>
    </row>
    <row r="50" spans="1:30" s="67" customFormat="1" ht="15" customHeight="1">
      <c r="A50" s="67" t="s">
        <v>7201</v>
      </c>
      <c r="B50" s="67" t="s">
        <v>2300</v>
      </c>
      <c r="C50" s="67" t="s">
        <v>2301</v>
      </c>
      <c r="D50" s="67" t="s">
        <v>2262</v>
      </c>
      <c r="E50" s="67">
        <v>46.4</v>
      </c>
      <c r="F50" s="67">
        <v>11.8</v>
      </c>
      <c r="H50" s="67" t="s">
        <v>2276</v>
      </c>
      <c r="I50" s="67" t="s">
        <v>2298</v>
      </c>
      <c r="K50" s="68">
        <v>242.12</v>
      </c>
      <c r="L50" s="67">
        <v>19.399999999999999</v>
      </c>
      <c r="M50" s="65">
        <f t="shared" si="1"/>
        <v>25.600000000000009</v>
      </c>
      <c r="N50" s="67" t="s">
        <v>2271</v>
      </c>
      <c r="O50" s="69" t="s">
        <v>2303</v>
      </c>
      <c r="P50" s="67" t="s">
        <v>2302</v>
      </c>
      <c r="Q50" s="67">
        <v>4</v>
      </c>
      <c r="R50" s="67">
        <v>3</v>
      </c>
      <c r="S50" s="67">
        <v>1</v>
      </c>
      <c r="T50" s="67">
        <v>0.35</v>
      </c>
      <c r="U50" s="67" t="s">
        <v>2265</v>
      </c>
      <c r="V50" s="403">
        <v>31.009320421072498</v>
      </c>
      <c r="W50" s="403">
        <v>31.249510586027998</v>
      </c>
      <c r="X50" s="403">
        <v>31.750607740444799</v>
      </c>
      <c r="Y50" s="403">
        <v>32.601336113582597</v>
      </c>
      <c r="Z50" s="403">
        <v>33.444603701194602</v>
      </c>
      <c r="AA50" s="403">
        <v>33.932561847984097</v>
      </c>
      <c r="AB50" s="403">
        <v>34.188020326056403</v>
      </c>
      <c r="AC50" s="403">
        <v>0.81454162307616496</v>
      </c>
      <c r="AD50" s="67" t="s">
        <v>2273</v>
      </c>
    </row>
    <row r="51" spans="1:30" s="67" customFormat="1" ht="15" customHeight="1">
      <c r="A51" s="67" t="s">
        <v>7202</v>
      </c>
      <c r="B51" s="67" t="s">
        <v>2304</v>
      </c>
      <c r="C51" s="67" t="s">
        <v>2301</v>
      </c>
      <c r="D51" s="67" t="s">
        <v>2262</v>
      </c>
      <c r="E51" s="67">
        <v>46.4</v>
      </c>
      <c r="F51" s="67">
        <v>11.8</v>
      </c>
      <c r="H51" s="67" t="s">
        <v>2276</v>
      </c>
      <c r="I51" s="67" t="s">
        <v>2298</v>
      </c>
      <c r="K51" s="68">
        <v>242.74</v>
      </c>
      <c r="L51" s="67">
        <v>18.420000000000002</v>
      </c>
      <c r="M51" s="65">
        <f t="shared" si="1"/>
        <v>30.009999999999991</v>
      </c>
      <c r="N51" s="67" t="s">
        <v>2271</v>
      </c>
      <c r="O51" s="69" t="s">
        <v>2305</v>
      </c>
      <c r="P51" s="67" t="s">
        <v>2302</v>
      </c>
      <c r="Q51" s="67" t="s">
        <v>2230</v>
      </c>
      <c r="R51" s="67">
        <v>3</v>
      </c>
      <c r="S51" s="67">
        <v>4</v>
      </c>
      <c r="T51" s="67">
        <v>0.28000000000000003</v>
      </c>
      <c r="U51" s="67" t="s">
        <v>2265</v>
      </c>
      <c r="V51" s="403">
        <v>34.787550959503598</v>
      </c>
      <c r="W51" s="403">
        <v>35.0847898848752</v>
      </c>
      <c r="X51" s="403">
        <v>35.717988091739898</v>
      </c>
      <c r="Y51" s="403">
        <v>36.749818825581599</v>
      </c>
      <c r="Z51" s="403">
        <v>37.783601370560099</v>
      </c>
      <c r="AA51" s="403">
        <v>38.395356190271201</v>
      </c>
      <c r="AB51" s="403">
        <v>38.704168170830101</v>
      </c>
      <c r="AC51" s="403">
        <v>1.0063259370083999</v>
      </c>
      <c r="AD51" s="67" t="s">
        <v>2273</v>
      </c>
    </row>
    <row r="52" spans="1:30" s="67" customFormat="1" ht="15" customHeight="1">
      <c r="A52" s="67" t="s">
        <v>7203</v>
      </c>
      <c r="B52" s="67" t="s">
        <v>2306</v>
      </c>
      <c r="C52" s="67" t="s">
        <v>2307</v>
      </c>
      <c r="D52" s="67" t="s">
        <v>2186</v>
      </c>
      <c r="E52" s="67">
        <v>40.1</v>
      </c>
      <c r="F52" s="67">
        <v>15.8</v>
      </c>
      <c r="H52" s="67" t="s">
        <v>2276</v>
      </c>
      <c r="I52" s="67" t="s">
        <v>2298</v>
      </c>
      <c r="K52" s="68">
        <v>243</v>
      </c>
      <c r="L52" s="67">
        <v>18.510000000000002</v>
      </c>
      <c r="M52" s="65">
        <f t="shared" si="1"/>
        <v>29.605000000000004</v>
      </c>
      <c r="N52" s="67" t="s">
        <v>2271</v>
      </c>
      <c r="O52" s="69" t="s">
        <v>2303</v>
      </c>
      <c r="P52" s="67" t="s">
        <v>2308</v>
      </c>
      <c r="Q52" s="67">
        <v>16</v>
      </c>
      <c r="R52" s="67">
        <v>5</v>
      </c>
      <c r="S52" s="67">
        <v>4</v>
      </c>
      <c r="T52" s="67">
        <v>0.36</v>
      </c>
      <c r="U52" s="67" t="s">
        <v>2190</v>
      </c>
      <c r="V52" s="403">
        <v>34.443741665919802</v>
      </c>
      <c r="W52" s="403">
        <v>34.729616149035401</v>
      </c>
      <c r="X52" s="403">
        <v>35.3397281529084</v>
      </c>
      <c r="Y52" s="403">
        <v>36.373886256557299</v>
      </c>
      <c r="Z52" s="403">
        <v>37.401332375867597</v>
      </c>
      <c r="AA52" s="403">
        <v>38.001522816367803</v>
      </c>
      <c r="AB52" s="403">
        <v>38.324100216912598</v>
      </c>
      <c r="AC52" s="403">
        <v>0.99217400248544196</v>
      </c>
      <c r="AD52" s="67" t="s">
        <v>2273</v>
      </c>
    </row>
    <row r="53" spans="1:30" s="67" customFormat="1" ht="15" customHeight="1">
      <c r="A53" s="67" t="s">
        <v>7204</v>
      </c>
      <c r="B53" s="67" t="s">
        <v>2309</v>
      </c>
      <c r="C53" s="67" t="s">
        <v>2307</v>
      </c>
      <c r="D53" s="67" t="s">
        <v>2186</v>
      </c>
      <c r="E53" s="67">
        <v>40.1</v>
      </c>
      <c r="F53" s="67">
        <v>15.8</v>
      </c>
      <c r="H53" s="67" t="s">
        <v>2276</v>
      </c>
      <c r="I53" s="67" t="s">
        <v>2298</v>
      </c>
      <c r="K53" s="68">
        <v>243.5</v>
      </c>
      <c r="L53" s="67">
        <v>17.989999999999998</v>
      </c>
      <c r="M53" s="65">
        <f t="shared" si="1"/>
        <v>31.945000000000007</v>
      </c>
      <c r="N53" s="67" t="s">
        <v>2271</v>
      </c>
      <c r="O53" s="69" t="s">
        <v>2310</v>
      </c>
      <c r="P53" s="67" t="s">
        <v>2308</v>
      </c>
      <c r="Q53" s="67">
        <v>14</v>
      </c>
      <c r="R53" s="67">
        <v>5</v>
      </c>
      <c r="S53" s="67">
        <v>4</v>
      </c>
      <c r="T53" s="67">
        <v>0.18</v>
      </c>
      <c r="U53" s="67" t="s">
        <v>2190</v>
      </c>
      <c r="V53" s="403">
        <v>36.425505220712601</v>
      </c>
      <c r="W53" s="403">
        <v>36.7493143392959</v>
      </c>
      <c r="X53" s="403">
        <v>37.441200255605096</v>
      </c>
      <c r="Y53" s="403">
        <v>38.572039954269002</v>
      </c>
      <c r="Z53" s="403">
        <v>39.714833474188602</v>
      </c>
      <c r="AA53" s="403">
        <v>40.374061031363198</v>
      </c>
      <c r="AB53" s="403">
        <v>40.706927250497699</v>
      </c>
      <c r="AC53" s="403">
        <v>1.0975036554440201</v>
      </c>
      <c r="AD53" s="67" t="s">
        <v>2273</v>
      </c>
    </row>
    <row r="54" spans="1:30" s="67" customFormat="1" ht="15" customHeight="1">
      <c r="A54" s="67" t="s">
        <v>7205</v>
      </c>
      <c r="B54" s="67" t="s">
        <v>2311</v>
      </c>
      <c r="C54" s="67" t="s">
        <v>2312</v>
      </c>
      <c r="D54" s="67" t="s">
        <v>2169</v>
      </c>
      <c r="E54" s="67">
        <v>40.1</v>
      </c>
      <c r="F54" s="67">
        <v>15.8</v>
      </c>
      <c r="H54" s="67" t="s">
        <v>2276</v>
      </c>
      <c r="I54" s="67" t="s">
        <v>2298</v>
      </c>
      <c r="K54" s="68">
        <v>246.65</v>
      </c>
      <c r="L54" s="67">
        <v>18.649999999999999</v>
      </c>
      <c r="M54" s="65">
        <f t="shared" si="1"/>
        <v>28.975000000000009</v>
      </c>
      <c r="N54" s="67" t="s">
        <v>2313</v>
      </c>
      <c r="O54" s="69" t="s">
        <v>2314</v>
      </c>
      <c r="P54" s="67" t="s">
        <v>2259</v>
      </c>
      <c r="Q54" s="67">
        <v>7</v>
      </c>
      <c r="R54" s="67">
        <v>2</v>
      </c>
      <c r="S54" s="67">
        <v>2</v>
      </c>
      <c r="T54" s="67">
        <v>0.23</v>
      </c>
      <c r="U54" s="67" t="s">
        <v>2177</v>
      </c>
      <c r="V54" s="403">
        <v>33.943711640768903</v>
      </c>
      <c r="W54" s="403">
        <v>34.207345006276498</v>
      </c>
      <c r="X54" s="403">
        <v>34.7777483023225</v>
      </c>
      <c r="Y54" s="403">
        <v>35.770196731935798</v>
      </c>
      <c r="Z54" s="403">
        <v>36.767908410626802</v>
      </c>
      <c r="AA54" s="403">
        <v>37.361420177589103</v>
      </c>
      <c r="AB54" s="403">
        <v>37.664879436525702</v>
      </c>
      <c r="AC54" s="403">
        <v>0.95589709061334205</v>
      </c>
      <c r="AD54" s="67" t="s">
        <v>2187</v>
      </c>
    </row>
    <row r="55" spans="1:30" s="67" customFormat="1" ht="15" customHeight="1">
      <c r="A55" s="67" t="s">
        <v>7206</v>
      </c>
      <c r="B55" s="67" t="s">
        <v>2315</v>
      </c>
      <c r="C55" s="67" t="s">
        <v>2312</v>
      </c>
      <c r="D55" s="67" t="s">
        <v>2169</v>
      </c>
      <c r="E55" s="67">
        <v>40.1</v>
      </c>
      <c r="F55" s="67">
        <v>15.8</v>
      </c>
      <c r="H55" s="67" t="s">
        <v>2192</v>
      </c>
      <c r="I55" s="67" t="s">
        <v>2316</v>
      </c>
      <c r="J55" s="67" t="s">
        <v>2317</v>
      </c>
      <c r="K55" s="68">
        <v>247.3</v>
      </c>
      <c r="L55" s="67">
        <v>17.13</v>
      </c>
      <c r="M55" s="65">
        <f t="shared" si="1"/>
        <v>35.815000000000012</v>
      </c>
      <c r="N55" s="67" t="s">
        <v>2318</v>
      </c>
      <c r="O55" s="69" t="s">
        <v>2314</v>
      </c>
      <c r="P55" s="67" t="s">
        <v>2259</v>
      </c>
      <c r="Q55" s="67" t="s">
        <v>2200</v>
      </c>
      <c r="R55" s="67">
        <v>2</v>
      </c>
      <c r="S55" s="67">
        <v>3</v>
      </c>
      <c r="T55" s="67">
        <v>0.56000000000000005</v>
      </c>
      <c r="U55" s="67" t="s">
        <v>2320</v>
      </c>
      <c r="V55" s="403">
        <v>39.728350563670297</v>
      </c>
      <c r="W55" s="403">
        <v>40.089882984128501</v>
      </c>
      <c r="X55" s="403">
        <v>40.876055032947299</v>
      </c>
      <c r="Y55" s="403">
        <v>42.184052630907303</v>
      </c>
      <c r="Z55" s="403">
        <v>43.488248558058302</v>
      </c>
      <c r="AA55" s="403">
        <v>44.290032370659603</v>
      </c>
      <c r="AB55" s="403">
        <v>44.693336378798897</v>
      </c>
      <c r="AC55" s="403">
        <v>1.26795434362148</v>
      </c>
      <c r="AD55" s="67" t="s">
        <v>2319</v>
      </c>
    </row>
    <row r="56" spans="1:30" s="67" customFormat="1" ht="15" customHeight="1">
      <c r="A56" s="67" t="s">
        <v>7207</v>
      </c>
      <c r="B56" s="67" t="s">
        <v>2321</v>
      </c>
      <c r="C56" s="67" t="s">
        <v>2312</v>
      </c>
      <c r="D56" s="67" t="s">
        <v>2169</v>
      </c>
      <c r="E56" s="67">
        <v>40.1</v>
      </c>
      <c r="F56" s="67">
        <v>15.8</v>
      </c>
      <c r="H56" s="67" t="s">
        <v>2322</v>
      </c>
      <c r="I56" s="67" t="s">
        <v>2323</v>
      </c>
      <c r="J56" s="67" t="s">
        <v>2324</v>
      </c>
      <c r="K56" s="68">
        <v>247.8</v>
      </c>
      <c r="L56" s="67">
        <v>17.46</v>
      </c>
      <c r="M56" s="65">
        <f t="shared" si="1"/>
        <v>34.33</v>
      </c>
      <c r="N56" s="67" t="s">
        <v>2313</v>
      </c>
      <c r="O56" s="69" t="s">
        <v>2325</v>
      </c>
      <c r="P56" s="67" t="s">
        <v>2259</v>
      </c>
      <c r="Q56" s="67" t="s">
        <v>2327</v>
      </c>
      <c r="R56" s="67">
        <v>2</v>
      </c>
      <c r="S56" s="67">
        <v>1</v>
      </c>
      <c r="T56" s="67">
        <v>0.32</v>
      </c>
      <c r="U56" s="67" t="s">
        <v>2320</v>
      </c>
      <c r="V56" s="403">
        <v>38.337129206203201</v>
      </c>
      <c r="W56" s="403">
        <v>38.7624856237316</v>
      </c>
      <c r="X56" s="403">
        <v>39.5234070104568</v>
      </c>
      <c r="Y56" s="403">
        <v>40.779611480007503</v>
      </c>
      <c r="Z56" s="403">
        <v>42.037415362365799</v>
      </c>
      <c r="AA56" s="403">
        <v>42.785852723960303</v>
      </c>
      <c r="AB56" s="403">
        <v>43.127954575738102</v>
      </c>
      <c r="AC56" s="403">
        <v>1.21687962798701</v>
      </c>
      <c r="AD56" s="67" t="s">
        <v>2326</v>
      </c>
    </row>
    <row r="57" spans="1:30" s="67" customFormat="1" ht="15" customHeight="1">
      <c r="A57" s="67" t="s">
        <v>7208</v>
      </c>
      <c r="B57" s="67" t="s">
        <v>2328</v>
      </c>
      <c r="C57" s="67" t="s">
        <v>2329</v>
      </c>
      <c r="D57" s="67" t="s">
        <v>2330</v>
      </c>
      <c r="E57" s="67">
        <v>37.799999999999997</v>
      </c>
      <c r="F57" s="67">
        <v>13.2</v>
      </c>
      <c r="H57" s="67" t="s">
        <v>2331</v>
      </c>
      <c r="I57" s="67" t="s">
        <v>2171</v>
      </c>
      <c r="K57" s="68">
        <v>202.04</v>
      </c>
      <c r="L57" s="67">
        <v>20.39</v>
      </c>
      <c r="M57" s="65">
        <f t="shared" si="1"/>
        <v>21.14500000000001</v>
      </c>
      <c r="N57" s="67" t="s">
        <v>2313</v>
      </c>
      <c r="O57" s="69" t="s">
        <v>2173</v>
      </c>
      <c r="P57" s="67" t="s">
        <v>2332</v>
      </c>
      <c r="Q57" s="67" t="s">
        <v>2210</v>
      </c>
      <c r="R57" s="67">
        <v>1</v>
      </c>
      <c r="S57" s="67">
        <v>3</v>
      </c>
      <c r="T57" s="67">
        <v>0.56999999999999995</v>
      </c>
      <c r="U57" s="67" t="s">
        <v>2177</v>
      </c>
      <c r="V57" s="403">
        <v>27.209268147410501</v>
      </c>
      <c r="W57" s="403">
        <v>27.407597449306699</v>
      </c>
      <c r="X57" s="403">
        <v>27.7926826274057</v>
      </c>
      <c r="Y57" s="403">
        <v>28.4369879752408</v>
      </c>
      <c r="Z57" s="403">
        <v>29.074908902964101</v>
      </c>
      <c r="AA57" s="403">
        <v>29.448932525984802</v>
      </c>
      <c r="AB57" s="403">
        <v>29.633552602063698</v>
      </c>
      <c r="AC57" s="403">
        <v>0.61894782697979001</v>
      </c>
      <c r="AD57" s="67" t="s">
        <v>2187</v>
      </c>
    </row>
    <row r="58" spans="1:30" s="67" customFormat="1" ht="15" customHeight="1">
      <c r="A58" s="67" t="s">
        <v>7209</v>
      </c>
      <c r="B58" s="67" t="s">
        <v>2333</v>
      </c>
      <c r="C58" s="67" t="s">
        <v>2329</v>
      </c>
      <c r="D58" s="67" t="s">
        <v>2330</v>
      </c>
      <c r="E58" s="67">
        <v>37.799999999999997</v>
      </c>
      <c r="F58" s="67">
        <v>13.2</v>
      </c>
      <c r="H58" s="67" t="s">
        <v>2192</v>
      </c>
      <c r="I58" s="67" t="s">
        <v>2334</v>
      </c>
      <c r="K58" s="68">
        <v>202.75</v>
      </c>
      <c r="L58" s="67">
        <v>19.989999999999998</v>
      </c>
      <c r="M58" s="65">
        <f t="shared" si="1"/>
        <v>22.945000000000007</v>
      </c>
      <c r="N58" s="67" t="s">
        <v>2335</v>
      </c>
      <c r="O58" s="69" t="s">
        <v>2173</v>
      </c>
      <c r="P58" s="67" t="s">
        <v>2332</v>
      </c>
      <c r="Q58" s="67" t="s">
        <v>2336</v>
      </c>
      <c r="R58" s="67">
        <v>1</v>
      </c>
      <c r="S58" s="67">
        <v>4</v>
      </c>
      <c r="T58" s="67">
        <v>0.33</v>
      </c>
      <c r="U58" s="67" t="s">
        <v>2177</v>
      </c>
      <c r="V58" s="403">
        <v>28.746952449128099</v>
      </c>
      <c r="W58" s="403">
        <v>28.977173518642999</v>
      </c>
      <c r="X58" s="403">
        <v>29.3929416435655</v>
      </c>
      <c r="Y58" s="403">
        <v>30.1209694922666</v>
      </c>
      <c r="Z58" s="403">
        <v>30.845565178764598</v>
      </c>
      <c r="AA58" s="403">
        <v>31.296793889121101</v>
      </c>
      <c r="AB58" s="403">
        <v>31.5161985507441</v>
      </c>
      <c r="AC58" s="403">
        <v>0.70469365304570197</v>
      </c>
      <c r="AD58" s="67" t="s">
        <v>2187</v>
      </c>
    </row>
    <row r="59" spans="1:30" s="67" customFormat="1" ht="15" customHeight="1">
      <c r="A59" s="67" t="s">
        <v>7210</v>
      </c>
      <c r="B59" s="67" t="s">
        <v>2337</v>
      </c>
      <c r="C59" s="67" t="s">
        <v>2329</v>
      </c>
      <c r="D59" s="67" t="s">
        <v>2330</v>
      </c>
      <c r="E59" s="67">
        <v>37.799999999999997</v>
      </c>
      <c r="F59" s="67">
        <v>13.2</v>
      </c>
      <c r="H59" s="67" t="s">
        <v>2192</v>
      </c>
      <c r="I59" s="67" t="s">
        <v>2171</v>
      </c>
      <c r="K59" s="68">
        <v>204.17</v>
      </c>
      <c r="L59" s="67">
        <v>19.989999999999998</v>
      </c>
      <c r="M59" s="65">
        <f t="shared" si="1"/>
        <v>22.945000000000007</v>
      </c>
      <c r="N59" s="67" t="s">
        <v>261</v>
      </c>
      <c r="O59" s="69" t="s">
        <v>2173</v>
      </c>
      <c r="P59" s="67" t="s">
        <v>2332</v>
      </c>
      <c r="Q59" s="67" t="s">
        <v>2338</v>
      </c>
      <c r="R59" s="67">
        <v>1</v>
      </c>
      <c r="S59" s="67">
        <v>4</v>
      </c>
      <c r="T59" s="67">
        <v>0.28000000000000003</v>
      </c>
      <c r="U59" s="67" t="s">
        <v>2177</v>
      </c>
      <c r="V59" s="403">
        <v>28.7501442587259</v>
      </c>
      <c r="W59" s="403">
        <v>28.956995905838198</v>
      </c>
      <c r="X59" s="403">
        <v>29.384369727516699</v>
      </c>
      <c r="Y59" s="403">
        <v>30.114720727402101</v>
      </c>
      <c r="Z59" s="403">
        <v>30.835858640664199</v>
      </c>
      <c r="AA59" s="403">
        <v>31.257468030898298</v>
      </c>
      <c r="AB59" s="403">
        <v>31.461046929192001</v>
      </c>
      <c r="AC59" s="403">
        <v>0.695842966241911</v>
      </c>
      <c r="AD59" s="67" t="s">
        <v>2326</v>
      </c>
    </row>
    <row r="60" spans="1:30" s="67" customFormat="1" ht="15" customHeight="1">
      <c r="A60" s="67" t="s">
        <v>7211</v>
      </c>
      <c r="B60" s="67" t="s">
        <v>2339</v>
      </c>
      <c r="C60" s="67" t="s">
        <v>2329</v>
      </c>
      <c r="D60" s="67" t="s">
        <v>2330</v>
      </c>
      <c r="E60" s="67">
        <v>37.799999999999997</v>
      </c>
      <c r="F60" s="67">
        <v>13.2</v>
      </c>
      <c r="H60" s="67" t="s">
        <v>2331</v>
      </c>
      <c r="I60" s="67" t="s">
        <v>2334</v>
      </c>
      <c r="K60" s="68">
        <v>204.88</v>
      </c>
      <c r="L60" s="67">
        <v>20.190000000000001</v>
      </c>
      <c r="M60" s="65">
        <f t="shared" si="1"/>
        <v>22.045000000000002</v>
      </c>
      <c r="N60" s="67" t="s">
        <v>2313</v>
      </c>
      <c r="O60" s="69" t="s">
        <v>2173</v>
      </c>
      <c r="P60" s="67" t="s">
        <v>2332</v>
      </c>
      <c r="Q60" s="67" t="s">
        <v>2340</v>
      </c>
      <c r="R60" s="67">
        <v>1</v>
      </c>
      <c r="S60" s="67">
        <v>3</v>
      </c>
      <c r="T60" s="67">
        <v>0.49</v>
      </c>
      <c r="U60" s="67" t="s">
        <v>2177</v>
      </c>
      <c r="V60" s="403">
        <v>27.988434038703499</v>
      </c>
      <c r="W60" s="403">
        <v>28.203319396927501</v>
      </c>
      <c r="X60" s="403">
        <v>28.6073026576179</v>
      </c>
      <c r="Y60" s="403">
        <v>29.284282191853499</v>
      </c>
      <c r="Z60" s="403">
        <v>29.974503140775901</v>
      </c>
      <c r="AA60" s="403">
        <v>30.377470950702101</v>
      </c>
      <c r="AB60" s="403">
        <v>30.5891013871517</v>
      </c>
      <c r="AC60" s="403">
        <v>0.65991197046314198</v>
      </c>
      <c r="AD60" s="67" t="s">
        <v>2326</v>
      </c>
    </row>
    <row r="61" spans="1:30" s="67" customFormat="1" ht="15" customHeight="1">
      <c r="A61" s="67" t="s">
        <v>7212</v>
      </c>
      <c r="B61" s="67" t="s">
        <v>2341</v>
      </c>
      <c r="C61" s="67" t="s">
        <v>2329</v>
      </c>
      <c r="D61" s="67" t="s">
        <v>2330</v>
      </c>
      <c r="E61" s="67">
        <v>37.799999999999997</v>
      </c>
      <c r="F61" s="67">
        <v>13.2</v>
      </c>
      <c r="H61" s="67" t="s">
        <v>2170</v>
      </c>
      <c r="I61" s="67" t="s">
        <v>2334</v>
      </c>
      <c r="K61" s="68">
        <v>205.59</v>
      </c>
      <c r="L61" s="67">
        <v>19.989999999999998</v>
      </c>
      <c r="M61" s="65">
        <f t="shared" si="1"/>
        <v>22.945000000000007</v>
      </c>
      <c r="N61" s="67" t="s">
        <v>2342</v>
      </c>
      <c r="O61" s="69" t="s">
        <v>2173</v>
      </c>
      <c r="P61" s="67" t="s">
        <v>2332</v>
      </c>
      <c r="Q61" s="67" t="s">
        <v>2338</v>
      </c>
      <c r="R61" s="67">
        <v>1</v>
      </c>
      <c r="S61" s="67">
        <v>4</v>
      </c>
      <c r="T61" s="67">
        <v>0.35</v>
      </c>
      <c r="U61" s="67" t="s">
        <v>2177</v>
      </c>
      <c r="V61" s="403">
        <v>28.739690123593501</v>
      </c>
      <c r="W61" s="403">
        <v>28.9625661080795</v>
      </c>
      <c r="X61" s="403">
        <v>29.383883467883098</v>
      </c>
      <c r="Y61" s="403">
        <v>30.125597931921</v>
      </c>
      <c r="Z61" s="403">
        <v>30.849022304235501</v>
      </c>
      <c r="AA61" s="403">
        <v>31.292906208508001</v>
      </c>
      <c r="AB61" s="403">
        <v>31.534248660273601</v>
      </c>
      <c r="AC61" s="403">
        <v>0.70968972155255206</v>
      </c>
      <c r="AD61" s="67" t="s">
        <v>2273</v>
      </c>
    </row>
    <row r="62" spans="1:30" s="67" customFormat="1" ht="15" customHeight="1">
      <c r="A62" s="67" t="s">
        <v>7213</v>
      </c>
      <c r="B62" s="67" t="s">
        <v>2343</v>
      </c>
      <c r="C62" s="67" t="s">
        <v>2329</v>
      </c>
      <c r="D62" s="67" t="s">
        <v>2330</v>
      </c>
      <c r="E62" s="67">
        <v>37.799999999999997</v>
      </c>
      <c r="F62" s="67">
        <v>13.2</v>
      </c>
      <c r="H62" s="67" t="s">
        <v>2192</v>
      </c>
      <c r="I62" s="67" t="s">
        <v>2171</v>
      </c>
      <c r="K62" s="68">
        <v>206.3</v>
      </c>
      <c r="L62" s="67">
        <v>19.739999999999998</v>
      </c>
      <c r="M62" s="65">
        <f t="shared" si="1"/>
        <v>24.070000000000007</v>
      </c>
      <c r="N62" s="67" t="s">
        <v>261</v>
      </c>
      <c r="O62" s="69" t="s">
        <v>2173</v>
      </c>
      <c r="P62" s="67" t="s">
        <v>2332</v>
      </c>
      <c r="Q62" s="67" t="s">
        <v>2345</v>
      </c>
      <c r="R62" s="67">
        <v>1</v>
      </c>
      <c r="S62" s="67">
        <v>4</v>
      </c>
      <c r="T62" s="67">
        <v>0.33</v>
      </c>
      <c r="U62" s="67" t="s">
        <v>2177</v>
      </c>
      <c r="V62" s="403">
        <v>29.712015235176299</v>
      </c>
      <c r="W62" s="403">
        <v>29.9458811019705</v>
      </c>
      <c r="X62" s="403">
        <v>30.399471186513502</v>
      </c>
      <c r="Y62" s="403">
        <v>31.1903769599454</v>
      </c>
      <c r="Z62" s="403">
        <v>31.964337300444299</v>
      </c>
      <c r="AA62" s="403">
        <v>32.435673536922998</v>
      </c>
      <c r="AB62" s="403">
        <v>32.640246133806102</v>
      </c>
      <c r="AC62" s="403">
        <v>0.75096621560516197</v>
      </c>
      <c r="AD62" s="67" t="s">
        <v>2344</v>
      </c>
    </row>
    <row r="63" spans="1:30" s="67" customFormat="1" ht="15" customHeight="1">
      <c r="A63" s="67" t="s">
        <v>7214</v>
      </c>
      <c r="B63" s="67" t="s">
        <v>2346</v>
      </c>
      <c r="C63" s="67" t="s">
        <v>2329</v>
      </c>
      <c r="D63" s="67" t="s">
        <v>2330</v>
      </c>
      <c r="E63" s="67">
        <v>37.799999999999997</v>
      </c>
      <c r="F63" s="67">
        <v>13.2</v>
      </c>
      <c r="H63" s="67" t="s">
        <v>2331</v>
      </c>
      <c r="I63" s="67" t="s">
        <v>2347</v>
      </c>
      <c r="K63" s="68">
        <v>207.01</v>
      </c>
      <c r="L63" s="67">
        <v>19.68</v>
      </c>
      <c r="M63" s="65">
        <f t="shared" si="1"/>
        <v>24.340000000000003</v>
      </c>
      <c r="N63" s="67" t="s">
        <v>2318</v>
      </c>
      <c r="O63" s="69" t="s">
        <v>2173</v>
      </c>
      <c r="P63" s="67" t="s">
        <v>2332</v>
      </c>
      <c r="Q63" s="67" t="s">
        <v>2348</v>
      </c>
      <c r="R63" s="67">
        <v>1</v>
      </c>
      <c r="S63" s="67">
        <v>4</v>
      </c>
      <c r="T63" s="67">
        <v>0.32</v>
      </c>
      <c r="U63" s="67" t="s">
        <v>2177</v>
      </c>
      <c r="V63" s="403">
        <v>29.942929778916302</v>
      </c>
      <c r="W63" s="403">
        <v>30.178965230422701</v>
      </c>
      <c r="X63" s="403">
        <v>30.646622736755798</v>
      </c>
      <c r="Y63" s="403">
        <v>31.428766125027099</v>
      </c>
      <c r="Z63" s="403">
        <v>32.210853793130397</v>
      </c>
      <c r="AA63" s="403">
        <v>32.676849939531898</v>
      </c>
      <c r="AB63" s="403">
        <v>32.9261217399618</v>
      </c>
      <c r="AC63" s="403">
        <v>0.76047938414513006</v>
      </c>
      <c r="AD63" s="67" t="s">
        <v>2326</v>
      </c>
    </row>
    <row r="64" spans="1:30" s="67" customFormat="1" ht="15" customHeight="1">
      <c r="A64" s="67" t="s">
        <v>7215</v>
      </c>
      <c r="B64" s="67" t="s">
        <v>2349</v>
      </c>
      <c r="C64" s="67" t="s">
        <v>2329</v>
      </c>
      <c r="D64" s="67" t="s">
        <v>2330</v>
      </c>
      <c r="E64" s="67">
        <v>37.799999999999997</v>
      </c>
      <c r="F64" s="67">
        <v>13.2</v>
      </c>
      <c r="H64" s="67" t="s">
        <v>2331</v>
      </c>
      <c r="I64" s="67" t="s">
        <v>2350</v>
      </c>
      <c r="K64" s="68">
        <v>210.42</v>
      </c>
      <c r="L64" s="67">
        <v>19.829999999999998</v>
      </c>
      <c r="M64" s="65">
        <f t="shared" si="1"/>
        <v>23.66500000000002</v>
      </c>
      <c r="N64" s="67" t="s">
        <v>261</v>
      </c>
      <c r="O64" s="69" t="s">
        <v>2204</v>
      </c>
      <c r="P64" s="67" t="s">
        <v>2332</v>
      </c>
      <c r="Q64" s="67" t="s">
        <v>2351</v>
      </c>
      <c r="R64" s="67">
        <v>1</v>
      </c>
      <c r="S64" s="67">
        <v>5</v>
      </c>
      <c r="T64" s="67">
        <v>0.3</v>
      </c>
      <c r="U64" s="67" t="s">
        <v>2177</v>
      </c>
      <c r="V64" s="403">
        <v>29.401793005757199</v>
      </c>
      <c r="W64" s="403">
        <v>29.610881127960099</v>
      </c>
      <c r="X64" s="403">
        <v>30.047582061941998</v>
      </c>
      <c r="Y64" s="403">
        <v>30.8018502770847</v>
      </c>
      <c r="Z64" s="403">
        <v>31.556523560803299</v>
      </c>
      <c r="AA64" s="403">
        <v>31.992759825866699</v>
      </c>
      <c r="AB64" s="403">
        <v>32.2327695490848</v>
      </c>
      <c r="AC64" s="403">
        <v>0.72720756963823496</v>
      </c>
      <c r="AD64" s="67" t="s">
        <v>2187</v>
      </c>
    </row>
    <row r="65" spans="1:30" s="67" customFormat="1" ht="15" customHeight="1">
      <c r="A65" s="67" t="s">
        <v>7216</v>
      </c>
      <c r="B65" s="67" t="s">
        <v>2352</v>
      </c>
      <c r="C65" s="67" t="s">
        <v>2329</v>
      </c>
      <c r="D65" s="67" t="s">
        <v>2330</v>
      </c>
      <c r="E65" s="67">
        <v>37.799999999999997</v>
      </c>
      <c r="F65" s="67">
        <v>13.2</v>
      </c>
      <c r="H65" s="67" t="s">
        <v>2192</v>
      </c>
      <c r="I65" s="67" t="s">
        <v>2353</v>
      </c>
      <c r="K65" s="68">
        <v>210.89</v>
      </c>
      <c r="L65" s="67">
        <v>19.87</v>
      </c>
      <c r="M65" s="65">
        <f t="shared" si="1"/>
        <v>23.484999999999999</v>
      </c>
      <c r="N65" s="67" t="s">
        <v>2313</v>
      </c>
      <c r="O65" s="69" t="s">
        <v>2204</v>
      </c>
      <c r="P65" s="67" t="s">
        <v>2332</v>
      </c>
      <c r="Q65" s="67">
        <v>11</v>
      </c>
      <c r="R65" s="67">
        <v>1</v>
      </c>
      <c r="S65" s="67">
        <v>4</v>
      </c>
      <c r="T65" s="67">
        <v>0.35</v>
      </c>
      <c r="U65" s="67" t="s">
        <v>2177</v>
      </c>
      <c r="V65" s="403">
        <v>29.240379969563701</v>
      </c>
      <c r="W65" s="403">
        <v>29.453980344929899</v>
      </c>
      <c r="X65" s="403">
        <v>29.873848034613999</v>
      </c>
      <c r="Y65" s="403">
        <v>30.627053579187798</v>
      </c>
      <c r="Z65" s="403">
        <v>31.3755310127722</v>
      </c>
      <c r="AA65" s="403">
        <v>31.788726830593401</v>
      </c>
      <c r="AB65" s="403">
        <v>32.032059462814303</v>
      </c>
      <c r="AC65" s="403">
        <v>0.71629074539239102</v>
      </c>
      <c r="AD65" s="67" t="s">
        <v>2187</v>
      </c>
    </row>
    <row r="66" spans="1:30" s="67" customFormat="1" ht="15" customHeight="1">
      <c r="A66" s="67" t="s">
        <v>7217</v>
      </c>
      <c r="B66" s="67" t="s">
        <v>2354</v>
      </c>
      <c r="C66" s="67" t="s">
        <v>2329</v>
      </c>
      <c r="D66" s="67" t="s">
        <v>2330</v>
      </c>
      <c r="E66" s="67">
        <v>37.799999999999997</v>
      </c>
      <c r="F66" s="67">
        <v>13.2</v>
      </c>
      <c r="H66" s="67" t="s">
        <v>2355</v>
      </c>
      <c r="I66" s="67" t="s">
        <v>2356</v>
      </c>
      <c r="K66" s="68">
        <v>211.13</v>
      </c>
      <c r="L66" s="67">
        <v>20.05</v>
      </c>
      <c r="M66" s="65">
        <f t="shared" si="1"/>
        <v>22.674999999999997</v>
      </c>
      <c r="N66" s="67" t="s">
        <v>261</v>
      </c>
      <c r="O66" s="69" t="s">
        <v>2357</v>
      </c>
      <c r="P66" s="67" t="s">
        <v>2332</v>
      </c>
      <c r="Q66" s="67" t="s">
        <v>2358</v>
      </c>
      <c r="R66" s="67">
        <v>1</v>
      </c>
      <c r="S66" s="67">
        <v>5</v>
      </c>
      <c r="T66" s="67">
        <v>0.35</v>
      </c>
      <c r="U66" s="67" t="s">
        <v>2177</v>
      </c>
      <c r="V66" s="403">
        <v>28.505692595873199</v>
      </c>
      <c r="W66" s="403">
        <v>28.716790087557001</v>
      </c>
      <c r="X66" s="403">
        <v>29.144495685720901</v>
      </c>
      <c r="Y66" s="403">
        <v>29.8652929089648</v>
      </c>
      <c r="Z66" s="403">
        <v>30.5824000143392</v>
      </c>
      <c r="AA66" s="403">
        <v>31.009092408096102</v>
      </c>
      <c r="AB66" s="403">
        <v>31.2134251267683</v>
      </c>
      <c r="AC66" s="403">
        <v>0.69386707164252703</v>
      </c>
      <c r="AD66" s="67" t="s">
        <v>2319</v>
      </c>
    </row>
    <row r="67" spans="1:30" s="67" customFormat="1" ht="15" customHeight="1">
      <c r="A67" s="67" t="s">
        <v>7218</v>
      </c>
      <c r="B67" s="67" t="s">
        <v>2359</v>
      </c>
      <c r="C67" s="67" t="s">
        <v>2329</v>
      </c>
      <c r="D67" s="67" t="s">
        <v>2330</v>
      </c>
      <c r="E67" s="67">
        <v>37.799999999999997</v>
      </c>
      <c r="F67" s="67">
        <v>13.2</v>
      </c>
      <c r="H67" s="67" t="s">
        <v>2192</v>
      </c>
      <c r="I67" s="67" t="s">
        <v>2353</v>
      </c>
      <c r="K67" s="68">
        <v>211.37</v>
      </c>
      <c r="L67" s="67">
        <v>20.46</v>
      </c>
      <c r="M67" s="65">
        <f t="shared" ref="M67:M84" si="2">117.4-4.5*(L67+1)</f>
        <v>20.83</v>
      </c>
      <c r="N67" s="67" t="s">
        <v>2342</v>
      </c>
      <c r="O67" s="69" t="s">
        <v>2204</v>
      </c>
      <c r="P67" s="67" t="s">
        <v>2332</v>
      </c>
      <c r="Q67" s="67" t="s">
        <v>2208</v>
      </c>
      <c r="R67" s="67">
        <v>1</v>
      </c>
      <c r="S67" s="67">
        <v>5</v>
      </c>
      <c r="T67" s="67">
        <v>0.27</v>
      </c>
      <c r="U67" s="67" t="s">
        <v>2177</v>
      </c>
      <c r="V67" s="403">
        <v>26.961822118080502</v>
      </c>
      <c r="W67" s="403">
        <v>27.1606625763925</v>
      </c>
      <c r="X67" s="403">
        <v>27.5195200528273</v>
      </c>
      <c r="Y67" s="403">
        <v>28.140089815233001</v>
      </c>
      <c r="Z67" s="403">
        <v>28.767670106182599</v>
      </c>
      <c r="AA67" s="403">
        <v>29.137993742020502</v>
      </c>
      <c r="AB67" s="403">
        <v>29.316100594415499</v>
      </c>
      <c r="AC67" s="403">
        <v>0.60178497227943495</v>
      </c>
      <c r="AD67" s="67" t="s">
        <v>2326</v>
      </c>
    </row>
    <row r="68" spans="1:30" s="67" customFormat="1" ht="15" customHeight="1">
      <c r="A68" s="67" t="s">
        <v>7219</v>
      </c>
      <c r="B68" s="67" t="s">
        <v>2360</v>
      </c>
      <c r="C68" s="67" t="s">
        <v>2329</v>
      </c>
      <c r="D68" s="67" t="s">
        <v>2330</v>
      </c>
      <c r="E68" s="67">
        <v>37.799999999999997</v>
      </c>
      <c r="F68" s="67">
        <v>13.2</v>
      </c>
      <c r="H68" s="67" t="s">
        <v>2192</v>
      </c>
      <c r="I68" s="67" t="s">
        <v>2356</v>
      </c>
      <c r="K68" s="68">
        <v>211.85</v>
      </c>
      <c r="L68" s="67">
        <v>19.89</v>
      </c>
      <c r="M68" s="65">
        <f t="shared" si="2"/>
        <v>23.39500000000001</v>
      </c>
      <c r="N68" s="67" t="s">
        <v>2313</v>
      </c>
      <c r="O68" s="69" t="s">
        <v>2361</v>
      </c>
      <c r="P68" s="67" t="s">
        <v>2332</v>
      </c>
      <c r="Q68" s="67" t="s">
        <v>2338</v>
      </c>
      <c r="R68" s="67">
        <v>1</v>
      </c>
      <c r="S68" s="67">
        <v>4</v>
      </c>
      <c r="T68" s="67">
        <v>0.31</v>
      </c>
      <c r="U68" s="67" t="s">
        <v>2177</v>
      </c>
      <c r="V68" s="403">
        <v>29.1220500506614</v>
      </c>
      <c r="W68" s="403">
        <v>29.3610606118242</v>
      </c>
      <c r="X68" s="403">
        <v>29.8033427499279</v>
      </c>
      <c r="Y68" s="403">
        <v>30.554866915374099</v>
      </c>
      <c r="Z68" s="403">
        <v>31.300185489294801</v>
      </c>
      <c r="AA68" s="403">
        <v>31.7548442476775</v>
      </c>
      <c r="AB68" s="403">
        <v>31.995848998587501</v>
      </c>
      <c r="AC68" s="403">
        <v>0.727097976435233</v>
      </c>
      <c r="AD68" s="67" t="s">
        <v>2326</v>
      </c>
    </row>
    <row r="69" spans="1:30" s="67" customFormat="1" ht="15" customHeight="1">
      <c r="A69" s="67" t="s">
        <v>7220</v>
      </c>
      <c r="B69" s="67" t="s">
        <v>2362</v>
      </c>
      <c r="C69" s="67" t="s">
        <v>2329</v>
      </c>
      <c r="D69" s="67" t="s">
        <v>2330</v>
      </c>
      <c r="E69" s="67">
        <v>37.799999999999997</v>
      </c>
      <c r="F69" s="67">
        <v>13.2</v>
      </c>
      <c r="H69" s="67" t="s">
        <v>2322</v>
      </c>
      <c r="I69" s="67" t="s">
        <v>2353</v>
      </c>
      <c r="K69" s="68">
        <v>212.33</v>
      </c>
      <c r="L69" s="67">
        <v>20.420000000000002</v>
      </c>
      <c r="M69" s="65">
        <f t="shared" si="2"/>
        <v>21.009999999999991</v>
      </c>
      <c r="N69" s="67" t="s">
        <v>2313</v>
      </c>
      <c r="O69" s="69" t="s">
        <v>2363</v>
      </c>
      <c r="P69" s="67" t="s">
        <v>2332</v>
      </c>
      <c r="Q69" s="67">
        <v>12</v>
      </c>
      <c r="R69" s="67">
        <v>1</v>
      </c>
      <c r="S69" s="67">
        <v>4</v>
      </c>
      <c r="T69" s="67">
        <v>0.51</v>
      </c>
      <c r="U69" s="67" t="s">
        <v>2177</v>
      </c>
      <c r="V69" s="403">
        <v>27.1133679454096</v>
      </c>
      <c r="W69" s="403">
        <v>27.297072953174201</v>
      </c>
      <c r="X69" s="403">
        <v>27.6700243451779</v>
      </c>
      <c r="Y69" s="403">
        <v>28.308819610390199</v>
      </c>
      <c r="Z69" s="403">
        <v>28.947567907214999</v>
      </c>
      <c r="AA69" s="403">
        <v>29.322890394349201</v>
      </c>
      <c r="AB69" s="403">
        <v>29.528468197681502</v>
      </c>
      <c r="AC69" s="403">
        <v>0.61380289114377495</v>
      </c>
      <c r="AD69" s="67" t="s">
        <v>2326</v>
      </c>
    </row>
    <row r="70" spans="1:30" s="67" customFormat="1" ht="15" customHeight="1">
      <c r="A70" s="67" t="s">
        <v>7221</v>
      </c>
      <c r="B70" s="67" t="s">
        <v>2364</v>
      </c>
      <c r="C70" s="67" t="s">
        <v>2329</v>
      </c>
      <c r="D70" s="67" t="s">
        <v>2330</v>
      </c>
      <c r="E70" s="67">
        <v>37.799999999999997</v>
      </c>
      <c r="F70" s="67">
        <v>13.2</v>
      </c>
      <c r="H70" s="67" t="s">
        <v>2192</v>
      </c>
      <c r="I70" s="67" t="s">
        <v>2353</v>
      </c>
      <c r="K70" s="68">
        <v>212.81</v>
      </c>
      <c r="L70" s="67">
        <v>20.55</v>
      </c>
      <c r="M70" s="65">
        <f t="shared" si="2"/>
        <v>20.424999999999997</v>
      </c>
      <c r="N70" s="67" t="s">
        <v>2313</v>
      </c>
      <c r="O70" s="69" t="s">
        <v>2361</v>
      </c>
      <c r="P70" s="67" t="s">
        <v>2332</v>
      </c>
      <c r="Q70" s="67">
        <v>8</v>
      </c>
      <c r="R70" s="67">
        <v>1</v>
      </c>
      <c r="S70" s="67">
        <v>3</v>
      </c>
      <c r="T70" s="67">
        <v>0.62</v>
      </c>
      <c r="U70" s="67" t="s">
        <v>2177</v>
      </c>
      <c r="V70" s="403">
        <v>26.618811970067</v>
      </c>
      <c r="W70" s="403">
        <v>26.809185408772301</v>
      </c>
      <c r="X70" s="403">
        <v>27.169382537663701</v>
      </c>
      <c r="Y70" s="403">
        <v>27.773686518631798</v>
      </c>
      <c r="Z70" s="403">
        <v>28.384519631453799</v>
      </c>
      <c r="AA70" s="403">
        <v>28.7373058660772</v>
      </c>
      <c r="AB70" s="403">
        <v>28.9253238018693</v>
      </c>
      <c r="AC70" s="403">
        <v>0.58677464284801994</v>
      </c>
      <c r="AD70" s="67" t="s">
        <v>2326</v>
      </c>
    </row>
    <row r="71" spans="1:30" s="67" customFormat="1" ht="15" customHeight="1">
      <c r="A71" s="67" t="s">
        <v>7222</v>
      </c>
      <c r="B71" s="67" t="s">
        <v>2365</v>
      </c>
      <c r="C71" s="67" t="s">
        <v>2366</v>
      </c>
      <c r="D71" s="67" t="s">
        <v>2330</v>
      </c>
      <c r="E71" s="67">
        <v>37.799999999999997</v>
      </c>
      <c r="F71" s="67">
        <v>13.2</v>
      </c>
      <c r="H71" s="67" t="s">
        <v>2170</v>
      </c>
      <c r="I71" s="67" t="s">
        <v>2350</v>
      </c>
      <c r="K71" s="68">
        <v>221.87</v>
      </c>
      <c r="L71" s="67">
        <v>20.66</v>
      </c>
      <c r="M71" s="65">
        <f t="shared" si="2"/>
        <v>19.930000000000007</v>
      </c>
      <c r="N71" s="67" t="s">
        <v>2271</v>
      </c>
      <c r="O71" s="69" t="s">
        <v>2367</v>
      </c>
      <c r="P71" s="67" t="s">
        <v>2332</v>
      </c>
      <c r="Q71" s="67" t="s">
        <v>2368</v>
      </c>
      <c r="R71" s="67">
        <v>1</v>
      </c>
      <c r="S71" s="67">
        <v>3</v>
      </c>
      <c r="T71" s="67">
        <v>0.43</v>
      </c>
      <c r="U71" s="67" t="s">
        <v>2177</v>
      </c>
      <c r="V71" s="403">
        <v>26.1781590664833</v>
      </c>
      <c r="W71" s="403">
        <v>26.348556317647699</v>
      </c>
      <c r="X71" s="403">
        <v>26.717274463544801</v>
      </c>
      <c r="Y71" s="403">
        <v>27.295862290659901</v>
      </c>
      <c r="Z71" s="403">
        <v>27.884534481276098</v>
      </c>
      <c r="AA71" s="403">
        <v>28.2278682527371</v>
      </c>
      <c r="AB71" s="403">
        <v>28.4037360089151</v>
      </c>
      <c r="AC71" s="403">
        <v>0.56765686556800998</v>
      </c>
      <c r="AD71" s="67" t="s">
        <v>2187</v>
      </c>
    </row>
    <row r="72" spans="1:30" s="67" customFormat="1" ht="15" customHeight="1">
      <c r="A72" s="67" t="s">
        <v>7223</v>
      </c>
      <c r="B72" s="67" t="s">
        <v>2369</v>
      </c>
      <c r="C72" s="67" t="s">
        <v>2366</v>
      </c>
      <c r="D72" s="67" t="s">
        <v>2330</v>
      </c>
      <c r="E72" s="67">
        <v>37.799999999999997</v>
      </c>
      <c r="F72" s="67">
        <v>13.2</v>
      </c>
      <c r="H72" s="67" t="s">
        <v>2192</v>
      </c>
      <c r="I72" s="67" t="s">
        <v>2370</v>
      </c>
      <c r="K72" s="68">
        <v>228.53</v>
      </c>
      <c r="L72" s="67">
        <v>20.69</v>
      </c>
      <c r="M72" s="65">
        <f t="shared" si="2"/>
        <v>19.795000000000002</v>
      </c>
      <c r="N72" s="67" t="s">
        <v>261</v>
      </c>
      <c r="O72" s="69" t="s">
        <v>2371</v>
      </c>
      <c r="P72" s="67" t="s">
        <v>2332</v>
      </c>
      <c r="Q72" s="67">
        <v>20</v>
      </c>
      <c r="R72" s="67">
        <v>1</v>
      </c>
      <c r="S72" s="67">
        <v>5</v>
      </c>
      <c r="T72" s="67">
        <v>0.19</v>
      </c>
      <c r="U72" s="67" t="s">
        <v>2177</v>
      </c>
      <c r="V72" s="403">
        <v>26.056227421093801</v>
      </c>
      <c r="W72" s="403">
        <v>26.2505276981828</v>
      </c>
      <c r="X72" s="403">
        <v>26.5880281508251</v>
      </c>
      <c r="Y72" s="403">
        <v>27.166620987241298</v>
      </c>
      <c r="Z72" s="403">
        <v>27.7488794881085</v>
      </c>
      <c r="AA72" s="403">
        <v>28.072967518037</v>
      </c>
      <c r="AB72" s="403">
        <v>28.252570055114798</v>
      </c>
      <c r="AC72" s="403">
        <v>0.55711215185697605</v>
      </c>
      <c r="AD72" s="67" t="s">
        <v>2187</v>
      </c>
    </row>
    <row r="73" spans="1:30" s="67" customFormat="1" ht="15" customHeight="1">
      <c r="A73" s="67" t="s">
        <v>7224</v>
      </c>
      <c r="B73" s="67" t="s">
        <v>2372</v>
      </c>
      <c r="C73" s="67" t="s">
        <v>2373</v>
      </c>
      <c r="D73" s="67" t="s">
        <v>2330</v>
      </c>
      <c r="E73" s="67">
        <v>37.799999999999997</v>
      </c>
      <c r="F73" s="67">
        <v>13.2</v>
      </c>
      <c r="H73" s="67" t="s">
        <v>2331</v>
      </c>
      <c r="I73" s="67" t="s">
        <v>2374</v>
      </c>
      <c r="K73" s="68">
        <v>238.8</v>
      </c>
      <c r="L73" s="67">
        <v>18.91</v>
      </c>
      <c r="M73" s="65">
        <f t="shared" si="2"/>
        <v>27.805000000000007</v>
      </c>
      <c r="N73" s="67" t="s">
        <v>2318</v>
      </c>
      <c r="O73" s="69" t="s">
        <v>2375</v>
      </c>
      <c r="P73" s="67" t="s">
        <v>2376</v>
      </c>
      <c r="Q73" s="67" t="s">
        <v>2377</v>
      </c>
      <c r="R73" s="67">
        <v>2</v>
      </c>
      <c r="S73" s="67">
        <v>4</v>
      </c>
      <c r="T73" s="67">
        <v>0.28999999999999998</v>
      </c>
      <c r="U73" s="67" t="s">
        <v>2177</v>
      </c>
      <c r="V73" s="403">
        <v>32.848793909815903</v>
      </c>
      <c r="W73" s="403">
        <v>33.130905474656998</v>
      </c>
      <c r="X73" s="403">
        <v>33.686664574139101</v>
      </c>
      <c r="Y73" s="403">
        <v>34.659569104530597</v>
      </c>
      <c r="Z73" s="403">
        <v>35.623798030443702</v>
      </c>
      <c r="AA73" s="403">
        <v>36.172158241784601</v>
      </c>
      <c r="AB73" s="403">
        <v>36.461293941488798</v>
      </c>
      <c r="AC73" s="403">
        <v>0.92319841280989801</v>
      </c>
      <c r="AD73" s="67" t="s">
        <v>2326</v>
      </c>
    </row>
    <row r="74" spans="1:30" s="67" customFormat="1" ht="15" customHeight="1">
      <c r="A74" s="67" t="s">
        <v>7225</v>
      </c>
      <c r="B74" s="67" t="s">
        <v>2378</v>
      </c>
      <c r="C74" s="67" t="s">
        <v>2373</v>
      </c>
      <c r="D74" s="67" t="s">
        <v>2330</v>
      </c>
      <c r="E74" s="67">
        <v>37.799999999999997</v>
      </c>
      <c r="F74" s="67">
        <v>13.2</v>
      </c>
      <c r="H74" s="67" t="s">
        <v>2192</v>
      </c>
      <c r="I74" s="67" t="s">
        <v>2374</v>
      </c>
      <c r="K74" s="68">
        <v>239.44</v>
      </c>
      <c r="L74" s="67">
        <v>20</v>
      </c>
      <c r="M74" s="65">
        <f t="shared" si="2"/>
        <v>22.900000000000006</v>
      </c>
      <c r="N74" s="67" t="s">
        <v>2313</v>
      </c>
      <c r="O74" s="69" t="s">
        <v>2258</v>
      </c>
      <c r="P74" s="67" t="s">
        <v>2376</v>
      </c>
      <c r="Q74" s="67" t="s">
        <v>2200</v>
      </c>
      <c r="R74" s="67">
        <v>2</v>
      </c>
      <c r="S74" s="67">
        <v>3</v>
      </c>
      <c r="T74" s="67">
        <v>0.68</v>
      </c>
      <c r="U74" s="67" t="s">
        <v>2177</v>
      </c>
      <c r="V74" s="403">
        <v>28.731572816488899</v>
      </c>
      <c r="W74" s="403">
        <v>28.9362500219185</v>
      </c>
      <c r="X74" s="403">
        <v>29.360573907988101</v>
      </c>
      <c r="Y74" s="403">
        <v>30.070678436238801</v>
      </c>
      <c r="Z74" s="403">
        <v>30.7879418188123</v>
      </c>
      <c r="AA74" s="403">
        <v>31.2051112764319</v>
      </c>
      <c r="AB74" s="403">
        <v>31.428357606268602</v>
      </c>
      <c r="AC74" s="403">
        <v>0.68786653738143</v>
      </c>
      <c r="AD74" s="67" t="s">
        <v>2326</v>
      </c>
    </row>
    <row r="75" spans="1:30" s="67" customFormat="1" ht="15" customHeight="1">
      <c r="A75" s="67" t="s">
        <v>7226</v>
      </c>
      <c r="B75" s="67" t="s">
        <v>2379</v>
      </c>
      <c r="C75" s="67" t="s">
        <v>2380</v>
      </c>
      <c r="D75" s="67" t="s">
        <v>2381</v>
      </c>
      <c r="E75" s="67">
        <v>40.799999999999997</v>
      </c>
      <c r="F75" s="67">
        <v>29.4</v>
      </c>
      <c r="H75" s="67" t="s">
        <v>2331</v>
      </c>
      <c r="I75" s="67" t="s">
        <v>2382</v>
      </c>
      <c r="K75" s="68">
        <v>244.4</v>
      </c>
      <c r="L75" s="67">
        <v>19.11</v>
      </c>
      <c r="M75" s="65">
        <f t="shared" si="2"/>
        <v>26.905000000000001</v>
      </c>
      <c r="N75" s="67" t="s">
        <v>2318</v>
      </c>
      <c r="O75" s="69" t="s">
        <v>2383</v>
      </c>
      <c r="P75" s="67" t="s">
        <v>2384</v>
      </c>
      <c r="Q75" s="67" t="s">
        <v>2385</v>
      </c>
      <c r="R75" s="67">
        <v>2</v>
      </c>
      <c r="S75" s="67">
        <v>4</v>
      </c>
      <c r="T75" s="67">
        <v>0.41</v>
      </c>
      <c r="U75" s="67" t="s">
        <v>2386</v>
      </c>
      <c r="V75" s="403">
        <v>32.1158516000623</v>
      </c>
      <c r="W75" s="403">
        <v>32.402933470436103</v>
      </c>
      <c r="X75" s="403">
        <v>32.945839874682697</v>
      </c>
      <c r="Y75" s="403">
        <v>33.843831858065101</v>
      </c>
      <c r="Z75" s="403">
        <v>34.756411715998503</v>
      </c>
      <c r="AA75" s="403">
        <v>35.2610074886856</v>
      </c>
      <c r="AB75" s="403">
        <v>35.548217759882199</v>
      </c>
      <c r="AC75" s="403">
        <v>0.87425463316484997</v>
      </c>
      <c r="AD75" s="67" t="s">
        <v>2182</v>
      </c>
    </row>
    <row r="76" spans="1:30" s="67" customFormat="1" ht="15" customHeight="1">
      <c r="A76" s="67" t="s">
        <v>7227</v>
      </c>
      <c r="B76" s="67" t="s">
        <v>2387</v>
      </c>
      <c r="C76" s="67" t="s">
        <v>2388</v>
      </c>
      <c r="D76" s="67" t="s">
        <v>2381</v>
      </c>
      <c r="E76" s="67">
        <v>40.799999999999997</v>
      </c>
      <c r="F76" s="67">
        <v>29.4</v>
      </c>
      <c r="H76" s="67" t="s">
        <v>2192</v>
      </c>
      <c r="I76" s="67" t="s">
        <v>2389</v>
      </c>
      <c r="K76" s="68">
        <v>244.6</v>
      </c>
      <c r="L76" s="67">
        <v>19.32</v>
      </c>
      <c r="M76" s="65">
        <f t="shared" si="2"/>
        <v>25.960000000000008</v>
      </c>
      <c r="N76" s="67" t="s">
        <v>2313</v>
      </c>
      <c r="O76" s="69" t="s">
        <v>2383</v>
      </c>
      <c r="P76" s="67" t="s">
        <v>2384</v>
      </c>
      <c r="Q76" s="67">
        <v>8</v>
      </c>
      <c r="R76" s="67">
        <v>2</v>
      </c>
      <c r="S76" s="67">
        <v>2</v>
      </c>
      <c r="T76" s="67">
        <v>0.31</v>
      </c>
      <c r="U76" s="67" t="s">
        <v>2386</v>
      </c>
      <c r="V76" s="403">
        <v>31.309141786396701</v>
      </c>
      <c r="W76" s="403">
        <v>31.5750274055696</v>
      </c>
      <c r="X76" s="403">
        <v>32.084358644230797</v>
      </c>
      <c r="Y76" s="403">
        <v>32.948804792738599</v>
      </c>
      <c r="Z76" s="403">
        <v>33.811656398887699</v>
      </c>
      <c r="AA76" s="403">
        <v>34.343402296127401</v>
      </c>
      <c r="AB76" s="403">
        <v>34.625086548184797</v>
      </c>
      <c r="AC76" s="403">
        <v>0.83758686079657996</v>
      </c>
      <c r="AD76" s="67" t="s">
        <v>2187</v>
      </c>
    </row>
    <row r="77" spans="1:30" s="67" customFormat="1" ht="15" customHeight="1">
      <c r="A77" s="67" t="s">
        <v>7228</v>
      </c>
      <c r="B77" s="67" t="s">
        <v>2390</v>
      </c>
      <c r="C77" s="67" t="s">
        <v>2388</v>
      </c>
      <c r="D77" s="67" t="s">
        <v>2381</v>
      </c>
      <c r="E77" s="67">
        <v>40.799999999999997</v>
      </c>
      <c r="F77" s="67">
        <v>29.4</v>
      </c>
      <c r="H77" s="67" t="s">
        <v>2192</v>
      </c>
      <c r="I77" s="67" t="s">
        <v>2391</v>
      </c>
      <c r="K77" s="68">
        <v>244.75</v>
      </c>
      <c r="L77" s="67">
        <v>19.61</v>
      </c>
      <c r="M77" s="65">
        <f t="shared" si="2"/>
        <v>24.655000000000001</v>
      </c>
      <c r="N77" s="67" t="s">
        <v>2318</v>
      </c>
      <c r="O77" s="69" t="s">
        <v>2383</v>
      </c>
      <c r="P77" s="67" t="s">
        <v>2384</v>
      </c>
      <c r="Q77" s="67">
        <v>13</v>
      </c>
      <c r="R77" s="67">
        <v>2</v>
      </c>
      <c r="S77" s="67">
        <v>4</v>
      </c>
      <c r="T77" s="67">
        <v>0.37</v>
      </c>
      <c r="U77" s="67" t="s">
        <v>2386</v>
      </c>
      <c r="V77" s="403">
        <v>30.185966729203699</v>
      </c>
      <c r="W77" s="403">
        <v>30.428929087774399</v>
      </c>
      <c r="X77" s="403">
        <v>30.927292515979399</v>
      </c>
      <c r="Y77" s="403">
        <v>31.728557979986899</v>
      </c>
      <c r="Z77" s="403">
        <v>32.5358146058405</v>
      </c>
      <c r="AA77" s="403">
        <v>32.990838249465099</v>
      </c>
      <c r="AB77" s="403">
        <v>33.229351215214102</v>
      </c>
      <c r="AC77" s="403">
        <v>0.77494573374598696</v>
      </c>
      <c r="AD77" s="67" t="s">
        <v>2344</v>
      </c>
    </row>
    <row r="78" spans="1:30" s="67" customFormat="1" ht="15" customHeight="1">
      <c r="A78" s="67" t="s">
        <v>7229</v>
      </c>
      <c r="B78" s="67" t="s">
        <v>2392</v>
      </c>
      <c r="C78" s="67" t="s">
        <v>2393</v>
      </c>
      <c r="D78" s="67" t="s">
        <v>2381</v>
      </c>
      <c r="E78" s="67">
        <v>40.799999999999997</v>
      </c>
      <c r="F78" s="67">
        <v>29.4</v>
      </c>
      <c r="H78" s="67" t="s">
        <v>2331</v>
      </c>
      <c r="I78" s="67" t="s">
        <v>2389</v>
      </c>
      <c r="K78" s="68">
        <v>244.9</v>
      </c>
      <c r="L78" s="67">
        <v>19.41</v>
      </c>
      <c r="M78" s="65">
        <f t="shared" si="2"/>
        <v>25.555000000000007</v>
      </c>
      <c r="N78" s="67" t="s">
        <v>2313</v>
      </c>
      <c r="O78" s="69" t="s">
        <v>2394</v>
      </c>
      <c r="P78" s="67" t="s">
        <v>2384</v>
      </c>
      <c r="Q78" s="67">
        <v>27</v>
      </c>
      <c r="R78" s="67">
        <v>2</v>
      </c>
      <c r="S78" s="67">
        <v>7</v>
      </c>
      <c r="T78" s="67">
        <v>0.19</v>
      </c>
      <c r="U78" s="67" t="s">
        <v>2386</v>
      </c>
      <c r="V78" s="403">
        <v>31.029620184036698</v>
      </c>
      <c r="W78" s="403">
        <v>31.282324155196399</v>
      </c>
      <c r="X78" s="403">
        <v>31.743503226188501</v>
      </c>
      <c r="Y78" s="403">
        <v>32.594625246543799</v>
      </c>
      <c r="Z78" s="403">
        <v>33.447473613534697</v>
      </c>
      <c r="AA78" s="403">
        <v>33.948738818253503</v>
      </c>
      <c r="AB78" s="403">
        <v>34.214423764433498</v>
      </c>
      <c r="AC78" s="403">
        <v>0.81392918267073799</v>
      </c>
      <c r="AD78" s="67" t="s">
        <v>2182</v>
      </c>
    </row>
    <row r="79" spans="1:30" s="67" customFormat="1" ht="15" customHeight="1">
      <c r="A79" s="67" t="s">
        <v>7230</v>
      </c>
      <c r="B79" s="67" t="s">
        <v>2395</v>
      </c>
      <c r="C79" s="67" t="s">
        <v>2396</v>
      </c>
      <c r="D79" s="67" t="s">
        <v>2381</v>
      </c>
      <c r="E79" s="67">
        <v>40.799999999999997</v>
      </c>
      <c r="F79" s="67">
        <v>29.4</v>
      </c>
      <c r="H79" s="67" t="s">
        <v>2276</v>
      </c>
      <c r="I79" s="67" t="s">
        <v>2389</v>
      </c>
      <c r="K79" s="68">
        <v>245.3</v>
      </c>
      <c r="L79" s="67">
        <v>19.29</v>
      </c>
      <c r="M79" s="65">
        <f t="shared" si="2"/>
        <v>26.095000000000013</v>
      </c>
      <c r="N79" s="67" t="s">
        <v>261</v>
      </c>
      <c r="O79" s="69" t="s">
        <v>2383</v>
      </c>
      <c r="P79" s="67" t="s">
        <v>2384</v>
      </c>
      <c r="Q79" s="67">
        <v>14</v>
      </c>
      <c r="R79" s="67">
        <v>2</v>
      </c>
      <c r="S79" s="67">
        <v>4</v>
      </c>
      <c r="T79" s="67">
        <v>0.26</v>
      </c>
      <c r="U79" s="67" t="s">
        <v>2386</v>
      </c>
      <c r="V79" s="403">
        <v>31.4151606158436</v>
      </c>
      <c r="W79" s="403">
        <v>31.704067811067599</v>
      </c>
      <c r="X79" s="403">
        <v>32.209323512592498</v>
      </c>
      <c r="Y79" s="403">
        <v>33.079151682762998</v>
      </c>
      <c r="Z79" s="403">
        <v>33.959135137427097</v>
      </c>
      <c r="AA79" s="403">
        <v>34.452102251737898</v>
      </c>
      <c r="AB79" s="403">
        <v>34.7505854951606</v>
      </c>
      <c r="AC79" s="403">
        <v>0.84379749503210899</v>
      </c>
      <c r="AD79" s="67" t="s">
        <v>2187</v>
      </c>
    </row>
    <row r="80" spans="1:30" s="67" customFormat="1" ht="15" customHeight="1">
      <c r="A80" s="67" t="s">
        <v>7231</v>
      </c>
      <c r="B80" s="67" t="s">
        <v>2397</v>
      </c>
      <c r="C80" s="67" t="s">
        <v>2388</v>
      </c>
      <c r="D80" s="67" t="s">
        <v>2381</v>
      </c>
      <c r="E80" s="67">
        <v>40.799999999999997</v>
      </c>
      <c r="F80" s="67">
        <v>29.4</v>
      </c>
      <c r="H80" s="67" t="s">
        <v>2192</v>
      </c>
      <c r="I80" s="67" t="s">
        <v>2398</v>
      </c>
      <c r="K80" s="68">
        <v>245.65</v>
      </c>
      <c r="L80" s="67">
        <v>19.13</v>
      </c>
      <c r="M80" s="65">
        <f t="shared" si="2"/>
        <v>26.815000000000012</v>
      </c>
      <c r="N80" s="67" t="s">
        <v>2313</v>
      </c>
      <c r="O80" s="69" t="s">
        <v>2399</v>
      </c>
      <c r="P80" s="67" t="s">
        <v>2384</v>
      </c>
      <c r="Q80" s="67">
        <v>15</v>
      </c>
      <c r="R80" s="67">
        <v>2</v>
      </c>
      <c r="S80" s="67">
        <v>4</v>
      </c>
      <c r="T80" s="67">
        <v>0.38</v>
      </c>
      <c r="U80" s="67" t="s">
        <v>2386</v>
      </c>
      <c r="V80" s="403">
        <v>32.034714944887298</v>
      </c>
      <c r="W80" s="403">
        <v>32.298879346956703</v>
      </c>
      <c r="X80" s="403">
        <v>32.848169037508498</v>
      </c>
      <c r="Y80" s="403">
        <v>33.753652218922397</v>
      </c>
      <c r="Z80" s="403">
        <v>34.671919983806902</v>
      </c>
      <c r="AA80" s="403">
        <v>35.177608126327101</v>
      </c>
      <c r="AB80" s="403">
        <v>35.444253578417502</v>
      </c>
      <c r="AC80" s="403">
        <v>0.88095193727320198</v>
      </c>
      <c r="AD80" s="67" t="s">
        <v>2326</v>
      </c>
    </row>
    <row r="81" spans="1:30" s="67" customFormat="1" ht="15" customHeight="1">
      <c r="A81" s="67" t="s">
        <v>7232</v>
      </c>
      <c r="B81" s="67" t="s">
        <v>2400</v>
      </c>
      <c r="C81" s="67" t="s">
        <v>2388</v>
      </c>
      <c r="D81" s="67" t="s">
        <v>2381</v>
      </c>
      <c r="E81" s="67">
        <v>40.799999999999997</v>
      </c>
      <c r="F81" s="67">
        <v>29.4</v>
      </c>
      <c r="H81" s="67" t="s">
        <v>2276</v>
      </c>
      <c r="I81" s="67" t="s">
        <v>2389</v>
      </c>
      <c r="K81" s="68">
        <v>246</v>
      </c>
      <c r="L81" s="67">
        <v>19.3</v>
      </c>
      <c r="M81" s="65">
        <f t="shared" si="2"/>
        <v>26.049999999999997</v>
      </c>
      <c r="N81" s="67" t="s">
        <v>2313</v>
      </c>
      <c r="O81" s="69" t="s">
        <v>2399</v>
      </c>
      <c r="P81" s="67" t="s">
        <v>2384</v>
      </c>
      <c r="Q81" s="67" t="s">
        <v>2230</v>
      </c>
      <c r="R81" s="67">
        <v>2</v>
      </c>
      <c r="S81" s="67">
        <v>4</v>
      </c>
      <c r="T81" s="67">
        <v>0.23</v>
      </c>
      <c r="U81" s="67" t="s">
        <v>2386</v>
      </c>
      <c r="V81" s="403">
        <v>31.406969676460001</v>
      </c>
      <c r="W81" s="403">
        <v>31.651295093711202</v>
      </c>
      <c r="X81" s="403">
        <v>32.166640204277797</v>
      </c>
      <c r="Y81" s="403">
        <v>33.031544884115398</v>
      </c>
      <c r="Z81" s="403">
        <v>33.885889141363698</v>
      </c>
      <c r="AA81" s="403">
        <v>34.404296576193801</v>
      </c>
      <c r="AB81" s="403">
        <v>34.667435468506902</v>
      </c>
      <c r="AC81" s="403">
        <v>0.832045098563992</v>
      </c>
      <c r="AD81" s="67" t="s">
        <v>2187</v>
      </c>
    </row>
    <row r="82" spans="1:30" s="67" customFormat="1" ht="15" customHeight="1">
      <c r="A82" s="67" t="s">
        <v>7233</v>
      </c>
      <c r="B82" s="67" t="s">
        <v>2401</v>
      </c>
      <c r="C82" s="67" t="s">
        <v>2388</v>
      </c>
      <c r="D82" s="67" t="s">
        <v>2381</v>
      </c>
      <c r="E82" s="67">
        <v>40.799999999999997</v>
      </c>
      <c r="F82" s="67">
        <v>29.4</v>
      </c>
      <c r="H82" s="67" t="s">
        <v>2192</v>
      </c>
      <c r="I82" s="67" t="s">
        <v>2398</v>
      </c>
      <c r="K82" s="68">
        <v>246.5</v>
      </c>
      <c r="L82" s="67">
        <v>18.96</v>
      </c>
      <c r="M82" s="65">
        <f t="shared" si="2"/>
        <v>27.58</v>
      </c>
      <c r="N82" s="67" t="s">
        <v>2342</v>
      </c>
      <c r="O82" s="69" t="s">
        <v>2399</v>
      </c>
      <c r="P82" s="67" t="s">
        <v>2384</v>
      </c>
      <c r="Q82" s="67" t="s">
        <v>2402</v>
      </c>
      <c r="R82" s="67">
        <v>2</v>
      </c>
      <c r="S82" s="67">
        <v>5</v>
      </c>
      <c r="T82" s="67">
        <v>0.22</v>
      </c>
      <c r="U82" s="67" t="s">
        <v>2386</v>
      </c>
      <c r="V82" s="403">
        <v>32.657514107088602</v>
      </c>
      <c r="W82" s="403">
        <v>32.980049205720903</v>
      </c>
      <c r="X82" s="403">
        <v>33.534830527906202</v>
      </c>
      <c r="Y82" s="403">
        <v>34.481819329400402</v>
      </c>
      <c r="Z82" s="403">
        <v>35.427624580111697</v>
      </c>
      <c r="AA82" s="403">
        <v>35.982697065574897</v>
      </c>
      <c r="AB82" s="403">
        <v>36.275562067711597</v>
      </c>
      <c r="AC82" s="403">
        <v>0.91508939972865</v>
      </c>
      <c r="AD82" s="67" t="s">
        <v>2326</v>
      </c>
    </row>
    <row r="83" spans="1:30" s="67" customFormat="1" ht="15" customHeight="1">
      <c r="A83" s="67" t="s">
        <v>7234</v>
      </c>
      <c r="B83" s="67" t="s">
        <v>2403</v>
      </c>
      <c r="C83" s="67" t="s">
        <v>2396</v>
      </c>
      <c r="D83" s="67" t="s">
        <v>2381</v>
      </c>
      <c r="E83" s="67">
        <v>40.799999999999997</v>
      </c>
      <c r="F83" s="67">
        <v>29.4</v>
      </c>
      <c r="H83" s="67" t="s">
        <v>2192</v>
      </c>
      <c r="I83" s="67" t="s">
        <v>2398</v>
      </c>
      <c r="K83" s="68">
        <v>246.6</v>
      </c>
      <c r="L83" s="67">
        <v>19.22</v>
      </c>
      <c r="M83" s="65">
        <f t="shared" si="2"/>
        <v>26.410000000000011</v>
      </c>
      <c r="N83" s="67" t="s">
        <v>2313</v>
      </c>
      <c r="O83" s="69" t="s">
        <v>2399</v>
      </c>
      <c r="P83" s="67" t="s">
        <v>2384</v>
      </c>
      <c r="Q83" s="67">
        <v>14</v>
      </c>
      <c r="R83" s="67">
        <v>2</v>
      </c>
      <c r="S83" s="67">
        <v>4</v>
      </c>
      <c r="T83" s="67">
        <v>0.38</v>
      </c>
      <c r="U83" s="67" t="s">
        <v>2386</v>
      </c>
      <c r="V83" s="403">
        <v>31.691686838144701</v>
      </c>
      <c r="W83" s="403">
        <v>31.992605880960699</v>
      </c>
      <c r="X83" s="403">
        <v>32.488834734899697</v>
      </c>
      <c r="Y83" s="403">
        <v>33.383449547083501</v>
      </c>
      <c r="Z83" s="403">
        <v>34.275323192598897</v>
      </c>
      <c r="AA83" s="403">
        <v>34.809847642326901</v>
      </c>
      <c r="AB83" s="403">
        <v>35.083801743757299</v>
      </c>
      <c r="AC83" s="403">
        <v>0.86452707907861803</v>
      </c>
      <c r="AD83" s="67" t="s">
        <v>2326</v>
      </c>
    </row>
    <row r="84" spans="1:30" s="67" customFormat="1" ht="15" customHeight="1">
      <c r="A84" s="67" t="s">
        <v>7235</v>
      </c>
      <c r="B84" s="67" t="s">
        <v>2404</v>
      </c>
      <c r="C84" s="67" t="s">
        <v>2396</v>
      </c>
      <c r="D84" s="67" t="s">
        <v>2381</v>
      </c>
      <c r="E84" s="67">
        <v>40.799999999999997</v>
      </c>
      <c r="F84" s="67">
        <v>29.4</v>
      </c>
      <c r="H84" s="67" t="s">
        <v>2322</v>
      </c>
      <c r="I84" s="67" t="s">
        <v>2398</v>
      </c>
      <c r="K84" s="68">
        <v>246.7</v>
      </c>
      <c r="L84" s="67">
        <v>19.27</v>
      </c>
      <c r="M84" s="65">
        <f t="shared" si="2"/>
        <v>26.185000000000002</v>
      </c>
      <c r="N84" s="67" t="s">
        <v>261</v>
      </c>
      <c r="O84" s="69" t="s">
        <v>2399</v>
      </c>
      <c r="P84" s="67" t="s">
        <v>2384</v>
      </c>
      <c r="Q84" s="67">
        <v>13</v>
      </c>
      <c r="R84" s="67">
        <v>2</v>
      </c>
      <c r="S84" s="67">
        <v>4</v>
      </c>
      <c r="T84" s="67">
        <v>0.35</v>
      </c>
      <c r="U84" s="67" t="s">
        <v>2386</v>
      </c>
      <c r="V84" s="403">
        <v>31.526005535546599</v>
      </c>
      <c r="W84" s="403">
        <v>31.748774829363001</v>
      </c>
      <c r="X84" s="403">
        <v>32.2690135765001</v>
      </c>
      <c r="Y84" s="403">
        <v>33.153658279389802</v>
      </c>
      <c r="Z84" s="403">
        <v>34.035772428279103</v>
      </c>
      <c r="AA84" s="403">
        <v>34.541994732687797</v>
      </c>
      <c r="AB84" s="403">
        <v>34.801986490455903</v>
      </c>
      <c r="AC84" s="403">
        <v>0.84773713370234205</v>
      </c>
      <c r="AD84" s="67" t="s">
        <v>2326</v>
      </c>
    </row>
  </sheetData>
  <mergeCells count="1">
    <mergeCell ref="V1:AC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115" zoomScaleNormal="115" workbookViewId="0">
      <selection activeCell="U17" sqref="U17"/>
    </sheetView>
  </sheetViews>
  <sheetFormatPr defaultColWidth="9.109375" defaultRowHeight="9.6"/>
  <cols>
    <col min="1" max="2" width="7.109375" style="72" customWidth="1"/>
    <col min="3" max="3" width="8" style="72" customWidth="1"/>
    <col min="4" max="4" width="6.109375" style="80" customWidth="1"/>
    <col min="5" max="5" width="18.109375" style="80" customWidth="1"/>
    <col min="6" max="6" width="8.33203125" style="72" customWidth="1"/>
    <col min="7" max="7" width="4.88671875" style="72" customWidth="1"/>
    <col min="8" max="8" width="7.109375" style="72" customWidth="1"/>
    <col min="9" max="9" width="8.6640625" style="72" customWidth="1"/>
    <col min="10" max="10" width="9.109375" style="72"/>
    <col min="11" max="18" width="5.5546875" style="73" customWidth="1"/>
    <col min="19" max="19" width="10.88671875" style="72" customWidth="1"/>
    <col min="20" max="16384" width="9.109375" style="72"/>
  </cols>
  <sheetData>
    <row r="1" spans="1:19" s="73" customFormat="1" ht="14.4">
      <c r="D1" s="76"/>
      <c r="E1" s="76"/>
      <c r="K1" s="439" t="s">
        <v>9520</v>
      </c>
      <c r="L1" s="440"/>
      <c r="M1" s="440"/>
      <c r="N1" s="440"/>
      <c r="O1" s="440"/>
      <c r="P1" s="440"/>
      <c r="Q1" s="440"/>
      <c r="R1" s="440"/>
    </row>
    <row r="2" spans="1:19" ht="21.6" thickBot="1">
      <c r="A2" s="424" t="s">
        <v>1099</v>
      </c>
      <c r="B2" s="117" t="s">
        <v>5773</v>
      </c>
      <c r="C2" s="425" t="s">
        <v>2457</v>
      </c>
      <c r="D2" s="425" t="s">
        <v>2418</v>
      </c>
      <c r="E2" s="425" t="s">
        <v>2458</v>
      </c>
      <c r="F2" s="424" t="s">
        <v>2419</v>
      </c>
      <c r="G2" s="424" t="s">
        <v>2420</v>
      </c>
      <c r="H2" s="70" t="s">
        <v>2410</v>
      </c>
      <c r="I2" s="70" t="s">
        <v>2788</v>
      </c>
      <c r="J2" s="70" t="s">
        <v>2605</v>
      </c>
      <c r="K2" s="251">
        <v>2.5000000000000001E-2</v>
      </c>
      <c r="L2" s="251">
        <v>0.05</v>
      </c>
      <c r="M2" s="251">
        <v>0.15</v>
      </c>
      <c r="N2" s="251" t="s">
        <v>9519</v>
      </c>
      <c r="O2" s="251">
        <v>0.85</v>
      </c>
      <c r="P2" s="251">
        <v>0.95</v>
      </c>
      <c r="Q2" s="251">
        <v>0.97499999999999998</v>
      </c>
      <c r="R2" s="251" t="s">
        <v>9518</v>
      </c>
      <c r="S2" s="70" t="s">
        <v>1830</v>
      </c>
    </row>
    <row r="3" spans="1:19" s="73" customFormat="1" ht="19.95" customHeight="1" thickTop="1">
      <c r="A3" s="73" t="s">
        <v>2421</v>
      </c>
      <c r="B3" s="73" t="s">
        <v>7236</v>
      </c>
      <c r="C3" s="74">
        <v>49.4</v>
      </c>
      <c r="D3" s="75" t="s">
        <v>2422</v>
      </c>
      <c r="E3" s="76"/>
      <c r="F3" s="73">
        <v>0.15</v>
      </c>
      <c r="G3" s="73">
        <v>3</v>
      </c>
      <c r="H3" s="74">
        <v>231</v>
      </c>
      <c r="I3" s="77">
        <v>18.8</v>
      </c>
      <c r="J3" s="73">
        <f t="shared" ref="J3:J30" si="0">117.4-4.5*(I3+1)</f>
        <v>28.299999999999997</v>
      </c>
      <c r="K3" s="412">
        <v>33.282974619688602</v>
      </c>
      <c r="L3" s="412">
        <v>33.582486073961</v>
      </c>
      <c r="M3" s="412">
        <v>34.155851943499997</v>
      </c>
      <c r="N3" s="412">
        <v>35.132819259329899</v>
      </c>
      <c r="O3" s="412">
        <v>36.105369683966501</v>
      </c>
      <c r="P3" s="412">
        <v>36.697490793620702</v>
      </c>
      <c r="Q3" s="412">
        <v>36.9799153494263</v>
      </c>
      <c r="R3" s="412">
        <v>0.94424320784332705</v>
      </c>
      <c r="S3" s="73" t="s">
        <v>2460</v>
      </c>
    </row>
    <row r="4" spans="1:19" s="73" customFormat="1" ht="19.95" customHeight="1">
      <c r="A4" s="73" t="s">
        <v>2423</v>
      </c>
      <c r="B4" s="73" t="s">
        <v>7237</v>
      </c>
      <c r="C4" s="74">
        <v>45.6</v>
      </c>
      <c r="D4" s="75">
        <v>6.2</v>
      </c>
      <c r="E4" s="76"/>
      <c r="F4" s="73">
        <v>0.13</v>
      </c>
      <c r="G4" s="73">
        <v>3</v>
      </c>
      <c r="H4" s="74">
        <f t="shared" ref="H4:H11" si="1">231+(49.4-C4)/19*2.5</f>
        <v>231.5</v>
      </c>
      <c r="I4" s="77">
        <v>18.5</v>
      </c>
      <c r="J4" s="73">
        <f t="shared" si="0"/>
        <v>29.650000000000006</v>
      </c>
      <c r="K4" s="412">
        <v>34.459889465143803</v>
      </c>
      <c r="L4" s="412">
        <v>34.753122286340798</v>
      </c>
      <c r="M4" s="412">
        <v>35.358188670010897</v>
      </c>
      <c r="N4" s="412">
        <v>36.408920524341802</v>
      </c>
      <c r="O4" s="412">
        <v>37.437265220511598</v>
      </c>
      <c r="P4" s="412">
        <v>38.045772857744304</v>
      </c>
      <c r="Q4" s="412">
        <v>38.401818604721598</v>
      </c>
      <c r="R4" s="412">
        <v>1.00261189197752</v>
      </c>
      <c r="S4" s="73" t="s">
        <v>2460</v>
      </c>
    </row>
    <row r="5" spans="1:19" s="73" customFormat="1" ht="19.95" customHeight="1">
      <c r="A5" s="73" t="s">
        <v>2424</v>
      </c>
      <c r="B5" s="73" t="s">
        <v>7238</v>
      </c>
      <c r="C5" s="73">
        <v>44.15</v>
      </c>
      <c r="D5" s="75">
        <v>6.5</v>
      </c>
      <c r="E5" s="76"/>
      <c r="F5" s="78" t="s">
        <v>1015</v>
      </c>
      <c r="G5" s="73">
        <v>1</v>
      </c>
      <c r="H5" s="176">
        <f t="shared" si="1"/>
        <v>231.69078947368422</v>
      </c>
      <c r="I5" s="77">
        <v>18.5</v>
      </c>
      <c r="J5" s="177">
        <f t="shared" si="0"/>
        <v>29.650000000000006</v>
      </c>
      <c r="K5" s="412">
        <v>34.492617369711702</v>
      </c>
      <c r="L5" s="412">
        <v>34.800432035965201</v>
      </c>
      <c r="M5" s="412">
        <v>35.3861159042319</v>
      </c>
      <c r="N5" s="412">
        <v>36.413607791895501</v>
      </c>
      <c r="O5" s="412">
        <v>37.443526433955597</v>
      </c>
      <c r="P5" s="412">
        <v>38.033900993909398</v>
      </c>
      <c r="Q5" s="412">
        <v>38.345688430398901</v>
      </c>
      <c r="R5" s="412">
        <v>0.99079103302055804</v>
      </c>
      <c r="S5" s="73" t="s">
        <v>2460</v>
      </c>
    </row>
    <row r="6" spans="1:19" s="73" customFormat="1" ht="19.95" customHeight="1">
      <c r="A6" s="73" t="s">
        <v>2425</v>
      </c>
      <c r="B6" s="73" t="s">
        <v>7239</v>
      </c>
      <c r="C6" s="74">
        <v>38.299999999999997</v>
      </c>
      <c r="D6" s="75">
        <v>6.73</v>
      </c>
      <c r="E6" s="76" t="s">
        <v>2426</v>
      </c>
      <c r="F6" s="73">
        <v>0.18</v>
      </c>
      <c r="G6" s="73">
        <v>3</v>
      </c>
      <c r="H6" s="74">
        <f t="shared" si="1"/>
        <v>232.46052631578948</v>
      </c>
      <c r="I6" s="77">
        <v>19.2</v>
      </c>
      <c r="J6" s="73">
        <f t="shared" si="0"/>
        <v>26.500000000000014</v>
      </c>
      <c r="K6" s="412">
        <v>31.810193213139499</v>
      </c>
      <c r="L6" s="412">
        <v>32.075908609914102</v>
      </c>
      <c r="M6" s="412">
        <v>32.578310505916498</v>
      </c>
      <c r="N6" s="412">
        <v>33.479432035249502</v>
      </c>
      <c r="O6" s="412">
        <v>34.363469475519203</v>
      </c>
      <c r="P6" s="412">
        <v>34.901989633259198</v>
      </c>
      <c r="Q6" s="412">
        <v>35.1831703059094</v>
      </c>
      <c r="R6" s="412">
        <v>0.86222863591316601</v>
      </c>
      <c r="S6" s="73" t="s">
        <v>2460</v>
      </c>
    </row>
    <row r="7" spans="1:19" s="73" customFormat="1" ht="19.95" customHeight="1">
      <c r="A7" s="73" t="s">
        <v>2427</v>
      </c>
      <c r="B7" s="73" t="s">
        <v>7240</v>
      </c>
      <c r="C7" s="74">
        <v>36.4</v>
      </c>
      <c r="D7" s="75">
        <v>6.94</v>
      </c>
      <c r="E7" s="76" t="s">
        <v>2428</v>
      </c>
      <c r="F7" s="73">
        <v>0.03</v>
      </c>
      <c r="G7" s="73">
        <v>3</v>
      </c>
      <c r="H7" s="74">
        <f t="shared" si="1"/>
        <v>232.71052631578948</v>
      </c>
      <c r="I7" s="77">
        <v>19.3</v>
      </c>
      <c r="J7" s="73">
        <f t="shared" si="0"/>
        <v>26.049999999999997</v>
      </c>
      <c r="K7" s="412">
        <v>31.413231643994799</v>
      </c>
      <c r="L7" s="412">
        <v>31.663632889038801</v>
      </c>
      <c r="M7" s="412">
        <v>32.173011036070797</v>
      </c>
      <c r="N7" s="412">
        <v>33.046454917245498</v>
      </c>
      <c r="O7" s="412">
        <v>33.937026724809201</v>
      </c>
      <c r="P7" s="412">
        <v>34.438330029421998</v>
      </c>
      <c r="Q7" s="412">
        <v>34.7097935536842</v>
      </c>
      <c r="R7" s="412">
        <v>0.84826615359489299</v>
      </c>
      <c r="S7" s="73" t="s">
        <v>2460</v>
      </c>
    </row>
    <row r="8" spans="1:19" s="73" customFormat="1" ht="19.95" customHeight="1">
      <c r="A8" s="73" t="s">
        <v>2429</v>
      </c>
      <c r="B8" s="73" t="s">
        <v>7241</v>
      </c>
      <c r="C8" s="74">
        <v>35</v>
      </c>
      <c r="D8" s="75">
        <v>16</v>
      </c>
      <c r="E8" s="76" t="s">
        <v>2430</v>
      </c>
      <c r="F8" s="73">
        <v>0.28000000000000003</v>
      </c>
      <c r="G8" s="73">
        <v>3</v>
      </c>
      <c r="H8" s="74">
        <f t="shared" si="1"/>
        <v>232.89473684210526</v>
      </c>
      <c r="I8" s="77">
        <v>19.8</v>
      </c>
      <c r="J8" s="73">
        <f t="shared" si="0"/>
        <v>23.799999999999997</v>
      </c>
      <c r="K8" s="412">
        <v>29.476270382458701</v>
      </c>
      <c r="L8" s="412">
        <v>29.700753926251899</v>
      </c>
      <c r="M8" s="412">
        <v>30.166459553799498</v>
      </c>
      <c r="N8" s="412">
        <v>30.930778091506699</v>
      </c>
      <c r="O8" s="412">
        <v>31.695448055568601</v>
      </c>
      <c r="P8" s="412">
        <v>32.139026024141202</v>
      </c>
      <c r="Q8" s="412">
        <v>32.372646458566102</v>
      </c>
      <c r="R8" s="412">
        <v>0.74330868475016998</v>
      </c>
      <c r="S8" s="73" t="s">
        <v>2460</v>
      </c>
    </row>
    <row r="9" spans="1:19" s="73" customFormat="1" ht="19.95" customHeight="1">
      <c r="A9" s="73" t="s">
        <v>2431</v>
      </c>
      <c r="B9" s="73" t="s">
        <v>7242</v>
      </c>
      <c r="C9" s="74">
        <v>34.1</v>
      </c>
      <c r="D9" s="75">
        <v>7.27</v>
      </c>
      <c r="E9" s="76"/>
      <c r="F9" s="73">
        <v>0.16</v>
      </c>
      <c r="G9" s="73">
        <v>3</v>
      </c>
      <c r="H9" s="176">
        <f t="shared" si="1"/>
        <v>233.01315789473685</v>
      </c>
      <c r="I9" s="77">
        <v>19.5</v>
      </c>
      <c r="J9" s="177">
        <f t="shared" si="0"/>
        <v>25.150000000000006</v>
      </c>
      <c r="K9" s="412">
        <v>30.616636877183801</v>
      </c>
      <c r="L9" s="412">
        <v>30.850996097771699</v>
      </c>
      <c r="M9" s="412">
        <v>31.366279424412099</v>
      </c>
      <c r="N9" s="412">
        <v>32.180659444309903</v>
      </c>
      <c r="O9" s="412">
        <v>33.0048769554964</v>
      </c>
      <c r="P9" s="412">
        <v>33.4991355196372</v>
      </c>
      <c r="Q9" s="412">
        <v>33.726133027936598</v>
      </c>
      <c r="R9" s="412">
        <v>0.79471665106048595</v>
      </c>
      <c r="S9" s="73" t="s">
        <v>2460</v>
      </c>
    </row>
    <row r="10" spans="1:19" s="73" customFormat="1" ht="19.95" customHeight="1">
      <c r="A10" s="73" t="s">
        <v>2432</v>
      </c>
      <c r="B10" s="73" t="s">
        <v>7243</v>
      </c>
      <c r="C10" s="74">
        <v>32.5</v>
      </c>
      <c r="D10" s="75">
        <v>6.68</v>
      </c>
      <c r="E10" s="76"/>
      <c r="F10" s="79">
        <v>0.3</v>
      </c>
      <c r="G10" s="73">
        <v>3</v>
      </c>
      <c r="H10" s="74">
        <f t="shared" si="1"/>
        <v>233.22368421052633</v>
      </c>
      <c r="I10" s="77">
        <v>20</v>
      </c>
      <c r="J10" s="73">
        <f t="shared" si="0"/>
        <v>22.900000000000006</v>
      </c>
      <c r="K10" s="412">
        <v>28.680473646122302</v>
      </c>
      <c r="L10" s="412">
        <v>28.906775064096099</v>
      </c>
      <c r="M10" s="412">
        <v>29.343131455415701</v>
      </c>
      <c r="N10" s="412">
        <v>30.078108264795599</v>
      </c>
      <c r="O10" s="412">
        <v>30.812607485940699</v>
      </c>
      <c r="P10" s="412">
        <v>31.229646172213201</v>
      </c>
      <c r="Q10" s="412">
        <v>31.460336682610698</v>
      </c>
      <c r="R10" s="412">
        <v>0.70658777017603103</v>
      </c>
      <c r="S10" s="73" t="s">
        <v>2460</v>
      </c>
    </row>
    <row r="11" spans="1:19" s="73" customFormat="1" ht="19.95" customHeight="1">
      <c r="A11" s="73" t="s">
        <v>2433</v>
      </c>
      <c r="B11" s="73" t="s">
        <v>7244</v>
      </c>
      <c r="C11" s="74">
        <v>30.4</v>
      </c>
      <c r="D11" s="75">
        <v>7.9</v>
      </c>
      <c r="E11" s="76"/>
      <c r="F11" s="73">
        <v>0.28999999999999998</v>
      </c>
      <c r="G11" s="73">
        <v>3</v>
      </c>
      <c r="H11" s="74">
        <f t="shared" si="1"/>
        <v>233.5</v>
      </c>
      <c r="I11" s="77">
        <v>19.8</v>
      </c>
      <c r="J11" s="73">
        <f t="shared" si="0"/>
        <v>23.799999999999997</v>
      </c>
      <c r="K11" s="412">
        <v>29.436596834373699</v>
      </c>
      <c r="L11" s="412">
        <v>29.703335025244201</v>
      </c>
      <c r="M11" s="412">
        <v>30.1698617470763</v>
      </c>
      <c r="N11" s="412">
        <v>30.932025833830799</v>
      </c>
      <c r="O11" s="412">
        <v>31.706645291336301</v>
      </c>
      <c r="P11" s="412">
        <v>32.148396563376402</v>
      </c>
      <c r="Q11" s="412">
        <v>32.394001695202199</v>
      </c>
      <c r="R11" s="412">
        <v>0.74520855019451704</v>
      </c>
      <c r="S11" s="73" t="s">
        <v>2460</v>
      </c>
    </row>
    <row r="12" spans="1:19" s="73" customFormat="1" ht="19.95" customHeight="1">
      <c r="A12" s="73" t="s">
        <v>2434</v>
      </c>
      <c r="B12" s="73" t="s">
        <v>7245</v>
      </c>
      <c r="C12" s="74">
        <v>29.9</v>
      </c>
      <c r="D12" s="75">
        <v>6.22</v>
      </c>
      <c r="E12" s="76" t="s">
        <v>2435</v>
      </c>
      <c r="F12" s="73">
        <v>0.06</v>
      </c>
      <c r="G12" s="73">
        <v>2</v>
      </c>
      <c r="H12" s="74">
        <f t="shared" ref="H12:H30" si="2">233.5+(30.4-C12)/29.4*3.5</f>
        <v>233.5595238095238</v>
      </c>
      <c r="I12" s="77">
        <v>19.3</v>
      </c>
      <c r="J12" s="73">
        <f t="shared" si="0"/>
        <v>26.049999999999997</v>
      </c>
      <c r="K12" s="412">
        <v>31.3744120062962</v>
      </c>
      <c r="L12" s="412">
        <v>31.638249999458299</v>
      </c>
      <c r="M12" s="412">
        <v>32.152783198303801</v>
      </c>
      <c r="N12" s="412">
        <v>33.0261180236839</v>
      </c>
      <c r="O12" s="412">
        <v>33.906575217930502</v>
      </c>
      <c r="P12" s="412">
        <v>34.408800929370202</v>
      </c>
      <c r="Q12" s="412">
        <v>34.704677247511398</v>
      </c>
      <c r="R12" s="412">
        <v>0.84936276735066996</v>
      </c>
      <c r="S12" s="73" t="s">
        <v>2460</v>
      </c>
    </row>
    <row r="13" spans="1:19" s="73" customFormat="1" ht="19.95" customHeight="1">
      <c r="A13" s="73" t="s">
        <v>2436</v>
      </c>
      <c r="B13" s="73" t="s">
        <v>7246</v>
      </c>
      <c r="C13" s="74">
        <v>28.8</v>
      </c>
      <c r="D13" s="75">
        <v>6.62</v>
      </c>
      <c r="E13" s="76"/>
      <c r="F13" s="73">
        <v>0.27</v>
      </c>
      <c r="G13" s="73">
        <v>3</v>
      </c>
      <c r="H13" s="74">
        <f t="shared" si="2"/>
        <v>233.6904761904762</v>
      </c>
      <c r="I13" s="77">
        <v>19</v>
      </c>
      <c r="J13" s="73">
        <f t="shared" si="0"/>
        <v>27.400000000000006</v>
      </c>
      <c r="K13" s="412">
        <v>32.497175356818701</v>
      </c>
      <c r="L13" s="412">
        <v>32.803431886001299</v>
      </c>
      <c r="M13" s="412">
        <v>33.350978844518202</v>
      </c>
      <c r="N13" s="412">
        <v>34.284181954870199</v>
      </c>
      <c r="O13" s="412">
        <v>35.196559991459999</v>
      </c>
      <c r="P13" s="412">
        <v>35.744352624062202</v>
      </c>
      <c r="Q13" s="412">
        <v>36.036945720487999</v>
      </c>
      <c r="R13" s="412">
        <v>0.89880748277087397</v>
      </c>
      <c r="S13" s="73" t="s">
        <v>2460</v>
      </c>
    </row>
    <row r="14" spans="1:19" s="73" customFormat="1" ht="19.95" customHeight="1">
      <c r="A14" s="73" t="s">
        <v>2437</v>
      </c>
      <c r="B14" s="73" t="s">
        <v>7247</v>
      </c>
      <c r="C14" s="73">
        <v>26.5</v>
      </c>
      <c r="D14" s="75">
        <v>6.99</v>
      </c>
      <c r="E14" s="76"/>
      <c r="F14" s="79">
        <v>0.3</v>
      </c>
      <c r="G14" s="73">
        <v>3</v>
      </c>
      <c r="H14" s="74">
        <f t="shared" si="2"/>
        <v>233.96428571428572</v>
      </c>
      <c r="I14" s="77">
        <v>19.600000000000001</v>
      </c>
      <c r="J14" s="73">
        <f t="shared" si="0"/>
        <v>24.700000000000003</v>
      </c>
      <c r="K14" s="412">
        <v>30.255824666100001</v>
      </c>
      <c r="L14" s="412">
        <v>30.490953781552101</v>
      </c>
      <c r="M14" s="412">
        <v>30.9832125676263</v>
      </c>
      <c r="N14" s="412">
        <v>31.790072637211502</v>
      </c>
      <c r="O14" s="412">
        <v>32.585972221425401</v>
      </c>
      <c r="P14" s="412">
        <v>33.056499242425197</v>
      </c>
      <c r="Q14" s="412">
        <v>33.311489635542401</v>
      </c>
      <c r="R14" s="412">
        <v>0.78185706759182505</v>
      </c>
      <c r="S14" s="73" t="s">
        <v>2460</v>
      </c>
    </row>
    <row r="15" spans="1:19" s="73" customFormat="1" ht="19.95" customHeight="1">
      <c r="A15" s="73" t="s">
        <v>2438</v>
      </c>
      <c r="B15" s="73" t="s">
        <v>7248</v>
      </c>
      <c r="C15" s="74">
        <v>25.9</v>
      </c>
      <c r="D15" s="75">
        <v>11</v>
      </c>
      <c r="E15" s="76" t="s">
        <v>2439</v>
      </c>
      <c r="F15" s="73">
        <v>0.37</v>
      </c>
      <c r="G15" s="73">
        <v>3</v>
      </c>
      <c r="H15" s="74">
        <f t="shared" si="2"/>
        <v>234.03571428571428</v>
      </c>
      <c r="I15" s="77">
        <v>19.2</v>
      </c>
      <c r="J15" s="73">
        <f t="shared" si="0"/>
        <v>26.500000000000014</v>
      </c>
      <c r="K15" s="412">
        <v>31.7492652346026</v>
      </c>
      <c r="L15" s="412">
        <v>32.024515120142198</v>
      </c>
      <c r="M15" s="412">
        <v>32.550065020513401</v>
      </c>
      <c r="N15" s="412">
        <v>33.448789147707402</v>
      </c>
      <c r="O15" s="412">
        <v>34.344782357579902</v>
      </c>
      <c r="P15" s="412">
        <v>34.906108058067701</v>
      </c>
      <c r="Q15" s="412">
        <v>35.156910590034798</v>
      </c>
      <c r="R15" s="412">
        <v>0.874983393713892</v>
      </c>
      <c r="S15" s="73" t="s">
        <v>2460</v>
      </c>
    </row>
    <row r="16" spans="1:19" s="73" customFormat="1" ht="19.95" customHeight="1">
      <c r="A16" s="73" t="s">
        <v>2440</v>
      </c>
      <c r="B16" s="73" t="s">
        <v>7249</v>
      </c>
      <c r="C16" s="74">
        <v>24.8</v>
      </c>
      <c r="D16" s="75">
        <v>7.75</v>
      </c>
      <c r="E16" s="76"/>
      <c r="F16" s="73">
        <v>0.14000000000000001</v>
      </c>
      <c r="G16" s="73">
        <v>3</v>
      </c>
      <c r="H16" s="74">
        <f t="shared" si="2"/>
        <v>234.16666666666666</v>
      </c>
      <c r="I16" s="77">
        <v>19.899999999999999</v>
      </c>
      <c r="J16" s="73">
        <f t="shared" si="0"/>
        <v>23.350000000000009</v>
      </c>
      <c r="K16" s="412">
        <v>29.090992722190801</v>
      </c>
      <c r="L16" s="412">
        <v>29.3220855146566</v>
      </c>
      <c r="M16" s="412">
        <v>29.753952605156702</v>
      </c>
      <c r="N16" s="412">
        <v>30.4946563376933</v>
      </c>
      <c r="O16" s="412">
        <v>31.2393561150731</v>
      </c>
      <c r="P16" s="412">
        <v>31.6881653211478</v>
      </c>
      <c r="Q16" s="412">
        <v>31.9133567628765</v>
      </c>
      <c r="R16" s="412">
        <v>0.72222599109337604</v>
      </c>
      <c r="S16" s="73" t="s">
        <v>2460</v>
      </c>
    </row>
    <row r="17" spans="1:19" s="73" customFormat="1" ht="19.95" customHeight="1">
      <c r="A17" s="73" t="s">
        <v>2441</v>
      </c>
      <c r="B17" s="73" t="s">
        <v>7250</v>
      </c>
      <c r="C17" s="74">
        <v>23.8</v>
      </c>
      <c r="D17" s="75">
        <v>7.31</v>
      </c>
      <c r="E17" s="76" t="s">
        <v>2442</v>
      </c>
      <c r="F17" s="73">
        <v>0.39</v>
      </c>
      <c r="G17" s="73">
        <v>3</v>
      </c>
      <c r="H17" s="74">
        <f t="shared" si="2"/>
        <v>234.28571428571428</v>
      </c>
      <c r="I17" s="77">
        <v>19.899999999999999</v>
      </c>
      <c r="J17" s="73">
        <f t="shared" si="0"/>
        <v>23.350000000000009</v>
      </c>
      <c r="K17" s="412">
        <v>29.0934952237372</v>
      </c>
      <c r="L17" s="412">
        <v>29.334518391608501</v>
      </c>
      <c r="M17" s="412">
        <v>29.761014208225799</v>
      </c>
      <c r="N17" s="412">
        <v>30.513801573892302</v>
      </c>
      <c r="O17" s="412">
        <v>31.2516477077967</v>
      </c>
      <c r="P17" s="412">
        <v>31.702572100343701</v>
      </c>
      <c r="Q17" s="412">
        <v>31.936622988582901</v>
      </c>
      <c r="R17" s="412">
        <v>0.72109204859055598</v>
      </c>
      <c r="S17" s="73" t="s">
        <v>2460</v>
      </c>
    </row>
    <row r="18" spans="1:19" s="73" customFormat="1" ht="19.95" customHeight="1">
      <c r="A18" s="73" t="s">
        <v>2443</v>
      </c>
      <c r="B18" s="73" t="s">
        <v>7251</v>
      </c>
      <c r="C18" s="74">
        <v>22.8</v>
      </c>
      <c r="D18" s="75">
        <v>5.8</v>
      </c>
      <c r="E18" s="76"/>
      <c r="F18" s="73">
        <v>0.38</v>
      </c>
      <c r="G18" s="73">
        <v>3</v>
      </c>
      <c r="H18" s="74">
        <f t="shared" si="2"/>
        <v>234.4047619047619</v>
      </c>
      <c r="I18" s="77">
        <v>19.2</v>
      </c>
      <c r="J18" s="73">
        <f t="shared" si="0"/>
        <v>26.500000000000014</v>
      </c>
      <c r="K18" s="412">
        <v>31.776945200874401</v>
      </c>
      <c r="L18" s="412">
        <v>32.026037903538203</v>
      </c>
      <c r="M18" s="412">
        <v>32.560401976199998</v>
      </c>
      <c r="N18" s="412">
        <v>33.448686855905798</v>
      </c>
      <c r="O18" s="412">
        <v>34.327967306109301</v>
      </c>
      <c r="P18" s="412">
        <v>34.854240055783301</v>
      </c>
      <c r="Q18" s="412">
        <v>35.139500337036601</v>
      </c>
      <c r="R18" s="412">
        <v>0.85362907189757797</v>
      </c>
      <c r="S18" s="73" t="s">
        <v>2460</v>
      </c>
    </row>
    <row r="19" spans="1:19" s="73" customFormat="1" ht="19.95" customHeight="1">
      <c r="A19" s="73" t="s">
        <v>2444</v>
      </c>
      <c r="B19" s="73" t="s">
        <v>7252</v>
      </c>
      <c r="C19" s="74">
        <v>21.6</v>
      </c>
      <c r="D19" s="75">
        <v>7.18</v>
      </c>
      <c r="E19" s="76"/>
      <c r="F19" s="73">
        <v>0.27</v>
      </c>
      <c r="G19" s="73">
        <v>3</v>
      </c>
      <c r="H19" s="74">
        <f t="shared" si="2"/>
        <v>234.54761904761904</v>
      </c>
      <c r="I19" s="77">
        <v>19.8</v>
      </c>
      <c r="J19" s="73">
        <f t="shared" si="0"/>
        <v>23.799999999999997</v>
      </c>
      <c r="K19" s="412">
        <v>29.456179500051402</v>
      </c>
      <c r="L19" s="412">
        <v>29.706066537593799</v>
      </c>
      <c r="M19" s="412">
        <v>30.1597158950112</v>
      </c>
      <c r="N19" s="412">
        <v>30.925865554927601</v>
      </c>
      <c r="O19" s="412">
        <v>31.6914554730783</v>
      </c>
      <c r="P19" s="412">
        <v>32.1225424340142</v>
      </c>
      <c r="Q19" s="412">
        <v>32.335499966465001</v>
      </c>
      <c r="R19" s="412">
        <v>0.73517948617224504</v>
      </c>
      <c r="S19" s="73" t="s">
        <v>2460</v>
      </c>
    </row>
    <row r="20" spans="1:19" s="73" customFormat="1" ht="19.95" customHeight="1">
      <c r="A20" s="73" t="s">
        <v>2445</v>
      </c>
      <c r="B20" s="73" t="s">
        <v>7253</v>
      </c>
      <c r="C20" s="74">
        <v>20.2</v>
      </c>
      <c r="D20" s="75">
        <v>7.25</v>
      </c>
      <c r="E20" s="76"/>
      <c r="F20" s="73">
        <v>0.28999999999999998</v>
      </c>
      <c r="G20" s="73">
        <v>3</v>
      </c>
      <c r="H20" s="74">
        <f t="shared" si="2"/>
        <v>234.71428571428572</v>
      </c>
      <c r="I20" s="77">
        <v>19.2</v>
      </c>
      <c r="J20" s="73">
        <f t="shared" si="0"/>
        <v>26.500000000000014</v>
      </c>
      <c r="K20" s="412">
        <v>31.788503528285698</v>
      </c>
      <c r="L20" s="412">
        <v>32.042632425810503</v>
      </c>
      <c r="M20" s="412">
        <v>32.587386415321298</v>
      </c>
      <c r="N20" s="412">
        <v>33.460267255530802</v>
      </c>
      <c r="O20" s="412">
        <v>34.361363305297601</v>
      </c>
      <c r="P20" s="412">
        <v>34.843697125488902</v>
      </c>
      <c r="Q20" s="412">
        <v>35.1017474159679</v>
      </c>
      <c r="R20" s="412">
        <v>0.85139143517357396</v>
      </c>
      <c r="S20" s="73" t="s">
        <v>2460</v>
      </c>
    </row>
    <row r="21" spans="1:19" s="73" customFormat="1" ht="19.95" customHeight="1">
      <c r="A21" s="73" t="s">
        <v>2446</v>
      </c>
      <c r="B21" s="73" t="s">
        <v>7254</v>
      </c>
      <c r="C21" s="74">
        <v>19.3</v>
      </c>
      <c r="D21" s="75" t="s">
        <v>2447</v>
      </c>
      <c r="E21" s="76"/>
      <c r="F21" s="73">
        <v>0.28999999999999998</v>
      </c>
      <c r="G21" s="73">
        <v>3</v>
      </c>
      <c r="H21" s="74">
        <f t="shared" si="2"/>
        <v>234.82142857142858</v>
      </c>
      <c r="I21" s="77">
        <v>19.7</v>
      </c>
      <c r="J21" s="73">
        <f t="shared" si="0"/>
        <v>24.250000000000014</v>
      </c>
      <c r="K21" s="412">
        <v>29.909262380964101</v>
      </c>
      <c r="L21" s="412">
        <v>30.1024962145387</v>
      </c>
      <c r="M21" s="412">
        <v>30.563323741580501</v>
      </c>
      <c r="N21" s="412">
        <v>31.3468076768096</v>
      </c>
      <c r="O21" s="412">
        <v>32.131412798930299</v>
      </c>
      <c r="P21" s="412">
        <v>32.612069698312098</v>
      </c>
      <c r="Q21" s="412">
        <v>32.834756445384301</v>
      </c>
      <c r="R21" s="412">
        <v>0.75481971164852302</v>
      </c>
      <c r="S21" s="73" t="s">
        <v>2460</v>
      </c>
    </row>
    <row r="22" spans="1:19" s="73" customFormat="1" ht="19.95" customHeight="1">
      <c r="A22" s="73" t="s">
        <v>2448</v>
      </c>
      <c r="B22" s="73" t="s">
        <v>7255</v>
      </c>
      <c r="C22" s="74">
        <v>18.100000000000001</v>
      </c>
      <c r="D22" s="75">
        <v>8.09</v>
      </c>
      <c r="E22" s="76"/>
      <c r="F22" s="73">
        <v>0.19</v>
      </c>
      <c r="G22" s="73">
        <v>3</v>
      </c>
      <c r="H22" s="74">
        <f t="shared" si="2"/>
        <v>234.96428571428572</v>
      </c>
      <c r="I22" s="77">
        <v>19.8</v>
      </c>
      <c r="J22" s="73">
        <f t="shared" si="0"/>
        <v>23.799999999999997</v>
      </c>
      <c r="K22" s="412">
        <v>29.433754614882499</v>
      </c>
      <c r="L22" s="412">
        <v>29.697243676770999</v>
      </c>
      <c r="M22" s="412">
        <v>30.153500224815399</v>
      </c>
      <c r="N22" s="412">
        <v>30.9224679598119</v>
      </c>
      <c r="O22" s="412">
        <v>31.694975821996199</v>
      </c>
      <c r="P22" s="412">
        <v>32.128805365999902</v>
      </c>
      <c r="Q22" s="412">
        <v>32.357352138406199</v>
      </c>
      <c r="R22" s="412">
        <v>0.74507279702584295</v>
      </c>
      <c r="S22" s="73" t="s">
        <v>2460</v>
      </c>
    </row>
    <row r="23" spans="1:19" s="73" customFormat="1" ht="19.95" customHeight="1">
      <c r="A23" s="73" t="s">
        <v>2449</v>
      </c>
      <c r="B23" s="73" t="s">
        <v>7256</v>
      </c>
      <c r="C23" s="74">
        <v>11.7</v>
      </c>
      <c r="D23" s="75">
        <v>7.97</v>
      </c>
      <c r="E23" s="76"/>
      <c r="F23" s="73">
        <v>0.34</v>
      </c>
      <c r="G23" s="73">
        <v>2</v>
      </c>
      <c r="H23" s="74">
        <f t="shared" si="2"/>
        <v>235.72619047619048</v>
      </c>
      <c r="I23" s="77">
        <v>19.5</v>
      </c>
      <c r="J23" s="73">
        <f t="shared" si="0"/>
        <v>25.150000000000006</v>
      </c>
      <c r="K23" s="412">
        <v>30.618522586723401</v>
      </c>
      <c r="L23" s="412">
        <v>30.885773932609101</v>
      </c>
      <c r="M23" s="412">
        <v>31.366223447116301</v>
      </c>
      <c r="N23" s="412">
        <v>32.197043608976102</v>
      </c>
      <c r="O23" s="412">
        <v>33.025662937342901</v>
      </c>
      <c r="P23" s="412">
        <v>33.491928195200401</v>
      </c>
      <c r="Q23" s="412">
        <v>33.742722233421901</v>
      </c>
      <c r="R23" s="412">
        <v>0.79989950367373497</v>
      </c>
      <c r="S23" s="73" t="s">
        <v>2460</v>
      </c>
    </row>
    <row r="24" spans="1:19" s="73" customFormat="1" ht="19.95" customHeight="1">
      <c r="A24" s="73" t="s">
        <v>2450</v>
      </c>
      <c r="B24" s="73" t="s">
        <v>7257</v>
      </c>
      <c r="C24" s="74">
        <v>10.8</v>
      </c>
      <c r="D24" s="75">
        <v>7.19</v>
      </c>
      <c r="E24" s="76" t="s">
        <v>2459</v>
      </c>
      <c r="F24" s="73">
        <v>0.34</v>
      </c>
      <c r="G24" s="73">
        <v>3</v>
      </c>
      <c r="H24" s="74">
        <f t="shared" si="2"/>
        <v>235.83333333333334</v>
      </c>
      <c r="I24" s="77">
        <v>19.899999999999999</v>
      </c>
      <c r="J24" s="73">
        <f t="shared" si="0"/>
        <v>23.350000000000009</v>
      </c>
      <c r="K24" s="412">
        <v>29.081048480618001</v>
      </c>
      <c r="L24" s="412">
        <v>29.3004403771995</v>
      </c>
      <c r="M24" s="412">
        <v>29.7533467358233</v>
      </c>
      <c r="N24" s="412">
        <v>30.5012323246218</v>
      </c>
      <c r="O24" s="412">
        <v>31.249980077048601</v>
      </c>
      <c r="P24" s="412">
        <v>31.6856534339571</v>
      </c>
      <c r="Q24" s="412">
        <v>31.934335491669199</v>
      </c>
      <c r="R24" s="412">
        <v>0.72399643552413895</v>
      </c>
      <c r="S24" s="73" t="s">
        <v>2460</v>
      </c>
    </row>
    <row r="25" spans="1:19" s="73" customFormat="1" ht="19.95" customHeight="1">
      <c r="A25" s="73" t="s">
        <v>2451</v>
      </c>
      <c r="B25" s="73" t="s">
        <v>7258</v>
      </c>
      <c r="C25" s="74">
        <v>10.5</v>
      </c>
      <c r="D25" s="75">
        <v>8.41</v>
      </c>
      <c r="E25" s="76"/>
      <c r="F25" s="73">
        <v>0.21</v>
      </c>
      <c r="G25" s="73">
        <v>3</v>
      </c>
      <c r="H25" s="74">
        <f t="shared" si="2"/>
        <v>235.86904761904762</v>
      </c>
      <c r="I25" s="77">
        <v>19.8</v>
      </c>
      <c r="J25" s="73">
        <f t="shared" si="0"/>
        <v>23.799999999999997</v>
      </c>
      <c r="K25" s="412">
        <v>29.461790774504902</v>
      </c>
      <c r="L25" s="412">
        <v>29.695938206517301</v>
      </c>
      <c r="M25" s="412">
        <v>30.1585701006059</v>
      </c>
      <c r="N25" s="412">
        <v>30.931023680554901</v>
      </c>
      <c r="O25" s="412">
        <v>31.7046705773563</v>
      </c>
      <c r="P25" s="412">
        <v>32.157663460582498</v>
      </c>
      <c r="Q25" s="412">
        <v>32.377777371725301</v>
      </c>
      <c r="R25" s="412">
        <v>0.74587008194900695</v>
      </c>
      <c r="S25" s="73" t="s">
        <v>2460</v>
      </c>
    </row>
    <row r="26" spans="1:19" s="73" customFormat="1" ht="19.95" customHeight="1">
      <c r="A26" s="73" t="s">
        <v>2452</v>
      </c>
      <c r="B26" s="73" t="s">
        <v>7259</v>
      </c>
      <c r="C26" s="74">
        <v>9.5</v>
      </c>
      <c r="D26" s="75">
        <v>7.54</v>
      </c>
      <c r="E26" s="76"/>
      <c r="F26" s="73">
        <v>0.14000000000000001</v>
      </c>
      <c r="G26" s="73">
        <v>3</v>
      </c>
      <c r="H26" s="74">
        <f t="shared" si="2"/>
        <v>235.98809523809524</v>
      </c>
      <c r="I26" s="77">
        <v>19.600000000000001</v>
      </c>
      <c r="J26" s="73">
        <f t="shared" si="0"/>
        <v>24.700000000000003</v>
      </c>
      <c r="K26" s="412">
        <v>30.259967483083098</v>
      </c>
      <c r="L26" s="412">
        <v>30.498350380464402</v>
      </c>
      <c r="M26" s="412">
        <v>30.9710151645004</v>
      </c>
      <c r="N26" s="412">
        <v>31.773951153702701</v>
      </c>
      <c r="O26" s="412">
        <v>32.573921023007202</v>
      </c>
      <c r="P26" s="412">
        <v>33.051702428963999</v>
      </c>
      <c r="Q26" s="412">
        <v>33.2785593236624</v>
      </c>
      <c r="R26" s="412">
        <v>0.77371101505515505</v>
      </c>
      <c r="S26" s="73" t="s">
        <v>2460</v>
      </c>
    </row>
    <row r="27" spans="1:19" s="73" customFormat="1" ht="19.95" customHeight="1">
      <c r="A27" s="73" t="s">
        <v>2453</v>
      </c>
      <c r="B27" s="73" t="s">
        <v>7260</v>
      </c>
      <c r="C27" s="74">
        <v>8.4</v>
      </c>
      <c r="D27" s="75">
        <v>8.17</v>
      </c>
      <c r="E27" s="76"/>
      <c r="F27" s="73">
        <v>0.16</v>
      </c>
      <c r="G27" s="73">
        <v>3</v>
      </c>
      <c r="H27" s="74">
        <f t="shared" si="2"/>
        <v>236.11904761904762</v>
      </c>
      <c r="I27" s="77">
        <v>19.600000000000001</v>
      </c>
      <c r="J27" s="73">
        <f t="shared" si="0"/>
        <v>24.700000000000003</v>
      </c>
      <c r="K27" s="412">
        <v>30.2545612481522</v>
      </c>
      <c r="L27" s="412">
        <v>30.487672145420898</v>
      </c>
      <c r="M27" s="412">
        <v>30.9758878859436</v>
      </c>
      <c r="N27" s="412">
        <v>31.771294523290798</v>
      </c>
      <c r="O27" s="412">
        <v>32.569633230459097</v>
      </c>
      <c r="P27" s="412">
        <v>33.063910226156501</v>
      </c>
      <c r="Q27" s="412">
        <v>33.269930904984598</v>
      </c>
      <c r="R27" s="412">
        <v>0.77250321211233197</v>
      </c>
      <c r="S27" s="73" t="s">
        <v>2460</v>
      </c>
    </row>
    <row r="28" spans="1:19" s="73" customFormat="1" ht="19.95" customHeight="1">
      <c r="A28" s="73" t="s">
        <v>2454</v>
      </c>
      <c r="B28" s="73" t="s">
        <v>7261</v>
      </c>
      <c r="C28" s="74">
        <v>7.4</v>
      </c>
      <c r="D28" s="75">
        <v>8.32</v>
      </c>
      <c r="E28" s="76"/>
      <c r="F28" s="79">
        <v>0.1</v>
      </c>
      <c r="G28" s="73">
        <v>2</v>
      </c>
      <c r="H28" s="74">
        <f t="shared" si="2"/>
        <v>236.23809523809524</v>
      </c>
      <c r="I28" s="77">
        <v>19.399999999999999</v>
      </c>
      <c r="J28" s="73">
        <f t="shared" si="0"/>
        <v>25.600000000000009</v>
      </c>
      <c r="K28" s="412">
        <v>31.048447235941101</v>
      </c>
      <c r="L28" s="412">
        <v>31.2859407211076</v>
      </c>
      <c r="M28" s="412">
        <v>31.762293434950902</v>
      </c>
      <c r="N28" s="412">
        <v>32.618920456930098</v>
      </c>
      <c r="O28" s="412">
        <v>33.463383721404298</v>
      </c>
      <c r="P28" s="412">
        <v>33.967054745426097</v>
      </c>
      <c r="Q28" s="412">
        <v>34.235989849716901</v>
      </c>
      <c r="R28" s="412">
        <v>0.81789039137584096</v>
      </c>
      <c r="S28" s="73" t="s">
        <v>2460</v>
      </c>
    </row>
    <row r="29" spans="1:19" s="73" customFormat="1" ht="19.95" customHeight="1">
      <c r="A29" s="73" t="s">
        <v>2455</v>
      </c>
      <c r="B29" s="73" t="s">
        <v>7262</v>
      </c>
      <c r="C29" s="74">
        <v>5.9</v>
      </c>
      <c r="D29" s="75">
        <v>4.07</v>
      </c>
      <c r="E29" s="76"/>
      <c r="F29" s="73">
        <v>0.23</v>
      </c>
      <c r="G29" s="73">
        <v>3</v>
      </c>
      <c r="H29" s="74">
        <f t="shared" si="2"/>
        <v>236.41666666666666</v>
      </c>
      <c r="I29" s="77">
        <v>19.600000000000001</v>
      </c>
      <c r="J29" s="73">
        <f t="shared" si="0"/>
        <v>24.700000000000003</v>
      </c>
      <c r="K29" s="412">
        <v>30.2259013158247</v>
      </c>
      <c r="L29" s="412">
        <v>30.4699580639051</v>
      </c>
      <c r="M29" s="412">
        <v>30.949991915965299</v>
      </c>
      <c r="N29" s="412">
        <v>31.772310892580801</v>
      </c>
      <c r="O29" s="412">
        <v>32.591532369205403</v>
      </c>
      <c r="P29" s="412">
        <v>33.048168800778903</v>
      </c>
      <c r="Q29" s="412">
        <v>33.302649590609803</v>
      </c>
      <c r="R29" s="412">
        <v>0.78661504875542998</v>
      </c>
      <c r="S29" s="73" t="s">
        <v>2460</v>
      </c>
    </row>
    <row r="30" spans="1:19" s="73" customFormat="1" ht="19.95" customHeight="1">
      <c r="A30" s="73" t="s">
        <v>2456</v>
      </c>
      <c r="B30" s="73" t="s">
        <v>7263</v>
      </c>
      <c r="C30" s="74">
        <v>1.6</v>
      </c>
      <c r="D30" s="75">
        <v>7.77</v>
      </c>
      <c r="E30" s="76"/>
      <c r="F30" s="73">
        <v>0.28000000000000003</v>
      </c>
      <c r="G30" s="73">
        <v>2</v>
      </c>
      <c r="H30" s="74">
        <f t="shared" si="2"/>
        <v>236.92857142857142</v>
      </c>
      <c r="I30" s="77">
        <v>18.8</v>
      </c>
      <c r="J30" s="73">
        <f t="shared" si="0"/>
        <v>28.299999999999997</v>
      </c>
      <c r="K30" s="412">
        <v>33.296204492232299</v>
      </c>
      <c r="L30" s="412">
        <v>33.5578572398842</v>
      </c>
      <c r="M30" s="412">
        <v>34.183175000935101</v>
      </c>
      <c r="N30" s="412">
        <v>35.140799213735498</v>
      </c>
      <c r="O30" s="412">
        <v>36.133420483193603</v>
      </c>
      <c r="P30" s="412">
        <v>36.682104278347197</v>
      </c>
      <c r="Q30" s="412">
        <v>36.927095075971401</v>
      </c>
      <c r="R30" s="412">
        <v>0.93795554279775895</v>
      </c>
      <c r="S30" s="73" t="s">
        <v>2460</v>
      </c>
    </row>
    <row r="31" spans="1:19" s="73" customFormat="1">
      <c r="D31" s="76"/>
      <c r="E31" s="76"/>
    </row>
    <row r="41" spans="6:6">
      <c r="F41" s="72">
        <v>0</v>
      </c>
    </row>
  </sheetData>
  <mergeCells count="1">
    <mergeCell ref="K1:R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H1" zoomScale="115" zoomScaleNormal="115" workbookViewId="0">
      <pane ySplit="2" topLeftCell="A3" activePane="bottomLeft" state="frozen"/>
      <selection pane="bottomLeft" activeCell="J2" sqref="J1:L1048576"/>
    </sheetView>
  </sheetViews>
  <sheetFormatPr defaultColWidth="8.77734375" defaultRowHeight="10.8"/>
  <cols>
    <col min="1" max="3" width="8.77734375" style="84"/>
    <col min="4" max="4" width="6.21875" style="84" customWidth="1"/>
    <col min="5" max="6" width="7.88671875" style="84" customWidth="1"/>
    <col min="7" max="7" width="8.77734375" style="84"/>
    <col min="8" max="8" width="8.77734375" style="85"/>
    <col min="9" max="9" width="8.77734375" style="84"/>
    <col min="10" max="17" width="6.21875" style="413" customWidth="1"/>
    <col min="18" max="18" width="10.88671875" style="84" customWidth="1"/>
    <col min="19" max="16384" width="8.77734375" style="84"/>
  </cols>
  <sheetData>
    <row r="1" spans="1:18" s="413" customFormat="1" ht="14.4">
      <c r="H1" s="423"/>
      <c r="J1" s="439" t="s">
        <v>9521</v>
      </c>
      <c r="K1" s="440"/>
      <c r="L1" s="440"/>
      <c r="M1" s="440"/>
      <c r="N1" s="440"/>
      <c r="O1" s="440"/>
      <c r="P1" s="440"/>
      <c r="Q1" s="440"/>
    </row>
    <row r="2" spans="1:18" ht="33" thickBot="1">
      <c r="A2" s="117" t="s">
        <v>5773</v>
      </c>
      <c r="B2" s="70" t="s">
        <v>2516</v>
      </c>
      <c r="C2" s="70" t="s">
        <v>2517</v>
      </c>
      <c r="D2" s="70" t="s">
        <v>2518</v>
      </c>
      <c r="E2" s="70" t="s">
        <v>2519</v>
      </c>
      <c r="F2" s="70" t="s">
        <v>2410</v>
      </c>
      <c r="G2" s="70" t="s">
        <v>2515</v>
      </c>
      <c r="H2" s="70" t="s">
        <v>245</v>
      </c>
      <c r="I2" s="70" t="s">
        <v>2513</v>
      </c>
      <c r="J2" s="251">
        <v>2.5000000000000001E-2</v>
      </c>
      <c r="K2" s="251">
        <v>0.05</v>
      </c>
      <c r="L2" s="251">
        <v>0.15</v>
      </c>
      <c r="M2" s="251" t="s">
        <v>9519</v>
      </c>
      <c r="N2" s="251">
        <v>0.85</v>
      </c>
      <c r="O2" s="251">
        <v>0.95</v>
      </c>
      <c r="P2" s="251">
        <v>0.97499999999999998</v>
      </c>
      <c r="Q2" s="251" t="s">
        <v>9518</v>
      </c>
      <c r="R2" s="70" t="s">
        <v>1830</v>
      </c>
    </row>
    <row r="3" spans="1:18" ht="11.4" thickTop="1">
      <c r="A3" s="84" t="s">
        <v>8378</v>
      </c>
      <c r="B3" s="87" t="s">
        <v>2461</v>
      </c>
      <c r="C3" s="87">
        <v>36</v>
      </c>
      <c r="D3" s="83"/>
      <c r="E3" s="87">
        <v>36</v>
      </c>
      <c r="F3" s="178">
        <v>201.4</v>
      </c>
      <c r="G3" s="87">
        <v>-0.42</v>
      </c>
      <c r="H3" s="98">
        <f>15.7-4.36*(G3+1)+0.12*(G3+1)*(G3+1)</f>
        <v>13.211568</v>
      </c>
      <c r="I3" s="87"/>
      <c r="J3" s="403">
        <v>12.477881182539701</v>
      </c>
      <c r="K3" s="403">
        <v>13.193829115659</v>
      </c>
      <c r="L3" s="403">
        <v>14.4616300588005</v>
      </c>
      <c r="M3" s="403">
        <v>16.660555412065701</v>
      </c>
      <c r="N3" s="403">
        <v>18.851595117227699</v>
      </c>
      <c r="O3" s="403">
        <v>20.123364383661801</v>
      </c>
      <c r="P3" s="403">
        <v>20.857446040747099</v>
      </c>
      <c r="Q3" s="403">
        <v>2.1333917756497298</v>
      </c>
      <c r="R3" s="87" t="s">
        <v>2514</v>
      </c>
    </row>
    <row r="4" spans="1:18">
      <c r="A4" s="84" t="s">
        <v>8379</v>
      </c>
      <c r="B4" s="87" t="s">
        <v>2461</v>
      </c>
      <c r="C4" s="87">
        <v>36</v>
      </c>
      <c r="D4" s="83"/>
      <c r="E4" s="87">
        <v>36</v>
      </c>
      <c r="F4" s="87">
        <f>201.4-0.4*(E4-36)/(882-36)</f>
        <v>201.4</v>
      </c>
      <c r="G4" s="87">
        <v>0.46</v>
      </c>
      <c r="H4" s="98">
        <f t="shared" ref="H4:H67" si="0">15.7-4.36*(G4+1)+0.12*(G4+1)*(G4+1)</f>
        <v>9.5901919999999983</v>
      </c>
      <c r="I4" s="87"/>
      <c r="J4" s="403">
        <v>10.363624454917201</v>
      </c>
      <c r="K4" s="403">
        <v>11.0930911010035</v>
      </c>
      <c r="L4" s="403">
        <v>12.4234237754143</v>
      </c>
      <c r="M4" s="403">
        <v>14.6621199301551</v>
      </c>
      <c r="N4" s="403">
        <v>16.861635542448301</v>
      </c>
      <c r="O4" s="403">
        <v>18.1657539863529</v>
      </c>
      <c r="P4" s="403">
        <v>18.8003881887883</v>
      </c>
      <c r="Q4" s="403">
        <v>2.1372067784516702</v>
      </c>
      <c r="R4" s="87" t="s">
        <v>2514</v>
      </c>
    </row>
    <row r="5" spans="1:18">
      <c r="A5" s="84" t="s">
        <v>8380</v>
      </c>
      <c r="B5" s="87" t="s">
        <v>2462</v>
      </c>
      <c r="C5" s="87">
        <v>36</v>
      </c>
      <c r="D5" s="83"/>
      <c r="E5" s="87">
        <v>36</v>
      </c>
      <c r="F5" s="87">
        <f t="shared" ref="F5:F68" si="1">201.4-0.4*(E5-36)/(882-36)</f>
        <v>201.4</v>
      </c>
      <c r="G5" s="87">
        <v>-0.39</v>
      </c>
      <c r="H5" s="98">
        <f t="shared" si="0"/>
        <v>13.085051999999997</v>
      </c>
      <c r="I5" s="87">
        <f t="shared" ref="I5:I20" si="2">AVERAGE(E3:E7)</f>
        <v>47</v>
      </c>
      <c r="J5" s="403">
        <v>7.3984019664613703</v>
      </c>
      <c r="K5" s="403">
        <v>8.0490102031004103</v>
      </c>
      <c r="L5" s="403">
        <v>9.3633447259596405</v>
      </c>
      <c r="M5" s="403">
        <v>11.587165779731899</v>
      </c>
      <c r="N5" s="403">
        <v>13.7688088771444</v>
      </c>
      <c r="O5" s="403">
        <v>15.058455511760201</v>
      </c>
      <c r="P5" s="403">
        <v>15.7453381636508</v>
      </c>
      <c r="Q5" s="403">
        <v>2.13345794280356</v>
      </c>
      <c r="R5" s="87" t="s">
        <v>2514</v>
      </c>
    </row>
    <row r="6" spans="1:18">
      <c r="A6" s="84" t="s">
        <v>8381</v>
      </c>
      <c r="B6" s="87" t="s">
        <v>2461</v>
      </c>
      <c r="C6" s="87">
        <v>36</v>
      </c>
      <c r="D6" s="83"/>
      <c r="E6" s="87">
        <v>36</v>
      </c>
      <c r="F6" s="87">
        <f t="shared" si="1"/>
        <v>201.4</v>
      </c>
      <c r="G6" s="87">
        <v>-0.18</v>
      </c>
      <c r="H6" s="98">
        <f t="shared" si="0"/>
        <v>12.205487999999999</v>
      </c>
      <c r="I6" s="87">
        <f t="shared" si="2"/>
        <v>58</v>
      </c>
      <c r="J6" s="403">
        <v>10.4702754645458</v>
      </c>
      <c r="K6" s="403">
        <v>11.1359031317046</v>
      </c>
      <c r="L6" s="403">
        <v>12.414557866437301</v>
      </c>
      <c r="M6" s="403">
        <v>14.592421464468</v>
      </c>
      <c r="N6" s="403">
        <v>16.7923347689695</v>
      </c>
      <c r="O6" s="403">
        <v>18.0830947302466</v>
      </c>
      <c r="P6" s="403">
        <v>18.7875000462545</v>
      </c>
      <c r="Q6" s="403">
        <v>2.1273757694916702</v>
      </c>
      <c r="R6" s="87" t="s">
        <v>2514</v>
      </c>
    </row>
    <row r="7" spans="1:18">
      <c r="A7" s="84" t="s">
        <v>8382</v>
      </c>
      <c r="B7" s="87" t="s">
        <v>2463</v>
      </c>
      <c r="C7" s="87">
        <v>91</v>
      </c>
      <c r="D7" s="83"/>
      <c r="E7" s="87">
        <v>91</v>
      </c>
      <c r="F7" s="87">
        <f t="shared" si="1"/>
        <v>201.37399527186761</v>
      </c>
      <c r="G7" s="87">
        <v>-0.09</v>
      </c>
      <c r="H7" s="98">
        <f t="shared" si="0"/>
        <v>11.831771999999999</v>
      </c>
      <c r="I7" s="87">
        <f t="shared" si="2"/>
        <v>69</v>
      </c>
      <c r="J7" s="403">
        <v>9.7128046021138896</v>
      </c>
      <c r="K7" s="403">
        <v>10.3982449218556</v>
      </c>
      <c r="L7" s="403">
        <v>11.7037301880237</v>
      </c>
      <c r="M7" s="403">
        <v>13.9049743126591</v>
      </c>
      <c r="N7" s="403">
        <v>16.081492795029099</v>
      </c>
      <c r="O7" s="403">
        <v>17.422835797717401</v>
      </c>
      <c r="P7" s="403">
        <v>18.0562420504695</v>
      </c>
      <c r="Q7" s="403">
        <v>2.1151782771651502</v>
      </c>
      <c r="R7" s="87" t="s">
        <v>2514</v>
      </c>
    </row>
    <row r="8" spans="1:18">
      <c r="A8" s="84" t="s">
        <v>8383</v>
      </c>
      <c r="B8" s="87" t="s">
        <v>2463</v>
      </c>
      <c r="C8" s="87">
        <v>91</v>
      </c>
      <c r="D8" s="83"/>
      <c r="E8" s="87">
        <v>91</v>
      </c>
      <c r="F8" s="87">
        <f t="shared" si="1"/>
        <v>201.37399527186761</v>
      </c>
      <c r="G8" s="87">
        <v>-0.12</v>
      </c>
      <c r="H8" s="98">
        <f t="shared" si="0"/>
        <v>11.956128</v>
      </c>
      <c r="I8" s="87">
        <f t="shared" si="2"/>
        <v>80</v>
      </c>
      <c r="J8" s="403">
        <v>9.3086429633229297</v>
      </c>
      <c r="K8" s="403">
        <v>10.0518873920074</v>
      </c>
      <c r="L8" s="403">
        <v>11.317017645284199</v>
      </c>
      <c r="M8" s="403">
        <v>13.552783599764499</v>
      </c>
      <c r="N8" s="403">
        <v>15.7826583523459</v>
      </c>
      <c r="O8" s="403">
        <v>17.038997515798702</v>
      </c>
      <c r="P8" s="403">
        <v>17.7120698586921</v>
      </c>
      <c r="Q8" s="403">
        <v>2.1382277501493498</v>
      </c>
      <c r="R8" s="87" t="s">
        <v>2514</v>
      </c>
    </row>
    <row r="9" spans="1:18">
      <c r="A9" s="84" t="s">
        <v>8384</v>
      </c>
      <c r="B9" s="87" t="s">
        <v>2464</v>
      </c>
      <c r="C9" s="87">
        <v>91</v>
      </c>
      <c r="D9" s="83"/>
      <c r="E9" s="87">
        <v>91</v>
      </c>
      <c r="F9" s="87">
        <f t="shared" si="1"/>
        <v>201.37399527186761</v>
      </c>
      <c r="G9" s="87">
        <v>0.88</v>
      </c>
      <c r="H9" s="98">
        <f t="shared" si="0"/>
        <v>7.9273279999999993</v>
      </c>
      <c r="I9" s="87">
        <f t="shared" si="2"/>
        <v>91</v>
      </c>
      <c r="J9" s="403">
        <v>9.3815534514274397</v>
      </c>
      <c r="K9" s="403">
        <v>10.121521413025899</v>
      </c>
      <c r="L9" s="403">
        <v>11.4366592687999</v>
      </c>
      <c r="M9" s="403">
        <v>13.6157463772287</v>
      </c>
      <c r="N9" s="403">
        <v>15.8533500271938</v>
      </c>
      <c r="O9" s="403">
        <v>17.058556218598198</v>
      </c>
      <c r="P9" s="403">
        <v>17.745553211109801</v>
      </c>
      <c r="Q9" s="403">
        <v>2.1255363843457902</v>
      </c>
      <c r="R9" s="87" t="s">
        <v>2514</v>
      </c>
    </row>
    <row r="10" spans="1:18">
      <c r="A10" s="84" t="s">
        <v>8385</v>
      </c>
      <c r="B10" s="87" t="s">
        <v>2465</v>
      </c>
      <c r="C10" s="87">
        <v>91</v>
      </c>
      <c r="D10" s="83"/>
      <c r="E10" s="87">
        <v>91</v>
      </c>
      <c r="F10" s="87">
        <f t="shared" si="1"/>
        <v>201.37399527186761</v>
      </c>
      <c r="G10" s="87">
        <v>-0.1</v>
      </c>
      <c r="H10" s="98">
        <f t="shared" si="0"/>
        <v>11.873200000000001</v>
      </c>
      <c r="I10" s="87">
        <f t="shared" si="2"/>
        <v>91</v>
      </c>
      <c r="J10" s="403">
        <v>5.9023012992991797</v>
      </c>
      <c r="K10" s="403">
        <v>6.5437928763965099</v>
      </c>
      <c r="L10" s="403">
        <v>7.8655207002685597</v>
      </c>
      <c r="M10" s="403">
        <v>10.0759510627291</v>
      </c>
      <c r="N10" s="403">
        <v>12.3052562398903</v>
      </c>
      <c r="O10" s="403">
        <v>13.5730233856167</v>
      </c>
      <c r="P10" s="403">
        <v>14.208957295351199</v>
      </c>
      <c r="Q10" s="403">
        <v>2.13434670509645</v>
      </c>
      <c r="R10" s="87" t="s">
        <v>2514</v>
      </c>
    </row>
    <row r="11" spans="1:18">
      <c r="A11" s="84" t="s">
        <v>8386</v>
      </c>
      <c r="B11" s="87" t="s">
        <v>2465</v>
      </c>
      <c r="C11" s="87">
        <v>91</v>
      </c>
      <c r="D11" s="83"/>
      <c r="E11" s="87">
        <v>91</v>
      </c>
      <c r="F11" s="87">
        <f t="shared" si="1"/>
        <v>201.37399527186761</v>
      </c>
      <c r="G11" s="87">
        <v>-0.34</v>
      </c>
      <c r="H11" s="98">
        <f t="shared" si="0"/>
        <v>12.874672</v>
      </c>
      <c r="I11" s="87">
        <f t="shared" si="2"/>
        <v>91</v>
      </c>
      <c r="J11" s="403">
        <v>9.4607435954229295</v>
      </c>
      <c r="K11" s="403">
        <v>10.107320238714401</v>
      </c>
      <c r="L11" s="403">
        <v>11.375287399569199</v>
      </c>
      <c r="M11" s="403">
        <v>13.544853134659499</v>
      </c>
      <c r="N11" s="403">
        <v>15.769541613153001</v>
      </c>
      <c r="O11" s="403">
        <v>17.001139747616399</v>
      </c>
      <c r="P11" s="403">
        <v>17.6787272671931</v>
      </c>
      <c r="Q11" s="403">
        <v>2.1076894018157701</v>
      </c>
      <c r="R11" s="87" t="s">
        <v>2514</v>
      </c>
    </row>
    <row r="12" spans="1:18">
      <c r="A12" s="84" t="s">
        <v>8387</v>
      </c>
      <c r="B12" s="87" t="s">
        <v>2464</v>
      </c>
      <c r="C12" s="87">
        <v>91</v>
      </c>
      <c r="D12" s="83"/>
      <c r="E12" s="87">
        <v>91</v>
      </c>
      <c r="F12" s="87">
        <f t="shared" si="1"/>
        <v>201.37399527186761</v>
      </c>
      <c r="G12" s="87">
        <v>0.96</v>
      </c>
      <c r="H12" s="98">
        <f t="shared" si="0"/>
        <v>7.6153919999999991</v>
      </c>
      <c r="I12" s="87">
        <f t="shared" si="2"/>
        <v>107</v>
      </c>
      <c r="J12" s="403">
        <v>10.160585627368601</v>
      </c>
      <c r="K12" s="403">
        <v>10.876516086143999</v>
      </c>
      <c r="L12" s="403">
        <v>12.186145682873001</v>
      </c>
      <c r="M12" s="403">
        <v>14.4067110736716</v>
      </c>
      <c r="N12" s="403">
        <v>16.6245136338772</v>
      </c>
      <c r="O12" s="403">
        <v>17.904573627642101</v>
      </c>
      <c r="P12" s="403">
        <v>18.585662136262101</v>
      </c>
      <c r="Q12" s="403">
        <v>2.1463051894027001</v>
      </c>
      <c r="R12" s="87" t="s">
        <v>2514</v>
      </c>
    </row>
    <row r="13" spans="1:18">
      <c r="A13" s="84" t="s">
        <v>8388</v>
      </c>
      <c r="B13" s="87" t="s">
        <v>2464</v>
      </c>
      <c r="C13" s="87">
        <v>91</v>
      </c>
      <c r="D13" s="83"/>
      <c r="E13" s="87">
        <v>91</v>
      </c>
      <c r="F13" s="87">
        <f t="shared" si="1"/>
        <v>201.37399527186761</v>
      </c>
      <c r="G13" s="87">
        <v>0.55000000000000004</v>
      </c>
      <c r="H13" s="98">
        <f t="shared" si="0"/>
        <v>9.230299999999998</v>
      </c>
      <c r="I13" s="87">
        <f t="shared" si="2"/>
        <v>123</v>
      </c>
      <c r="J13" s="403">
        <v>5.6850066268616999</v>
      </c>
      <c r="K13" s="403">
        <v>6.3540992783023</v>
      </c>
      <c r="L13" s="403">
        <v>7.6114698739667297</v>
      </c>
      <c r="M13" s="403">
        <v>9.7947780617684206</v>
      </c>
      <c r="N13" s="403">
        <v>11.9969999544698</v>
      </c>
      <c r="O13" s="403">
        <v>13.281114350718999</v>
      </c>
      <c r="P13" s="403">
        <v>13.919993424431199</v>
      </c>
      <c r="Q13" s="403">
        <v>2.1132935637041399</v>
      </c>
      <c r="R13" s="87" t="s">
        <v>2514</v>
      </c>
    </row>
    <row r="14" spans="1:18">
      <c r="A14" s="84" t="s">
        <v>8389</v>
      </c>
      <c r="B14" s="87" t="s">
        <v>2466</v>
      </c>
      <c r="C14" s="87">
        <v>171</v>
      </c>
      <c r="D14" s="83"/>
      <c r="E14" s="87">
        <v>171</v>
      </c>
      <c r="F14" s="87">
        <f t="shared" si="1"/>
        <v>201.33617021276595</v>
      </c>
      <c r="G14" s="179">
        <v>0.19</v>
      </c>
      <c r="H14" s="98">
        <f t="shared" si="0"/>
        <v>10.681531999999997</v>
      </c>
      <c r="I14" s="87">
        <f t="shared" si="2"/>
        <v>139</v>
      </c>
      <c r="J14" s="403">
        <v>7.1002413918070797</v>
      </c>
      <c r="K14" s="403">
        <v>7.71699482574427</v>
      </c>
      <c r="L14" s="403">
        <v>8.9952229511737407</v>
      </c>
      <c r="M14" s="403">
        <v>11.2509698865766</v>
      </c>
      <c r="N14" s="403">
        <v>13.464077439835</v>
      </c>
      <c r="O14" s="403">
        <v>14.7917019093757</v>
      </c>
      <c r="P14" s="403">
        <v>15.516575770518401</v>
      </c>
      <c r="Q14" s="403">
        <v>2.1527320421987399</v>
      </c>
      <c r="R14" s="87" t="s">
        <v>2514</v>
      </c>
    </row>
    <row r="15" spans="1:18">
      <c r="A15" s="84" t="s">
        <v>8390</v>
      </c>
      <c r="B15" s="87" t="s">
        <v>2466</v>
      </c>
      <c r="C15" s="87">
        <v>171</v>
      </c>
      <c r="D15" s="83"/>
      <c r="E15" s="87">
        <v>171</v>
      </c>
      <c r="F15" s="87">
        <f t="shared" si="1"/>
        <v>201.33617021276595</v>
      </c>
      <c r="G15" s="87">
        <v>-0.12</v>
      </c>
      <c r="H15" s="98">
        <f t="shared" si="0"/>
        <v>11.956128</v>
      </c>
      <c r="I15" s="87">
        <f t="shared" si="2"/>
        <v>155</v>
      </c>
      <c r="J15" s="403">
        <v>8.4096228678626694</v>
      </c>
      <c r="K15" s="403">
        <v>9.0141847835040192</v>
      </c>
      <c r="L15" s="403">
        <v>10.3230344215118</v>
      </c>
      <c r="M15" s="403">
        <v>12.529401226732301</v>
      </c>
      <c r="N15" s="403">
        <v>14.7572913311097</v>
      </c>
      <c r="O15" s="403">
        <v>16.0204719393471</v>
      </c>
      <c r="P15" s="403">
        <v>16.6881998873877</v>
      </c>
      <c r="Q15" s="403">
        <v>2.1373649337057801</v>
      </c>
      <c r="R15" s="87" t="s">
        <v>2514</v>
      </c>
    </row>
    <row r="16" spans="1:18">
      <c r="A16" s="84" t="s">
        <v>8391</v>
      </c>
      <c r="B16" s="87" t="s">
        <v>2467</v>
      </c>
      <c r="C16" s="87">
        <v>171</v>
      </c>
      <c r="D16" s="83"/>
      <c r="E16" s="87">
        <v>171</v>
      </c>
      <c r="F16" s="87">
        <f t="shared" si="1"/>
        <v>201.33617021276595</v>
      </c>
      <c r="G16" s="87">
        <v>1.62</v>
      </c>
      <c r="H16" s="98">
        <f t="shared" si="0"/>
        <v>5.100527999999998</v>
      </c>
      <c r="I16" s="87">
        <f t="shared" si="2"/>
        <v>191.8</v>
      </c>
      <c r="J16" s="403">
        <v>9.4355862631458205</v>
      </c>
      <c r="K16" s="403">
        <v>10.0914731344083</v>
      </c>
      <c r="L16" s="403">
        <v>11.4485440314419</v>
      </c>
      <c r="M16" s="403">
        <v>13.630290691866399</v>
      </c>
      <c r="N16" s="403">
        <v>15.834381026430799</v>
      </c>
      <c r="O16" s="403">
        <v>17.154390172356202</v>
      </c>
      <c r="P16" s="403">
        <v>17.8404058701345</v>
      </c>
      <c r="Q16" s="403">
        <v>2.1311341896198801</v>
      </c>
      <c r="R16" s="87" t="s">
        <v>2514</v>
      </c>
    </row>
    <row r="17" spans="1:18">
      <c r="A17" s="84" t="s">
        <v>8392</v>
      </c>
      <c r="B17" s="87" t="s">
        <v>2466</v>
      </c>
      <c r="C17" s="87">
        <v>171</v>
      </c>
      <c r="D17" s="83"/>
      <c r="E17" s="87">
        <v>171</v>
      </c>
      <c r="F17" s="87">
        <f t="shared" si="1"/>
        <v>201.33617021276595</v>
      </c>
      <c r="G17" s="87">
        <v>0.04</v>
      </c>
      <c r="H17" s="98">
        <f t="shared" si="0"/>
        <v>11.295391999999998</v>
      </c>
      <c r="I17" s="87">
        <f t="shared" si="2"/>
        <v>212.6</v>
      </c>
      <c r="J17" s="403">
        <v>3.26522453146575</v>
      </c>
      <c r="K17" s="403">
        <v>3.90198879878962</v>
      </c>
      <c r="L17" s="403">
        <v>5.2035027436776797</v>
      </c>
      <c r="M17" s="403">
        <v>7.4540447941129102</v>
      </c>
      <c r="N17" s="403">
        <v>9.6621312714936494</v>
      </c>
      <c r="O17" s="403">
        <v>10.971899902455201</v>
      </c>
      <c r="P17" s="403">
        <v>11.6623690053499</v>
      </c>
      <c r="Q17" s="403">
        <v>2.1301941480144801</v>
      </c>
      <c r="R17" s="87" t="s">
        <v>2514</v>
      </c>
    </row>
    <row r="18" spans="1:18">
      <c r="A18" s="84" t="s">
        <v>8393</v>
      </c>
      <c r="B18" s="87" t="s">
        <v>2468</v>
      </c>
      <c r="C18" s="87">
        <v>275</v>
      </c>
      <c r="D18" s="87"/>
      <c r="E18" s="87">
        <v>275</v>
      </c>
      <c r="F18" s="87">
        <f t="shared" si="1"/>
        <v>201.2869976359338</v>
      </c>
      <c r="G18" s="87">
        <v>-0.49</v>
      </c>
      <c r="H18" s="98">
        <f t="shared" si="0"/>
        <v>13.507611999999998</v>
      </c>
      <c r="I18" s="87">
        <f t="shared" si="2"/>
        <v>235.4</v>
      </c>
      <c r="J18" s="403">
        <v>8.7579399066738404</v>
      </c>
      <c r="K18" s="403">
        <v>9.4474280318190402</v>
      </c>
      <c r="L18" s="403">
        <v>10.8193805950437</v>
      </c>
      <c r="M18" s="403">
        <v>13.0594090946632</v>
      </c>
      <c r="N18" s="403">
        <v>15.2785892283375</v>
      </c>
      <c r="O18" s="403">
        <v>16.621485473510699</v>
      </c>
      <c r="P18" s="403">
        <v>17.3111243339021</v>
      </c>
      <c r="Q18" s="403">
        <v>2.1676968768314002</v>
      </c>
      <c r="R18" s="87" t="s">
        <v>2514</v>
      </c>
    </row>
    <row r="19" spans="1:18">
      <c r="A19" s="84" t="s">
        <v>8394</v>
      </c>
      <c r="B19" s="87" t="s">
        <v>2468</v>
      </c>
      <c r="C19" s="87">
        <v>275</v>
      </c>
      <c r="D19" s="87"/>
      <c r="E19" s="87">
        <v>275</v>
      </c>
      <c r="F19" s="87">
        <f t="shared" si="1"/>
        <v>201.2869976359338</v>
      </c>
      <c r="G19" s="87">
        <v>0.35</v>
      </c>
      <c r="H19" s="98">
        <f t="shared" si="0"/>
        <v>10.032699999999998</v>
      </c>
      <c r="I19" s="87">
        <f t="shared" si="2"/>
        <v>258.2</v>
      </c>
      <c r="J19" s="403">
        <v>10.866105494803699</v>
      </c>
      <c r="K19" s="403">
        <v>11.4966902035109</v>
      </c>
      <c r="L19" s="403">
        <v>12.7544000234228</v>
      </c>
      <c r="M19" s="403">
        <v>14.968144167877499</v>
      </c>
      <c r="N19" s="403">
        <v>17.167752997423801</v>
      </c>
      <c r="O19" s="403">
        <v>18.523621665171099</v>
      </c>
      <c r="P19" s="403">
        <v>19.176153613958</v>
      </c>
      <c r="Q19" s="403">
        <v>2.1378608309740099</v>
      </c>
      <c r="R19" s="87" t="s">
        <v>2514</v>
      </c>
    </row>
    <row r="20" spans="1:18">
      <c r="A20" s="84" t="s">
        <v>8395</v>
      </c>
      <c r="B20" s="87" t="s">
        <v>2469</v>
      </c>
      <c r="C20" s="87">
        <v>285</v>
      </c>
      <c r="D20" s="87"/>
      <c r="E20" s="87">
        <v>285</v>
      </c>
      <c r="F20" s="87">
        <f t="shared" si="1"/>
        <v>201.2822695035461</v>
      </c>
      <c r="G20" s="87">
        <v>0.08</v>
      </c>
      <c r="H20" s="98">
        <f t="shared" si="0"/>
        <v>11.131167999999999</v>
      </c>
      <c r="I20" s="87">
        <f t="shared" si="2"/>
        <v>282</v>
      </c>
      <c r="J20" s="403">
        <v>7.6834957237135502</v>
      </c>
      <c r="K20" s="403">
        <v>8.4308845124448002</v>
      </c>
      <c r="L20" s="403">
        <v>9.7032399553441806</v>
      </c>
      <c r="M20" s="403">
        <v>11.9523107010428</v>
      </c>
      <c r="N20" s="403">
        <v>14.173013568545301</v>
      </c>
      <c r="O20" s="403">
        <v>15.517698775786901</v>
      </c>
      <c r="P20" s="403">
        <v>16.1912878678482</v>
      </c>
      <c r="Q20" s="403">
        <v>2.1548374430933301</v>
      </c>
      <c r="R20" s="87" t="s">
        <v>2514</v>
      </c>
    </row>
    <row r="21" spans="1:18">
      <c r="A21" s="84" t="s">
        <v>8396</v>
      </c>
      <c r="B21" s="87" t="s">
        <v>2470</v>
      </c>
      <c r="C21" s="87">
        <v>285</v>
      </c>
      <c r="D21" s="87"/>
      <c r="E21" s="87">
        <v>285</v>
      </c>
      <c r="F21" s="87">
        <f t="shared" si="1"/>
        <v>201.2822695035461</v>
      </c>
      <c r="G21" s="87">
        <v>-0.71</v>
      </c>
      <c r="H21" s="98">
        <f t="shared" si="0"/>
        <v>14.445691999999999</v>
      </c>
      <c r="I21" s="87">
        <f t="shared" ref="I21:I52" si="3">AVERAGE(E19:E23)</f>
        <v>285</v>
      </c>
      <c r="J21" s="403">
        <v>8.7021639321101407</v>
      </c>
      <c r="K21" s="403">
        <v>9.3424167545223096</v>
      </c>
      <c r="L21" s="403">
        <v>10.686795236010701</v>
      </c>
      <c r="M21" s="403">
        <v>12.9169372836355</v>
      </c>
      <c r="N21" s="403">
        <v>15.131605602647101</v>
      </c>
      <c r="O21" s="403">
        <v>16.4607324781398</v>
      </c>
      <c r="P21" s="403">
        <v>17.156028934735399</v>
      </c>
      <c r="Q21" s="403">
        <v>2.1424074577880101</v>
      </c>
      <c r="R21" s="87" t="s">
        <v>2514</v>
      </c>
    </row>
    <row r="22" spans="1:18">
      <c r="A22" s="84" t="s">
        <v>8397</v>
      </c>
      <c r="B22" s="87" t="s">
        <v>2471</v>
      </c>
      <c r="C22" s="87">
        <v>290</v>
      </c>
      <c r="D22" s="87"/>
      <c r="E22" s="87">
        <v>290</v>
      </c>
      <c r="F22" s="87">
        <f t="shared" si="1"/>
        <v>201.27990543735226</v>
      </c>
      <c r="G22" s="87">
        <v>-0.05</v>
      </c>
      <c r="H22" s="98">
        <f t="shared" si="0"/>
        <v>11.6663</v>
      </c>
      <c r="I22" s="87">
        <f t="shared" si="3"/>
        <v>288</v>
      </c>
      <c r="J22" s="403">
        <v>11.6232656824361</v>
      </c>
      <c r="K22" s="403">
        <v>12.2868449598413</v>
      </c>
      <c r="L22" s="403">
        <v>13.545866019329599</v>
      </c>
      <c r="M22" s="403">
        <v>15.729507030965101</v>
      </c>
      <c r="N22" s="403">
        <v>17.938600248761599</v>
      </c>
      <c r="O22" s="403">
        <v>19.2488729763907</v>
      </c>
      <c r="P22" s="403">
        <v>19.8886693234512</v>
      </c>
      <c r="Q22" s="403">
        <v>2.1237641607881002</v>
      </c>
      <c r="R22" s="87" t="s">
        <v>2514</v>
      </c>
    </row>
    <row r="23" spans="1:18">
      <c r="A23" s="84" t="s">
        <v>8398</v>
      </c>
      <c r="B23" s="87" t="s">
        <v>2471</v>
      </c>
      <c r="C23" s="87">
        <v>290</v>
      </c>
      <c r="D23" s="87"/>
      <c r="E23" s="87">
        <v>290</v>
      </c>
      <c r="F23" s="87">
        <f t="shared" si="1"/>
        <v>201.27990543735226</v>
      </c>
      <c r="G23" s="87">
        <v>-0.05</v>
      </c>
      <c r="H23" s="98">
        <f t="shared" si="0"/>
        <v>11.6663</v>
      </c>
      <c r="I23" s="87">
        <f t="shared" si="3"/>
        <v>289</v>
      </c>
      <c r="J23" s="403">
        <v>9.1428275321006698</v>
      </c>
      <c r="K23" s="403">
        <v>9.8208085818484196</v>
      </c>
      <c r="L23" s="403">
        <v>11.1671346961765</v>
      </c>
      <c r="M23" s="403">
        <v>13.402359649329799</v>
      </c>
      <c r="N23" s="403">
        <v>15.6334832272986</v>
      </c>
      <c r="O23" s="403">
        <v>16.9541458762852</v>
      </c>
      <c r="P23" s="403">
        <v>17.637139625891699</v>
      </c>
      <c r="Q23" s="403">
        <v>2.1501663508347901</v>
      </c>
      <c r="R23" s="87" t="s">
        <v>2514</v>
      </c>
    </row>
    <row r="24" spans="1:18">
      <c r="A24" s="84" t="s">
        <v>8399</v>
      </c>
      <c r="B24" s="87" t="s">
        <v>2471</v>
      </c>
      <c r="C24" s="87">
        <v>290</v>
      </c>
      <c r="D24" s="87"/>
      <c r="E24" s="87">
        <v>290</v>
      </c>
      <c r="F24" s="87">
        <f t="shared" si="1"/>
        <v>201.27990543735226</v>
      </c>
      <c r="G24" s="87">
        <v>-0.05</v>
      </c>
      <c r="H24" s="98">
        <f t="shared" si="0"/>
        <v>11.6663</v>
      </c>
      <c r="I24" s="87">
        <f t="shared" si="3"/>
        <v>292.60000000000002</v>
      </c>
      <c r="J24" s="403">
        <v>9.2040832367771195</v>
      </c>
      <c r="K24" s="403">
        <v>9.8622285977236306</v>
      </c>
      <c r="L24" s="403">
        <v>11.1139955823894</v>
      </c>
      <c r="M24" s="403">
        <v>13.3400234787418</v>
      </c>
      <c r="N24" s="403">
        <v>15.529582818272701</v>
      </c>
      <c r="O24" s="403">
        <v>16.854012982359801</v>
      </c>
      <c r="P24" s="403">
        <v>17.535347190615401</v>
      </c>
      <c r="Q24" s="403">
        <v>2.1304791694292899</v>
      </c>
      <c r="R24" s="87" t="s">
        <v>2514</v>
      </c>
    </row>
    <row r="25" spans="1:18">
      <c r="A25" s="84" t="s">
        <v>8400</v>
      </c>
      <c r="B25" s="87" t="s">
        <v>2471</v>
      </c>
      <c r="C25" s="87">
        <v>290</v>
      </c>
      <c r="D25" s="87"/>
      <c r="E25" s="87">
        <v>290</v>
      </c>
      <c r="F25" s="87">
        <f t="shared" si="1"/>
        <v>201.27990543735226</v>
      </c>
      <c r="G25" s="87">
        <v>-0.05</v>
      </c>
      <c r="H25" s="98">
        <f t="shared" si="0"/>
        <v>11.6663</v>
      </c>
      <c r="I25" s="87">
        <f t="shared" si="3"/>
        <v>295.2</v>
      </c>
      <c r="J25" s="403">
        <v>9.2426809992969492</v>
      </c>
      <c r="K25" s="403">
        <v>9.9093887434213102</v>
      </c>
      <c r="L25" s="403">
        <v>11.2255853801512</v>
      </c>
      <c r="M25" s="403">
        <v>13.3920546607772</v>
      </c>
      <c r="N25" s="403">
        <v>15.5445075114042</v>
      </c>
      <c r="O25" s="403">
        <v>16.875637074747999</v>
      </c>
      <c r="P25" s="403">
        <v>17.571796891300099</v>
      </c>
      <c r="Q25" s="403">
        <v>2.1105323424929798</v>
      </c>
      <c r="R25" s="87" t="s">
        <v>2514</v>
      </c>
    </row>
    <row r="26" spans="1:18">
      <c r="A26" s="84" t="s">
        <v>8401</v>
      </c>
      <c r="B26" s="87" t="s">
        <v>2472</v>
      </c>
      <c r="C26" s="87">
        <v>303</v>
      </c>
      <c r="D26" s="87"/>
      <c r="E26" s="87">
        <v>303</v>
      </c>
      <c r="F26" s="87">
        <f t="shared" si="1"/>
        <v>201.27375886524823</v>
      </c>
      <c r="G26" s="87">
        <v>0.17</v>
      </c>
      <c r="H26" s="98">
        <f t="shared" si="0"/>
        <v>10.763067999999999</v>
      </c>
      <c r="I26" s="87">
        <f t="shared" si="3"/>
        <v>302.2</v>
      </c>
      <c r="J26" s="403">
        <v>9.0751937576560593</v>
      </c>
      <c r="K26" s="403">
        <v>9.7959100235463108</v>
      </c>
      <c r="L26" s="403">
        <v>11.1332127654284</v>
      </c>
      <c r="M26" s="403">
        <v>13.3419830446428</v>
      </c>
      <c r="N26" s="403">
        <v>15.5846655500859</v>
      </c>
      <c r="O26" s="403">
        <v>16.824847589765699</v>
      </c>
      <c r="P26" s="403">
        <v>17.4835280210932</v>
      </c>
      <c r="Q26" s="403">
        <v>2.1435460599587399</v>
      </c>
      <c r="R26" s="87" t="s">
        <v>2514</v>
      </c>
    </row>
    <row r="27" spans="1:18">
      <c r="A27" s="84" t="s">
        <v>8402</v>
      </c>
      <c r="B27" s="87" t="s">
        <v>2472</v>
      </c>
      <c r="C27" s="87">
        <v>303</v>
      </c>
      <c r="D27" s="87"/>
      <c r="E27" s="87">
        <v>303</v>
      </c>
      <c r="F27" s="87">
        <f t="shared" si="1"/>
        <v>201.27375886524823</v>
      </c>
      <c r="G27" s="87">
        <v>0.02</v>
      </c>
      <c r="H27" s="98">
        <f t="shared" si="0"/>
        <v>11.377647999999999</v>
      </c>
      <c r="I27" s="87">
        <f t="shared" si="3"/>
        <v>310.60000000000002</v>
      </c>
      <c r="J27" s="403">
        <v>8.3940992946044997</v>
      </c>
      <c r="K27" s="403">
        <v>9.0553574352055293</v>
      </c>
      <c r="L27" s="403">
        <v>10.3860993988148</v>
      </c>
      <c r="M27" s="403">
        <v>12.606520706169899</v>
      </c>
      <c r="N27" s="403">
        <v>14.8191277860663</v>
      </c>
      <c r="O27" s="403">
        <v>16.087261983188199</v>
      </c>
      <c r="P27" s="403">
        <v>16.771707984987099</v>
      </c>
      <c r="Q27" s="403">
        <v>2.1395913677801901</v>
      </c>
      <c r="R27" s="87" t="s">
        <v>2514</v>
      </c>
    </row>
    <row r="28" spans="1:18">
      <c r="A28" s="84" t="s">
        <v>8403</v>
      </c>
      <c r="B28" s="87" t="s">
        <v>2473</v>
      </c>
      <c r="C28" s="87">
        <v>325</v>
      </c>
      <c r="D28" s="87"/>
      <c r="E28" s="87">
        <v>325</v>
      </c>
      <c r="F28" s="87">
        <f t="shared" si="1"/>
        <v>201.26335697399529</v>
      </c>
      <c r="G28" s="87">
        <v>-0.35</v>
      </c>
      <c r="H28" s="98">
        <f t="shared" si="0"/>
        <v>12.916700000000001</v>
      </c>
      <c r="I28" s="87">
        <f t="shared" si="3"/>
        <v>319</v>
      </c>
      <c r="J28" s="403">
        <v>9.0207451016585196</v>
      </c>
      <c r="K28" s="403">
        <v>9.7336523876021595</v>
      </c>
      <c r="L28" s="403">
        <v>10.959901257224301</v>
      </c>
      <c r="M28" s="403">
        <v>13.165715599257</v>
      </c>
      <c r="N28" s="403">
        <v>15.362607500950601</v>
      </c>
      <c r="O28" s="403">
        <v>16.6217440613758</v>
      </c>
      <c r="P28" s="403">
        <v>17.2809143078935</v>
      </c>
      <c r="Q28" s="403">
        <v>2.1168068585406599</v>
      </c>
      <c r="R28" s="87" t="s">
        <v>2514</v>
      </c>
    </row>
    <row r="29" spans="1:18">
      <c r="A29" s="84" t="s">
        <v>8404</v>
      </c>
      <c r="B29" s="87" t="s">
        <v>2474</v>
      </c>
      <c r="C29" s="87">
        <v>332</v>
      </c>
      <c r="D29" s="87"/>
      <c r="E29" s="87">
        <v>332</v>
      </c>
      <c r="F29" s="87">
        <f t="shared" si="1"/>
        <v>201.26004728132389</v>
      </c>
      <c r="G29" s="87">
        <v>-0.81</v>
      </c>
      <c r="H29" s="98">
        <f t="shared" si="0"/>
        <v>14.875931999999999</v>
      </c>
      <c r="I29" s="87">
        <f t="shared" si="3"/>
        <v>324.8</v>
      </c>
      <c r="J29" s="403">
        <v>10.319138161179101</v>
      </c>
      <c r="K29" s="403">
        <v>10.9284138957733</v>
      </c>
      <c r="L29" s="403">
        <v>12.257737968152201</v>
      </c>
      <c r="M29" s="403">
        <v>14.4437023158338</v>
      </c>
      <c r="N29" s="403">
        <v>16.623062005740699</v>
      </c>
      <c r="O29" s="403">
        <v>17.8861672150571</v>
      </c>
      <c r="P29" s="403">
        <v>18.5147408026587</v>
      </c>
      <c r="Q29" s="403">
        <v>2.1090337188435</v>
      </c>
      <c r="R29" s="87" t="s">
        <v>2514</v>
      </c>
    </row>
    <row r="30" spans="1:18">
      <c r="A30" s="84" t="s">
        <v>8405</v>
      </c>
      <c r="B30" s="87" t="s">
        <v>2474</v>
      </c>
      <c r="C30" s="87">
        <v>332</v>
      </c>
      <c r="D30" s="87"/>
      <c r="E30" s="87">
        <v>332</v>
      </c>
      <c r="F30" s="87">
        <f t="shared" si="1"/>
        <v>201.26004728132389</v>
      </c>
      <c r="G30" s="87">
        <v>-0.65</v>
      </c>
      <c r="H30" s="98">
        <f t="shared" si="0"/>
        <v>14.188699999999999</v>
      </c>
      <c r="I30" s="87">
        <f t="shared" si="3"/>
        <v>330.6</v>
      </c>
      <c r="J30" s="403">
        <v>11.877578020889899</v>
      </c>
      <c r="K30" s="403">
        <v>12.544201178305499</v>
      </c>
      <c r="L30" s="403">
        <v>13.907513934186801</v>
      </c>
      <c r="M30" s="403">
        <v>16.0768686271212</v>
      </c>
      <c r="N30" s="403">
        <v>18.263654636053001</v>
      </c>
      <c r="O30" s="403">
        <v>19.574752763263199</v>
      </c>
      <c r="P30" s="403">
        <v>20.329178520455301</v>
      </c>
      <c r="Q30" s="403">
        <v>2.1317748793451998</v>
      </c>
      <c r="R30" s="87" t="s">
        <v>2514</v>
      </c>
    </row>
    <row r="31" spans="1:18">
      <c r="A31" s="84" t="s">
        <v>8406</v>
      </c>
      <c r="B31" s="87" t="s">
        <v>2475</v>
      </c>
      <c r="C31" s="87">
        <v>332</v>
      </c>
      <c r="D31" s="87"/>
      <c r="E31" s="87">
        <v>332</v>
      </c>
      <c r="F31" s="87">
        <f t="shared" si="1"/>
        <v>201.26004728132389</v>
      </c>
      <c r="G31" s="87">
        <v>-1.02</v>
      </c>
      <c r="H31" s="98">
        <f t="shared" si="0"/>
        <v>15.787247999999998</v>
      </c>
      <c r="I31" s="87">
        <f t="shared" si="3"/>
        <v>338</v>
      </c>
      <c r="J31" s="403">
        <v>11.2543612198711</v>
      </c>
      <c r="K31" s="403">
        <v>11.9876764786792</v>
      </c>
      <c r="L31" s="403">
        <v>13.255646779614899</v>
      </c>
      <c r="M31" s="403">
        <v>15.519370355664</v>
      </c>
      <c r="N31" s="403">
        <v>17.748820965734101</v>
      </c>
      <c r="O31" s="403">
        <v>18.948183400044101</v>
      </c>
      <c r="P31" s="403">
        <v>19.622424708172499</v>
      </c>
      <c r="Q31" s="403">
        <v>2.1351707570668998</v>
      </c>
      <c r="R31" s="87" t="s">
        <v>2514</v>
      </c>
    </row>
    <row r="32" spans="1:18">
      <c r="A32" s="84" t="s">
        <v>8407</v>
      </c>
      <c r="B32" s="87" t="s">
        <v>2474</v>
      </c>
      <c r="C32" s="87">
        <v>332</v>
      </c>
      <c r="D32" s="87"/>
      <c r="E32" s="87">
        <v>332</v>
      </c>
      <c r="F32" s="87">
        <f t="shared" si="1"/>
        <v>201.26004728132389</v>
      </c>
      <c r="G32" s="87">
        <v>-0.36</v>
      </c>
      <c r="H32" s="98">
        <f t="shared" si="0"/>
        <v>12.958751999999999</v>
      </c>
      <c r="I32" s="87">
        <f t="shared" si="3"/>
        <v>352.2</v>
      </c>
      <c r="J32" s="403">
        <v>12.808895838431701</v>
      </c>
      <c r="K32" s="403">
        <v>13.4048978152644</v>
      </c>
      <c r="L32" s="403">
        <v>14.650792501529599</v>
      </c>
      <c r="M32" s="403">
        <v>16.851931535733701</v>
      </c>
      <c r="N32" s="403">
        <v>19.017630177676001</v>
      </c>
      <c r="O32" s="403">
        <v>20.288317738802998</v>
      </c>
      <c r="P32" s="403">
        <v>20.9857943820485</v>
      </c>
      <c r="Q32" s="403">
        <v>2.1003573127335602</v>
      </c>
      <c r="R32" s="87" t="s">
        <v>2514</v>
      </c>
    </row>
    <row r="33" spans="1:18">
      <c r="A33" s="84" t="s">
        <v>8408</v>
      </c>
      <c r="B33" s="87" t="s">
        <v>2476</v>
      </c>
      <c r="C33" s="87">
        <v>362</v>
      </c>
      <c r="D33" s="87"/>
      <c r="E33" s="87">
        <v>362</v>
      </c>
      <c r="F33" s="87">
        <f t="shared" si="1"/>
        <v>201.24586288416077</v>
      </c>
      <c r="G33" s="87">
        <v>-0.87</v>
      </c>
      <c r="H33" s="98">
        <f t="shared" si="0"/>
        <v>15.135227999999998</v>
      </c>
      <c r="I33" s="87">
        <f t="shared" si="3"/>
        <v>366.4</v>
      </c>
      <c r="J33" s="403">
        <v>10.3334986473764</v>
      </c>
      <c r="K33" s="403">
        <v>11.016772771121</v>
      </c>
      <c r="L33" s="403">
        <v>12.280885339022699</v>
      </c>
      <c r="M33" s="403">
        <v>14.521052070874401</v>
      </c>
      <c r="N33" s="403">
        <v>16.725588234946699</v>
      </c>
      <c r="O33" s="403">
        <v>17.9853666083477</v>
      </c>
      <c r="P33" s="403">
        <v>18.716884781881301</v>
      </c>
      <c r="Q33" s="403">
        <v>2.1412226504952199</v>
      </c>
      <c r="R33" s="87" t="s">
        <v>2514</v>
      </c>
    </row>
    <row r="34" spans="1:18">
      <c r="A34" s="84" t="s">
        <v>8409</v>
      </c>
      <c r="B34" s="87" t="s">
        <v>2477</v>
      </c>
      <c r="C34" s="87">
        <v>403</v>
      </c>
      <c r="D34" s="87"/>
      <c r="E34" s="87">
        <v>403</v>
      </c>
      <c r="F34" s="87">
        <f t="shared" si="1"/>
        <v>201.22647754137117</v>
      </c>
      <c r="G34" s="87">
        <v>-0.8</v>
      </c>
      <c r="H34" s="98">
        <f t="shared" si="0"/>
        <v>14.832799999999999</v>
      </c>
      <c r="I34" s="87">
        <f t="shared" si="3"/>
        <v>380.6</v>
      </c>
      <c r="J34" s="403">
        <v>12.085059380595601</v>
      </c>
      <c r="K34" s="403">
        <v>12.7355836428528</v>
      </c>
      <c r="L34" s="403">
        <v>14.102989047752001</v>
      </c>
      <c r="M34" s="403">
        <v>16.279673497765099</v>
      </c>
      <c r="N34" s="403">
        <v>18.479997634309399</v>
      </c>
      <c r="O34" s="403">
        <v>19.866640022647498</v>
      </c>
      <c r="P34" s="403">
        <v>20.536306397177199</v>
      </c>
      <c r="Q34" s="403">
        <v>2.1371671374539298</v>
      </c>
      <c r="R34" s="87" t="s">
        <v>2514</v>
      </c>
    </row>
    <row r="35" spans="1:18">
      <c r="A35" s="84" t="s">
        <v>8410</v>
      </c>
      <c r="B35" s="87" t="s">
        <v>2477</v>
      </c>
      <c r="C35" s="87">
        <v>403</v>
      </c>
      <c r="D35" s="87"/>
      <c r="E35" s="87">
        <v>403</v>
      </c>
      <c r="F35" s="87">
        <f t="shared" si="1"/>
        <v>201.22647754137117</v>
      </c>
      <c r="G35" s="87">
        <v>-0.8</v>
      </c>
      <c r="H35" s="98">
        <f t="shared" si="0"/>
        <v>14.832799999999999</v>
      </c>
      <c r="I35" s="87">
        <f t="shared" si="3"/>
        <v>394.8</v>
      </c>
      <c r="J35" s="403">
        <v>11.849933666319201</v>
      </c>
      <c r="K35" s="403">
        <v>12.509040729654799</v>
      </c>
      <c r="L35" s="403">
        <v>13.802901211612101</v>
      </c>
      <c r="M35" s="403">
        <v>16.0358962164761</v>
      </c>
      <c r="N35" s="403">
        <v>18.2616808299178</v>
      </c>
      <c r="O35" s="403">
        <v>19.536759916545101</v>
      </c>
      <c r="P35" s="403">
        <v>20.234604377119201</v>
      </c>
      <c r="Q35" s="403">
        <v>2.1400494850417902</v>
      </c>
      <c r="R35" s="87" t="s">
        <v>2514</v>
      </c>
    </row>
    <row r="36" spans="1:18">
      <c r="A36" s="84" t="s">
        <v>8411</v>
      </c>
      <c r="B36" s="87" t="s">
        <v>2478</v>
      </c>
      <c r="C36" s="87">
        <v>403</v>
      </c>
      <c r="D36" s="87"/>
      <c r="E36" s="87">
        <v>403</v>
      </c>
      <c r="F36" s="87">
        <f t="shared" si="1"/>
        <v>201.22647754137117</v>
      </c>
      <c r="G36" s="87">
        <v>-0.66</v>
      </c>
      <c r="H36" s="98">
        <f t="shared" si="0"/>
        <v>14.231471999999998</v>
      </c>
      <c r="I36" s="87">
        <f t="shared" si="3"/>
        <v>403</v>
      </c>
      <c r="J36" s="403">
        <v>11.8394722221006</v>
      </c>
      <c r="K36" s="403">
        <v>12.494074450049499</v>
      </c>
      <c r="L36" s="403">
        <v>13.7958847956802</v>
      </c>
      <c r="M36" s="403">
        <v>16.0246998978206</v>
      </c>
      <c r="N36" s="403">
        <v>18.256484423110201</v>
      </c>
      <c r="O36" s="403">
        <v>19.5561072134014</v>
      </c>
      <c r="P36" s="403">
        <v>20.193541533159902</v>
      </c>
      <c r="Q36" s="403">
        <v>2.13651827551478</v>
      </c>
      <c r="R36" s="87" t="s">
        <v>2514</v>
      </c>
    </row>
    <row r="37" spans="1:18">
      <c r="A37" s="84" t="s">
        <v>8412</v>
      </c>
      <c r="B37" s="87" t="s">
        <v>2479</v>
      </c>
      <c r="C37" s="87">
        <v>403</v>
      </c>
      <c r="D37" s="87"/>
      <c r="E37" s="87">
        <v>403</v>
      </c>
      <c r="F37" s="87">
        <f t="shared" si="1"/>
        <v>201.22647754137117</v>
      </c>
      <c r="G37" s="87">
        <v>-0.34</v>
      </c>
      <c r="H37" s="98">
        <f t="shared" si="0"/>
        <v>12.874672</v>
      </c>
      <c r="I37" s="87">
        <f t="shared" si="3"/>
        <v>403</v>
      </c>
      <c r="J37" s="403">
        <v>11.4622036644611</v>
      </c>
      <c r="K37" s="403">
        <v>12.145655290299301</v>
      </c>
      <c r="L37" s="403">
        <v>13.3423977452366</v>
      </c>
      <c r="M37" s="403">
        <v>15.5587006694062</v>
      </c>
      <c r="N37" s="403">
        <v>17.781321103887802</v>
      </c>
      <c r="O37" s="403">
        <v>19.0251390989729</v>
      </c>
      <c r="P37" s="403">
        <v>19.667183645534401</v>
      </c>
      <c r="Q37" s="403">
        <v>2.1190340724448302</v>
      </c>
      <c r="R37" s="87" t="s">
        <v>2514</v>
      </c>
    </row>
    <row r="38" spans="1:18">
      <c r="A38" s="84" t="s">
        <v>8413</v>
      </c>
      <c r="B38" s="87" t="s">
        <v>2479</v>
      </c>
      <c r="C38" s="87">
        <v>403</v>
      </c>
      <c r="D38" s="87"/>
      <c r="E38" s="87">
        <v>403</v>
      </c>
      <c r="F38" s="87">
        <f t="shared" si="1"/>
        <v>201.22647754137117</v>
      </c>
      <c r="G38" s="87">
        <v>-0.48</v>
      </c>
      <c r="H38" s="98">
        <f t="shared" si="0"/>
        <v>13.465247999999999</v>
      </c>
      <c r="I38" s="87">
        <f t="shared" si="3"/>
        <v>405.4</v>
      </c>
      <c r="J38" s="403">
        <v>10.135243528567401</v>
      </c>
      <c r="K38" s="403">
        <v>10.878588761109601</v>
      </c>
      <c r="L38" s="403">
        <v>12.179779587482599</v>
      </c>
      <c r="M38" s="403">
        <v>14.3890047325349</v>
      </c>
      <c r="N38" s="403">
        <v>16.6012608574928</v>
      </c>
      <c r="O38" s="403">
        <v>17.832306347590499</v>
      </c>
      <c r="P38" s="403">
        <v>18.514753783741799</v>
      </c>
      <c r="Q38" s="403">
        <v>2.1300379101399498</v>
      </c>
      <c r="R38" s="87" t="s">
        <v>2514</v>
      </c>
    </row>
    <row r="39" spans="1:18">
      <c r="A39" s="84" t="s">
        <v>8414</v>
      </c>
      <c r="B39" s="87" t="s">
        <v>2478</v>
      </c>
      <c r="C39" s="87">
        <v>403</v>
      </c>
      <c r="D39" s="87"/>
      <c r="E39" s="87">
        <v>403</v>
      </c>
      <c r="F39" s="87">
        <f t="shared" si="1"/>
        <v>201.22647754137117</v>
      </c>
      <c r="G39" s="87">
        <v>-1.06</v>
      </c>
      <c r="H39" s="98">
        <f t="shared" si="0"/>
        <v>15.962031999999999</v>
      </c>
      <c r="I39" s="87">
        <f t="shared" si="3"/>
        <v>409.8</v>
      </c>
      <c r="J39" s="403">
        <v>10.7197509423568</v>
      </c>
      <c r="K39" s="403">
        <v>11.3903758695502</v>
      </c>
      <c r="L39" s="403">
        <v>12.6806631781494</v>
      </c>
      <c r="M39" s="403">
        <v>14.9082645000461</v>
      </c>
      <c r="N39" s="403">
        <v>17.1097580959296</v>
      </c>
      <c r="O39" s="403">
        <v>18.476442588471102</v>
      </c>
      <c r="P39" s="403">
        <v>19.1349224745979</v>
      </c>
      <c r="Q39" s="403">
        <v>2.1419497305229598</v>
      </c>
      <c r="R39" s="87" t="s">
        <v>2514</v>
      </c>
    </row>
    <row r="40" spans="1:18">
      <c r="A40" s="84" t="s">
        <v>8415</v>
      </c>
      <c r="B40" s="87" t="s">
        <v>2480</v>
      </c>
      <c r="C40" s="87">
        <v>415</v>
      </c>
      <c r="D40" s="87"/>
      <c r="E40" s="87">
        <v>415</v>
      </c>
      <c r="F40" s="87">
        <f t="shared" si="1"/>
        <v>201.22080378250593</v>
      </c>
      <c r="G40" s="87">
        <v>-1.29</v>
      </c>
      <c r="H40" s="98">
        <f t="shared" si="0"/>
        <v>16.974491999999998</v>
      </c>
      <c r="I40" s="87">
        <f t="shared" si="3"/>
        <v>418.8</v>
      </c>
      <c r="J40" s="403">
        <v>12.8459016202222</v>
      </c>
      <c r="K40" s="403">
        <v>13.5174371887334</v>
      </c>
      <c r="L40" s="403">
        <v>14.7339717763974</v>
      </c>
      <c r="M40" s="403">
        <v>16.9691794708049</v>
      </c>
      <c r="N40" s="403">
        <v>19.188650281218699</v>
      </c>
      <c r="O40" s="403">
        <v>20.4623592711241</v>
      </c>
      <c r="P40" s="403">
        <v>21.2045037334866</v>
      </c>
      <c r="Q40" s="403">
        <v>2.13339523125696</v>
      </c>
      <c r="R40" s="87" t="s">
        <v>2514</v>
      </c>
    </row>
    <row r="41" spans="1:18">
      <c r="A41" s="84" t="s">
        <v>8416</v>
      </c>
      <c r="B41" s="87" t="s">
        <v>2481</v>
      </c>
      <c r="C41" s="87">
        <v>425</v>
      </c>
      <c r="D41" s="87"/>
      <c r="E41" s="87">
        <v>425</v>
      </c>
      <c r="F41" s="87">
        <f t="shared" si="1"/>
        <v>201.2160756501182</v>
      </c>
      <c r="G41" s="87">
        <v>0.22</v>
      </c>
      <c r="H41" s="98">
        <f t="shared" si="0"/>
        <v>10.559407999999999</v>
      </c>
      <c r="I41" s="87">
        <f t="shared" si="3"/>
        <v>428.4</v>
      </c>
      <c r="J41" s="403">
        <v>13.636646240384399</v>
      </c>
      <c r="K41" s="403">
        <v>14.274880703792601</v>
      </c>
      <c r="L41" s="403">
        <v>15.6093379378427</v>
      </c>
      <c r="M41" s="403">
        <v>17.802135928457002</v>
      </c>
      <c r="N41" s="403">
        <v>19.987871142103501</v>
      </c>
      <c r="O41" s="403">
        <v>21.3067619387297</v>
      </c>
      <c r="P41" s="403">
        <v>21.997320059124</v>
      </c>
      <c r="Q41" s="403">
        <v>2.1285676491038199</v>
      </c>
      <c r="R41" s="87" t="s">
        <v>2514</v>
      </c>
    </row>
    <row r="42" spans="1:18">
      <c r="A42" s="84" t="s">
        <v>8417</v>
      </c>
      <c r="B42" s="87" t="s">
        <v>2482</v>
      </c>
      <c r="C42" s="87">
        <v>448</v>
      </c>
      <c r="D42" s="87"/>
      <c r="E42" s="87">
        <v>448</v>
      </c>
      <c r="F42" s="87">
        <f t="shared" si="1"/>
        <v>201.20520094562647</v>
      </c>
      <c r="G42" s="87">
        <v>-0.93</v>
      </c>
      <c r="H42" s="98">
        <f t="shared" si="0"/>
        <v>15.395388000000001</v>
      </c>
      <c r="I42" s="87">
        <f t="shared" si="3"/>
        <v>438</v>
      </c>
      <c r="J42" s="403">
        <v>8.2447054069686505</v>
      </c>
      <c r="K42" s="403">
        <v>8.9538806211002306</v>
      </c>
      <c r="L42" s="403">
        <v>10.240242366043899</v>
      </c>
      <c r="M42" s="403">
        <v>12.440946411127999</v>
      </c>
      <c r="N42" s="403">
        <v>14.648688640309301</v>
      </c>
      <c r="O42" s="403">
        <v>15.839058133583899</v>
      </c>
      <c r="P42" s="403">
        <v>16.5020249404791</v>
      </c>
      <c r="Q42" s="403">
        <v>2.1063374453311599</v>
      </c>
      <c r="R42" s="87" t="s">
        <v>2514</v>
      </c>
    </row>
    <row r="43" spans="1:18">
      <c r="A43" s="84" t="s">
        <v>8418</v>
      </c>
      <c r="B43" s="87" t="s">
        <v>2483</v>
      </c>
      <c r="C43" s="87">
        <v>451</v>
      </c>
      <c r="D43" s="87"/>
      <c r="E43" s="87">
        <v>451</v>
      </c>
      <c r="F43" s="87">
        <f t="shared" si="1"/>
        <v>201.20378250591017</v>
      </c>
      <c r="G43" s="87">
        <v>-1.17</v>
      </c>
      <c r="H43" s="98">
        <f t="shared" si="0"/>
        <v>16.444668</v>
      </c>
      <c r="I43" s="87">
        <f t="shared" si="3"/>
        <v>445.2</v>
      </c>
      <c r="J43" s="403">
        <v>12.2939911364292</v>
      </c>
      <c r="K43" s="403">
        <v>12.9852681989912</v>
      </c>
      <c r="L43" s="403">
        <v>14.299212665082401</v>
      </c>
      <c r="M43" s="403">
        <v>16.5210615261282</v>
      </c>
      <c r="N43" s="403">
        <v>18.6947600433767</v>
      </c>
      <c r="O43" s="403">
        <v>20.024561268269899</v>
      </c>
      <c r="P43" s="403">
        <v>20.6954194840499</v>
      </c>
      <c r="Q43" s="403">
        <v>2.12560402854105</v>
      </c>
      <c r="R43" s="87" t="s">
        <v>2514</v>
      </c>
    </row>
    <row r="44" spans="1:18">
      <c r="A44" s="84" t="s">
        <v>8419</v>
      </c>
      <c r="B44" s="87" t="s">
        <v>2483</v>
      </c>
      <c r="C44" s="87">
        <v>451</v>
      </c>
      <c r="D44" s="87"/>
      <c r="E44" s="87">
        <v>451</v>
      </c>
      <c r="F44" s="87">
        <f t="shared" si="1"/>
        <v>201.20378250591017</v>
      </c>
      <c r="G44" s="87">
        <v>-1.17</v>
      </c>
      <c r="H44" s="98">
        <f t="shared" si="0"/>
        <v>16.444668</v>
      </c>
      <c r="I44" s="87">
        <f t="shared" si="3"/>
        <v>450.4</v>
      </c>
      <c r="J44" s="403">
        <v>13.1394410091605</v>
      </c>
      <c r="K44" s="403">
        <v>13.826476293015499</v>
      </c>
      <c r="L44" s="403">
        <v>15.143626487374201</v>
      </c>
      <c r="M44" s="403">
        <v>17.363482579886799</v>
      </c>
      <c r="N44" s="403">
        <v>19.562583134190401</v>
      </c>
      <c r="O44" s="403">
        <v>20.829194712641002</v>
      </c>
      <c r="P44" s="403">
        <v>21.488440586149299</v>
      </c>
      <c r="Q44" s="403">
        <v>2.12536414228087</v>
      </c>
      <c r="R44" s="87" t="s">
        <v>2514</v>
      </c>
    </row>
    <row r="45" spans="1:18">
      <c r="A45" s="84" t="s">
        <v>8420</v>
      </c>
      <c r="B45" s="87" t="s">
        <v>2484</v>
      </c>
      <c r="C45" s="87">
        <v>451</v>
      </c>
      <c r="D45" s="87"/>
      <c r="E45" s="87">
        <v>451</v>
      </c>
      <c r="F45" s="87">
        <f t="shared" si="1"/>
        <v>201.20378250591017</v>
      </c>
      <c r="G45" s="87">
        <v>-1.0900000000000001</v>
      </c>
      <c r="H45" s="98">
        <f t="shared" si="0"/>
        <v>16.093372000000002</v>
      </c>
      <c r="I45" s="87">
        <f t="shared" si="3"/>
        <v>456.2</v>
      </c>
      <c r="J45" s="403">
        <v>13.1906529390799</v>
      </c>
      <c r="K45" s="403">
        <v>13.8741166234191</v>
      </c>
      <c r="L45" s="403">
        <v>15.1361007835902</v>
      </c>
      <c r="M45" s="403">
        <v>17.364182180008701</v>
      </c>
      <c r="N45" s="403">
        <v>19.6048977279379</v>
      </c>
      <c r="O45" s="403">
        <v>20.895521143740702</v>
      </c>
      <c r="P45" s="403">
        <v>21.527780547002301</v>
      </c>
      <c r="Q45" s="403">
        <v>2.1474592700231399</v>
      </c>
      <c r="R45" s="87" t="s">
        <v>2514</v>
      </c>
    </row>
    <row r="46" spans="1:18">
      <c r="A46" s="84" t="s">
        <v>8421</v>
      </c>
      <c r="B46" s="87" t="s">
        <v>2484</v>
      </c>
      <c r="C46" s="87">
        <v>451</v>
      </c>
      <c r="D46" s="87"/>
      <c r="E46" s="87">
        <v>451</v>
      </c>
      <c r="F46" s="87">
        <f t="shared" si="1"/>
        <v>201.20378250591017</v>
      </c>
      <c r="G46" s="87">
        <v>-1.18</v>
      </c>
      <c r="H46" s="98">
        <f t="shared" si="0"/>
        <v>16.488688</v>
      </c>
      <c r="I46" s="87">
        <f t="shared" si="3"/>
        <v>461.4</v>
      </c>
      <c r="J46" s="403">
        <v>12.893025088240201</v>
      </c>
      <c r="K46" s="403">
        <v>13.509775743172501</v>
      </c>
      <c r="L46" s="403">
        <v>14.7986204351352</v>
      </c>
      <c r="M46" s="403">
        <v>17.057327888943401</v>
      </c>
      <c r="N46" s="403">
        <v>19.279445679661801</v>
      </c>
      <c r="O46" s="403">
        <v>20.566025771514301</v>
      </c>
      <c r="P46" s="403">
        <v>21.368244909006599</v>
      </c>
      <c r="Q46" s="403">
        <v>2.1593836977101599</v>
      </c>
      <c r="R46" s="87" t="s">
        <v>2514</v>
      </c>
    </row>
    <row r="47" spans="1:18">
      <c r="A47" s="84" t="s">
        <v>8422</v>
      </c>
      <c r="B47" s="87" t="s">
        <v>2485</v>
      </c>
      <c r="C47" s="87">
        <v>477</v>
      </c>
      <c r="D47" s="87"/>
      <c r="E47" s="87">
        <v>477</v>
      </c>
      <c r="F47" s="87">
        <f t="shared" si="1"/>
        <v>201.19148936170214</v>
      </c>
      <c r="G47" s="87">
        <v>-1.25</v>
      </c>
      <c r="H47" s="98">
        <f t="shared" si="0"/>
        <v>16.797499999999999</v>
      </c>
      <c r="I47" s="87">
        <f t="shared" si="3"/>
        <v>470.6</v>
      </c>
      <c r="J47" s="403">
        <v>13.2082624897354</v>
      </c>
      <c r="K47" s="403">
        <v>13.883195772026699</v>
      </c>
      <c r="L47" s="403">
        <v>15.2047007454289</v>
      </c>
      <c r="M47" s="403">
        <v>17.3923408329766</v>
      </c>
      <c r="N47" s="403">
        <v>19.584111380237299</v>
      </c>
      <c r="O47" s="403">
        <v>20.925791532875799</v>
      </c>
      <c r="P47" s="403">
        <v>21.5338725710209</v>
      </c>
      <c r="Q47" s="403">
        <v>2.1151860731931298</v>
      </c>
      <c r="R47" s="87" t="s">
        <v>2514</v>
      </c>
    </row>
    <row r="48" spans="1:18">
      <c r="A48" s="84" t="s">
        <v>8423</v>
      </c>
      <c r="B48" s="87" t="s">
        <v>2485</v>
      </c>
      <c r="C48" s="87">
        <v>477</v>
      </c>
      <c r="D48" s="87"/>
      <c r="E48" s="87">
        <v>477</v>
      </c>
      <c r="F48" s="87">
        <f t="shared" si="1"/>
        <v>201.19148936170214</v>
      </c>
      <c r="G48" s="87">
        <v>-1.18</v>
      </c>
      <c r="H48" s="98">
        <f t="shared" si="0"/>
        <v>16.488688</v>
      </c>
      <c r="I48" s="87">
        <f t="shared" si="3"/>
        <v>479.8</v>
      </c>
      <c r="J48" s="403">
        <v>13.4117036607163</v>
      </c>
      <c r="K48" s="403">
        <v>14.1424266650659</v>
      </c>
      <c r="L48" s="403">
        <v>15.4927127425986</v>
      </c>
      <c r="M48" s="403">
        <v>17.645246402829098</v>
      </c>
      <c r="N48" s="403">
        <v>19.838481373139999</v>
      </c>
      <c r="O48" s="403">
        <v>21.104259755420799</v>
      </c>
      <c r="P48" s="403">
        <v>21.720038480541302</v>
      </c>
      <c r="Q48" s="403">
        <v>2.1115599568374899</v>
      </c>
      <c r="R48" s="87" t="s">
        <v>2514</v>
      </c>
    </row>
    <row r="49" spans="1:18">
      <c r="A49" s="84" t="s">
        <v>8424</v>
      </c>
      <c r="B49" s="87" t="s">
        <v>2486</v>
      </c>
      <c r="C49" s="87">
        <v>497</v>
      </c>
      <c r="D49" s="87"/>
      <c r="E49" s="87">
        <v>497</v>
      </c>
      <c r="F49" s="87">
        <f t="shared" si="1"/>
        <v>201.18203309692672</v>
      </c>
      <c r="G49" s="87">
        <v>-0.38</v>
      </c>
      <c r="H49" s="98">
        <f t="shared" si="0"/>
        <v>13.042927999999998</v>
      </c>
      <c r="I49" s="87">
        <f t="shared" si="3"/>
        <v>489.6</v>
      </c>
      <c r="J49" s="403">
        <v>13.2049222333098</v>
      </c>
      <c r="K49" s="403">
        <v>13.9002230820021</v>
      </c>
      <c r="L49" s="403">
        <v>15.1403319310042</v>
      </c>
      <c r="M49" s="403">
        <v>17.366588889415901</v>
      </c>
      <c r="N49" s="403">
        <v>19.580009618736199</v>
      </c>
      <c r="O49" s="403">
        <v>20.908915557964601</v>
      </c>
      <c r="P49" s="403">
        <v>21.569037063556699</v>
      </c>
      <c r="Q49" s="403">
        <v>2.1360781001721199</v>
      </c>
      <c r="R49" s="87" t="s">
        <v>2514</v>
      </c>
    </row>
    <row r="50" spans="1:18">
      <c r="A50" s="84" t="s">
        <v>8425</v>
      </c>
      <c r="B50" s="87" t="s">
        <v>2486</v>
      </c>
      <c r="C50" s="87">
        <v>497</v>
      </c>
      <c r="D50" s="87"/>
      <c r="E50" s="87">
        <v>497</v>
      </c>
      <c r="F50" s="87">
        <f t="shared" si="1"/>
        <v>201.18203309692672</v>
      </c>
      <c r="G50" s="87">
        <v>-0.38</v>
      </c>
      <c r="H50" s="98">
        <f t="shared" si="0"/>
        <v>13.042927999999998</v>
      </c>
      <c r="I50" s="87">
        <f t="shared" si="3"/>
        <v>497.2</v>
      </c>
      <c r="J50" s="403">
        <v>10.435412674556799</v>
      </c>
      <c r="K50" s="403">
        <v>11.081084006814701</v>
      </c>
      <c r="L50" s="403">
        <v>12.375914958667799</v>
      </c>
      <c r="M50" s="403">
        <v>14.5694076206481</v>
      </c>
      <c r="N50" s="403">
        <v>16.779973898996001</v>
      </c>
      <c r="O50" s="403">
        <v>18.066717844220001</v>
      </c>
      <c r="P50" s="403">
        <v>18.781264304644701</v>
      </c>
      <c r="Q50" s="403">
        <v>2.1263150514575302</v>
      </c>
      <c r="R50" s="87" t="s">
        <v>2514</v>
      </c>
    </row>
    <row r="51" spans="1:18">
      <c r="A51" s="84" t="s">
        <v>8426</v>
      </c>
      <c r="B51" s="87" t="s">
        <v>2487</v>
      </c>
      <c r="C51" s="87">
        <v>500</v>
      </c>
      <c r="D51" s="87"/>
      <c r="E51" s="87">
        <v>500</v>
      </c>
      <c r="F51" s="87">
        <f t="shared" si="1"/>
        <v>201.18061465721041</v>
      </c>
      <c r="G51" s="87">
        <v>-0.82</v>
      </c>
      <c r="H51" s="98">
        <f t="shared" si="0"/>
        <v>14.919087999999999</v>
      </c>
      <c r="I51" s="87">
        <f t="shared" si="3"/>
        <v>504.8</v>
      </c>
      <c r="J51" s="403">
        <v>10.3671800410952</v>
      </c>
      <c r="K51" s="403">
        <v>11.047765647520499</v>
      </c>
      <c r="L51" s="403">
        <v>12.315804566832499</v>
      </c>
      <c r="M51" s="403">
        <v>14.548728648532901</v>
      </c>
      <c r="N51" s="403">
        <v>16.755985963326001</v>
      </c>
      <c r="O51" s="403">
        <v>18.069207961830401</v>
      </c>
      <c r="P51" s="403">
        <v>18.7245226562083</v>
      </c>
      <c r="Q51" s="403">
        <v>2.1334739408839898</v>
      </c>
      <c r="R51" s="87" t="s">
        <v>2514</v>
      </c>
    </row>
    <row r="52" spans="1:18">
      <c r="A52" s="84" t="s">
        <v>8427</v>
      </c>
      <c r="B52" s="87" t="s">
        <v>2488</v>
      </c>
      <c r="C52" s="87">
        <v>515</v>
      </c>
      <c r="D52" s="87"/>
      <c r="E52" s="87">
        <v>515</v>
      </c>
      <c r="F52" s="87">
        <f t="shared" si="1"/>
        <v>201.17352245862884</v>
      </c>
      <c r="G52" s="87">
        <v>-0.43</v>
      </c>
      <c r="H52" s="98">
        <f t="shared" si="0"/>
        <v>13.253787999999998</v>
      </c>
      <c r="I52" s="87">
        <f t="shared" si="3"/>
        <v>510.6</v>
      </c>
      <c r="J52" s="403">
        <v>11.876448513243499</v>
      </c>
      <c r="K52" s="403">
        <v>12.5651863464313</v>
      </c>
      <c r="L52" s="403">
        <v>13.8088906763141</v>
      </c>
      <c r="M52" s="403">
        <v>16.069900506653301</v>
      </c>
      <c r="N52" s="403">
        <v>18.338593123634201</v>
      </c>
      <c r="O52" s="403">
        <v>19.590719683084</v>
      </c>
      <c r="P52" s="403">
        <v>20.324882746548401</v>
      </c>
      <c r="Q52" s="403">
        <v>2.16093382458426</v>
      </c>
      <c r="R52" s="87" t="s">
        <v>2514</v>
      </c>
    </row>
    <row r="53" spans="1:18">
      <c r="A53" s="84" t="s">
        <v>8428</v>
      </c>
      <c r="B53" s="87" t="s">
        <v>2489</v>
      </c>
      <c r="C53" s="87">
        <v>515</v>
      </c>
      <c r="D53" s="87"/>
      <c r="E53" s="87">
        <v>515</v>
      </c>
      <c r="F53" s="87">
        <f t="shared" si="1"/>
        <v>201.17352245862884</v>
      </c>
      <c r="G53" s="87">
        <v>-0.24</v>
      </c>
      <c r="H53" s="98">
        <f t="shared" si="0"/>
        <v>12.455711999999998</v>
      </c>
      <c r="I53" s="87">
        <f t="shared" ref="I53:I83" si="4">AVERAGE(E51:E55)</f>
        <v>516.4</v>
      </c>
      <c r="J53" s="403">
        <v>10.562649429986401</v>
      </c>
      <c r="K53" s="403">
        <v>11.231195118129</v>
      </c>
      <c r="L53" s="403">
        <v>12.5027217081032</v>
      </c>
      <c r="M53" s="403">
        <v>14.7071911976983</v>
      </c>
      <c r="N53" s="403">
        <v>16.917593559017501</v>
      </c>
      <c r="O53" s="403">
        <v>18.174480188773401</v>
      </c>
      <c r="P53" s="403">
        <v>18.781774795544699</v>
      </c>
      <c r="Q53" s="403">
        <v>2.1116663559872699</v>
      </c>
      <c r="R53" s="87" t="s">
        <v>2514</v>
      </c>
    </row>
    <row r="54" spans="1:18">
      <c r="A54" s="84" t="s">
        <v>8429</v>
      </c>
      <c r="B54" s="87" t="s">
        <v>2490</v>
      </c>
      <c r="C54" s="87">
        <v>526</v>
      </c>
      <c r="D54" s="87"/>
      <c r="E54" s="87">
        <v>526</v>
      </c>
      <c r="F54" s="87">
        <f t="shared" si="1"/>
        <v>201.16832151300238</v>
      </c>
      <c r="G54" s="87">
        <v>-0.27</v>
      </c>
      <c r="H54" s="98">
        <f t="shared" si="0"/>
        <v>12.581147999999999</v>
      </c>
      <c r="I54" s="87">
        <f t="shared" si="4"/>
        <v>523.79999999999995</v>
      </c>
      <c r="J54" s="403">
        <v>9.9172478381509208</v>
      </c>
      <c r="K54" s="403">
        <v>10.521481006829699</v>
      </c>
      <c r="L54" s="403">
        <v>11.8678311560859</v>
      </c>
      <c r="M54" s="403">
        <v>14.079716059298599</v>
      </c>
      <c r="N54" s="403">
        <v>16.320335128152902</v>
      </c>
      <c r="O54" s="403">
        <v>17.577622805874899</v>
      </c>
      <c r="P54" s="403">
        <v>18.250668851511701</v>
      </c>
      <c r="Q54" s="403">
        <v>2.1404257315955402</v>
      </c>
      <c r="R54" s="87" t="s">
        <v>2514</v>
      </c>
    </row>
    <row r="55" spans="1:18">
      <c r="A55" s="84" t="s">
        <v>8430</v>
      </c>
      <c r="B55" s="87" t="s">
        <v>2490</v>
      </c>
      <c r="C55" s="87">
        <v>526</v>
      </c>
      <c r="D55" s="87"/>
      <c r="E55" s="87">
        <v>526</v>
      </c>
      <c r="F55" s="87">
        <f t="shared" si="1"/>
        <v>201.16832151300238</v>
      </c>
      <c r="G55" s="87">
        <v>0.16</v>
      </c>
      <c r="H55" s="98">
        <f t="shared" si="0"/>
        <v>10.803871999999998</v>
      </c>
      <c r="I55" s="87">
        <f t="shared" si="4"/>
        <v>528.20000000000005</v>
      </c>
      <c r="J55" s="403">
        <v>10.082621788755301</v>
      </c>
      <c r="K55" s="403">
        <v>10.698627523990799</v>
      </c>
      <c r="L55" s="403">
        <v>11.952467288393599</v>
      </c>
      <c r="M55" s="403">
        <v>14.164378048126499</v>
      </c>
      <c r="N55" s="403">
        <v>16.371655360903699</v>
      </c>
      <c r="O55" s="403">
        <v>17.669247780090799</v>
      </c>
      <c r="P55" s="403">
        <v>18.362822719624099</v>
      </c>
      <c r="Q55" s="403">
        <v>2.13228197506966</v>
      </c>
      <c r="R55" s="87" t="s">
        <v>2514</v>
      </c>
    </row>
    <row r="56" spans="1:18">
      <c r="A56" s="84" t="s">
        <v>8431</v>
      </c>
      <c r="B56" s="87" t="s">
        <v>2491</v>
      </c>
      <c r="C56" s="87">
        <v>537</v>
      </c>
      <c r="D56" s="87"/>
      <c r="E56" s="87">
        <v>537</v>
      </c>
      <c r="F56" s="87">
        <f t="shared" si="1"/>
        <v>201.1631205673759</v>
      </c>
      <c r="G56" s="87">
        <v>-0.46</v>
      </c>
      <c r="H56" s="98">
        <f t="shared" si="0"/>
        <v>13.380592</v>
      </c>
      <c r="I56" s="87">
        <f t="shared" si="4"/>
        <v>532.6</v>
      </c>
      <c r="J56" s="403">
        <v>8.4072035223078494</v>
      </c>
      <c r="K56" s="403">
        <v>9.1005119290939795</v>
      </c>
      <c r="L56" s="403">
        <v>10.4383947423521</v>
      </c>
      <c r="M56" s="403">
        <v>12.6108921711919</v>
      </c>
      <c r="N56" s="403">
        <v>14.7765677157954</v>
      </c>
      <c r="O56" s="403">
        <v>16.1341550421607</v>
      </c>
      <c r="P56" s="403">
        <v>16.787727937617099</v>
      </c>
      <c r="Q56" s="403">
        <v>2.1295246409712001</v>
      </c>
      <c r="R56" s="87" t="s">
        <v>2514</v>
      </c>
    </row>
    <row r="57" spans="1:18">
      <c r="A57" s="84" t="s">
        <v>8432</v>
      </c>
      <c r="B57" s="87" t="s">
        <v>2492</v>
      </c>
      <c r="C57" s="87">
        <v>537</v>
      </c>
      <c r="D57" s="87"/>
      <c r="E57" s="87">
        <v>537</v>
      </c>
      <c r="F57" s="87">
        <f t="shared" si="1"/>
        <v>201.1631205673759</v>
      </c>
      <c r="G57" s="87">
        <v>-0.54</v>
      </c>
      <c r="H57" s="98">
        <f t="shared" si="0"/>
        <v>13.719792</v>
      </c>
      <c r="I57" s="87">
        <f t="shared" si="4"/>
        <v>548.4</v>
      </c>
      <c r="J57" s="403">
        <v>10.544186242480601</v>
      </c>
      <c r="K57" s="403">
        <v>11.223302007819299</v>
      </c>
      <c r="L57" s="403">
        <v>12.584891265039101</v>
      </c>
      <c r="M57" s="403">
        <v>14.814287853343799</v>
      </c>
      <c r="N57" s="403">
        <v>17.022527844317398</v>
      </c>
      <c r="O57" s="403">
        <v>18.330877530461699</v>
      </c>
      <c r="P57" s="403">
        <v>18.974060569399299</v>
      </c>
      <c r="Q57" s="403">
        <v>2.1586296122243001</v>
      </c>
      <c r="R57" s="87" t="s">
        <v>2514</v>
      </c>
    </row>
    <row r="58" spans="1:18">
      <c r="A58" s="84" t="s">
        <v>8433</v>
      </c>
      <c r="B58" s="87" t="s">
        <v>2492</v>
      </c>
      <c r="C58" s="87">
        <v>537</v>
      </c>
      <c r="D58" s="87"/>
      <c r="E58" s="87">
        <v>537</v>
      </c>
      <c r="F58" s="87">
        <f t="shared" si="1"/>
        <v>201.1631205673759</v>
      </c>
      <c r="G58" s="87">
        <v>-0.54</v>
      </c>
      <c r="H58" s="98">
        <f t="shared" si="0"/>
        <v>13.719792</v>
      </c>
      <c r="I58" s="87">
        <f t="shared" si="4"/>
        <v>564.20000000000005</v>
      </c>
      <c r="J58" s="403">
        <v>11.014582902827</v>
      </c>
      <c r="K58" s="403">
        <v>11.622647628981399</v>
      </c>
      <c r="L58" s="403">
        <v>12.951799886782799</v>
      </c>
      <c r="M58" s="403">
        <v>15.1261301436464</v>
      </c>
      <c r="N58" s="403">
        <v>17.321407212347999</v>
      </c>
      <c r="O58" s="403">
        <v>18.645478030083801</v>
      </c>
      <c r="P58" s="403">
        <v>19.258245834321201</v>
      </c>
      <c r="Q58" s="403">
        <v>2.11817527479498</v>
      </c>
      <c r="R58" s="87" t="s">
        <v>2514</v>
      </c>
    </row>
    <row r="59" spans="1:18">
      <c r="A59" s="84" t="s">
        <v>8434</v>
      </c>
      <c r="B59" s="87" t="s">
        <v>2493</v>
      </c>
      <c r="C59" s="87">
        <v>605</v>
      </c>
      <c r="D59" s="87"/>
      <c r="E59" s="87">
        <v>605</v>
      </c>
      <c r="F59" s="87">
        <f t="shared" si="1"/>
        <v>201.13096926713948</v>
      </c>
      <c r="G59" s="87">
        <v>-1.19</v>
      </c>
      <c r="H59" s="98">
        <f t="shared" si="0"/>
        <v>16.532731999999999</v>
      </c>
      <c r="I59" s="87">
        <f t="shared" si="4"/>
        <v>581.6</v>
      </c>
      <c r="J59" s="403">
        <v>10.8631401788594</v>
      </c>
      <c r="K59" s="403">
        <v>11.5268572035594</v>
      </c>
      <c r="L59" s="403">
        <v>12.8914984443091</v>
      </c>
      <c r="M59" s="403">
        <v>15.090665397177</v>
      </c>
      <c r="N59" s="403">
        <v>17.279327723941702</v>
      </c>
      <c r="O59" s="403">
        <v>18.593708204395501</v>
      </c>
      <c r="P59" s="403">
        <v>19.2174779373848</v>
      </c>
      <c r="Q59" s="403">
        <v>2.1207773373471999</v>
      </c>
      <c r="R59" s="87" t="s">
        <v>2514</v>
      </c>
    </row>
    <row r="60" spans="1:18">
      <c r="A60" s="84" t="s">
        <v>8435</v>
      </c>
      <c r="B60" s="87" t="s">
        <v>2493</v>
      </c>
      <c r="C60" s="87">
        <v>605</v>
      </c>
      <c r="D60" s="87"/>
      <c r="E60" s="87">
        <v>605</v>
      </c>
      <c r="F60" s="87">
        <f t="shared" si="1"/>
        <v>201.13096926713948</v>
      </c>
      <c r="G60" s="87">
        <v>-1.05</v>
      </c>
      <c r="H60" s="98">
        <f t="shared" si="0"/>
        <v>15.918299999999999</v>
      </c>
      <c r="I60" s="87">
        <f t="shared" si="4"/>
        <v>599</v>
      </c>
      <c r="J60" s="403">
        <v>13.3176998657057</v>
      </c>
      <c r="K60" s="403">
        <v>13.949956657207601</v>
      </c>
      <c r="L60" s="403">
        <v>15.221808847744599</v>
      </c>
      <c r="M60" s="403">
        <v>17.428098452296499</v>
      </c>
      <c r="N60" s="403">
        <v>19.616901228529699</v>
      </c>
      <c r="O60" s="403">
        <v>20.909002733229499</v>
      </c>
      <c r="P60" s="403">
        <v>21.6159091037647</v>
      </c>
      <c r="Q60" s="403">
        <v>2.1187782396837802</v>
      </c>
      <c r="R60" s="87" t="s">
        <v>2514</v>
      </c>
    </row>
    <row r="61" spans="1:18">
      <c r="A61" s="84" t="s">
        <v>8436</v>
      </c>
      <c r="B61" s="87" t="s">
        <v>2494</v>
      </c>
      <c r="C61" s="87">
        <v>624</v>
      </c>
      <c r="D61" s="87"/>
      <c r="E61" s="87">
        <v>624</v>
      </c>
      <c r="F61" s="87">
        <f t="shared" si="1"/>
        <v>201.12198581560284</v>
      </c>
      <c r="G61" s="87">
        <v>-1.79</v>
      </c>
      <c r="H61" s="98">
        <f t="shared" si="0"/>
        <v>19.219291999999999</v>
      </c>
      <c r="I61" s="87">
        <f t="shared" si="4"/>
        <v>621.20000000000005</v>
      </c>
      <c r="J61" s="403">
        <v>12.732179101369599</v>
      </c>
      <c r="K61" s="403">
        <v>13.455636923673501</v>
      </c>
      <c r="L61" s="403">
        <v>14.744500303968399</v>
      </c>
      <c r="M61" s="403">
        <v>16.923884092742298</v>
      </c>
      <c r="N61" s="403">
        <v>19.098019924598599</v>
      </c>
      <c r="O61" s="403">
        <v>20.392655051431799</v>
      </c>
      <c r="P61" s="403">
        <v>21.103350624083401</v>
      </c>
      <c r="Q61" s="403">
        <v>2.1208547402439599</v>
      </c>
      <c r="R61" s="87" t="s">
        <v>2514</v>
      </c>
    </row>
    <row r="62" spans="1:18">
      <c r="A62" s="84" t="s">
        <v>8437</v>
      </c>
      <c r="B62" s="87" t="s">
        <v>2494</v>
      </c>
      <c r="C62" s="87">
        <v>624</v>
      </c>
      <c r="D62" s="87"/>
      <c r="E62" s="87">
        <v>624</v>
      </c>
      <c r="F62" s="87">
        <f t="shared" si="1"/>
        <v>201.12198581560284</v>
      </c>
      <c r="G62" s="87">
        <v>-1.25</v>
      </c>
      <c r="H62" s="98">
        <f t="shared" si="0"/>
        <v>16.797499999999999</v>
      </c>
      <c r="I62" s="87">
        <f t="shared" si="4"/>
        <v>675.6</v>
      </c>
      <c r="J62" s="403">
        <v>15.293988042567999</v>
      </c>
      <c r="K62" s="403">
        <v>16.022281837759401</v>
      </c>
      <c r="L62" s="403">
        <v>17.353223839669202</v>
      </c>
      <c r="M62" s="403">
        <v>19.567025374352301</v>
      </c>
      <c r="N62" s="403">
        <v>21.835949679039299</v>
      </c>
      <c r="O62" s="403">
        <v>23.1333824215235</v>
      </c>
      <c r="P62" s="403">
        <v>23.827742352463002</v>
      </c>
      <c r="Q62" s="403">
        <v>2.1599611674755201</v>
      </c>
      <c r="R62" s="87" t="s">
        <v>2514</v>
      </c>
    </row>
    <row r="63" spans="1:18">
      <c r="A63" s="84" t="s">
        <v>8438</v>
      </c>
      <c r="B63" s="87" t="s">
        <v>2495</v>
      </c>
      <c r="C63" s="87">
        <v>648</v>
      </c>
      <c r="D63" s="87"/>
      <c r="E63" s="87">
        <v>648</v>
      </c>
      <c r="F63" s="87">
        <f t="shared" si="1"/>
        <v>201.11063829787236</v>
      </c>
      <c r="G63" s="87">
        <v>-0.69</v>
      </c>
      <c r="H63" s="98">
        <f t="shared" si="0"/>
        <v>14.359931999999999</v>
      </c>
      <c r="I63" s="87">
        <f t="shared" si="4"/>
        <v>730</v>
      </c>
      <c r="J63" s="403">
        <v>13.489635311442999</v>
      </c>
      <c r="K63" s="403">
        <v>14.1749759019864</v>
      </c>
      <c r="L63" s="403">
        <v>15.4679901648609</v>
      </c>
      <c r="M63" s="403">
        <v>17.651132427017799</v>
      </c>
      <c r="N63" s="403">
        <v>19.860821906121199</v>
      </c>
      <c r="O63" s="403">
        <v>21.221283145187101</v>
      </c>
      <c r="P63" s="403">
        <v>21.883252733066001</v>
      </c>
      <c r="Q63" s="403">
        <v>2.1284158122510601</v>
      </c>
      <c r="R63" s="87" t="s">
        <v>2514</v>
      </c>
    </row>
    <row r="64" spans="1:18">
      <c r="A64" s="84" t="s">
        <v>8439</v>
      </c>
      <c r="B64" s="87" t="s">
        <v>2496</v>
      </c>
      <c r="C64" s="87">
        <v>877</v>
      </c>
      <c r="D64" s="87"/>
      <c r="E64" s="87">
        <v>877</v>
      </c>
      <c r="F64" s="87">
        <f t="shared" si="1"/>
        <v>201.00236406619385</v>
      </c>
      <c r="G64" s="87">
        <v>-1.0900000000000001</v>
      </c>
      <c r="H64" s="98">
        <f t="shared" si="0"/>
        <v>16.093372000000002</v>
      </c>
      <c r="I64" s="87">
        <f t="shared" si="4"/>
        <v>781.6</v>
      </c>
      <c r="J64" s="403">
        <v>11.4147975082161</v>
      </c>
      <c r="K64" s="403">
        <v>12.1286705230898</v>
      </c>
      <c r="L64" s="403">
        <v>13.425040731933899</v>
      </c>
      <c r="M64" s="403">
        <v>15.6176005609263</v>
      </c>
      <c r="N64" s="403">
        <v>17.8265395396764</v>
      </c>
      <c r="O64" s="403">
        <v>19.112951938013001</v>
      </c>
      <c r="P64" s="403">
        <v>19.712728829476202</v>
      </c>
      <c r="Q64" s="403">
        <v>2.1146052824896699</v>
      </c>
      <c r="R64" s="87" t="s">
        <v>2514</v>
      </c>
    </row>
    <row r="65" spans="1:18">
      <c r="A65" s="84" t="s">
        <v>8440</v>
      </c>
      <c r="B65" s="87" t="s">
        <v>2496</v>
      </c>
      <c r="C65" s="87">
        <v>877</v>
      </c>
      <c r="D65" s="87"/>
      <c r="E65" s="87">
        <v>877</v>
      </c>
      <c r="F65" s="87">
        <f t="shared" si="1"/>
        <v>201.00236406619385</v>
      </c>
      <c r="G65" s="87">
        <v>-1.06</v>
      </c>
      <c r="H65" s="98">
        <f t="shared" si="0"/>
        <v>15.962031999999999</v>
      </c>
      <c r="I65" s="87">
        <f t="shared" si="4"/>
        <v>836.4</v>
      </c>
      <c r="J65" s="403">
        <v>12.863059290022001</v>
      </c>
      <c r="K65" s="403">
        <v>13.4744785796759</v>
      </c>
      <c r="L65" s="403">
        <v>14.818586677960299</v>
      </c>
      <c r="M65" s="403">
        <v>17.047741353578299</v>
      </c>
      <c r="N65" s="403">
        <v>19.25927739774</v>
      </c>
      <c r="O65" s="403">
        <v>20.508415273845699</v>
      </c>
      <c r="P65" s="403">
        <v>21.1630672941995</v>
      </c>
      <c r="Q65" s="403">
        <v>2.1324932113674002</v>
      </c>
      <c r="R65" s="87" t="s">
        <v>2514</v>
      </c>
    </row>
    <row r="66" spans="1:18">
      <c r="A66" s="84" t="s">
        <v>8441</v>
      </c>
      <c r="B66" s="87" t="s">
        <v>2497</v>
      </c>
      <c r="C66" s="87">
        <v>882</v>
      </c>
      <c r="D66" s="87"/>
      <c r="E66" s="87">
        <v>882</v>
      </c>
      <c r="F66" s="178">
        <f>201.4-0.4*(E66-36)/(882-36)</f>
        <v>201</v>
      </c>
      <c r="G66" s="179">
        <v>-1.78</v>
      </c>
      <c r="H66" s="98">
        <f t="shared" si="0"/>
        <v>19.173808000000001</v>
      </c>
      <c r="I66" s="87">
        <f t="shared" si="4"/>
        <v>900.4</v>
      </c>
      <c r="J66" s="403">
        <v>12.7310268683035</v>
      </c>
      <c r="K66" s="403">
        <v>13.3498529955097</v>
      </c>
      <c r="L66" s="403">
        <v>14.6937382460829</v>
      </c>
      <c r="M66" s="403">
        <v>16.950482453912599</v>
      </c>
      <c r="N66" s="403">
        <v>19.173745139420099</v>
      </c>
      <c r="O66" s="403">
        <v>20.448492238922899</v>
      </c>
      <c r="P66" s="403">
        <v>21.084855115399598</v>
      </c>
      <c r="Q66" s="403">
        <v>2.1546170540899401</v>
      </c>
      <c r="R66" s="87" t="s">
        <v>2514</v>
      </c>
    </row>
    <row r="67" spans="1:18">
      <c r="A67" s="84" t="s">
        <v>8442</v>
      </c>
      <c r="B67" s="87" t="s">
        <v>2498</v>
      </c>
      <c r="C67" s="87">
        <v>898</v>
      </c>
      <c r="D67" s="87"/>
      <c r="E67" s="87">
        <v>898</v>
      </c>
      <c r="F67" s="87">
        <f t="shared" si="1"/>
        <v>200.99243498817967</v>
      </c>
      <c r="G67" s="87">
        <v>-1.74</v>
      </c>
      <c r="H67" s="98">
        <f t="shared" si="0"/>
        <v>18.992112000000002</v>
      </c>
      <c r="I67" s="87">
        <f t="shared" si="4"/>
        <v>918.6</v>
      </c>
      <c r="J67" s="403">
        <v>15.4115412657075</v>
      </c>
      <c r="K67" s="403">
        <v>16.051894124218599</v>
      </c>
      <c r="L67" s="403">
        <v>17.2955017186808</v>
      </c>
      <c r="M67" s="403">
        <v>19.497607640670399</v>
      </c>
      <c r="N67" s="403">
        <v>21.684077661482998</v>
      </c>
      <c r="O67" s="403">
        <v>22.9309267082985</v>
      </c>
      <c r="P67" s="403">
        <v>23.596023437802501</v>
      </c>
      <c r="Q67" s="403">
        <v>2.1100216301965502</v>
      </c>
      <c r="R67" s="87" t="s">
        <v>2514</v>
      </c>
    </row>
    <row r="68" spans="1:18">
      <c r="A68" s="84" t="s">
        <v>8443</v>
      </c>
      <c r="B68" s="87" t="s">
        <v>2499</v>
      </c>
      <c r="C68" s="87">
        <v>968</v>
      </c>
      <c r="D68" s="87"/>
      <c r="E68" s="87">
        <v>968</v>
      </c>
      <c r="F68" s="87">
        <f t="shared" si="1"/>
        <v>200.95933806146573</v>
      </c>
      <c r="G68" s="87">
        <v>-0.97</v>
      </c>
      <c r="H68" s="98">
        <f t="shared" ref="H68:H85" si="5">15.7-4.36*(G68+1)+0.12*(G68+1)*(G68+1)</f>
        <v>15.569307999999999</v>
      </c>
      <c r="I68" s="87">
        <f t="shared" si="4"/>
        <v>963.6</v>
      </c>
      <c r="J68" s="403">
        <v>15.2336594748734</v>
      </c>
      <c r="K68" s="403">
        <v>15.8960726513703</v>
      </c>
      <c r="L68" s="403">
        <v>17.171087991977199</v>
      </c>
      <c r="M68" s="403">
        <v>19.381353637984699</v>
      </c>
      <c r="N68" s="403">
        <v>21.512687913080001</v>
      </c>
      <c r="O68" s="403">
        <v>22.907248647150698</v>
      </c>
      <c r="P68" s="403">
        <v>23.562574061332899</v>
      </c>
      <c r="Q68" s="403">
        <v>2.11616419403801</v>
      </c>
      <c r="R68" s="87" t="s">
        <v>2514</v>
      </c>
    </row>
    <row r="69" spans="1:18">
      <c r="A69" s="84" t="s">
        <v>8444</v>
      </c>
      <c r="B69" s="87" t="s">
        <v>2500</v>
      </c>
      <c r="C69" s="87">
        <v>968</v>
      </c>
      <c r="D69" s="87"/>
      <c r="E69" s="87">
        <v>968</v>
      </c>
      <c r="F69" s="87">
        <f t="shared" ref="F69:F76" si="6">201.4-0.4*(E69-36)/(882-36)</f>
        <v>200.95933806146573</v>
      </c>
      <c r="G69" s="87">
        <v>-0.06</v>
      </c>
      <c r="H69" s="98">
        <f t="shared" si="5"/>
        <v>11.707632</v>
      </c>
      <c r="I69" s="87">
        <f t="shared" si="4"/>
        <v>1007.6</v>
      </c>
      <c r="J69" s="403">
        <v>12.475638757470101</v>
      </c>
      <c r="K69" s="403">
        <v>13.2205539847571</v>
      </c>
      <c r="L69" s="403">
        <v>14.4429576337618</v>
      </c>
      <c r="M69" s="403">
        <v>16.656200757754998</v>
      </c>
      <c r="N69" s="403">
        <v>18.875546252476301</v>
      </c>
      <c r="O69" s="403">
        <v>20.195287099151098</v>
      </c>
      <c r="P69" s="403">
        <v>20.874532136644898</v>
      </c>
      <c r="Q69" s="403">
        <v>2.14235093529711</v>
      </c>
      <c r="R69" s="87" t="s">
        <v>2514</v>
      </c>
    </row>
    <row r="70" spans="1:18">
      <c r="A70" s="84" t="s">
        <v>8445</v>
      </c>
      <c r="B70" s="87" t="s">
        <v>2501</v>
      </c>
      <c r="C70" s="87">
        <v>1102</v>
      </c>
      <c r="D70" s="87"/>
      <c r="E70" s="87">
        <v>1102</v>
      </c>
      <c r="F70" s="87">
        <f t="shared" si="6"/>
        <v>200.89598108747046</v>
      </c>
      <c r="G70" s="87">
        <v>-0.99</v>
      </c>
      <c r="H70" s="98">
        <f t="shared" si="5"/>
        <v>15.656412</v>
      </c>
      <c r="I70" s="87">
        <f t="shared" si="4"/>
        <v>1048.4000000000001</v>
      </c>
      <c r="J70" s="403">
        <v>9.2920270609173201</v>
      </c>
      <c r="K70" s="403">
        <v>9.8301226485223197</v>
      </c>
      <c r="L70" s="403">
        <v>11.1594876443533</v>
      </c>
      <c r="M70" s="403">
        <v>13.3760909545605</v>
      </c>
      <c r="N70" s="403">
        <v>15.5814380783796</v>
      </c>
      <c r="O70" s="403">
        <v>16.8151006544607</v>
      </c>
      <c r="P70" s="403">
        <v>17.4889644550566</v>
      </c>
      <c r="Q70" s="403">
        <v>2.12134233866314</v>
      </c>
      <c r="R70" s="87" t="s">
        <v>2514</v>
      </c>
    </row>
    <row r="71" spans="1:18">
      <c r="A71" s="84" t="s">
        <v>8446</v>
      </c>
      <c r="B71" s="87" t="s">
        <v>2502</v>
      </c>
      <c r="C71" s="87">
        <v>1102</v>
      </c>
      <c r="D71" s="87"/>
      <c r="E71" s="87">
        <v>1102</v>
      </c>
      <c r="F71" s="87">
        <f t="shared" si="6"/>
        <v>200.89598108747046</v>
      </c>
      <c r="G71" s="87">
        <v>-1.46</v>
      </c>
      <c r="H71" s="98">
        <f t="shared" si="5"/>
        <v>17.730992000000001</v>
      </c>
      <c r="I71" s="87">
        <f t="shared" si="4"/>
        <v>1102.5999999999999</v>
      </c>
      <c r="J71" s="403">
        <v>12.6510171920555</v>
      </c>
      <c r="K71" s="403">
        <v>13.2488263965471</v>
      </c>
      <c r="L71" s="403">
        <v>14.485592078292701</v>
      </c>
      <c r="M71" s="403">
        <v>16.708303450708598</v>
      </c>
      <c r="N71" s="403">
        <v>18.9431485941797</v>
      </c>
      <c r="O71" s="403">
        <v>20.2179150074037</v>
      </c>
      <c r="P71" s="403">
        <v>21.009168064460699</v>
      </c>
      <c r="Q71" s="403">
        <v>2.1372898035599901</v>
      </c>
      <c r="R71" s="87" t="s">
        <v>2514</v>
      </c>
    </row>
    <row r="72" spans="1:18">
      <c r="A72" s="84" t="s">
        <v>8447</v>
      </c>
      <c r="B72" s="87" t="s">
        <v>2501</v>
      </c>
      <c r="C72" s="87">
        <v>1102</v>
      </c>
      <c r="D72" s="87"/>
      <c r="E72" s="87">
        <v>1102</v>
      </c>
      <c r="F72" s="87">
        <f t="shared" si="6"/>
        <v>200.89598108747046</v>
      </c>
      <c r="G72" s="87">
        <v>-1.1200000000000001</v>
      </c>
      <c r="H72" s="98">
        <f t="shared" si="5"/>
        <v>16.224927999999998</v>
      </c>
      <c r="I72" s="87">
        <f t="shared" si="4"/>
        <v>1158.8</v>
      </c>
      <c r="J72" s="403">
        <v>14.218202771030001</v>
      </c>
      <c r="K72" s="403">
        <v>14.878924607780499</v>
      </c>
      <c r="L72" s="403">
        <v>16.172090346537601</v>
      </c>
      <c r="M72" s="403">
        <v>18.389521370272998</v>
      </c>
      <c r="N72" s="403">
        <v>20.611587679623</v>
      </c>
      <c r="O72" s="403">
        <v>21.849540557590998</v>
      </c>
      <c r="P72" s="403">
        <v>22.478740419600602</v>
      </c>
      <c r="Q72" s="403">
        <v>2.1282054697060699</v>
      </c>
      <c r="R72" s="87" t="s">
        <v>2514</v>
      </c>
    </row>
    <row r="73" spans="1:18">
      <c r="A73" s="84" t="s">
        <v>8448</v>
      </c>
      <c r="B73" s="87" t="s">
        <v>2503</v>
      </c>
      <c r="C73" s="87">
        <v>1239</v>
      </c>
      <c r="D73" s="87"/>
      <c r="E73" s="87">
        <v>1239</v>
      </c>
      <c r="F73" s="87">
        <f t="shared" si="6"/>
        <v>200.83120567375886</v>
      </c>
      <c r="G73" s="87">
        <v>-0.89</v>
      </c>
      <c r="H73" s="98">
        <f t="shared" si="5"/>
        <v>15.221852</v>
      </c>
      <c r="I73" s="87">
        <f t="shared" si="4"/>
        <v>1233</v>
      </c>
      <c r="J73" s="403">
        <v>13.0050250564025</v>
      </c>
      <c r="K73" s="403">
        <v>13.654908725305001</v>
      </c>
      <c r="L73" s="403">
        <v>14.9591898781458</v>
      </c>
      <c r="M73" s="403">
        <v>17.1735377833588</v>
      </c>
      <c r="N73" s="403">
        <v>19.399590155207399</v>
      </c>
      <c r="O73" s="403">
        <v>20.730203930192101</v>
      </c>
      <c r="P73" s="403">
        <v>21.290805814495599</v>
      </c>
      <c r="Q73" s="403">
        <v>2.1361185174858202</v>
      </c>
      <c r="R73" s="87" t="s">
        <v>2514</v>
      </c>
    </row>
    <row r="74" spans="1:18">
      <c r="A74" s="84" t="s">
        <v>8449</v>
      </c>
      <c r="B74" s="87" t="s">
        <v>2504</v>
      </c>
      <c r="C74" s="87">
        <v>1249</v>
      </c>
      <c r="D74" s="87"/>
      <c r="E74" s="87">
        <v>1249</v>
      </c>
      <c r="F74" s="87">
        <f t="shared" si="6"/>
        <v>200.82647754137116</v>
      </c>
      <c r="G74" s="87">
        <v>-1.52</v>
      </c>
      <c r="H74" s="98">
        <f t="shared" si="5"/>
        <v>17.999647999999997</v>
      </c>
      <c r="I74" s="87">
        <f t="shared" si="4"/>
        <v>1307.2</v>
      </c>
      <c r="J74" s="403">
        <v>12.186399330913799</v>
      </c>
      <c r="K74" s="403">
        <v>12.8252816816579</v>
      </c>
      <c r="L74" s="403">
        <v>14.137276772828701</v>
      </c>
      <c r="M74" s="403">
        <v>16.355029672890002</v>
      </c>
      <c r="N74" s="403">
        <v>18.585392587623499</v>
      </c>
      <c r="O74" s="403">
        <v>19.8051410912149</v>
      </c>
      <c r="P74" s="403">
        <v>20.5092312968202</v>
      </c>
      <c r="Q74" s="403">
        <v>2.1355834453901501</v>
      </c>
      <c r="R74" s="87" t="s">
        <v>2514</v>
      </c>
    </row>
    <row r="75" spans="1:18">
      <c r="A75" s="84" t="s">
        <v>8450</v>
      </c>
      <c r="B75" s="87" t="s">
        <v>2505</v>
      </c>
      <c r="C75" s="87">
        <v>1473</v>
      </c>
      <c r="D75" s="87"/>
      <c r="E75" s="87">
        <v>1473</v>
      </c>
      <c r="F75" s="87">
        <f t="shared" si="6"/>
        <v>200.72056737588653</v>
      </c>
      <c r="G75" s="87">
        <v>-1.41</v>
      </c>
      <c r="H75" s="98">
        <f t="shared" si="5"/>
        <v>17.507771999999999</v>
      </c>
      <c r="I75" s="87">
        <f t="shared" si="4"/>
        <v>1397.2</v>
      </c>
      <c r="J75" s="403">
        <v>14.3828609958559</v>
      </c>
      <c r="K75" s="403">
        <v>15.123676386488601</v>
      </c>
      <c r="L75" s="403">
        <v>16.380215251716599</v>
      </c>
      <c r="M75" s="403">
        <v>18.591603408032999</v>
      </c>
      <c r="N75" s="403">
        <v>20.7802623477636</v>
      </c>
      <c r="O75" s="403">
        <v>22.1247465607617</v>
      </c>
      <c r="P75" s="403">
        <v>22.8468280829367</v>
      </c>
      <c r="Q75" s="403">
        <v>2.1334602478317399</v>
      </c>
      <c r="R75" s="87" t="s">
        <v>2514</v>
      </c>
    </row>
    <row r="76" spans="1:18">
      <c r="A76" s="84" t="s">
        <v>8451</v>
      </c>
      <c r="B76" s="87" t="s">
        <v>2505</v>
      </c>
      <c r="C76" s="87">
        <v>1473</v>
      </c>
      <c r="D76" s="87"/>
      <c r="E76" s="87">
        <v>1473</v>
      </c>
      <c r="F76" s="87">
        <f t="shared" si="6"/>
        <v>200.72056737588653</v>
      </c>
      <c r="G76" s="87">
        <v>-1.26</v>
      </c>
      <c r="H76" s="98">
        <f t="shared" si="5"/>
        <v>16.841712000000001</v>
      </c>
      <c r="I76" s="87">
        <f t="shared" si="4"/>
        <v>1491</v>
      </c>
      <c r="J76" s="403">
        <v>14.12697883017</v>
      </c>
      <c r="K76" s="403">
        <v>14.7029076291712</v>
      </c>
      <c r="L76" s="403">
        <v>16.032854950648002</v>
      </c>
      <c r="M76" s="403">
        <v>18.223351723062699</v>
      </c>
      <c r="N76" s="403">
        <v>20.400130354822998</v>
      </c>
      <c r="O76" s="403">
        <v>21.725198608122099</v>
      </c>
      <c r="P76" s="403">
        <v>22.4222080767973</v>
      </c>
      <c r="Q76" s="403">
        <v>2.11848937753415</v>
      </c>
      <c r="R76" s="87" t="s">
        <v>2514</v>
      </c>
    </row>
    <row r="77" spans="1:18">
      <c r="A77" s="84" t="s">
        <v>8452</v>
      </c>
      <c r="B77" s="87" t="s">
        <v>2506</v>
      </c>
      <c r="C77" s="87">
        <v>1552</v>
      </c>
      <c r="D77" s="87"/>
      <c r="E77" s="87">
        <v>1552</v>
      </c>
      <c r="F77" s="87">
        <f>201.4-0.4*(E77-36)/(882-36)</f>
        <v>200.68321513002365</v>
      </c>
      <c r="G77" s="87">
        <v>-2.0499999999999998</v>
      </c>
      <c r="H77" s="98">
        <f t="shared" si="5"/>
        <v>20.410299999999999</v>
      </c>
      <c r="I77" s="87">
        <f t="shared" si="4"/>
        <v>1582.8</v>
      </c>
      <c r="J77" s="403">
        <v>13.397977530405299</v>
      </c>
      <c r="K77" s="403">
        <v>14.1056174033885</v>
      </c>
      <c r="L77" s="403">
        <v>15.4572448132225</v>
      </c>
      <c r="M77" s="403">
        <v>17.6476227188653</v>
      </c>
      <c r="N77" s="403">
        <v>19.8455191172627</v>
      </c>
      <c r="O77" s="403">
        <v>21.135527175071399</v>
      </c>
      <c r="P77" s="403">
        <v>21.866624874920799</v>
      </c>
      <c r="Q77" s="403">
        <v>2.1352900284363598</v>
      </c>
      <c r="R77" s="87" t="s">
        <v>2514</v>
      </c>
    </row>
    <row r="78" spans="1:18">
      <c r="A78" s="84" t="s">
        <v>8453</v>
      </c>
      <c r="B78" s="87" t="s">
        <v>2507</v>
      </c>
      <c r="C78" s="87">
        <v>1708</v>
      </c>
      <c r="D78" s="87"/>
      <c r="E78" s="87">
        <v>1708</v>
      </c>
      <c r="F78" s="87">
        <f t="shared" ref="F78:F85" si="7">201.4-0.4*(E78-36)/(882-36)</f>
        <v>200.60945626477542</v>
      </c>
      <c r="G78" s="87">
        <v>-2.0299999999999998</v>
      </c>
      <c r="H78" s="98">
        <f t="shared" si="5"/>
        <v>20.318107999999999</v>
      </c>
      <c r="I78" s="87">
        <f t="shared" si="4"/>
        <v>1637.8</v>
      </c>
      <c r="J78" s="403">
        <v>16.263305063282498</v>
      </c>
      <c r="K78" s="403">
        <v>16.930826173938801</v>
      </c>
      <c r="L78" s="403">
        <v>18.2542531828582</v>
      </c>
      <c r="M78" s="403">
        <v>20.4684368835469</v>
      </c>
      <c r="N78" s="403">
        <v>22.686730780403799</v>
      </c>
      <c r="O78" s="403">
        <v>23.904425515799598</v>
      </c>
      <c r="P78" s="403">
        <v>24.581354523037501</v>
      </c>
      <c r="Q78" s="403">
        <v>2.1280175016757998</v>
      </c>
      <c r="R78" s="87" t="s">
        <v>2514</v>
      </c>
    </row>
    <row r="79" spans="1:18">
      <c r="A79" s="84" t="s">
        <v>8454</v>
      </c>
      <c r="B79" s="87" t="s">
        <v>2507</v>
      </c>
      <c r="C79" s="87">
        <v>1708</v>
      </c>
      <c r="D79" s="87"/>
      <c r="E79" s="87">
        <v>1708</v>
      </c>
      <c r="F79" s="87">
        <f t="shared" si="7"/>
        <v>200.60945626477542</v>
      </c>
      <c r="G79" s="87">
        <v>-1.24</v>
      </c>
      <c r="H79" s="98">
        <f t="shared" si="5"/>
        <v>16.753311999999998</v>
      </c>
      <c r="I79" s="87">
        <f t="shared" si="4"/>
        <v>1699.4</v>
      </c>
      <c r="J79" s="403">
        <v>16.277194673148699</v>
      </c>
      <c r="K79" s="403">
        <v>16.917610114462502</v>
      </c>
      <c r="L79" s="403">
        <v>18.1984017524276</v>
      </c>
      <c r="M79" s="403">
        <v>20.427396220312399</v>
      </c>
      <c r="N79" s="403">
        <v>22.6389084675492</v>
      </c>
      <c r="O79" s="403">
        <v>23.9353919487497</v>
      </c>
      <c r="P79" s="403">
        <v>24.6473582264131</v>
      </c>
      <c r="Q79" s="403">
        <v>2.14037528704658</v>
      </c>
      <c r="R79" s="87" t="s">
        <v>2514</v>
      </c>
    </row>
    <row r="80" spans="1:18">
      <c r="A80" s="84" t="s">
        <v>8455</v>
      </c>
      <c r="B80" s="87" t="s">
        <v>2508</v>
      </c>
      <c r="C80" s="87">
        <v>1748</v>
      </c>
      <c r="D80" s="87"/>
      <c r="E80" s="87">
        <v>1748</v>
      </c>
      <c r="F80" s="87">
        <f t="shared" si="7"/>
        <v>200.5905437352246</v>
      </c>
      <c r="G80" s="87">
        <v>-1.79</v>
      </c>
      <c r="H80" s="98">
        <f t="shared" si="5"/>
        <v>19.219291999999999</v>
      </c>
      <c r="I80" s="87">
        <f t="shared" si="4"/>
        <v>1745.2</v>
      </c>
      <c r="J80" s="403">
        <v>13.4355091680315</v>
      </c>
      <c r="K80" s="403">
        <v>14.154307945548</v>
      </c>
      <c r="L80" s="403">
        <v>15.3968176402292</v>
      </c>
      <c r="M80" s="403">
        <v>17.596427618746301</v>
      </c>
      <c r="N80" s="403">
        <v>19.796225766099798</v>
      </c>
      <c r="O80" s="403">
        <v>21.115632304401899</v>
      </c>
      <c r="P80" s="403">
        <v>21.801794841439602</v>
      </c>
      <c r="Q80" s="403">
        <v>2.1162716413339799</v>
      </c>
      <c r="R80" s="87" t="s">
        <v>2514</v>
      </c>
    </row>
    <row r="81" spans="1:18">
      <c r="A81" s="84" t="s">
        <v>8456</v>
      </c>
      <c r="B81" s="87" t="s">
        <v>2509</v>
      </c>
      <c r="C81" s="87">
        <v>1781</v>
      </c>
      <c r="D81" s="87"/>
      <c r="E81" s="87">
        <v>1781</v>
      </c>
      <c r="F81" s="87">
        <f t="shared" si="7"/>
        <v>200.57494089834515</v>
      </c>
      <c r="G81" s="87">
        <v>-1.88</v>
      </c>
      <c r="H81" s="98">
        <f t="shared" si="5"/>
        <v>19.629728</v>
      </c>
      <c r="I81" s="87">
        <f t="shared" si="4"/>
        <v>1818.6</v>
      </c>
      <c r="J81" s="403">
        <v>15.4222074197181</v>
      </c>
      <c r="K81" s="403">
        <v>16.044606751140801</v>
      </c>
      <c r="L81" s="403">
        <v>17.352280698192999</v>
      </c>
      <c r="M81" s="403">
        <v>19.574569449403999</v>
      </c>
      <c r="N81" s="403">
        <v>21.782971926913898</v>
      </c>
      <c r="O81" s="403">
        <v>23.080588602368</v>
      </c>
      <c r="P81" s="403">
        <v>23.722377154929301</v>
      </c>
      <c r="Q81" s="403">
        <v>2.1318595989696201</v>
      </c>
      <c r="R81" s="87" t="s">
        <v>2514</v>
      </c>
    </row>
    <row r="82" spans="1:18">
      <c r="A82" s="84" t="s">
        <v>8457</v>
      </c>
      <c r="B82" s="87" t="s">
        <v>2509</v>
      </c>
      <c r="C82" s="87">
        <v>1781</v>
      </c>
      <c r="D82" s="87"/>
      <c r="E82" s="87">
        <v>1781</v>
      </c>
      <c r="F82" s="87">
        <f t="shared" si="7"/>
        <v>200.57494089834515</v>
      </c>
      <c r="G82" s="87">
        <v>-1.39</v>
      </c>
      <c r="H82" s="98">
        <f t="shared" si="5"/>
        <v>17.418651999999998</v>
      </c>
      <c r="I82" s="87">
        <f t="shared" si="4"/>
        <v>1893</v>
      </c>
      <c r="J82" s="403">
        <v>15.7301787372825</v>
      </c>
      <c r="K82" s="403">
        <v>16.356583060096</v>
      </c>
      <c r="L82" s="403">
        <v>17.669479306309501</v>
      </c>
      <c r="M82" s="403">
        <v>19.8963521876511</v>
      </c>
      <c r="N82" s="403">
        <v>22.099770135102698</v>
      </c>
      <c r="O82" s="403">
        <v>23.4005347154039</v>
      </c>
      <c r="P82" s="403">
        <v>24.0705807459954</v>
      </c>
      <c r="Q82" s="403">
        <v>2.1312171228494101</v>
      </c>
      <c r="R82" s="87" t="s">
        <v>2514</v>
      </c>
    </row>
    <row r="83" spans="1:18">
      <c r="A83" s="84" t="s">
        <v>8458</v>
      </c>
      <c r="B83" s="87" t="s">
        <v>2510</v>
      </c>
      <c r="C83" s="87">
        <v>2075</v>
      </c>
      <c r="D83" s="87"/>
      <c r="E83" s="87">
        <v>2075</v>
      </c>
      <c r="F83" s="87">
        <f t="shared" si="7"/>
        <v>200.43593380614658</v>
      </c>
      <c r="G83" s="87">
        <v>-1.98</v>
      </c>
      <c r="H83" s="98">
        <f t="shared" si="5"/>
        <v>20.088048000000001</v>
      </c>
      <c r="I83" s="87">
        <f t="shared" si="4"/>
        <v>1959.4</v>
      </c>
      <c r="J83" s="403">
        <v>13.919207477052</v>
      </c>
      <c r="K83" s="403">
        <v>14.6670239774972</v>
      </c>
      <c r="L83" s="403">
        <v>15.978798005705301</v>
      </c>
      <c r="M83" s="403">
        <v>18.182299098724801</v>
      </c>
      <c r="N83" s="403">
        <v>20.411245839033199</v>
      </c>
      <c r="O83" s="403">
        <v>21.676048933403401</v>
      </c>
      <c r="P83" s="403">
        <v>22.392429865237801</v>
      </c>
      <c r="Q83" s="403">
        <v>2.1458957546417499</v>
      </c>
      <c r="R83" s="87" t="s">
        <v>2514</v>
      </c>
    </row>
    <row r="84" spans="1:18">
      <c r="A84" s="84" t="s">
        <v>8459</v>
      </c>
      <c r="B84" s="87" t="s">
        <v>2511</v>
      </c>
      <c r="C84" s="87">
        <v>2080</v>
      </c>
      <c r="D84" s="87"/>
      <c r="E84" s="87">
        <v>2080</v>
      </c>
      <c r="F84" s="87">
        <f t="shared" si="7"/>
        <v>200.43356973995273</v>
      </c>
      <c r="G84" s="87">
        <v>-1.81</v>
      </c>
      <c r="H84" s="98">
        <f t="shared" si="5"/>
        <v>19.310331999999999</v>
      </c>
      <c r="I84" s="87"/>
      <c r="J84" s="403">
        <v>16.079714624209299</v>
      </c>
      <c r="K84" s="403">
        <v>16.734481879998899</v>
      </c>
      <c r="L84" s="403">
        <v>18.024312740286</v>
      </c>
      <c r="M84" s="403">
        <v>20.256619922486099</v>
      </c>
      <c r="N84" s="403">
        <v>22.453117408727199</v>
      </c>
      <c r="O84" s="403">
        <v>23.718481636843499</v>
      </c>
      <c r="P84" s="403">
        <v>24.358262140601401</v>
      </c>
      <c r="Q84" s="403">
        <v>2.12460002729207</v>
      </c>
      <c r="R84" s="87" t="s">
        <v>2514</v>
      </c>
    </row>
    <row r="85" spans="1:18">
      <c r="A85" s="84" t="s">
        <v>8460</v>
      </c>
      <c r="B85" s="87" t="s">
        <v>2512</v>
      </c>
      <c r="C85" s="87">
        <v>2080</v>
      </c>
      <c r="D85" s="87"/>
      <c r="E85" s="87">
        <v>2080</v>
      </c>
      <c r="F85" s="87">
        <f t="shared" si="7"/>
        <v>200.43356973995273</v>
      </c>
      <c r="G85" s="87">
        <v>-2.23</v>
      </c>
      <c r="H85" s="98">
        <f t="shared" si="5"/>
        <v>21.244347999999999</v>
      </c>
      <c r="I85" s="87"/>
      <c r="J85" s="403">
        <v>15.4353406361091</v>
      </c>
      <c r="K85" s="403">
        <v>16.122448632200701</v>
      </c>
      <c r="L85" s="403">
        <v>17.446485554450199</v>
      </c>
      <c r="M85" s="403">
        <v>19.6291149952553</v>
      </c>
      <c r="N85" s="403">
        <v>21.816647987629899</v>
      </c>
      <c r="O85" s="403">
        <v>23.1608379303356</v>
      </c>
      <c r="P85" s="403">
        <v>23.854672385657501</v>
      </c>
      <c r="Q85" s="403">
        <v>2.1278213162325401</v>
      </c>
      <c r="R85" s="87" t="s">
        <v>2514</v>
      </c>
    </row>
    <row r="86" spans="1:18">
      <c r="J86" s="403">
        <v>16.849464539669</v>
      </c>
      <c r="K86" s="403">
        <v>17.5728623270236</v>
      </c>
      <c r="L86" s="403">
        <v>18.921996002661199</v>
      </c>
      <c r="M86" s="403">
        <v>21.108863343943899</v>
      </c>
      <c r="N86" s="403">
        <v>23.321181590340299</v>
      </c>
      <c r="O86" s="403">
        <v>24.655117594605699</v>
      </c>
      <c r="P86" s="403">
        <v>25.352314945372001</v>
      </c>
      <c r="Q86" s="403">
        <v>2.1386453294711498</v>
      </c>
    </row>
  </sheetData>
  <mergeCells count="1">
    <mergeCell ref="J1:Q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zoomScale="115" zoomScaleNormal="115" workbookViewId="0">
      <pane ySplit="2" topLeftCell="A3" activePane="bottomLeft" state="frozen"/>
      <selection pane="bottomLeft" activeCell="J1" sqref="I1:J1048576"/>
    </sheetView>
  </sheetViews>
  <sheetFormatPr defaultColWidth="8.77734375" defaultRowHeight="10.8"/>
  <cols>
    <col min="1" max="1" width="8.77734375" style="87"/>
    <col min="2" max="2" width="7.88671875" style="87" customWidth="1"/>
    <col min="3" max="3" width="8.77734375" style="87"/>
    <col min="4" max="4" width="7.88671875" style="87" customWidth="1"/>
    <col min="5" max="6" width="8.77734375" style="87"/>
    <col min="7" max="7" width="8" style="87" customWidth="1"/>
    <col min="8" max="8" width="6.44140625" style="91" customWidth="1"/>
    <col min="9" max="9" width="5.109375" style="87" customWidth="1"/>
    <col min="10" max="13" width="8.77734375" style="87"/>
    <col min="14" max="21" width="6.5546875" style="4" customWidth="1"/>
    <col min="22" max="22" width="15.88671875" style="87" customWidth="1"/>
    <col min="23" max="16384" width="8.77734375" style="87"/>
  </cols>
  <sheetData>
    <row r="1" spans="1:22" s="4" customFormat="1" ht="14.4" customHeight="1">
      <c r="H1" s="5"/>
      <c r="N1" s="439" t="s">
        <v>9521</v>
      </c>
      <c r="O1" s="440"/>
      <c r="P1" s="440"/>
      <c r="Q1" s="440"/>
      <c r="R1" s="440"/>
      <c r="S1" s="440"/>
      <c r="T1" s="440"/>
      <c r="U1" s="440"/>
    </row>
    <row r="2" spans="1:22" ht="22.2" thickBot="1">
      <c r="A2" s="117" t="s">
        <v>4972</v>
      </c>
      <c r="B2" s="70" t="s">
        <v>2607</v>
      </c>
      <c r="C2" s="70" t="s">
        <v>2608</v>
      </c>
      <c r="D2" s="70" t="s">
        <v>2616</v>
      </c>
      <c r="E2" s="70" t="s">
        <v>2609</v>
      </c>
      <c r="F2" s="70" t="s">
        <v>2410</v>
      </c>
      <c r="G2" s="70" t="s">
        <v>2610</v>
      </c>
      <c r="H2" s="89" t="s">
        <v>2611</v>
      </c>
      <c r="I2" s="70" t="s">
        <v>2612</v>
      </c>
      <c r="J2" s="70" t="s">
        <v>2613</v>
      </c>
      <c r="K2" s="70" t="s">
        <v>2614</v>
      </c>
      <c r="L2" s="70" t="s">
        <v>2604</v>
      </c>
      <c r="M2" s="70" t="s">
        <v>2458</v>
      </c>
      <c r="N2" s="251">
        <v>2.5000000000000001E-2</v>
      </c>
      <c r="O2" s="251">
        <v>0.05</v>
      </c>
      <c r="P2" s="251">
        <v>0.15</v>
      </c>
      <c r="Q2" s="251" t="s">
        <v>9519</v>
      </c>
      <c r="R2" s="251">
        <v>0.85</v>
      </c>
      <c r="S2" s="251">
        <v>0.95</v>
      </c>
      <c r="T2" s="251">
        <v>0.97499999999999998</v>
      </c>
      <c r="U2" s="251" t="s">
        <v>9518</v>
      </c>
      <c r="V2" s="70" t="s">
        <v>1830</v>
      </c>
    </row>
    <row r="3" spans="1:22" ht="11.4" thickTop="1">
      <c r="A3" s="87" t="s">
        <v>8461</v>
      </c>
      <c r="B3" s="88" t="s">
        <v>2520</v>
      </c>
      <c r="C3" s="88">
        <v>-1130</v>
      </c>
      <c r="D3" s="88" t="s">
        <v>2521</v>
      </c>
      <c r="E3" s="88">
        <v>1.31</v>
      </c>
      <c r="F3" s="88"/>
      <c r="G3" s="88">
        <v>-1.04</v>
      </c>
      <c r="H3" s="90">
        <f>15.7-4.36*(G3+1)+0.12*(G3+1)*(G3+1)</f>
        <v>15.874592</v>
      </c>
      <c r="I3" s="88" t="s">
        <v>2522</v>
      </c>
      <c r="J3" s="88"/>
      <c r="K3" s="88">
        <v>73</v>
      </c>
      <c r="L3" s="88">
        <v>364</v>
      </c>
      <c r="M3" s="87" t="s">
        <v>2602</v>
      </c>
      <c r="N3" s="403">
        <v>12.7669653704337</v>
      </c>
      <c r="O3" s="403">
        <v>13.432853754052701</v>
      </c>
      <c r="P3" s="403">
        <v>14.674066674518301</v>
      </c>
      <c r="Q3" s="403">
        <v>16.881311017748999</v>
      </c>
      <c r="R3" s="403">
        <v>19.045375146390299</v>
      </c>
      <c r="S3" s="403">
        <v>20.349179575132599</v>
      </c>
      <c r="T3" s="403">
        <v>21.033241986525599</v>
      </c>
      <c r="U3" s="403">
        <v>2.1092086260213501</v>
      </c>
      <c r="V3" s="87" t="s">
        <v>2615</v>
      </c>
    </row>
    <row r="4" spans="1:22">
      <c r="A4" s="87" t="s">
        <v>8462</v>
      </c>
      <c r="B4" s="88" t="s">
        <v>2520</v>
      </c>
      <c r="C4" s="88">
        <v>-1130</v>
      </c>
      <c r="D4" s="88" t="s">
        <v>2521</v>
      </c>
      <c r="E4" s="88">
        <v>1.27</v>
      </c>
      <c r="F4" s="88"/>
      <c r="G4" s="88">
        <v>-0.94</v>
      </c>
      <c r="H4" s="90">
        <f>15.7-4.36*(G4+1)+0.12*(G4+1)*(G4+1)</f>
        <v>15.438832</v>
      </c>
      <c r="I4" s="88" t="s">
        <v>2522</v>
      </c>
      <c r="J4" s="88"/>
      <c r="K4" s="88">
        <v>90</v>
      </c>
      <c r="L4" s="88">
        <v>373</v>
      </c>
      <c r="M4" s="87" t="s">
        <v>2602</v>
      </c>
      <c r="N4" s="403">
        <v>12.445703400671301</v>
      </c>
      <c r="O4" s="403">
        <v>13.079706308619199</v>
      </c>
      <c r="P4" s="403">
        <v>14.352690809853801</v>
      </c>
      <c r="Q4" s="403">
        <v>16.560544368271099</v>
      </c>
      <c r="R4" s="403">
        <v>18.729154272084099</v>
      </c>
      <c r="S4" s="403">
        <v>20.002404283484001</v>
      </c>
      <c r="T4" s="403">
        <v>20.6648993941849</v>
      </c>
      <c r="U4" s="403">
        <v>2.0976456298342101</v>
      </c>
      <c r="V4" s="87" t="s">
        <v>2615</v>
      </c>
    </row>
    <row r="5" spans="1:22">
      <c r="A5" s="87" t="s">
        <v>8463</v>
      </c>
      <c r="B5" s="88" t="s">
        <v>2523</v>
      </c>
      <c r="C5" s="88">
        <v>-2770</v>
      </c>
      <c r="D5" s="88" t="s">
        <v>2524</v>
      </c>
      <c r="E5" s="88">
        <v>2.95</v>
      </c>
      <c r="F5" s="88"/>
      <c r="G5" s="88">
        <v>-1.33</v>
      </c>
      <c r="H5" s="90">
        <f>15.7-4.36*(G5+1)+0.12*(G5+1)*(G5+1)</f>
        <v>17.151868</v>
      </c>
      <c r="I5" s="88" t="s">
        <v>2522</v>
      </c>
      <c r="J5" s="88"/>
      <c r="K5" s="88">
        <v>268</v>
      </c>
      <c r="L5" s="88">
        <v>1318</v>
      </c>
      <c r="M5" s="87" t="s">
        <v>2603</v>
      </c>
      <c r="N5" s="403">
        <v>13.7918239939487</v>
      </c>
      <c r="O5" s="403">
        <v>14.426588992149901</v>
      </c>
      <c r="P5" s="403">
        <v>15.743942657013299</v>
      </c>
      <c r="Q5" s="403">
        <v>17.945261405431999</v>
      </c>
      <c r="R5" s="403">
        <v>20.179258051614099</v>
      </c>
      <c r="S5" s="403">
        <v>21.43103593951</v>
      </c>
      <c r="T5" s="403">
        <v>22.075452211261599</v>
      </c>
      <c r="U5" s="403">
        <v>2.1289369110452898</v>
      </c>
      <c r="V5" s="87" t="s">
        <v>2615</v>
      </c>
    </row>
    <row r="6" spans="1:22">
      <c r="A6" s="87" t="s">
        <v>8464</v>
      </c>
      <c r="B6" s="88" t="s">
        <v>2525</v>
      </c>
      <c r="C6" s="88">
        <v>-1110</v>
      </c>
      <c r="D6" s="88" t="s">
        <v>2524</v>
      </c>
      <c r="E6" s="88">
        <v>0.54</v>
      </c>
      <c r="F6" s="88"/>
      <c r="G6" s="88">
        <v>-3.42</v>
      </c>
      <c r="H6" s="90">
        <f>15.7-4.36*(G6+1)+0.12*(G6+1)*(G6+1)</f>
        <v>26.953967999999996</v>
      </c>
      <c r="I6" s="88" t="s">
        <v>2522</v>
      </c>
      <c r="J6" s="88"/>
      <c r="K6" s="88">
        <v>260</v>
      </c>
      <c r="L6" s="88">
        <v>1540</v>
      </c>
      <c r="M6" s="87" t="s">
        <v>2603</v>
      </c>
      <c r="N6" s="403">
        <v>21.179050883519299</v>
      </c>
      <c r="O6" s="403">
        <v>21.821099287425898</v>
      </c>
      <c r="P6" s="403">
        <v>23.110669617444302</v>
      </c>
      <c r="Q6" s="403">
        <v>25.327331575922301</v>
      </c>
      <c r="R6" s="403">
        <v>27.5757178304154</v>
      </c>
      <c r="S6" s="403">
        <v>28.903719654310098</v>
      </c>
      <c r="T6" s="403">
        <v>29.608386737647301</v>
      </c>
      <c r="U6" s="403">
        <v>2.14454844357472</v>
      </c>
      <c r="V6" s="87" t="s">
        <v>2615</v>
      </c>
    </row>
    <row r="7" spans="1:22">
      <c r="A7" s="87" t="s">
        <v>8465</v>
      </c>
      <c r="B7" s="88" t="s">
        <v>2526</v>
      </c>
      <c r="C7" s="88">
        <v>-323</v>
      </c>
      <c r="D7" s="88" t="s">
        <v>2524</v>
      </c>
      <c r="E7" s="88">
        <v>2.4900000000000002</v>
      </c>
      <c r="F7" s="88"/>
      <c r="G7" s="88">
        <v>-2.54</v>
      </c>
      <c r="H7" s="90">
        <f>15.7-4.36*(G7+1)+0.12*(G7+1)*(G7+1)</f>
        <v>22.698992000000001</v>
      </c>
      <c r="I7" s="88" t="s">
        <v>2522</v>
      </c>
      <c r="J7" s="88"/>
      <c r="K7" s="88">
        <v>262</v>
      </c>
      <c r="L7" s="88">
        <v>1801</v>
      </c>
      <c r="M7" s="87" t="s">
        <v>2603</v>
      </c>
      <c r="N7" s="403">
        <v>18.064200304010299</v>
      </c>
      <c r="O7" s="403">
        <v>18.6899720330292</v>
      </c>
      <c r="P7" s="403">
        <v>19.9675659225888</v>
      </c>
      <c r="Q7" s="403">
        <v>22.203227844365301</v>
      </c>
      <c r="R7" s="403">
        <v>24.442228280937801</v>
      </c>
      <c r="S7" s="403">
        <v>25.750389153017998</v>
      </c>
      <c r="T7" s="403">
        <v>26.412909409471201</v>
      </c>
      <c r="U7" s="403">
        <v>2.1480213289290102</v>
      </c>
      <c r="V7" s="87" t="s">
        <v>2615</v>
      </c>
    </row>
    <row r="8" spans="1:22">
      <c r="A8" s="87" t="s">
        <v>8466</v>
      </c>
      <c r="B8" s="88" t="s">
        <v>2527</v>
      </c>
      <c r="C8" s="88">
        <v>-1380</v>
      </c>
      <c r="D8" s="88" t="s">
        <v>2528</v>
      </c>
      <c r="E8" s="88">
        <v>2.2400000000000002</v>
      </c>
      <c r="F8" s="88"/>
      <c r="G8" s="88">
        <v>-1.66</v>
      </c>
      <c r="H8" s="90"/>
      <c r="I8" s="88" t="s">
        <v>2522</v>
      </c>
      <c r="J8" s="88"/>
      <c r="K8" s="88">
        <v>289</v>
      </c>
      <c r="L8" s="88">
        <v>551</v>
      </c>
      <c r="M8" s="87" t="s">
        <v>2603</v>
      </c>
      <c r="N8" s="403">
        <v>14.959629878059999</v>
      </c>
      <c r="O8" s="403">
        <v>15.644947734344401</v>
      </c>
      <c r="P8" s="403">
        <v>16.914430773792301</v>
      </c>
      <c r="Q8" s="403">
        <v>19.1182588756262</v>
      </c>
      <c r="R8" s="403">
        <v>21.348214968386898</v>
      </c>
      <c r="S8" s="403">
        <v>22.664004248229901</v>
      </c>
      <c r="T8" s="403">
        <v>23.348947088878202</v>
      </c>
      <c r="U8" s="403">
        <v>2.1362900089142798</v>
      </c>
      <c r="V8" s="87" t="s">
        <v>2615</v>
      </c>
    </row>
    <row r="9" spans="1:22">
      <c r="A9" s="87" t="s">
        <v>8467</v>
      </c>
      <c r="B9" s="88" t="s">
        <v>2529</v>
      </c>
      <c r="C9" s="88">
        <v>-1380</v>
      </c>
      <c r="D9" s="88" t="s">
        <v>2528</v>
      </c>
      <c r="E9" s="88">
        <v>2.98</v>
      </c>
      <c r="F9" s="88"/>
      <c r="G9" s="88">
        <v>-1.68</v>
      </c>
      <c r="H9" s="90"/>
      <c r="I9" s="88" t="s">
        <v>2522</v>
      </c>
      <c r="J9" s="88"/>
      <c r="K9" s="88">
        <v>250</v>
      </c>
      <c r="L9" s="88">
        <v>560</v>
      </c>
      <c r="M9" s="87" t="s">
        <v>2603</v>
      </c>
      <c r="N9" s="403">
        <v>14.9232250194539</v>
      </c>
      <c r="O9" s="403">
        <v>15.5856323507799</v>
      </c>
      <c r="P9" s="403">
        <v>16.914724658601401</v>
      </c>
      <c r="Q9" s="403">
        <v>19.159866259663499</v>
      </c>
      <c r="R9" s="403">
        <v>21.311266789707702</v>
      </c>
      <c r="S9" s="403">
        <v>22.670424814621899</v>
      </c>
      <c r="T9" s="403">
        <v>23.3503214170726</v>
      </c>
      <c r="U9" s="403">
        <v>2.1432171477694602</v>
      </c>
      <c r="V9" s="87" t="s">
        <v>2615</v>
      </c>
    </row>
    <row r="10" spans="1:22">
      <c r="A10" s="87" t="s">
        <v>8468</v>
      </c>
      <c r="B10" s="88" t="s">
        <v>2530</v>
      </c>
      <c r="C10" s="88">
        <v>-3055</v>
      </c>
      <c r="D10" s="88" t="s">
        <v>2531</v>
      </c>
      <c r="E10" s="88">
        <v>2.72</v>
      </c>
      <c r="F10" s="88"/>
      <c r="G10" s="88">
        <v>-2.79</v>
      </c>
      <c r="H10" s="90"/>
      <c r="I10" s="88" t="s">
        <v>2522</v>
      </c>
      <c r="J10" s="88"/>
      <c r="K10" s="88">
        <v>297</v>
      </c>
      <c r="L10" s="88">
        <v>495</v>
      </c>
      <c r="M10" s="87" t="s">
        <v>2603</v>
      </c>
      <c r="N10" s="403">
        <v>18.995291290093</v>
      </c>
      <c r="O10" s="403">
        <v>19.671652795328399</v>
      </c>
      <c r="P10" s="403">
        <v>20.925083601276501</v>
      </c>
      <c r="Q10" s="403">
        <v>23.107552075550601</v>
      </c>
      <c r="R10" s="403">
        <v>25.306372446094201</v>
      </c>
      <c r="S10" s="403">
        <v>26.564688024081001</v>
      </c>
      <c r="T10" s="403">
        <v>27.231606279285799</v>
      </c>
      <c r="U10" s="403">
        <v>2.1075221786514802</v>
      </c>
      <c r="V10" s="87" t="s">
        <v>2615</v>
      </c>
    </row>
    <row r="11" spans="1:22">
      <c r="A11" s="87" t="s">
        <v>8469</v>
      </c>
      <c r="B11" s="88" t="s">
        <v>2532</v>
      </c>
      <c r="C11" s="88">
        <v>-4495</v>
      </c>
      <c r="D11" s="88" t="s">
        <v>2521</v>
      </c>
      <c r="E11" s="88">
        <v>1.89</v>
      </c>
      <c r="F11" s="88"/>
      <c r="G11" s="88">
        <v>-3.14</v>
      </c>
      <c r="H11" s="90">
        <f t="shared" ref="H11:H20" si="0">15.7-4.36*(G11+1)+0.12*(G11+1)*(G11+1)</f>
        <v>25.579951999999999</v>
      </c>
      <c r="I11" s="88" t="s">
        <v>2522</v>
      </c>
      <c r="J11" s="88"/>
      <c r="K11" s="88">
        <v>269</v>
      </c>
      <c r="L11" s="88">
        <v>523</v>
      </c>
      <c r="M11" s="87" t="s">
        <v>2603</v>
      </c>
      <c r="N11" s="403">
        <v>20.1661826529939</v>
      </c>
      <c r="O11" s="403">
        <v>20.883343068808902</v>
      </c>
      <c r="P11" s="403">
        <v>22.163889851594501</v>
      </c>
      <c r="Q11" s="403">
        <v>24.3394017846731</v>
      </c>
      <c r="R11" s="403">
        <v>26.543477233689298</v>
      </c>
      <c r="S11" s="403">
        <v>27.8578802088131</v>
      </c>
      <c r="T11" s="403">
        <v>28.567641890474398</v>
      </c>
      <c r="U11" s="403">
        <v>2.1307292174942001</v>
      </c>
      <c r="V11" s="87" t="s">
        <v>2615</v>
      </c>
    </row>
    <row r="12" spans="1:22">
      <c r="A12" s="87" t="s">
        <v>8470</v>
      </c>
      <c r="B12" s="88" t="s">
        <v>2533</v>
      </c>
      <c r="C12" s="88">
        <v>-2770</v>
      </c>
      <c r="D12" s="88" t="s">
        <v>2521</v>
      </c>
      <c r="E12" s="88">
        <v>2.42</v>
      </c>
      <c r="F12" s="88"/>
      <c r="G12" s="88">
        <v>-2.31</v>
      </c>
      <c r="H12" s="90">
        <f t="shared" si="0"/>
        <v>21.617532000000001</v>
      </c>
      <c r="I12" s="88" t="s">
        <v>2522</v>
      </c>
      <c r="J12" s="88"/>
      <c r="K12" s="88">
        <v>263</v>
      </c>
      <c r="L12" s="88">
        <v>515</v>
      </c>
      <c r="M12" s="87" t="s">
        <v>2603</v>
      </c>
      <c r="N12" s="403">
        <v>17.2774168257775</v>
      </c>
      <c r="O12" s="403">
        <v>17.904299027858301</v>
      </c>
      <c r="P12" s="403">
        <v>19.1914419818632</v>
      </c>
      <c r="Q12" s="403">
        <v>21.4155762629387</v>
      </c>
      <c r="R12" s="403">
        <v>23.646490629772298</v>
      </c>
      <c r="S12" s="403">
        <v>24.989120861360298</v>
      </c>
      <c r="T12" s="403">
        <v>25.657710030997201</v>
      </c>
      <c r="U12" s="403">
        <v>2.1507232022246101</v>
      </c>
      <c r="V12" s="87" t="s">
        <v>2615</v>
      </c>
    </row>
    <row r="13" spans="1:22">
      <c r="A13" s="87" t="s">
        <v>8471</v>
      </c>
      <c r="B13" s="88" t="s">
        <v>2534</v>
      </c>
      <c r="C13" s="88">
        <v>-2370</v>
      </c>
      <c r="D13" s="88" t="s">
        <v>2521</v>
      </c>
      <c r="E13" s="88">
        <v>2.0699999999999998</v>
      </c>
      <c r="F13" s="88"/>
      <c r="G13" s="88">
        <v>-2.83</v>
      </c>
      <c r="H13" s="90">
        <f t="shared" si="0"/>
        <v>24.080667999999999</v>
      </c>
      <c r="I13" s="88" t="s">
        <v>2522</v>
      </c>
      <c r="J13" s="88"/>
      <c r="K13" s="88">
        <v>252</v>
      </c>
      <c r="L13" s="88">
        <v>500</v>
      </c>
      <c r="M13" s="87" t="s">
        <v>2603</v>
      </c>
      <c r="N13" s="403">
        <v>18.978753580732398</v>
      </c>
      <c r="O13" s="403">
        <v>19.718978754090301</v>
      </c>
      <c r="P13" s="403">
        <v>21.027837861132401</v>
      </c>
      <c r="Q13" s="403">
        <v>23.238491534951901</v>
      </c>
      <c r="R13" s="403">
        <v>25.476608937992399</v>
      </c>
      <c r="S13" s="403">
        <v>26.757176277119399</v>
      </c>
      <c r="T13" s="403">
        <v>27.3896423696544</v>
      </c>
      <c r="U13" s="403">
        <v>2.1426124009194498</v>
      </c>
      <c r="V13" s="87" t="s">
        <v>2615</v>
      </c>
    </row>
    <row r="14" spans="1:22">
      <c r="A14" s="87" t="s">
        <v>8472</v>
      </c>
      <c r="B14" s="88" t="s">
        <v>2535</v>
      </c>
      <c r="C14" s="88">
        <v>-2052</v>
      </c>
      <c r="D14" s="88" t="s">
        <v>2521</v>
      </c>
      <c r="E14" s="88">
        <v>3.25</v>
      </c>
      <c r="F14" s="88"/>
      <c r="G14" s="88">
        <v>-2.76</v>
      </c>
      <c r="H14" s="90">
        <f t="shared" si="0"/>
        <v>23.745311999999998</v>
      </c>
      <c r="I14" s="88" t="s">
        <v>2522</v>
      </c>
      <c r="J14" s="88"/>
      <c r="K14" s="88">
        <v>481</v>
      </c>
      <c r="L14" s="88">
        <v>570</v>
      </c>
      <c r="M14" s="87" t="s">
        <v>2603</v>
      </c>
      <c r="N14" s="403">
        <v>18.7611849320228</v>
      </c>
      <c r="O14" s="403">
        <v>19.472095367819399</v>
      </c>
      <c r="P14" s="403">
        <v>20.8071559735872</v>
      </c>
      <c r="Q14" s="403">
        <v>22.9912876100076</v>
      </c>
      <c r="R14" s="403">
        <v>25.196333806918201</v>
      </c>
      <c r="S14" s="403">
        <v>26.519471415799298</v>
      </c>
      <c r="T14" s="403">
        <v>27.214294925722299</v>
      </c>
      <c r="U14" s="403">
        <v>2.1371421056261699</v>
      </c>
      <c r="V14" s="87" t="s">
        <v>2615</v>
      </c>
    </row>
    <row r="15" spans="1:22">
      <c r="A15" s="87" t="s">
        <v>8473</v>
      </c>
      <c r="B15" s="88" t="s">
        <v>2536</v>
      </c>
      <c r="C15" s="88">
        <v>-1540</v>
      </c>
      <c r="D15" s="88" t="s">
        <v>2521</v>
      </c>
      <c r="E15" s="88">
        <v>2.63</v>
      </c>
      <c r="F15" s="88"/>
      <c r="G15" s="88">
        <v>-1.5</v>
      </c>
      <c r="H15" s="90">
        <f t="shared" si="0"/>
        <v>17.91</v>
      </c>
      <c r="I15" s="88" t="s">
        <v>2522</v>
      </c>
      <c r="J15" s="88"/>
      <c r="K15" s="88">
        <v>290</v>
      </c>
      <c r="L15" s="88">
        <v>471</v>
      </c>
      <c r="M15" s="87" t="s">
        <v>2603</v>
      </c>
      <c r="N15" s="403">
        <v>14.3135489937002</v>
      </c>
      <c r="O15" s="403">
        <v>14.9497356854441</v>
      </c>
      <c r="P15" s="403">
        <v>16.299676544473801</v>
      </c>
      <c r="Q15" s="403">
        <v>18.509607025127</v>
      </c>
      <c r="R15" s="403">
        <v>20.767949558422</v>
      </c>
      <c r="S15" s="403">
        <v>22.068530320226898</v>
      </c>
      <c r="T15" s="403">
        <v>22.640616148075999</v>
      </c>
      <c r="U15" s="403">
        <v>2.1499787456771902</v>
      </c>
      <c r="V15" s="87" t="s">
        <v>2615</v>
      </c>
    </row>
    <row r="16" spans="1:22">
      <c r="A16" s="87" t="s">
        <v>8474</v>
      </c>
      <c r="B16" s="88" t="s">
        <v>2536</v>
      </c>
      <c r="C16" s="88">
        <v>-1540</v>
      </c>
      <c r="D16" s="88" t="s">
        <v>2521</v>
      </c>
      <c r="E16" s="88">
        <v>2.11</v>
      </c>
      <c r="F16" s="88"/>
      <c r="G16" s="88">
        <v>-1.89</v>
      </c>
      <c r="H16" s="90">
        <f t="shared" si="0"/>
        <v>19.675451999999996</v>
      </c>
      <c r="I16" s="88" t="s">
        <v>2522</v>
      </c>
      <c r="J16" s="88"/>
      <c r="K16" s="88">
        <v>258</v>
      </c>
      <c r="L16" s="88">
        <v>516</v>
      </c>
      <c r="M16" s="87" t="s">
        <v>2603</v>
      </c>
      <c r="N16" s="403">
        <v>15.729467793150199</v>
      </c>
      <c r="O16" s="403">
        <v>16.351805819001999</v>
      </c>
      <c r="P16" s="403">
        <v>17.695874940756799</v>
      </c>
      <c r="Q16" s="403">
        <v>19.9109111295266</v>
      </c>
      <c r="R16" s="403">
        <v>22.121857143182901</v>
      </c>
      <c r="S16" s="403">
        <v>23.427240288061601</v>
      </c>
      <c r="T16" s="403">
        <v>24.1618735821976</v>
      </c>
      <c r="U16" s="403">
        <v>2.1458773309986898</v>
      </c>
      <c r="V16" s="87" t="s">
        <v>2615</v>
      </c>
    </row>
    <row r="17" spans="1:22">
      <c r="A17" s="87" t="s">
        <v>8475</v>
      </c>
      <c r="B17" s="88" t="s">
        <v>2537</v>
      </c>
      <c r="C17" s="88">
        <v>-736</v>
      </c>
      <c r="D17" s="88" t="s">
        <v>2521</v>
      </c>
      <c r="E17" s="88">
        <v>1.83</v>
      </c>
      <c r="F17" s="88"/>
      <c r="G17" s="88">
        <v>-3.19</v>
      </c>
      <c r="H17" s="90">
        <f t="shared" si="0"/>
        <v>25.823931999999999</v>
      </c>
      <c r="I17" s="88" t="s">
        <v>2522</v>
      </c>
      <c r="J17" s="88"/>
      <c r="K17" s="88">
        <v>1137</v>
      </c>
      <c r="L17" s="88">
        <v>570</v>
      </c>
      <c r="M17" s="87" t="s">
        <v>2603</v>
      </c>
      <c r="N17" s="403">
        <v>20.341695120103399</v>
      </c>
      <c r="O17" s="403">
        <v>20.981167614048601</v>
      </c>
      <c r="P17" s="403">
        <v>22.2965822166206</v>
      </c>
      <c r="Q17" s="403">
        <v>24.512166985512401</v>
      </c>
      <c r="R17" s="403">
        <v>26.7407103037912</v>
      </c>
      <c r="S17" s="403">
        <v>28.0540245060308</v>
      </c>
      <c r="T17" s="403">
        <v>28.704526114867601</v>
      </c>
      <c r="U17" s="403">
        <v>2.1439497680819599</v>
      </c>
      <c r="V17" s="87" t="s">
        <v>2615</v>
      </c>
    </row>
    <row r="18" spans="1:22">
      <c r="A18" s="87" t="s">
        <v>8476</v>
      </c>
      <c r="B18" s="88" t="s">
        <v>2538</v>
      </c>
      <c r="C18" s="88">
        <v>-675</v>
      </c>
      <c r="D18" s="88" t="s">
        <v>2521</v>
      </c>
      <c r="E18" s="88">
        <v>2.21</v>
      </c>
      <c r="F18" s="88"/>
      <c r="G18" s="88">
        <v>-1.82</v>
      </c>
      <c r="H18" s="90">
        <f t="shared" si="0"/>
        <v>19.355887999999997</v>
      </c>
      <c r="I18" s="88" t="s">
        <v>2522</v>
      </c>
      <c r="J18" s="88"/>
      <c r="K18" s="88">
        <v>296</v>
      </c>
      <c r="L18" s="88">
        <v>555</v>
      </c>
      <c r="M18" s="87" t="s">
        <v>2603</v>
      </c>
      <c r="N18" s="403">
        <v>15.420726102203799</v>
      </c>
      <c r="O18" s="403">
        <v>16.097725844141301</v>
      </c>
      <c r="P18" s="403">
        <v>17.4107258057183</v>
      </c>
      <c r="Q18" s="403">
        <v>19.613970792796302</v>
      </c>
      <c r="R18" s="403">
        <v>21.811049198025898</v>
      </c>
      <c r="S18" s="403">
        <v>23.1931897926452</v>
      </c>
      <c r="T18" s="403">
        <v>23.866254983558601</v>
      </c>
      <c r="U18" s="403">
        <v>2.1478116888136798</v>
      </c>
      <c r="V18" s="87" t="s">
        <v>2615</v>
      </c>
    </row>
    <row r="19" spans="1:22">
      <c r="A19" s="87" t="s">
        <v>8477</v>
      </c>
      <c r="B19" s="88" t="s">
        <v>2539</v>
      </c>
      <c r="C19" s="88">
        <v>425</v>
      </c>
      <c r="D19" s="88" t="s">
        <v>2521</v>
      </c>
      <c r="E19" s="88">
        <v>1.83</v>
      </c>
      <c r="F19" s="88"/>
      <c r="G19" s="88">
        <v>-1.96</v>
      </c>
      <c r="H19" s="90">
        <f t="shared" si="0"/>
        <v>19.996192000000001</v>
      </c>
      <c r="I19" s="88" t="s">
        <v>2522</v>
      </c>
      <c r="J19" s="88"/>
      <c r="K19" s="88">
        <v>354</v>
      </c>
      <c r="L19" s="88">
        <v>469</v>
      </c>
      <c r="M19" s="87" t="s">
        <v>2603</v>
      </c>
      <c r="N19" s="403">
        <v>15.9489657119819</v>
      </c>
      <c r="O19" s="403">
        <v>16.623464826557299</v>
      </c>
      <c r="P19" s="403">
        <v>17.878897506412599</v>
      </c>
      <c r="Q19" s="403">
        <v>20.130202750700299</v>
      </c>
      <c r="R19" s="403">
        <v>22.350133664917202</v>
      </c>
      <c r="S19" s="403">
        <v>23.708613167504499</v>
      </c>
      <c r="T19" s="403">
        <v>24.375771556385398</v>
      </c>
      <c r="U19" s="403">
        <v>2.1545620148620599</v>
      </c>
      <c r="V19" s="87" t="s">
        <v>2615</v>
      </c>
    </row>
    <row r="20" spans="1:22">
      <c r="A20" s="87" t="s">
        <v>8478</v>
      </c>
      <c r="B20" s="88" t="s">
        <v>2540</v>
      </c>
      <c r="C20" s="88">
        <v>425</v>
      </c>
      <c r="D20" s="88" t="s">
        <v>2521</v>
      </c>
      <c r="E20" s="88">
        <v>-0.15</v>
      </c>
      <c r="F20" s="88"/>
      <c r="G20" s="88">
        <v>-3.72</v>
      </c>
      <c r="H20" s="90">
        <f t="shared" si="0"/>
        <v>28.447008</v>
      </c>
      <c r="I20" s="88" t="s">
        <v>2522</v>
      </c>
      <c r="J20" s="88"/>
      <c r="K20" s="88">
        <v>1591</v>
      </c>
      <c r="L20" s="88">
        <v>581</v>
      </c>
      <c r="M20" s="87" t="s">
        <v>2603</v>
      </c>
      <c r="N20" s="403">
        <v>22.2103971138561</v>
      </c>
      <c r="O20" s="403">
        <v>22.865503448830999</v>
      </c>
      <c r="P20" s="403">
        <v>24.228111981621598</v>
      </c>
      <c r="Q20" s="403">
        <v>26.394289429438899</v>
      </c>
      <c r="R20" s="403">
        <v>28.563900161597299</v>
      </c>
      <c r="S20" s="403">
        <v>29.8906225302098</v>
      </c>
      <c r="T20" s="403">
        <v>30.612435124883898</v>
      </c>
      <c r="U20" s="403">
        <v>2.11521057088336</v>
      </c>
      <c r="V20" s="87" t="s">
        <v>2615</v>
      </c>
    </row>
    <row r="21" spans="1:22">
      <c r="A21" s="87" t="s">
        <v>8479</v>
      </c>
      <c r="B21" s="88" t="s">
        <v>2541</v>
      </c>
      <c r="C21" s="88">
        <v>228</v>
      </c>
      <c r="D21" s="88" t="s">
        <v>2542</v>
      </c>
      <c r="E21" s="88">
        <v>1.1399999999999999</v>
      </c>
      <c r="F21" s="88"/>
      <c r="G21" s="88">
        <v>-2.54</v>
      </c>
      <c r="H21" s="90"/>
      <c r="I21" s="88" t="s">
        <v>2522</v>
      </c>
      <c r="J21" s="88"/>
      <c r="K21" s="88">
        <v>419</v>
      </c>
      <c r="L21" s="88">
        <v>693</v>
      </c>
      <c r="M21" s="87" t="s">
        <v>2603</v>
      </c>
      <c r="N21" s="403">
        <v>18.0867443623656</v>
      </c>
      <c r="O21" s="403">
        <v>18.690233862733599</v>
      </c>
      <c r="P21" s="403">
        <v>20.008674896206401</v>
      </c>
      <c r="Q21" s="403">
        <v>22.240278977726501</v>
      </c>
      <c r="R21" s="403">
        <v>24.454284518877198</v>
      </c>
      <c r="S21" s="403">
        <v>25.7306069683621</v>
      </c>
      <c r="T21" s="403">
        <v>26.4279816001734</v>
      </c>
      <c r="U21" s="403">
        <v>2.1421989017232699</v>
      </c>
      <c r="V21" s="87" t="s">
        <v>2615</v>
      </c>
    </row>
    <row r="22" spans="1:22">
      <c r="A22" s="87" t="s">
        <v>8480</v>
      </c>
      <c r="B22" s="88" t="s">
        <v>2543</v>
      </c>
      <c r="C22" s="88">
        <v>-3868</v>
      </c>
      <c r="D22" s="88" t="s">
        <v>2524</v>
      </c>
      <c r="E22" s="88">
        <v>2.44</v>
      </c>
      <c r="F22" s="180">
        <v>195.5</v>
      </c>
      <c r="G22" s="88">
        <v>-2.67</v>
      </c>
      <c r="H22" s="90">
        <f>15.7-4.36*(G22+1)+0.12*(G22+1)*(G22+1)</f>
        <v>23.315868000000002</v>
      </c>
      <c r="I22" s="88" t="s">
        <v>2522</v>
      </c>
      <c r="J22" s="88"/>
      <c r="K22" s="88">
        <v>54</v>
      </c>
      <c r="L22" s="88">
        <v>2122</v>
      </c>
      <c r="N22" s="403">
        <v>18.591051174429399</v>
      </c>
      <c r="O22" s="403">
        <v>19.183923329229</v>
      </c>
      <c r="P22" s="403">
        <v>20.459952066348499</v>
      </c>
      <c r="Q22" s="403">
        <v>22.660671590093099</v>
      </c>
      <c r="R22" s="403">
        <v>24.833784346328599</v>
      </c>
      <c r="S22" s="403">
        <v>26.176162480144299</v>
      </c>
      <c r="T22" s="403">
        <v>26.899525652077099</v>
      </c>
      <c r="U22" s="403">
        <v>2.1196719639811401</v>
      </c>
      <c r="V22" s="87" t="s">
        <v>2615</v>
      </c>
    </row>
    <row r="23" spans="1:22">
      <c r="A23" s="87" t="s">
        <v>8481</v>
      </c>
      <c r="B23" s="88" t="s">
        <v>2544</v>
      </c>
      <c r="C23" s="88">
        <v>-2770</v>
      </c>
      <c r="D23" s="88" t="s">
        <v>2524</v>
      </c>
      <c r="E23" s="88">
        <v>2.31</v>
      </c>
      <c r="F23" s="88">
        <f t="shared" ref="F23:F37" si="1">195.5-3.5*(C23+3868)/(3868+460)</f>
        <v>194.61206099815158</v>
      </c>
      <c r="G23" s="88">
        <v>-2.0299999999999998</v>
      </c>
      <c r="H23" s="90">
        <f t="shared" ref="H23:H37" si="2">15.7-4.36*(G23+1)+0.12*(G23+1)*(G23+1)</f>
        <v>20.318107999999999</v>
      </c>
      <c r="I23" s="88" t="s">
        <v>2522</v>
      </c>
      <c r="J23" s="88"/>
      <c r="K23" s="88">
        <v>83</v>
      </c>
      <c r="L23" s="88">
        <v>1463</v>
      </c>
      <c r="N23" s="403">
        <v>16.247278996658299</v>
      </c>
      <c r="O23" s="403">
        <v>16.929919094433799</v>
      </c>
      <c r="P23" s="403">
        <v>18.2749805369764</v>
      </c>
      <c r="Q23" s="403">
        <v>20.425975869362301</v>
      </c>
      <c r="R23" s="403">
        <v>22.6478284132901</v>
      </c>
      <c r="S23" s="403">
        <v>23.930066609071002</v>
      </c>
      <c r="T23" s="403">
        <v>24.603197784312702</v>
      </c>
      <c r="U23" s="403">
        <v>2.1255273846109701</v>
      </c>
      <c r="V23" s="87" t="s">
        <v>2615</v>
      </c>
    </row>
    <row r="24" spans="1:22">
      <c r="A24" s="87" t="s">
        <v>8482</v>
      </c>
      <c r="B24" s="88" t="s">
        <v>2545</v>
      </c>
      <c r="C24" s="88">
        <v>-2573</v>
      </c>
      <c r="D24" s="88" t="s">
        <v>2524</v>
      </c>
      <c r="E24" s="88">
        <v>1.56</v>
      </c>
      <c r="F24" s="88">
        <f t="shared" si="1"/>
        <v>194.4527495378928</v>
      </c>
      <c r="G24" s="88">
        <v>-1.5</v>
      </c>
      <c r="H24" s="90">
        <f t="shared" si="2"/>
        <v>17.91</v>
      </c>
      <c r="I24" s="88" t="s">
        <v>2522</v>
      </c>
      <c r="J24" s="88"/>
      <c r="K24" s="88">
        <v>32</v>
      </c>
      <c r="L24" s="88">
        <v>1394</v>
      </c>
      <c r="N24" s="403">
        <v>14.382368366869301</v>
      </c>
      <c r="O24" s="403">
        <v>15.053796587230901</v>
      </c>
      <c r="P24" s="403">
        <v>16.302312958468399</v>
      </c>
      <c r="Q24" s="403">
        <v>18.506844299624898</v>
      </c>
      <c r="R24" s="403">
        <v>20.734400327471899</v>
      </c>
      <c r="S24" s="403">
        <v>22.037277211053802</v>
      </c>
      <c r="T24" s="403">
        <v>22.676075684534698</v>
      </c>
      <c r="U24" s="403">
        <v>2.1278487595253499</v>
      </c>
      <c r="V24" s="87" t="s">
        <v>2615</v>
      </c>
    </row>
    <row r="25" spans="1:22">
      <c r="A25" s="87" t="s">
        <v>8483</v>
      </c>
      <c r="B25" s="88" t="s">
        <v>2546</v>
      </c>
      <c r="C25" s="88">
        <v>-2330</v>
      </c>
      <c r="D25" s="88" t="s">
        <v>2524</v>
      </c>
      <c r="E25" s="88">
        <v>1.56</v>
      </c>
      <c r="F25" s="182">
        <f t="shared" si="1"/>
        <v>194.25623844731979</v>
      </c>
      <c r="G25" s="182">
        <v>-2.77</v>
      </c>
      <c r="H25" s="181">
        <f t="shared" si="2"/>
        <v>23.793148000000002</v>
      </c>
      <c r="I25" s="88" t="s">
        <v>2522</v>
      </c>
      <c r="J25" s="88"/>
      <c r="K25" s="88">
        <v>102</v>
      </c>
      <c r="L25" s="88">
        <v>1572</v>
      </c>
      <c r="N25" s="403">
        <v>18.906166399622901</v>
      </c>
      <c r="O25" s="403">
        <v>19.497647565968599</v>
      </c>
      <c r="P25" s="403">
        <v>20.778870969643901</v>
      </c>
      <c r="Q25" s="403">
        <v>22.994758235415301</v>
      </c>
      <c r="R25" s="403">
        <v>25.188824515712099</v>
      </c>
      <c r="S25" s="403">
        <v>26.524682010976001</v>
      </c>
      <c r="T25" s="403">
        <v>27.217799064316701</v>
      </c>
      <c r="U25" s="403">
        <v>2.1316438225480598</v>
      </c>
      <c r="V25" s="87" t="s">
        <v>2615</v>
      </c>
    </row>
    <row r="26" spans="1:22">
      <c r="A26" s="87" t="s">
        <v>8484</v>
      </c>
      <c r="B26" s="88" t="s">
        <v>2547</v>
      </c>
      <c r="C26" s="88">
        <v>-2240</v>
      </c>
      <c r="D26" s="88" t="s">
        <v>2524</v>
      </c>
      <c r="E26" s="88">
        <v>1.34</v>
      </c>
      <c r="F26" s="88">
        <f t="shared" si="1"/>
        <v>194.18345656192236</v>
      </c>
      <c r="G26" s="88">
        <v>-2.54</v>
      </c>
      <c r="H26" s="90">
        <f t="shared" si="2"/>
        <v>22.698992000000001</v>
      </c>
      <c r="I26" s="88" t="s">
        <v>2522</v>
      </c>
      <c r="J26" s="88"/>
      <c r="K26" s="88">
        <v>19</v>
      </c>
      <c r="L26" s="88">
        <v>1641</v>
      </c>
      <c r="N26" s="403">
        <v>17.946479599611902</v>
      </c>
      <c r="O26" s="403">
        <v>18.595709073082801</v>
      </c>
      <c r="P26" s="403">
        <v>19.972038706415599</v>
      </c>
      <c r="Q26" s="403">
        <v>22.201797179902201</v>
      </c>
      <c r="R26" s="403">
        <v>24.408479791998399</v>
      </c>
      <c r="S26" s="403">
        <v>25.670081670906399</v>
      </c>
      <c r="T26" s="403">
        <v>26.312728747763298</v>
      </c>
      <c r="U26" s="403">
        <v>2.1463047272969198</v>
      </c>
      <c r="V26" s="87" t="s">
        <v>2615</v>
      </c>
    </row>
    <row r="27" spans="1:22">
      <c r="A27" s="87" t="s">
        <v>8485</v>
      </c>
      <c r="B27" s="88" t="s">
        <v>2548</v>
      </c>
      <c r="C27" s="88">
        <v>-2105</v>
      </c>
      <c r="D27" s="88" t="s">
        <v>2524</v>
      </c>
      <c r="E27" s="88">
        <v>2.08</v>
      </c>
      <c r="F27" s="88">
        <f t="shared" si="1"/>
        <v>194.07428373382623</v>
      </c>
      <c r="G27" s="88">
        <v>-2.75</v>
      </c>
      <c r="H27" s="90">
        <f t="shared" si="2"/>
        <v>23.697499999999998</v>
      </c>
      <c r="I27" s="88" t="s">
        <v>2522</v>
      </c>
      <c r="J27" s="88"/>
      <c r="K27" s="88">
        <v>37</v>
      </c>
      <c r="L27" s="88">
        <v>1902</v>
      </c>
      <c r="N27" s="403">
        <v>18.871267010320999</v>
      </c>
      <c r="O27" s="403">
        <v>19.520799289017301</v>
      </c>
      <c r="P27" s="403">
        <v>20.7415704059657</v>
      </c>
      <c r="Q27" s="403">
        <v>22.957932945966299</v>
      </c>
      <c r="R27" s="403">
        <v>25.141597037507399</v>
      </c>
      <c r="S27" s="403">
        <v>26.447159457375399</v>
      </c>
      <c r="T27" s="403">
        <v>27.175947848139199</v>
      </c>
      <c r="U27" s="403">
        <v>2.1218690424698798</v>
      </c>
      <c r="V27" s="87" t="s">
        <v>2615</v>
      </c>
    </row>
    <row r="28" spans="1:22">
      <c r="A28" s="87" t="s">
        <v>8486</v>
      </c>
      <c r="B28" s="88" t="s">
        <v>2549</v>
      </c>
      <c r="C28" s="88">
        <v>-1260</v>
      </c>
      <c r="D28" s="88" t="s">
        <v>2524</v>
      </c>
      <c r="E28" s="88">
        <v>2.57</v>
      </c>
      <c r="F28" s="88">
        <f t="shared" si="1"/>
        <v>193.39094269870611</v>
      </c>
      <c r="G28" s="88">
        <v>-1.24</v>
      </c>
      <c r="H28" s="90">
        <f t="shared" si="2"/>
        <v>16.753311999999998</v>
      </c>
      <c r="I28" s="88" t="s">
        <v>2522</v>
      </c>
      <c r="J28" s="88"/>
      <c r="K28" s="88">
        <v>122</v>
      </c>
      <c r="L28" s="88">
        <v>1334</v>
      </c>
      <c r="N28" s="403">
        <v>13.4692571688621</v>
      </c>
      <c r="O28" s="403">
        <v>14.0927263295131</v>
      </c>
      <c r="P28" s="403">
        <v>15.3581607553929</v>
      </c>
      <c r="Q28" s="403">
        <v>17.563895475425301</v>
      </c>
      <c r="R28" s="403">
        <v>19.7786541085534</v>
      </c>
      <c r="S28" s="403">
        <v>21.049505953702699</v>
      </c>
      <c r="T28" s="403">
        <v>21.758992805925999</v>
      </c>
      <c r="U28" s="403">
        <v>2.1311827491056401</v>
      </c>
      <c r="V28" s="87" t="s">
        <v>2615</v>
      </c>
    </row>
    <row r="29" spans="1:22">
      <c r="A29" s="87" t="s">
        <v>8487</v>
      </c>
      <c r="B29" s="88" t="s">
        <v>2550</v>
      </c>
      <c r="C29" s="88">
        <v>-1210</v>
      </c>
      <c r="D29" s="88" t="s">
        <v>2524</v>
      </c>
      <c r="E29" s="88">
        <v>-0.06</v>
      </c>
      <c r="F29" s="88">
        <f t="shared" si="1"/>
        <v>193.35050831792975</v>
      </c>
      <c r="G29" s="88">
        <v>-1.77</v>
      </c>
      <c r="H29" s="90">
        <f t="shared" si="2"/>
        <v>19.128347999999999</v>
      </c>
      <c r="I29" s="88" t="s">
        <v>2522</v>
      </c>
      <c r="J29" s="88"/>
      <c r="K29" s="88">
        <v>103</v>
      </c>
      <c r="L29" s="88">
        <v>1441</v>
      </c>
      <c r="N29" s="403">
        <v>15.290067171325401</v>
      </c>
      <c r="O29" s="403">
        <v>15.9590561203734</v>
      </c>
      <c r="P29" s="403">
        <v>17.252405517798898</v>
      </c>
      <c r="Q29" s="403">
        <v>19.4790491491962</v>
      </c>
      <c r="R29" s="403">
        <v>21.700228658442299</v>
      </c>
      <c r="S29" s="403">
        <v>23.004925831178198</v>
      </c>
      <c r="T29" s="403">
        <v>23.641377722335601</v>
      </c>
      <c r="U29" s="403">
        <v>2.1409768997181899</v>
      </c>
      <c r="V29" s="87" t="s">
        <v>2615</v>
      </c>
    </row>
    <row r="30" spans="1:22">
      <c r="A30" s="87" t="s">
        <v>8488</v>
      </c>
      <c r="B30" s="88" t="s">
        <v>2537</v>
      </c>
      <c r="C30" s="88">
        <v>-736</v>
      </c>
      <c r="D30" s="88" t="s">
        <v>2524</v>
      </c>
      <c r="E30" s="88">
        <v>1.47</v>
      </c>
      <c r="F30" s="88">
        <f t="shared" si="1"/>
        <v>192.96719038817005</v>
      </c>
      <c r="G30" s="88">
        <v>-2.11</v>
      </c>
      <c r="H30" s="90">
        <f t="shared" si="2"/>
        <v>20.687452</v>
      </c>
      <c r="I30" s="88" t="s">
        <v>2522</v>
      </c>
      <c r="J30" s="88"/>
      <c r="K30" s="88">
        <v>192</v>
      </c>
      <c r="L30" s="88">
        <v>1719</v>
      </c>
      <c r="N30" s="403">
        <v>16.449987700349201</v>
      </c>
      <c r="O30" s="403">
        <v>17.1091287862752</v>
      </c>
      <c r="P30" s="403">
        <v>18.404033715891</v>
      </c>
      <c r="Q30" s="403">
        <v>20.644834364895701</v>
      </c>
      <c r="R30" s="403">
        <v>22.8544341554895</v>
      </c>
      <c r="S30" s="403">
        <v>24.235111409091999</v>
      </c>
      <c r="T30" s="403">
        <v>24.8908492773629</v>
      </c>
      <c r="U30" s="403">
        <v>2.1543614125922099</v>
      </c>
      <c r="V30" s="87" t="s">
        <v>2615</v>
      </c>
    </row>
    <row r="31" spans="1:22">
      <c r="A31" s="87" t="s">
        <v>8489</v>
      </c>
      <c r="B31" s="88" t="s">
        <v>2551</v>
      </c>
      <c r="C31" s="88">
        <v>-648</v>
      </c>
      <c r="D31" s="88" t="s">
        <v>2524</v>
      </c>
      <c r="E31" s="88">
        <v>2.4500000000000002</v>
      </c>
      <c r="F31" s="88">
        <f t="shared" si="1"/>
        <v>192.89602587800368</v>
      </c>
      <c r="G31" s="88">
        <v>-2</v>
      </c>
      <c r="H31" s="90">
        <f t="shared" si="2"/>
        <v>20.18</v>
      </c>
      <c r="I31" s="88" t="s">
        <v>2522</v>
      </c>
      <c r="J31" s="88"/>
      <c r="K31" s="88">
        <v>141</v>
      </c>
      <c r="L31" s="88">
        <v>1875</v>
      </c>
      <c r="N31" s="403">
        <v>16.1714845733893</v>
      </c>
      <c r="O31" s="403">
        <v>16.809982406116902</v>
      </c>
      <c r="P31" s="403">
        <v>18.101311485405098</v>
      </c>
      <c r="Q31" s="403">
        <v>20.3152836939345</v>
      </c>
      <c r="R31" s="403">
        <v>22.497157155282999</v>
      </c>
      <c r="S31" s="403">
        <v>23.799236152922301</v>
      </c>
      <c r="T31" s="403">
        <v>24.523363286354599</v>
      </c>
      <c r="U31" s="403">
        <v>2.1339746710365599</v>
      </c>
      <c r="V31" s="87" t="s">
        <v>2615</v>
      </c>
    </row>
    <row r="32" spans="1:22">
      <c r="A32" s="87" t="s">
        <v>8490</v>
      </c>
      <c r="B32" s="88" t="s">
        <v>2552</v>
      </c>
      <c r="C32" s="88">
        <v>-608</v>
      </c>
      <c r="D32" s="88" t="s">
        <v>2524</v>
      </c>
      <c r="E32" s="88">
        <v>2.38</v>
      </c>
      <c r="F32" s="88">
        <f t="shared" si="1"/>
        <v>192.86367837338261</v>
      </c>
      <c r="G32" s="88">
        <v>-2</v>
      </c>
      <c r="H32" s="90">
        <f t="shared" si="2"/>
        <v>20.18</v>
      </c>
      <c r="I32" s="88" t="s">
        <v>2522</v>
      </c>
      <c r="J32" s="88"/>
      <c r="K32" s="88">
        <v>127</v>
      </c>
      <c r="L32" s="88">
        <v>1693</v>
      </c>
      <c r="N32" s="403">
        <v>16.0848532718786</v>
      </c>
      <c r="O32" s="403">
        <v>16.762051802697599</v>
      </c>
      <c r="P32" s="403">
        <v>18.077662406792399</v>
      </c>
      <c r="Q32" s="403">
        <v>20.300424058411402</v>
      </c>
      <c r="R32" s="403">
        <v>22.5437739681905</v>
      </c>
      <c r="S32" s="403">
        <v>23.845504727133299</v>
      </c>
      <c r="T32" s="403">
        <v>24.492039230428301</v>
      </c>
      <c r="U32" s="403">
        <v>2.14799167106364</v>
      </c>
      <c r="V32" s="87" t="s">
        <v>2615</v>
      </c>
    </row>
    <row r="33" spans="1:22">
      <c r="A33" s="87" t="s">
        <v>8491</v>
      </c>
      <c r="B33" s="88" t="s">
        <v>2541</v>
      </c>
      <c r="C33" s="88">
        <v>228</v>
      </c>
      <c r="D33" s="88" t="s">
        <v>2524</v>
      </c>
      <c r="E33" s="88">
        <v>2.02</v>
      </c>
      <c r="F33" s="88">
        <f t="shared" si="1"/>
        <v>192.1876155268022</v>
      </c>
      <c r="G33" s="88">
        <v>-1.97</v>
      </c>
      <c r="H33" s="90">
        <f t="shared" si="2"/>
        <v>20.042108000000002</v>
      </c>
      <c r="I33" s="88" t="s">
        <v>2522</v>
      </c>
      <c r="J33" s="88"/>
      <c r="K33" s="88">
        <v>22</v>
      </c>
      <c r="L33" s="88">
        <v>1389</v>
      </c>
      <c r="N33" s="403">
        <v>15.9545089525403</v>
      </c>
      <c r="O33" s="403">
        <v>16.6554196308211</v>
      </c>
      <c r="P33" s="403">
        <v>17.949994059310502</v>
      </c>
      <c r="Q33" s="403">
        <v>20.181688345665499</v>
      </c>
      <c r="R33" s="403">
        <v>22.411672410335701</v>
      </c>
      <c r="S33" s="403">
        <v>23.724384054378199</v>
      </c>
      <c r="T33" s="403">
        <v>24.439278774499101</v>
      </c>
      <c r="U33" s="403">
        <v>2.14911081007756</v>
      </c>
      <c r="V33" s="87" t="s">
        <v>2615</v>
      </c>
    </row>
    <row r="34" spans="1:22">
      <c r="A34" s="87" t="s">
        <v>8492</v>
      </c>
      <c r="B34" s="88" t="s">
        <v>2553</v>
      </c>
      <c r="C34" s="88">
        <v>370</v>
      </c>
      <c r="D34" s="88" t="s">
        <v>2524</v>
      </c>
      <c r="E34" s="88">
        <v>1.8</v>
      </c>
      <c r="F34" s="182">
        <f t="shared" si="1"/>
        <v>192.0727818853974</v>
      </c>
      <c r="G34" s="182">
        <v>-1.73</v>
      </c>
      <c r="H34" s="181">
        <f t="shared" si="2"/>
        <v>18.946747999999999</v>
      </c>
      <c r="I34" s="88" t="s">
        <v>2522</v>
      </c>
      <c r="J34" s="88"/>
      <c r="K34" s="88">
        <v>64</v>
      </c>
      <c r="L34" s="88">
        <v>1337</v>
      </c>
      <c r="N34" s="403">
        <v>15.153020370290999</v>
      </c>
      <c r="O34" s="403">
        <v>15.8094529144938</v>
      </c>
      <c r="P34" s="403">
        <v>17.134805516116899</v>
      </c>
      <c r="Q34" s="403">
        <v>19.355256496215201</v>
      </c>
      <c r="R34" s="403">
        <v>21.598706130802402</v>
      </c>
      <c r="S34" s="403">
        <v>22.933817438384501</v>
      </c>
      <c r="T34" s="403">
        <v>23.574246813021801</v>
      </c>
      <c r="U34" s="403">
        <v>2.1492469739687099</v>
      </c>
      <c r="V34" s="87" t="s">
        <v>2615</v>
      </c>
    </row>
    <row r="35" spans="1:22">
      <c r="A35" s="87" t="s">
        <v>8493</v>
      </c>
      <c r="B35" s="88" t="s">
        <v>2554</v>
      </c>
      <c r="C35" s="88">
        <v>425</v>
      </c>
      <c r="D35" s="88" t="s">
        <v>2524</v>
      </c>
      <c r="E35" s="88">
        <v>0.99</v>
      </c>
      <c r="F35" s="88">
        <f t="shared" si="1"/>
        <v>192.02830406654343</v>
      </c>
      <c r="G35" s="88">
        <v>-0.92</v>
      </c>
      <c r="H35" s="90">
        <f t="shared" si="2"/>
        <v>15.351967999999999</v>
      </c>
      <c r="I35" s="88" t="s">
        <v>2522</v>
      </c>
      <c r="J35" s="88"/>
      <c r="K35" s="88">
        <v>38</v>
      </c>
      <c r="L35" s="88">
        <v>1394</v>
      </c>
      <c r="N35" s="403">
        <v>12.315622302185099</v>
      </c>
      <c r="O35" s="403">
        <v>13.07149491485</v>
      </c>
      <c r="P35" s="403">
        <v>14.2664005849989</v>
      </c>
      <c r="Q35" s="403">
        <v>16.473938623606099</v>
      </c>
      <c r="R35" s="403">
        <v>18.648842179579098</v>
      </c>
      <c r="S35" s="403">
        <v>20.0195451885096</v>
      </c>
      <c r="T35" s="403">
        <v>20.6783185993473</v>
      </c>
      <c r="U35" s="403">
        <v>2.1172486204647898</v>
      </c>
      <c r="V35" s="87" t="s">
        <v>2615</v>
      </c>
    </row>
    <row r="36" spans="1:22">
      <c r="A36" s="87" t="s">
        <v>8494</v>
      </c>
      <c r="B36" s="88" t="s">
        <v>2555</v>
      </c>
      <c r="C36" s="88">
        <v>425</v>
      </c>
      <c r="D36" s="88" t="s">
        <v>2524</v>
      </c>
      <c r="E36" s="88">
        <v>1.63</v>
      </c>
      <c r="F36" s="88">
        <f t="shared" si="1"/>
        <v>192.02830406654343</v>
      </c>
      <c r="G36" s="88">
        <v>-1.94</v>
      </c>
      <c r="H36" s="90">
        <f t="shared" si="2"/>
        <v>19.904432</v>
      </c>
      <c r="I36" s="88" t="s">
        <v>2522</v>
      </c>
      <c r="J36" s="88"/>
      <c r="K36" s="88">
        <v>111</v>
      </c>
      <c r="L36" s="88">
        <v>1532</v>
      </c>
      <c r="N36" s="403">
        <v>15.9020067672468</v>
      </c>
      <c r="O36" s="403">
        <v>16.589334973880099</v>
      </c>
      <c r="P36" s="403">
        <v>17.844291945470701</v>
      </c>
      <c r="Q36" s="403">
        <v>20.062123982371901</v>
      </c>
      <c r="R36" s="403">
        <v>22.273952282963801</v>
      </c>
      <c r="S36" s="403">
        <v>23.544456927723498</v>
      </c>
      <c r="T36" s="403">
        <v>24.251849481986302</v>
      </c>
      <c r="U36" s="403">
        <v>2.1329325244495698</v>
      </c>
      <c r="V36" s="87" t="s">
        <v>2615</v>
      </c>
    </row>
    <row r="37" spans="1:22">
      <c r="A37" s="87" t="s">
        <v>8495</v>
      </c>
      <c r="B37" s="88" t="s">
        <v>2556</v>
      </c>
      <c r="C37" s="88">
        <v>460</v>
      </c>
      <c r="D37" s="88" t="s">
        <v>2524</v>
      </c>
      <c r="E37" s="88">
        <v>1.1100000000000001</v>
      </c>
      <c r="F37" s="180">
        <f t="shared" si="1"/>
        <v>192</v>
      </c>
      <c r="G37" s="88">
        <v>-4.33</v>
      </c>
      <c r="H37" s="90">
        <f t="shared" si="2"/>
        <v>31.549468000000001</v>
      </c>
      <c r="I37" s="88" t="s">
        <v>2522</v>
      </c>
      <c r="J37" s="88"/>
      <c r="K37" s="88">
        <v>222</v>
      </c>
      <c r="L37" s="88">
        <v>1519</v>
      </c>
      <c r="N37" s="403">
        <v>24.3591259425964</v>
      </c>
      <c r="O37" s="403">
        <v>24.981629179380398</v>
      </c>
      <c r="P37" s="403">
        <v>26.2678040024403</v>
      </c>
      <c r="Q37" s="403">
        <v>28.541818668706899</v>
      </c>
      <c r="R37" s="403">
        <v>30.792273411570999</v>
      </c>
      <c r="S37" s="403">
        <v>32.125593789331397</v>
      </c>
      <c r="T37" s="403">
        <v>32.785479741181597</v>
      </c>
      <c r="U37" s="403">
        <v>2.1709463819526702</v>
      </c>
      <c r="V37" s="87" t="s">
        <v>2615</v>
      </c>
    </row>
    <row r="38" spans="1:22">
      <c r="A38" s="87" t="s">
        <v>8496</v>
      </c>
      <c r="B38" s="88" t="s">
        <v>2557</v>
      </c>
      <c r="C38" s="88">
        <v>-3830</v>
      </c>
      <c r="D38" s="88" t="s">
        <v>2531</v>
      </c>
      <c r="E38" s="88">
        <v>2.64</v>
      </c>
      <c r="F38" s="88"/>
      <c r="G38" s="88">
        <v>-1.7</v>
      </c>
      <c r="H38" s="90"/>
      <c r="I38" s="88" t="s">
        <v>2522</v>
      </c>
      <c r="J38" s="88"/>
      <c r="K38" s="88">
        <v>157</v>
      </c>
      <c r="L38" s="88">
        <v>935</v>
      </c>
      <c r="N38" s="403">
        <v>15.028860229818999</v>
      </c>
      <c r="O38" s="403">
        <v>15.741691343001801</v>
      </c>
      <c r="P38" s="403">
        <v>17.019401622450001</v>
      </c>
      <c r="Q38" s="403">
        <v>19.2460507250996</v>
      </c>
      <c r="R38" s="403">
        <v>21.4056330734354</v>
      </c>
      <c r="S38" s="403">
        <v>22.769365748387301</v>
      </c>
      <c r="T38" s="403">
        <v>23.471310255270701</v>
      </c>
      <c r="U38" s="403">
        <v>2.1338243151031402</v>
      </c>
      <c r="V38" s="87" t="s">
        <v>2615</v>
      </c>
    </row>
    <row r="39" spans="1:22">
      <c r="A39" s="87" t="s">
        <v>8497</v>
      </c>
      <c r="B39" s="88" t="s">
        <v>2546</v>
      </c>
      <c r="C39" s="88">
        <v>-2330</v>
      </c>
      <c r="D39" s="88" t="s">
        <v>2531</v>
      </c>
      <c r="E39" s="88">
        <v>1.53</v>
      </c>
      <c r="F39" s="88"/>
      <c r="G39" s="88">
        <v>-3.41</v>
      </c>
      <c r="H39" s="90"/>
      <c r="I39" s="88" t="s">
        <v>2522</v>
      </c>
      <c r="J39" s="88"/>
      <c r="K39" s="88">
        <v>182</v>
      </c>
      <c r="L39" s="88">
        <v>583</v>
      </c>
      <c r="N39" s="403">
        <v>21.122313457580301</v>
      </c>
      <c r="O39" s="403">
        <v>21.766996414862302</v>
      </c>
      <c r="P39" s="403">
        <v>23.0841897660905</v>
      </c>
      <c r="Q39" s="403">
        <v>25.277491490117999</v>
      </c>
      <c r="R39" s="403">
        <v>27.4848304351117</v>
      </c>
      <c r="S39" s="403">
        <v>28.803056024310099</v>
      </c>
      <c r="T39" s="403">
        <v>29.5549939234843</v>
      </c>
      <c r="U39" s="403">
        <v>2.1357017305876602</v>
      </c>
      <c r="V39" s="87" t="s">
        <v>2615</v>
      </c>
    </row>
    <row r="40" spans="1:22">
      <c r="A40" s="87" t="s">
        <v>8498</v>
      </c>
      <c r="B40" s="88" t="s">
        <v>2558</v>
      </c>
      <c r="C40" s="88">
        <v>-4595</v>
      </c>
      <c r="D40" s="88" t="s">
        <v>2521</v>
      </c>
      <c r="E40" s="88">
        <v>4.0199999999999996</v>
      </c>
      <c r="F40" s="88"/>
      <c r="G40" s="88">
        <v>-2.2400000000000002</v>
      </c>
      <c r="H40" s="90">
        <f t="shared" ref="H40:H73" si="3">15.7-4.36*(G40+1)+0.12*(G40+1)*(G40+1)</f>
        <v>21.290912000000002</v>
      </c>
      <c r="I40" s="88" t="s">
        <v>2522</v>
      </c>
      <c r="J40" s="88"/>
      <c r="K40" s="88">
        <v>99</v>
      </c>
      <c r="L40" s="88">
        <v>498</v>
      </c>
      <c r="N40" s="403">
        <v>16.8895432569003</v>
      </c>
      <c r="O40" s="403">
        <v>17.573032534474802</v>
      </c>
      <c r="P40" s="403">
        <v>18.922229421722498</v>
      </c>
      <c r="Q40" s="403">
        <v>21.118787585436898</v>
      </c>
      <c r="R40" s="403">
        <v>23.343455202818699</v>
      </c>
      <c r="S40" s="403">
        <v>24.667333445959201</v>
      </c>
      <c r="T40" s="403">
        <v>25.302542083593799</v>
      </c>
      <c r="U40" s="403">
        <v>2.1542487394065502</v>
      </c>
      <c r="V40" s="87" t="s">
        <v>2615</v>
      </c>
    </row>
    <row r="41" spans="1:22">
      <c r="A41" s="87" t="s">
        <v>8499</v>
      </c>
      <c r="B41" s="88" t="s">
        <v>2559</v>
      </c>
      <c r="C41" s="88">
        <v>-4595</v>
      </c>
      <c r="D41" s="88" t="s">
        <v>2521</v>
      </c>
      <c r="E41" s="88">
        <v>3.3</v>
      </c>
      <c r="F41" s="88"/>
      <c r="G41" s="88">
        <v>-2.92</v>
      </c>
      <c r="H41" s="90">
        <f t="shared" si="3"/>
        <v>24.513567999999996</v>
      </c>
      <c r="I41" s="88" t="s">
        <v>2522</v>
      </c>
      <c r="J41" s="88"/>
      <c r="K41" s="88">
        <v>77</v>
      </c>
      <c r="L41" s="88">
        <v>518</v>
      </c>
      <c r="N41" s="403">
        <v>19.443849333575301</v>
      </c>
      <c r="O41" s="403">
        <v>20.061683453557201</v>
      </c>
      <c r="P41" s="403">
        <v>21.3009568454655</v>
      </c>
      <c r="Q41" s="403">
        <v>23.534956037725198</v>
      </c>
      <c r="R41" s="403">
        <v>25.747157052407101</v>
      </c>
      <c r="S41" s="403">
        <v>27.0494616486742</v>
      </c>
      <c r="T41" s="403">
        <v>27.702780190082599</v>
      </c>
      <c r="U41" s="403">
        <v>2.14047282595285</v>
      </c>
      <c r="V41" s="87" t="s">
        <v>2615</v>
      </c>
    </row>
    <row r="42" spans="1:22">
      <c r="A42" s="87" t="s">
        <v>8500</v>
      </c>
      <c r="B42" s="88" t="s">
        <v>2560</v>
      </c>
      <c r="C42" s="88">
        <v>-3955</v>
      </c>
      <c r="D42" s="88" t="s">
        <v>2521</v>
      </c>
      <c r="E42" s="88">
        <v>2.1800000000000002</v>
      </c>
      <c r="F42" s="88"/>
      <c r="G42" s="88">
        <v>-2.37</v>
      </c>
      <c r="H42" s="90">
        <f t="shared" si="3"/>
        <v>21.898428000000003</v>
      </c>
      <c r="I42" s="88" t="s">
        <v>2522</v>
      </c>
      <c r="J42" s="88"/>
      <c r="K42" s="88">
        <v>76</v>
      </c>
      <c r="L42" s="88">
        <v>521</v>
      </c>
      <c r="N42" s="403">
        <v>17.521782926697298</v>
      </c>
      <c r="O42" s="403">
        <v>18.182858635035899</v>
      </c>
      <c r="P42" s="403">
        <v>19.456824053627599</v>
      </c>
      <c r="Q42" s="403">
        <v>21.628017185802999</v>
      </c>
      <c r="R42" s="403">
        <v>23.7675494517304</v>
      </c>
      <c r="S42" s="403">
        <v>25.110746612057099</v>
      </c>
      <c r="T42" s="403">
        <v>25.767177077140001</v>
      </c>
      <c r="U42" s="403">
        <v>2.1084248420897702</v>
      </c>
      <c r="V42" s="87" t="s">
        <v>2615</v>
      </c>
    </row>
    <row r="43" spans="1:22">
      <c r="A43" s="87" t="s">
        <v>8501</v>
      </c>
      <c r="B43" s="88" t="s">
        <v>2561</v>
      </c>
      <c r="C43" s="88">
        <v>-3843</v>
      </c>
      <c r="D43" s="88" t="s">
        <v>2521</v>
      </c>
      <c r="E43" s="88">
        <v>2.9</v>
      </c>
      <c r="F43" s="88"/>
      <c r="G43" s="88">
        <v>-2.06</v>
      </c>
      <c r="H43" s="90">
        <f t="shared" si="3"/>
        <v>20.456432</v>
      </c>
      <c r="I43" s="88" t="s">
        <v>2522</v>
      </c>
      <c r="J43" s="88"/>
      <c r="K43" s="88">
        <v>117</v>
      </c>
      <c r="L43" s="88">
        <v>575</v>
      </c>
      <c r="N43" s="403">
        <v>16.340383075195199</v>
      </c>
      <c r="O43" s="403">
        <v>17.1073270435535</v>
      </c>
      <c r="P43" s="403">
        <v>18.329208904162599</v>
      </c>
      <c r="Q43" s="403">
        <v>20.507371014087902</v>
      </c>
      <c r="R43" s="403">
        <v>22.719011123089199</v>
      </c>
      <c r="S43" s="403">
        <v>24.042933245230699</v>
      </c>
      <c r="T43" s="403">
        <v>24.6377052339082</v>
      </c>
      <c r="U43" s="403">
        <v>2.1168490762861198</v>
      </c>
      <c r="V43" s="87" t="s">
        <v>2615</v>
      </c>
    </row>
    <row r="44" spans="1:22">
      <c r="A44" s="87" t="s">
        <v>8502</v>
      </c>
      <c r="B44" s="88" t="s">
        <v>2562</v>
      </c>
      <c r="C44" s="88">
        <v>-3415</v>
      </c>
      <c r="D44" s="88" t="s">
        <v>2521</v>
      </c>
      <c r="E44" s="88">
        <v>2.36</v>
      </c>
      <c r="F44" s="88"/>
      <c r="G44" s="88">
        <v>-1.48</v>
      </c>
      <c r="H44" s="90">
        <f t="shared" si="3"/>
        <v>17.820447999999999</v>
      </c>
      <c r="I44" s="88" t="s">
        <v>2522</v>
      </c>
      <c r="J44" s="88"/>
      <c r="K44" s="88">
        <v>89</v>
      </c>
      <c r="L44" s="88">
        <v>467</v>
      </c>
      <c r="N44" s="403">
        <v>14.2433316106668</v>
      </c>
      <c r="O44" s="403">
        <v>14.9299615705834</v>
      </c>
      <c r="P44" s="403">
        <v>16.242357446538499</v>
      </c>
      <c r="Q44" s="403">
        <v>18.469323988956202</v>
      </c>
      <c r="R44" s="403">
        <v>20.708373908941301</v>
      </c>
      <c r="S44" s="403">
        <v>22.074077377220402</v>
      </c>
      <c r="T44" s="403">
        <v>22.743291169048</v>
      </c>
      <c r="U44" s="403">
        <v>2.1630751935130799</v>
      </c>
      <c r="V44" s="87" t="s">
        <v>2615</v>
      </c>
    </row>
    <row r="45" spans="1:22">
      <c r="A45" s="87" t="s">
        <v>8503</v>
      </c>
      <c r="B45" s="88" t="s">
        <v>2563</v>
      </c>
      <c r="C45" s="88">
        <v>-3415</v>
      </c>
      <c r="D45" s="88" t="s">
        <v>2521</v>
      </c>
      <c r="E45" s="88">
        <v>2.68</v>
      </c>
      <c r="F45" s="88"/>
      <c r="G45" s="88">
        <v>-1.17</v>
      </c>
      <c r="H45" s="90">
        <f t="shared" si="3"/>
        <v>16.444668</v>
      </c>
      <c r="I45" s="88" t="s">
        <v>2522</v>
      </c>
      <c r="J45" s="88"/>
      <c r="K45" s="88">
        <v>104</v>
      </c>
      <c r="L45" s="88">
        <v>480</v>
      </c>
      <c r="N45" s="403">
        <v>13.1272566851313</v>
      </c>
      <c r="O45" s="403">
        <v>13.8035798199802</v>
      </c>
      <c r="P45" s="403">
        <v>15.1305434465008</v>
      </c>
      <c r="Q45" s="403">
        <v>17.3596774136969</v>
      </c>
      <c r="R45" s="403">
        <v>19.591310701590999</v>
      </c>
      <c r="S45" s="403">
        <v>20.8575973717574</v>
      </c>
      <c r="T45" s="403">
        <v>21.482218716137599</v>
      </c>
      <c r="U45" s="403">
        <v>2.15021922050685</v>
      </c>
      <c r="V45" s="87" t="s">
        <v>2615</v>
      </c>
    </row>
    <row r="46" spans="1:22">
      <c r="A46" s="87" t="s">
        <v>8504</v>
      </c>
      <c r="B46" s="88" t="s">
        <v>2562</v>
      </c>
      <c r="C46" s="88">
        <v>-3415</v>
      </c>
      <c r="D46" s="88" t="s">
        <v>2521</v>
      </c>
      <c r="E46" s="88">
        <v>1.59</v>
      </c>
      <c r="F46" s="88"/>
      <c r="G46" s="88">
        <v>-1.73</v>
      </c>
      <c r="H46" s="90">
        <f t="shared" si="3"/>
        <v>18.946747999999999</v>
      </c>
      <c r="I46" s="88" t="s">
        <v>2522</v>
      </c>
      <c r="J46" s="88"/>
      <c r="K46" s="88">
        <v>169</v>
      </c>
      <c r="L46" s="88">
        <v>483</v>
      </c>
      <c r="N46" s="403">
        <v>15.2535742730891</v>
      </c>
      <c r="O46" s="403">
        <v>15.913570628951501</v>
      </c>
      <c r="P46" s="403">
        <v>17.174063497851201</v>
      </c>
      <c r="Q46" s="403">
        <v>19.330484120975999</v>
      </c>
      <c r="R46" s="403">
        <v>21.511870467341499</v>
      </c>
      <c r="S46" s="403">
        <v>22.756987323006499</v>
      </c>
      <c r="T46" s="403">
        <v>23.4267027408128</v>
      </c>
      <c r="U46" s="403">
        <v>2.0926300554563699</v>
      </c>
      <c r="V46" s="87" t="s">
        <v>2615</v>
      </c>
    </row>
    <row r="47" spans="1:22">
      <c r="A47" s="87" t="s">
        <v>8505</v>
      </c>
      <c r="B47" s="88" t="s">
        <v>2564</v>
      </c>
      <c r="C47" s="88">
        <v>-3415</v>
      </c>
      <c r="D47" s="88" t="s">
        <v>2521</v>
      </c>
      <c r="E47" s="88">
        <v>3.06</v>
      </c>
      <c r="F47" s="88"/>
      <c r="G47" s="88">
        <v>-2.29</v>
      </c>
      <c r="H47" s="90">
        <f t="shared" si="3"/>
        <v>21.524092</v>
      </c>
      <c r="I47" s="88" t="s">
        <v>2522</v>
      </c>
      <c r="J47" s="88"/>
      <c r="K47" s="88">
        <v>194</v>
      </c>
      <c r="L47" s="88">
        <v>543</v>
      </c>
      <c r="N47" s="403">
        <v>17.1385697662169</v>
      </c>
      <c r="O47" s="403">
        <v>17.797298526049101</v>
      </c>
      <c r="P47" s="403">
        <v>19.133093952893802</v>
      </c>
      <c r="Q47" s="403">
        <v>21.307932665333698</v>
      </c>
      <c r="R47" s="403">
        <v>23.533670649079099</v>
      </c>
      <c r="S47" s="403">
        <v>24.8103190380439</v>
      </c>
      <c r="T47" s="403">
        <v>25.446892346134</v>
      </c>
      <c r="U47" s="403">
        <v>2.1238608647587101</v>
      </c>
      <c r="V47" s="87" t="s">
        <v>2615</v>
      </c>
    </row>
    <row r="48" spans="1:22">
      <c r="A48" s="87" t="s">
        <v>8506</v>
      </c>
      <c r="B48" s="88" t="s">
        <v>2565</v>
      </c>
      <c r="C48" s="88">
        <v>-3025</v>
      </c>
      <c r="D48" s="88" t="s">
        <v>2521</v>
      </c>
      <c r="E48" s="88">
        <v>3.55</v>
      </c>
      <c r="F48" s="88"/>
      <c r="G48" s="88">
        <v>-1.55</v>
      </c>
      <c r="H48" s="90">
        <f t="shared" si="3"/>
        <v>18.1343</v>
      </c>
      <c r="I48" s="88" t="s">
        <v>2522</v>
      </c>
      <c r="J48" s="88"/>
      <c r="K48" s="88">
        <v>76</v>
      </c>
      <c r="L48" s="88">
        <v>431</v>
      </c>
      <c r="N48" s="403">
        <v>14.5180232427472</v>
      </c>
      <c r="O48" s="403">
        <v>15.1808286783852</v>
      </c>
      <c r="P48" s="403">
        <v>16.527472270095402</v>
      </c>
      <c r="Q48" s="403">
        <v>18.7156381912352</v>
      </c>
      <c r="R48" s="403">
        <v>20.929322636968902</v>
      </c>
      <c r="S48" s="403">
        <v>22.218096849698998</v>
      </c>
      <c r="T48" s="403">
        <v>22.815674871062299</v>
      </c>
      <c r="U48" s="403">
        <v>2.1253243284276899</v>
      </c>
      <c r="V48" s="87" t="s">
        <v>2615</v>
      </c>
    </row>
    <row r="49" spans="1:22">
      <c r="A49" s="87" t="s">
        <v>8507</v>
      </c>
      <c r="B49" s="88" t="s">
        <v>2566</v>
      </c>
      <c r="C49" s="88">
        <v>-3025</v>
      </c>
      <c r="D49" s="88" t="s">
        <v>2521</v>
      </c>
      <c r="E49" s="88">
        <v>4.16</v>
      </c>
      <c r="F49" s="88"/>
      <c r="G49" s="88">
        <v>-0.75</v>
      </c>
      <c r="H49" s="90">
        <f t="shared" si="3"/>
        <v>14.6175</v>
      </c>
      <c r="I49" s="88" t="s">
        <v>2522</v>
      </c>
      <c r="J49" s="88"/>
      <c r="K49" s="88">
        <v>54</v>
      </c>
      <c r="L49" s="88">
        <v>521</v>
      </c>
      <c r="N49" s="403">
        <v>11.7331955541182</v>
      </c>
      <c r="O49" s="403">
        <v>12.3949831452267</v>
      </c>
      <c r="P49" s="403">
        <v>13.6483769780943</v>
      </c>
      <c r="Q49" s="403">
        <v>15.875474541026099</v>
      </c>
      <c r="R49" s="403">
        <v>18.0830143523911</v>
      </c>
      <c r="S49" s="403">
        <v>19.4357858772157</v>
      </c>
      <c r="T49" s="403">
        <v>20.054631050811601</v>
      </c>
      <c r="U49" s="403">
        <v>2.1359873313019802</v>
      </c>
      <c r="V49" s="87" t="s">
        <v>2615</v>
      </c>
    </row>
    <row r="50" spans="1:22">
      <c r="A50" s="87" t="s">
        <v>8508</v>
      </c>
      <c r="B50" s="88" t="s">
        <v>2535</v>
      </c>
      <c r="C50" s="88">
        <v>-2052</v>
      </c>
      <c r="D50" s="88" t="s">
        <v>2521</v>
      </c>
      <c r="E50" s="88">
        <v>2.91</v>
      </c>
      <c r="F50" s="88"/>
      <c r="G50" s="88">
        <v>-1.74</v>
      </c>
      <c r="H50" s="90">
        <f t="shared" si="3"/>
        <v>18.992112000000002</v>
      </c>
      <c r="I50" s="88" t="s">
        <v>2522</v>
      </c>
      <c r="J50" s="88"/>
      <c r="K50" s="88">
        <v>51</v>
      </c>
      <c r="L50" s="88">
        <v>490</v>
      </c>
      <c r="N50" s="403">
        <v>15.1249807994881</v>
      </c>
      <c r="O50" s="403">
        <v>15.841260842043701</v>
      </c>
      <c r="P50" s="403">
        <v>17.164706500865801</v>
      </c>
      <c r="Q50" s="403">
        <v>19.365784122757798</v>
      </c>
      <c r="R50" s="403">
        <v>21.6029951238942</v>
      </c>
      <c r="S50" s="403">
        <v>22.857775531321401</v>
      </c>
      <c r="T50" s="403">
        <v>23.501559320713199</v>
      </c>
      <c r="U50" s="403">
        <v>2.1431494198621999</v>
      </c>
      <c r="V50" s="87" t="s">
        <v>2615</v>
      </c>
    </row>
    <row r="51" spans="1:22">
      <c r="A51" s="87" t="s">
        <v>8509</v>
      </c>
      <c r="B51" s="88" t="s">
        <v>2567</v>
      </c>
      <c r="C51" s="88">
        <v>-1973</v>
      </c>
      <c r="D51" s="88" t="s">
        <v>2521</v>
      </c>
      <c r="E51" s="88">
        <v>3.12</v>
      </c>
      <c r="F51" s="88"/>
      <c r="G51" s="88">
        <v>-1.49</v>
      </c>
      <c r="H51" s="90">
        <f t="shared" si="3"/>
        <v>17.865211999999996</v>
      </c>
      <c r="I51" s="88" t="s">
        <v>2522</v>
      </c>
      <c r="J51" s="88"/>
      <c r="K51" s="88">
        <v>159</v>
      </c>
      <c r="L51" s="88">
        <v>591</v>
      </c>
      <c r="N51" s="403">
        <v>14.2392372527076</v>
      </c>
      <c r="O51" s="403">
        <v>14.9239152046235</v>
      </c>
      <c r="P51" s="403">
        <v>16.2327920818488</v>
      </c>
      <c r="Q51" s="403">
        <v>18.488284086997499</v>
      </c>
      <c r="R51" s="403">
        <v>20.732463250707799</v>
      </c>
      <c r="S51" s="403">
        <v>22.011251727673798</v>
      </c>
      <c r="T51" s="403">
        <v>22.624445069450701</v>
      </c>
      <c r="U51" s="403">
        <v>2.1554589185709498</v>
      </c>
      <c r="V51" s="87" t="s">
        <v>2615</v>
      </c>
    </row>
    <row r="52" spans="1:22">
      <c r="A52" s="87" t="s">
        <v>8510</v>
      </c>
      <c r="B52" s="88" t="s">
        <v>2568</v>
      </c>
      <c r="C52" s="88">
        <v>-1572</v>
      </c>
      <c r="D52" s="88" t="s">
        <v>2521</v>
      </c>
      <c r="E52" s="88">
        <v>3.48</v>
      </c>
      <c r="F52" s="88"/>
      <c r="G52" s="88">
        <v>-0.27</v>
      </c>
      <c r="H52" s="90">
        <f t="shared" si="3"/>
        <v>12.581147999999999</v>
      </c>
      <c r="I52" s="88" t="s">
        <v>2522</v>
      </c>
      <c r="J52" s="88"/>
      <c r="K52" s="88">
        <v>51</v>
      </c>
      <c r="L52" s="88">
        <v>430</v>
      </c>
      <c r="N52" s="403">
        <v>9.9715520753298001</v>
      </c>
      <c r="O52" s="403">
        <v>10.628260519643</v>
      </c>
      <c r="P52" s="403">
        <v>11.965624590025801</v>
      </c>
      <c r="Q52" s="403">
        <v>14.183075997801501</v>
      </c>
      <c r="R52" s="403">
        <v>16.3724258983036</v>
      </c>
      <c r="S52" s="403">
        <v>17.640254176183699</v>
      </c>
      <c r="T52" s="403">
        <v>18.338822064939599</v>
      </c>
      <c r="U52" s="403">
        <v>2.13004403839843</v>
      </c>
      <c r="V52" s="87" t="s">
        <v>2615</v>
      </c>
    </row>
    <row r="53" spans="1:22">
      <c r="A53" s="87" t="s">
        <v>8511</v>
      </c>
      <c r="B53" s="88" t="s">
        <v>2568</v>
      </c>
      <c r="C53" s="88">
        <v>-1572</v>
      </c>
      <c r="D53" s="88" t="s">
        <v>2521</v>
      </c>
      <c r="E53" s="88">
        <v>3.59</v>
      </c>
      <c r="F53" s="88"/>
      <c r="G53" s="88">
        <v>-0.89</v>
      </c>
      <c r="H53" s="90">
        <f t="shared" si="3"/>
        <v>15.221852</v>
      </c>
      <c r="I53" s="88" t="s">
        <v>2522</v>
      </c>
      <c r="J53" s="88"/>
      <c r="K53" s="88">
        <v>71</v>
      </c>
      <c r="L53" s="88">
        <v>467</v>
      </c>
      <c r="N53" s="403">
        <v>12.169035649815299</v>
      </c>
      <c r="O53" s="403">
        <v>12.8571383510002</v>
      </c>
      <c r="P53" s="403">
        <v>14.1271673918269</v>
      </c>
      <c r="Q53" s="403">
        <v>16.356511387161301</v>
      </c>
      <c r="R53" s="403">
        <v>18.5414688904096</v>
      </c>
      <c r="S53" s="403">
        <v>19.8974035372086</v>
      </c>
      <c r="T53" s="403">
        <v>20.507936629655099</v>
      </c>
      <c r="U53" s="403">
        <v>2.13673048257112</v>
      </c>
      <c r="V53" s="87" t="s">
        <v>2615</v>
      </c>
    </row>
    <row r="54" spans="1:22">
      <c r="A54" s="87" t="s">
        <v>8512</v>
      </c>
      <c r="B54" s="88" t="s">
        <v>2569</v>
      </c>
      <c r="C54" s="88">
        <v>-1210</v>
      </c>
      <c r="D54" s="88" t="s">
        <v>2521</v>
      </c>
      <c r="E54" s="88">
        <v>3.72</v>
      </c>
      <c r="F54" s="88"/>
      <c r="G54" s="88">
        <v>-1.87</v>
      </c>
      <c r="H54" s="90">
        <f t="shared" si="3"/>
        <v>19.584028</v>
      </c>
      <c r="I54" s="88" t="s">
        <v>2522</v>
      </c>
      <c r="J54" s="88"/>
      <c r="K54" s="88">
        <v>97</v>
      </c>
      <c r="L54" s="88">
        <v>569</v>
      </c>
      <c r="N54" s="403">
        <v>15.5692393510763</v>
      </c>
      <c r="O54" s="403">
        <v>16.263159155381199</v>
      </c>
      <c r="P54" s="403">
        <v>17.572126381483798</v>
      </c>
      <c r="Q54" s="403">
        <v>19.810046206981301</v>
      </c>
      <c r="R54" s="403">
        <v>22.0182062777629</v>
      </c>
      <c r="S54" s="403">
        <v>23.342128434703</v>
      </c>
      <c r="T54" s="403">
        <v>24.0204434160452</v>
      </c>
      <c r="U54" s="403">
        <v>2.14815091649205</v>
      </c>
      <c r="V54" s="87" t="s">
        <v>2615</v>
      </c>
    </row>
    <row r="55" spans="1:22">
      <c r="A55" s="87" t="s">
        <v>8513</v>
      </c>
      <c r="B55" s="88" t="s">
        <v>2570</v>
      </c>
      <c r="C55" s="88">
        <v>-1130</v>
      </c>
      <c r="D55" s="88" t="s">
        <v>2521</v>
      </c>
      <c r="E55" s="88">
        <v>3.38</v>
      </c>
      <c r="F55" s="88"/>
      <c r="G55" s="88">
        <v>-1.66</v>
      </c>
      <c r="H55" s="90">
        <f t="shared" si="3"/>
        <v>18.629871999999999</v>
      </c>
      <c r="I55" s="88" t="s">
        <v>2522</v>
      </c>
      <c r="J55" s="88"/>
      <c r="K55" s="88">
        <v>138</v>
      </c>
      <c r="L55" s="88">
        <v>577</v>
      </c>
      <c r="N55" s="403">
        <v>14.9562688258882</v>
      </c>
      <c r="O55" s="403">
        <v>15.6364955585067</v>
      </c>
      <c r="P55" s="403">
        <v>16.928339165948501</v>
      </c>
      <c r="Q55" s="403">
        <v>19.103852050342301</v>
      </c>
      <c r="R55" s="403">
        <v>21.2545764208954</v>
      </c>
      <c r="S55" s="403">
        <v>22.506644668225</v>
      </c>
      <c r="T55" s="403">
        <v>23.2308547013401</v>
      </c>
      <c r="U55" s="403">
        <v>2.09935465605807</v>
      </c>
      <c r="V55" s="87" t="s">
        <v>2615</v>
      </c>
    </row>
    <row r="56" spans="1:22">
      <c r="A56" s="87" t="s">
        <v>8514</v>
      </c>
      <c r="B56" s="88" t="s">
        <v>2571</v>
      </c>
      <c r="C56" s="88">
        <v>-878</v>
      </c>
      <c r="D56" s="88" t="s">
        <v>2521</v>
      </c>
      <c r="E56" s="88">
        <v>2.68</v>
      </c>
      <c r="F56" s="88"/>
      <c r="G56" s="88">
        <v>-1.82</v>
      </c>
      <c r="H56" s="90">
        <f t="shared" si="3"/>
        <v>19.355887999999997</v>
      </c>
      <c r="I56" s="88" t="s">
        <v>2522</v>
      </c>
      <c r="J56" s="88"/>
      <c r="K56" s="88">
        <v>67</v>
      </c>
      <c r="L56" s="88">
        <v>479</v>
      </c>
      <c r="N56" s="403">
        <v>15.517615392892001</v>
      </c>
      <c r="O56" s="403">
        <v>16.174665907598101</v>
      </c>
      <c r="P56" s="403">
        <v>17.504868597081</v>
      </c>
      <c r="Q56" s="403">
        <v>19.6893292061172</v>
      </c>
      <c r="R56" s="403">
        <v>21.860652285445401</v>
      </c>
      <c r="S56" s="403">
        <v>23.096324617078899</v>
      </c>
      <c r="T56" s="403">
        <v>23.793631529257599</v>
      </c>
      <c r="U56" s="403">
        <v>2.1093970675091298</v>
      </c>
      <c r="V56" s="87" t="s">
        <v>2615</v>
      </c>
    </row>
    <row r="57" spans="1:22">
      <c r="A57" s="87" t="s">
        <v>8515</v>
      </c>
      <c r="B57" s="88" t="s">
        <v>2571</v>
      </c>
      <c r="C57" s="88">
        <v>-878</v>
      </c>
      <c r="D57" s="88" t="s">
        <v>2521</v>
      </c>
      <c r="E57" s="88">
        <v>2.73</v>
      </c>
      <c r="F57" s="88"/>
      <c r="G57" s="88">
        <v>-1.71</v>
      </c>
      <c r="H57" s="90">
        <f t="shared" si="3"/>
        <v>18.856092</v>
      </c>
      <c r="I57" s="88" t="s">
        <v>2522</v>
      </c>
      <c r="J57" s="88"/>
      <c r="K57" s="88">
        <v>65</v>
      </c>
      <c r="L57" s="88">
        <v>495</v>
      </c>
      <c r="N57" s="403">
        <v>15.150082302543201</v>
      </c>
      <c r="O57" s="403">
        <v>15.8481300896546</v>
      </c>
      <c r="P57" s="403">
        <v>17.117780823040501</v>
      </c>
      <c r="Q57" s="403">
        <v>19.2713983616114</v>
      </c>
      <c r="R57" s="403">
        <v>21.426069338709901</v>
      </c>
      <c r="S57" s="403">
        <v>22.705469276591799</v>
      </c>
      <c r="T57" s="403">
        <v>23.430764956680999</v>
      </c>
      <c r="U57" s="403">
        <v>2.0997299908181</v>
      </c>
      <c r="V57" s="87" t="s">
        <v>2615</v>
      </c>
    </row>
    <row r="58" spans="1:22">
      <c r="A58" s="87" t="s">
        <v>8516</v>
      </c>
      <c r="B58" s="88" t="s">
        <v>2572</v>
      </c>
      <c r="C58" s="88">
        <v>-878</v>
      </c>
      <c r="D58" s="88" t="s">
        <v>2521</v>
      </c>
      <c r="E58" s="88">
        <v>2.4500000000000002</v>
      </c>
      <c r="F58" s="88"/>
      <c r="G58" s="88">
        <v>-1.28</v>
      </c>
      <c r="H58" s="90">
        <f t="shared" si="3"/>
        <v>16.930208</v>
      </c>
      <c r="I58" s="88" t="s">
        <v>2522</v>
      </c>
      <c r="J58" s="88"/>
      <c r="K58" s="88">
        <v>147</v>
      </c>
      <c r="L58" s="88">
        <v>509</v>
      </c>
      <c r="N58" s="403">
        <v>13.5294105038744</v>
      </c>
      <c r="O58" s="403">
        <v>14.2251992060213</v>
      </c>
      <c r="P58" s="403">
        <v>15.5034379621284</v>
      </c>
      <c r="Q58" s="403">
        <v>17.711391475637701</v>
      </c>
      <c r="R58" s="403">
        <v>19.9643915775426</v>
      </c>
      <c r="S58" s="403">
        <v>21.2289168992729</v>
      </c>
      <c r="T58" s="403">
        <v>21.894921229399401</v>
      </c>
      <c r="U58" s="403">
        <v>2.1382145730488902</v>
      </c>
      <c r="V58" s="87" t="s">
        <v>2615</v>
      </c>
    </row>
    <row r="59" spans="1:22">
      <c r="A59" s="87" t="s">
        <v>8517</v>
      </c>
      <c r="B59" s="88" t="s">
        <v>2572</v>
      </c>
      <c r="C59" s="88">
        <v>-878</v>
      </c>
      <c r="D59" s="88" t="s">
        <v>2521</v>
      </c>
      <c r="E59" s="88">
        <v>2.35</v>
      </c>
      <c r="F59" s="88"/>
      <c r="G59" s="88">
        <v>-1.88</v>
      </c>
      <c r="H59" s="90">
        <f t="shared" si="3"/>
        <v>19.629728</v>
      </c>
      <c r="I59" s="88" t="s">
        <v>2522</v>
      </c>
      <c r="J59" s="88"/>
      <c r="K59" s="88">
        <v>202</v>
      </c>
      <c r="L59" s="88">
        <v>542</v>
      </c>
      <c r="N59" s="403">
        <v>15.6598352767337</v>
      </c>
      <c r="O59" s="403">
        <v>16.3607506603765</v>
      </c>
      <c r="P59" s="403">
        <v>17.6617841496636</v>
      </c>
      <c r="Q59" s="403">
        <v>19.884256830027098</v>
      </c>
      <c r="R59" s="403">
        <v>22.0937867135444</v>
      </c>
      <c r="S59" s="403">
        <v>23.3503397886759</v>
      </c>
      <c r="T59" s="403">
        <v>24.038441457497999</v>
      </c>
      <c r="U59" s="403">
        <v>2.14248793102028</v>
      </c>
      <c r="V59" s="87" t="s">
        <v>2615</v>
      </c>
    </row>
    <row r="60" spans="1:22">
      <c r="A60" s="87" t="s">
        <v>8518</v>
      </c>
      <c r="B60" s="88" t="s">
        <v>2573</v>
      </c>
      <c r="C60" s="88">
        <v>-818</v>
      </c>
      <c r="D60" s="88" t="s">
        <v>2521</v>
      </c>
      <c r="E60" s="88">
        <v>3.42</v>
      </c>
      <c r="F60" s="88"/>
      <c r="G60" s="88">
        <v>-1.53</v>
      </c>
      <c r="H60" s="90">
        <f t="shared" si="3"/>
        <v>18.044508</v>
      </c>
      <c r="I60" s="88" t="s">
        <v>2522</v>
      </c>
      <c r="J60" s="88"/>
      <c r="K60" s="88">
        <v>228</v>
      </c>
      <c r="L60" s="88">
        <v>563</v>
      </c>
      <c r="N60" s="403">
        <v>14.474853163902999</v>
      </c>
      <c r="O60" s="403">
        <v>15.134174613360999</v>
      </c>
      <c r="P60" s="403">
        <v>16.440672943031299</v>
      </c>
      <c r="Q60" s="403">
        <v>18.638897862908401</v>
      </c>
      <c r="R60" s="403">
        <v>20.8411052414544</v>
      </c>
      <c r="S60" s="403">
        <v>22.126583469353001</v>
      </c>
      <c r="T60" s="403">
        <v>22.7746042951925</v>
      </c>
      <c r="U60" s="403">
        <v>2.1301695928156801</v>
      </c>
      <c r="V60" s="87" t="s">
        <v>2615</v>
      </c>
    </row>
    <row r="61" spans="1:22">
      <c r="A61" s="87" t="s">
        <v>8519</v>
      </c>
      <c r="B61" s="88" t="s">
        <v>2573</v>
      </c>
      <c r="C61" s="88">
        <v>-818</v>
      </c>
      <c r="D61" s="88" t="s">
        <v>2521</v>
      </c>
      <c r="E61" s="88">
        <v>3.47</v>
      </c>
      <c r="F61" s="88"/>
      <c r="G61" s="88">
        <v>-1.66</v>
      </c>
      <c r="H61" s="90">
        <f t="shared" si="3"/>
        <v>18.629871999999999</v>
      </c>
      <c r="I61" s="88" t="s">
        <v>2522</v>
      </c>
      <c r="J61" s="88"/>
      <c r="K61" s="88">
        <v>246</v>
      </c>
      <c r="L61" s="88">
        <v>635</v>
      </c>
      <c r="N61" s="403">
        <v>14.9179916979637</v>
      </c>
      <c r="O61" s="403">
        <v>15.6087095940007</v>
      </c>
      <c r="P61" s="403">
        <v>16.891522090982601</v>
      </c>
      <c r="Q61" s="403">
        <v>19.086171073888099</v>
      </c>
      <c r="R61" s="403">
        <v>21.293919521014502</v>
      </c>
      <c r="S61" s="403">
        <v>22.616593012994802</v>
      </c>
      <c r="T61" s="403">
        <v>23.3483947151528</v>
      </c>
      <c r="U61" s="403">
        <v>2.1470756574478602</v>
      </c>
      <c r="V61" s="87" t="s">
        <v>2615</v>
      </c>
    </row>
    <row r="62" spans="1:22">
      <c r="A62" s="87" t="s">
        <v>8520</v>
      </c>
      <c r="B62" s="88" t="s">
        <v>2574</v>
      </c>
      <c r="C62" s="88">
        <v>-795</v>
      </c>
      <c r="D62" s="88" t="s">
        <v>2521</v>
      </c>
      <c r="E62" s="88">
        <v>3.01</v>
      </c>
      <c r="F62" s="88"/>
      <c r="G62" s="88">
        <v>-1.47</v>
      </c>
      <c r="H62" s="90">
        <f t="shared" si="3"/>
        <v>17.775707999999998</v>
      </c>
      <c r="I62" s="88" t="s">
        <v>2522</v>
      </c>
      <c r="J62" s="88"/>
      <c r="K62" s="88">
        <v>120</v>
      </c>
      <c r="L62" s="88">
        <v>472</v>
      </c>
      <c r="N62" s="403">
        <v>14.1692161126025</v>
      </c>
      <c r="O62" s="403">
        <v>14.879980510716299</v>
      </c>
      <c r="P62" s="403">
        <v>16.2230986438245</v>
      </c>
      <c r="Q62" s="403">
        <v>18.446259711841702</v>
      </c>
      <c r="R62" s="403">
        <v>20.644297680966801</v>
      </c>
      <c r="S62" s="403">
        <v>22.0102110062405</v>
      </c>
      <c r="T62" s="403">
        <v>22.709686571716698</v>
      </c>
      <c r="U62" s="403">
        <v>2.1527699163296901</v>
      </c>
      <c r="V62" s="87" t="s">
        <v>2615</v>
      </c>
    </row>
    <row r="63" spans="1:22">
      <c r="A63" s="87" t="s">
        <v>8521</v>
      </c>
      <c r="B63" s="88" t="s">
        <v>2574</v>
      </c>
      <c r="C63" s="88">
        <v>-795</v>
      </c>
      <c r="D63" s="88" t="s">
        <v>2521</v>
      </c>
      <c r="E63" s="88">
        <v>2.1</v>
      </c>
      <c r="F63" s="88"/>
      <c r="G63" s="88">
        <v>-1.58</v>
      </c>
      <c r="H63" s="90">
        <f t="shared" si="3"/>
        <v>18.269168000000001</v>
      </c>
      <c r="I63" s="88" t="s">
        <v>2522</v>
      </c>
      <c r="J63" s="88"/>
      <c r="K63" s="88">
        <v>183</v>
      </c>
      <c r="L63" s="88">
        <v>541</v>
      </c>
      <c r="N63" s="403">
        <v>14.5772084959497</v>
      </c>
      <c r="O63" s="403">
        <v>15.1966246458579</v>
      </c>
      <c r="P63" s="403">
        <v>16.568888369922298</v>
      </c>
      <c r="Q63" s="403">
        <v>18.783755625042399</v>
      </c>
      <c r="R63" s="403">
        <v>20.990039201819702</v>
      </c>
      <c r="S63" s="403">
        <v>22.278036760752599</v>
      </c>
      <c r="T63" s="403">
        <v>22.941490761917901</v>
      </c>
      <c r="U63" s="403">
        <v>2.1298015541628601</v>
      </c>
      <c r="V63" s="87" t="s">
        <v>2615</v>
      </c>
    </row>
    <row r="64" spans="1:22">
      <c r="A64" s="87" t="s">
        <v>8522</v>
      </c>
      <c r="B64" s="88" t="s">
        <v>2575</v>
      </c>
      <c r="C64" s="88">
        <v>-787</v>
      </c>
      <c r="D64" s="88" t="s">
        <v>2521</v>
      </c>
      <c r="E64" s="88">
        <v>1.7</v>
      </c>
      <c r="F64" s="88"/>
      <c r="G64" s="88">
        <v>-1.32</v>
      </c>
      <c r="H64" s="90">
        <f t="shared" si="3"/>
        <v>17.107488</v>
      </c>
      <c r="I64" s="88" t="s">
        <v>2522</v>
      </c>
      <c r="J64" s="88"/>
      <c r="K64" s="88">
        <v>76</v>
      </c>
      <c r="L64" s="88">
        <v>500</v>
      </c>
      <c r="N64" s="403">
        <v>13.770865814401599</v>
      </c>
      <c r="O64" s="403">
        <v>14.380717890440501</v>
      </c>
      <c r="P64" s="403">
        <v>15.689842721807601</v>
      </c>
      <c r="Q64" s="403">
        <v>17.899647134530898</v>
      </c>
      <c r="R64" s="403">
        <v>20.098933548350001</v>
      </c>
      <c r="S64" s="403">
        <v>21.365334520557202</v>
      </c>
      <c r="T64" s="403">
        <v>22.024626362218299</v>
      </c>
      <c r="U64" s="403">
        <v>2.1242346403048402</v>
      </c>
      <c r="V64" s="87" t="s">
        <v>2615</v>
      </c>
    </row>
    <row r="65" spans="1:22">
      <c r="A65" s="87" t="s">
        <v>8523</v>
      </c>
      <c r="B65" s="88" t="s">
        <v>2576</v>
      </c>
      <c r="C65" s="88">
        <v>-764</v>
      </c>
      <c r="D65" s="88" t="s">
        <v>2521</v>
      </c>
      <c r="E65" s="88">
        <v>2.09</v>
      </c>
      <c r="F65" s="88"/>
      <c r="G65" s="88">
        <v>-1.78</v>
      </c>
      <c r="H65" s="90">
        <f t="shared" si="3"/>
        <v>19.173808000000001</v>
      </c>
      <c r="I65" s="88" t="s">
        <v>2522</v>
      </c>
      <c r="J65" s="88"/>
      <c r="K65" s="88">
        <v>126</v>
      </c>
      <c r="L65" s="88">
        <v>529</v>
      </c>
      <c r="N65" s="403">
        <v>15.3617854084124</v>
      </c>
      <c r="O65" s="403">
        <v>16.038140284622202</v>
      </c>
      <c r="P65" s="403">
        <v>17.279226210932499</v>
      </c>
      <c r="Q65" s="403">
        <v>19.491064245358899</v>
      </c>
      <c r="R65" s="403">
        <v>21.685095175174901</v>
      </c>
      <c r="S65" s="403">
        <v>23.071323067541499</v>
      </c>
      <c r="T65" s="403">
        <v>23.715956614143899</v>
      </c>
      <c r="U65" s="403">
        <v>2.1322513868236102</v>
      </c>
      <c r="V65" s="87" t="s">
        <v>2615</v>
      </c>
    </row>
    <row r="66" spans="1:22">
      <c r="A66" s="87" t="s">
        <v>8524</v>
      </c>
      <c r="B66" s="88" t="s">
        <v>2577</v>
      </c>
      <c r="C66" s="88">
        <v>-5</v>
      </c>
      <c r="D66" s="88" t="s">
        <v>2521</v>
      </c>
      <c r="E66" s="88">
        <v>2.65</v>
      </c>
      <c r="F66" s="88"/>
      <c r="G66" s="88">
        <v>-0.99</v>
      </c>
      <c r="H66" s="90">
        <f t="shared" si="3"/>
        <v>15.656412</v>
      </c>
      <c r="I66" s="88" t="s">
        <v>2522</v>
      </c>
      <c r="J66" s="88"/>
      <c r="K66" s="88">
        <v>45</v>
      </c>
      <c r="L66" s="88">
        <v>424</v>
      </c>
      <c r="N66" s="403">
        <v>12.5043010257357</v>
      </c>
      <c r="O66" s="403">
        <v>13.1453165913068</v>
      </c>
      <c r="P66" s="403">
        <v>14.4618001395069</v>
      </c>
      <c r="Q66" s="403">
        <v>16.684645258151399</v>
      </c>
      <c r="R66" s="403">
        <v>18.908647052686099</v>
      </c>
      <c r="S66" s="403">
        <v>20.201657236862999</v>
      </c>
      <c r="T66" s="403">
        <v>20.8860591660486</v>
      </c>
      <c r="U66" s="403">
        <v>2.1415262294568498</v>
      </c>
      <c r="V66" s="87" t="s">
        <v>2615</v>
      </c>
    </row>
    <row r="67" spans="1:22">
      <c r="A67" s="87" t="s">
        <v>8525</v>
      </c>
      <c r="B67" s="88" t="s">
        <v>2578</v>
      </c>
      <c r="C67" s="88">
        <v>-5</v>
      </c>
      <c r="D67" s="88" t="s">
        <v>2521</v>
      </c>
      <c r="E67" s="88">
        <v>3.84</v>
      </c>
      <c r="F67" s="88"/>
      <c r="G67" s="88">
        <v>-1.42</v>
      </c>
      <c r="H67" s="90">
        <f t="shared" si="3"/>
        <v>17.552367999999998</v>
      </c>
      <c r="I67" s="88" t="s">
        <v>2522</v>
      </c>
      <c r="J67" s="88"/>
      <c r="K67" s="88">
        <v>88</v>
      </c>
      <c r="L67" s="88">
        <v>475</v>
      </c>
      <c r="N67" s="403">
        <v>14.1536483426079</v>
      </c>
      <c r="O67" s="403">
        <v>14.8170913339185</v>
      </c>
      <c r="P67" s="403">
        <v>16.083587102569499</v>
      </c>
      <c r="Q67" s="403">
        <v>18.2615494877329</v>
      </c>
      <c r="R67" s="403">
        <v>20.4624949646341</v>
      </c>
      <c r="S67" s="403">
        <v>21.7947441300152</v>
      </c>
      <c r="T67" s="403">
        <v>22.491863217122699</v>
      </c>
      <c r="U67" s="403">
        <v>2.1274488258809199</v>
      </c>
      <c r="V67" s="87" t="s">
        <v>2615</v>
      </c>
    </row>
    <row r="68" spans="1:22">
      <c r="A68" s="87" t="s">
        <v>8526</v>
      </c>
      <c r="B68" s="88" t="s">
        <v>2579</v>
      </c>
      <c r="C68" s="88">
        <v>170</v>
      </c>
      <c r="D68" s="88" t="s">
        <v>2521</v>
      </c>
      <c r="E68" s="88">
        <v>2.41</v>
      </c>
      <c r="F68" s="88"/>
      <c r="G68" s="88">
        <v>-1.08</v>
      </c>
      <c r="H68" s="90">
        <f t="shared" si="3"/>
        <v>16.049568000000001</v>
      </c>
      <c r="I68" s="88" t="s">
        <v>2522</v>
      </c>
      <c r="J68" s="88"/>
      <c r="K68" s="88">
        <v>83</v>
      </c>
      <c r="L68" s="88">
        <v>472</v>
      </c>
      <c r="N68" s="403">
        <v>12.8760575148969</v>
      </c>
      <c r="O68" s="403">
        <v>13.471989945008501</v>
      </c>
      <c r="P68" s="403">
        <v>14.810890572498099</v>
      </c>
      <c r="Q68" s="403">
        <v>17.0410488352898</v>
      </c>
      <c r="R68" s="403">
        <v>19.240185128768601</v>
      </c>
      <c r="S68" s="403">
        <v>20.4954390151612</v>
      </c>
      <c r="T68" s="403">
        <v>21.179823457140699</v>
      </c>
      <c r="U68" s="403">
        <v>2.1279488092002801</v>
      </c>
      <c r="V68" s="87" t="s">
        <v>2615</v>
      </c>
    </row>
    <row r="69" spans="1:22">
      <c r="A69" s="87" t="s">
        <v>8527</v>
      </c>
      <c r="B69" s="88" t="s">
        <v>2553</v>
      </c>
      <c r="C69" s="88">
        <v>370</v>
      </c>
      <c r="D69" s="88" t="s">
        <v>2521</v>
      </c>
      <c r="E69" s="88">
        <v>2.88</v>
      </c>
      <c r="F69" s="88"/>
      <c r="G69" s="88">
        <v>-1.69</v>
      </c>
      <c r="H69" s="90">
        <f t="shared" si="3"/>
        <v>18.765531999999997</v>
      </c>
      <c r="I69" s="88" t="s">
        <v>2522</v>
      </c>
      <c r="J69" s="88"/>
      <c r="K69" s="88">
        <v>149</v>
      </c>
      <c r="L69" s="88">
        <v>486</v>
      </c>
      <c r="N69" s="403">
        <v>14.9922409889605</v>
      </c>
      <c r="O69" s="403">
        <v>15.689382561870699</v>
      </c>
      <c r="P69" s="403">
        <v>16.989607068342</v>
      </c>
      <c r="Q69" s="403">
        <v>19.2007430975452</v>
      </c>
      <c r="R69" s="403">
        <v>21.4084785826679</v>
      </c>
      <c r="S69" s="403">
        <v>22.686058424233899</v>
      </c>
      <c r="T69" s="403">
        <v>23.372793292397201</v>
      </c>
      <c r="U69" s="403">
        <v>2.12500305465927</v>
      </c>
      <c r="V69" s="87" t="s">
        <v>2615</v>
      </c>
    </row>
    <row r="70" spans="1:22">
      <c r="A70" s="87" t="s">
        <v>8528</v>
      </c>
      <c r="B70" s="88" t="s">
        <v>2580</v>
      </c>
      <c r="C70" s="88">
        <v>440</v>
      </c>
      <c r="D70" s="88" t="s">
        <v>2521</v>
      </c>
      <c r="E70" s="88">
        <v>0.72</v>
      </c>
      <c r="F70" s="88"/>
      <c r="G70" s="88">
        <v>-1.93</v>
      </c>
      <c r="H70" s="90">
        <f t="shared" si="3"/>
        <v>19.858588000000001</v>
      </c>
      <c r="I70" s="88" t="s">
        <v>2522</v>
      </c>
      <c r="J70" s="88"/>
      <c r="K70" s="88">
        <v>187</v>
      </c>
      <c r="L70" s="88">
        <v>479</v>
      </c>
      <c r="N70" s="403">
        <v>15.9194070123961</v>
      </c>
      <c r="O70" s="403">
        <v>16.543695269478</v>
      </c>
      <c r="P70" s="403">
        <v>17.846712374402198</v>
      </c>
      <c r="Q70" s="403">
        <v>20.064757166410601</v>
      </c>
      <c r="R70" s="403">
        <v>22.282387478579398</v>
      </c>
      <c r="S70" s="403">
        <v>23.569009605868601</v>
      </c>
      <c r="T70" s="403">
        <v>24.2297982822321</v>
      </c>
      <c r="U70" s="403">
        <v>2.1357347900130801</v>
      </c>
      <c r="V70" s="87" t="s">
        <v>2615</v>
      </c>
    </row>
    <row r="71" spans="1:22">
      <c r="A71" s="87" t="s">
        <v>8529</v>
      </c>
      <c r="B71" s="88" t="s">
        <v>2581</v>
      </c>
      <c r="C71" s="88">
        <v>843</v>
      </c>
      <c r="D71" s="88" t="s">
        <v>2521</v>
      </c>
      <c r="E71" s="88">
        <v>2.87</v>
      </c>
      <c r="F71" s="88"/>
      <c r="G71" s="88">
        <v>-1</v>
      </c>
      <c r="H71" s="90">
        <f t="shared" si="3"/>
        <v>15.7</v>
      </c>
      <c r="I71" s="88" t="s">
        <v>2522</v>
      </c>
      <c r="J71" s="88"/>
      <c r="K71" s="88">
        <v>45</v>
      </c>
      <c r="L71" s="88">
        <v>522</v>
      </c>
      <c r="N71" s="403">
        <v>12.630341030802001</v>
      </c>
      <c r="O71" s="403">
        <v>13.259790344996899</v>
      </c>
      <c r="P71" s="403">
        <v>14.5536764148179</v>
      </c>
      <c r="Q71" s="403">
        <v>16.753500319503999</v>
      </c>
      <c r="R71" s="403">
        <v>18.9720532561605</v>
      </c>
      <c r="S71" s="403">
        <v>20.2246220316039</v>
      </c>
      <c r="T71" s="403">
        <v>20.937985409504002</v>
      </c>
      <c r="U71" s="403">
        <v>2.1322677678042901</v>
      </c>
      <c r="V71" s="87" t="s">
        <v>2615</v>
      </c>
    </row>
    <row r="72" spans="1:22">
      <c r="A72" s="87" t="s">
        <v>8530</v>
      </c>
      <c r="B72" s="88" t="s">
        <v>2581</v>
      </c>
      <c r="C72" s="88">
        <v>843</v>
      </c>
      <c r="D72" s="88" t="s">
        <v>2521</v>
      </c>
      <c r="E72" s="88">
        <v>3.02</v>
      </c>
      <c r="F72" s="88"/>
      <c r="G72" s="88">
        <v>-1.25</v>
      </c>
      <c r="H72" s="90">
        <f t="shared" si="3"/>
        <v>16.797499999999999</v>
      </c>
      <c r="I72" s="88" t="s">
        <v>2522</v>
      </c>
      <c r="J72" s="88"/>
      <c r="K72" s="88">
        <v>49</v>
      </c>
      <c r="L72" s="88">
        <v>533</v>
      </c>
      <c r="N72" s="403">
        <v>13.482775644587999</v>
      </c>
      <c r="O72" s="403">
        <v>14.1929510948129</v>
      </c>
      <c r="P72" s="403">
        <v>15.4944357830861</v>
      </c>
      <c r="Q72" s="403">
        <v>17.647187136150801</v>
      </c>
      <c r="R72" s="403">
        <v>19.8582903844691</v>
      </c>
      <c r="S72" s="403">
        <v>21.147464163468801</v>
      </c>
      <c r="T72" s="403">
        <v>21.851233208044199</v>
      </c>
      <c r="U72" s="403">
        <v>2.1236238305266002</v>
      </c>
      <c r="V72" s="87" t="s">
        <v>2615</v>
      </c>
    </row>
    <row r="73" spans="1:22">
      <c r="A73" s="87" t="s">
        <v>8531</v>
      </c>
      <c r="B73" s="88" t="s">
        <v>2581</v>
      </c>
      <c r="C73" s="88">
        <v>843</v>
      </c>
      <c r="D73" s="88" t="s">
        <v>2521</v>
      </c>
      <c r="E73" s="88">
        <v>2.81</v>
      </c>
      <c r="F73" s="88"/>
      <c r="G73" s="88">
        <v>-1.35</v>
      </c>
      <c r="H73" s="90">
        <f t="shared" si="3"/>
        <v>17.2407</v>
      </c>
      <c r="I73" s="88" t="s">
        <v>2522</v>
      </c>
      <c r="J73" s="88"/>
      <c r="K73" s="88">
        <v>32</v>
      </c>
      <c r="L73" s="88">
        <v>539</v>
      </c>
      <c r="N73" s="403">
        <v>13.866852497458</v>
      </c>
      <c r="O73" s="403">
        <v>14.501758788055801</v>
      </c>
      <c r="P73" s="403">
        <v>15.7539360741309</v>
      </c>
      <c r="Q73" s="403">
        <v>18.016052506780198</v>
      </c>
      <c r="R73" s="403">
        <v>20.246998805934599</v>
      </c>
      <c r="S73" s="403">
        <v>21.567922545145201</v>
      </c>
      <c r="T73" s="403">
        <v>22.219933049570201</v>
      </c>
      <c r="U73" s="403">
        <v>2.1542013693382698</v>
      </c>
      <c r="V73" s="87" t="s">
        <v>2615</v>
      </c>
    </row>
    <row r="74" spans="1:22">
      <c r="A74" s="87" t="s">
        <v>8532</v>
      </c>
      <c r="B74" s="88" t="s">
        <v>2582</v>
      </c>
      <c r="C74" s="88">
        <v>170</v>
      </c>
      <c r="D74" s="88" t="s">
        <v>2542</v>
      </c>
      <c r="E74" s="88">
        <v>1.99</v>
      </c>
      <c r="F74" s="88"/>
      <c r="G74" s="88">
        <v>-3.38</v>
      </c>
      <c r="H74" s="90"/>
      <c r="I74" s="88" t="s">
        <v>2522</v>
      </c>
      <c r="J74" s="88"/>
      <c r="K74" s="88">
        <v>228</v>
      </c>
      <c r="L74" s="88">
        <v>697</v>
      </c>
      <c r="N74" s="403">
        <v>20.9981936486843</v>
      </c>
      <c r="O74" s="403">
        <v>21.7193698729305</v>
      </c>
      <c r="P74" s="403">
        <v>23.000491470149498</v>
      </c>
      <c r="Q74" s="403">
        <v>25.1839172504388</v>
      </c>
      <c r="R74" s="403">
        <v>27.364681290715598</v>
      </c>
      <c r="S74" s="403">
        <v>28.6569478468234</v>
      </c>
      <c r="T74" s="403">
        <v>29.3801277223134</v>
      </c>
      <c r="U74" s="403">
        <v>2.1166268315596799</v>
      </c>
      <c r="V74" s="87" t="s">
        <v>2615</v>
      </c>
    </row>
    <row r="75" spans="1:22">
      <c r="A75" s="87" t="s">
        <v>8533</v>
      </c>
      <c r="B75" s="88" t="s">
        <v>2583</v>
      </c>
      <c r="C75" s="88">
        <v>460</v>
      </c>
      <c r="D75" s="88" t="s">
        <v>2542</v>
      </c>
      <c r="E75" s="88">
        <v>1.99</v>
      </c>
      <c r="F75" s="88"/>
      <c r="G75" s="88">
        <v>-2.29</v>
      </c>
      <c r="H75" s="90"/>
      <c r="I75" s="88" t="s">
        <v>2522</v>
      </c>
      <c r="J75" s="88"/>
      <c r="K75" s="88">
        <v>147</v>
      </c>
      <c r="L75" s="88">
        <v>583</v>
      </c>
      <c r="N75" s="403">
        <v>17.103066327058201</v>
      </c>
      <c r="O75" s="403">
        <v>17.7922979062126</v>
      </c>
      <c r="P75" s="403">
        <v>19.0594897924978</v>
      </c>
      <c r="Q75" s="403">
        <v>21.3209141756574</v>
      </c>
      <c r="R75" s="403">
        <v>23.533492817387501</v>
      </c>
      <c r="S75" s="403">
        <v>24.840667703377601</v>
      </c>
      <c r="T75" s="403">
        <v>25.498178480356199</v>
      </c>
      <c r="U75" s="403">
        <v>2.1402023748247601</v>
      </c>
      <c r="V75" s="87" t="s">
        <v>2615</v>
      </c>
    </row>
    <row r="76" spans="1:22">
      <c r="B76" s="88" t="s">
        <v>2584</v>
      </c>
      <c r="C76" s="88">
        <v>-1225</v>
      </c>
      <c r="D76" s="88" t="s">
        <v>2585</v>
      </c>
      <c r="E76" s="88"/>
      <c r="F76" s="88"/>
      <c r="G76" s="88"/>
      <c r="H76" s="90"/>
      <c r="I76" s="88" t="s">
        <v>2586</v>
      </c>
      <c r="J76" s="88">
        <v>-24.21</v>
      </c>
      <c r="K76" s="88"/>
      <c r="L76" s="88"/>
      <c r="V76" s="87" t="s">
        <v>2615</v>
      </c>
    </row>
    <row r="77" spans="1:22">
      <c r="B77" s="88" t="s">
        <v>2587</v>
      </c>
      <c r="C77" s="88">
        <v>-568</v>
      </c>
      <c r="D77" s="88" t="s">
        <v>2585</v>
      </c>
      <c r="E77" s="88"/>
      <c r="F77" s="88"/>
      <c r="G77" s="88"/>
      <c r="H77" s="90"/>
      <c r="I77" s="88" t="s">
        <v>2586</v>
      </c>
      <c r="J77" s="88">
        <v>-25.11</v>
      </c>
      <c r="K77" s="88"/>
      <c r="L77" s="88"/>
      <c r="V77" s="87" t="s">
        <v>2615</v>
      </c>
    </row>
    <row r="78" spans="1:22">
      <c r="B78" s="88" t="s">
        <v>2588</v>
      </c>
      <c r="C78" s="88">
        <v>-488</v>
      </c>
      <c r="D78" s="88" t="s">
        <v>2585</v>
      </c>
      <c r="E78" s="88"/>
      <c r="F78" s="88"/>
      <c r="G78" s="88"/>
      <c r="H78" s="90"/>
      <c r="I78" s="88" t="s">
        <v>2586</v>
      </c>
      <c r="J78" s="88">
        <v>-25.36</v>
      </c>
      <c r="K78" s="88"/>
      <c r="L78" s="88"/>
      <c r="V78" s="87" t="s">
        <v>2615</v>
      </c>
    </row>
    <row r="79" spans="1:22">
      <c r="B79" s="88" t="s">
        <v>2589</v>
      </c>
      <c r="C79" s="88">
        <v>-385</v>
      </c>
      <c r="D79" s="88" t="s">
        <v>2585</v>
      </c>
      <c r="E79" s="88"/>
      <c r="F79" s="88"/>
      <c r="G79" s="88"/>
      <c r="H79" s="90"/>
      <c r="I79" s="88" t="s">
        <v>2586</v>
      </c>
      <c r="J79" s="88">
        <v>-22.86</v>
      </c>
      <c r="K79" s="88"/>
      <c r="L79" s="88"/>
      <c r="V79" s="87" t="s">
        <v>2615</v>
      </c>
    </row>
    <row r="80" spans="1:22">
      <c r="B80" s="88" t="s">
        <v>2590</v>
      </c>
      <c r="C80" s="88">
        <v>-333</v>
      </c>
      <c r="D80" s="88" t="s">
        <v>2585</v>
      </c>
      <c r="E80" s="88"/>
      <c r="F80" s="88"/>
      <c r="G80" s="88"/>
      <c r="H80" s="90"/>
      <c r="I80" s="88" t="s">
        <v>2586</v>
      </c>
      <c r="J80" s="88">
        <v>-24.84</v>
      </c>
      <c r="K80" s="88"/>
      <c r="L80" s="88"/>
      <c r="V80" s="87" t="s">
        <v>2615</v>
      </c>
    </row>
    <row r="81" spans="2:22">
      <c r="B81" s="88" t="s">
        <v>2591</v>
      </c>
      <c r="C81" s="88">
        <v>335</v>
      </c>
      <c r="D81" s="88" t="s">
        <v>2585</v>
      </c>
      <c r="E81" s="88"/>
      <c r="F81" s="88"/>
      <c r="G81" s="88"/>
      <c r="H81" s="90"/>
      <c r="I81" s="88" t="s">
        <v>2586</v>
      </c>
      <c r="J81" s="88">
        <v>-25.68</v>
      </c>
      <c r="K81" s="88"/>
      <c r="L81" s="88"/>
      <c r="V81" s="87" t="s">
        <v>2615</v>
      </c>
    </row>
    <row r="82" spans="2:22">
      <c r="B82" s="88" t="s">
        <v>2592</v>
      </c>
      <c r="C82" s="88">
        <v>338</v>
      </c>
      <c r="D82" s="88" t="s">
        <v>2585</v>
      </c>
      <c r="E82" s="88"/>
      <c r="F82" s="88"/>
      <c r="G82" s="88"/>
      <c r="H82" s="90"/>
      <c r="I82" s="88" t="s">
        <v>2586</v>
      </c>
      <c r="J82" s="88">
        <v>-25.86</v>
      </c>
      <c r="K82" s="88"/>
      <c r="L82" s="88"/>
      <c r="V82" s="87" t="s">
        <v>2615</v>
      </c>
    </row>
    <row r="83" spans="2:22">
      <c r="B83" s="88" t="s">
        <v>2593</v>
      </c>
      <c r="C83" s="88">
        <v>338</v>
      </c>
      <c r="D83" s="88" t="s">
        <v>2585</v>
      </c>
      <c r="E83" s="88"/>
      <c r="F83" s="88"/>
      <c r="G83" s="88"/>
      <c r="H83" s="90"/>
      <c r="I83" s="88" t="s">
        <v>2586</v>
      </c>
      <c r="J83" s="88">
        <v>-25.75</v>
      </c>
      <c r="K83" s="88"/>
      <c r="L83" s="88"/>
      <c r="V83" s="87" t="s">
        <v>2615</v>
      </c>
    </row>
    <row r="84" spans="2:22">
      <c r="B84" s="88" t="s">
        <v>2594</v>
      </c>
      <c r="C84" s="88">
        <v>338</v>
      </c>
      <c r="D84" s="88" t="s">
        <v>2585</v>
      </c>
      <c r="E84" s="88"/>
      <c r="F84" s="88"/>
      <c r="G84" s="88"/>
      <c r="H84" s="90"/>
      <c r="I84" s="88" t="s">
        <v>2586</v>
      </c>
      <c r="J84" s="88">
        <v>-25.6</v>
      </c>
      <c r="K84" s="88"/>
      <c r="L84" s="88"/>
      <c r="V84" s="87" t="s">
        <v>2615</v>
      </c>
    </row>
    <row r="85" spans="2:22">
      <c r="B85" s="88" t="s">
        <v>2595</v>
      </c>
      <c r="C85" s="88">
        <v>355</v>
      </c>
      <c r="D85" s="88" t="s">
        <v>2585</v>
      </c>
      <c r="E85" s="88"/>
      <c r="F85" s="88"/>
      <c r="G85" s="88"/>
      <c r="H85" s="90"/>
      <c r="I85" s="88" t="s">
        <v>2586</v>
      </c>
      <c r="J85" s="88">
        <v>-24.18</v>
      </c>
      <c r="K85" s="88"/>
      <c r="L85" s="88"/>
      <c r="V85" s="87" t="s">
        <v>2615</v>
      </c>
    </row>
    <row r="86" spans="2:22">
      <c r="B86" s="88" t="s">
        <v>2596</v>
      </c>
      <c r="C86" s="88">
        <v>370</v>
      </c>
      <c r="D86" s="88" t="s">
        <v>2585</v>
      </c>
      <c r="E86" s="88"/>
      <c r="F86" s="88"/>
      <c r="G86" s="88"/>
      <c r="H86" s="90"/>
      <c r="I86" s="88" t="s">
        <v>2586</v>
      </c>
      <c r="J86" s="88">
        <v>-25.93</v>
      </c>
      <c r="K86" s="88"/>
      <c r="L86" s="88"/>
      <c r="V86" s="87" t="s">
        <v>2615</v>
      </c>
    </row>
    <row r="87" spans="2:22">
      <c r="B87" s="88" t="s">
        <v>2597</v>
      </c>
      <c r="C87" s="88">
        <v>425</v>
      </c>
      <c r="D87" s="88" t="s">
        <v>2585</v>
      </c>
      <c r="E87" s="88"/>
      <c r="F87" s="88"/>
      <c r="G87" s="88"/>
      <c r="H87" s="90"/>
      <c r="I87" s="88" t="s">
        <v>2586</v>
      </c>
      <c r="J87" s="88">
        <v>-26.2</v>
      </c>
      <c r="K87" s="88"/>
      <c r="L87" s="88"/>
      <c r="V87" s="87" t="s">
        <v>2615</v>
      </c>
    </row>
    <row r="88" spans="2:22">
      <c r="B88" s="88" t="s">
        <v>2598</v>
      </c>
      <c r="C88" s="88">
        <v>575</v>
      </c>
      <c r="D88" s="88" t="s">
        <v>2585</v>
      </c>
      <c r="E88" s="88"/>
      <c r="F88" s="88"/>
      <c r="G88" s="88"/>
      <c r="H88" s="90"/>
      <c r="I88" s="88" t="s">
        <v>2586</v>
      </c>
      <c r="J88" s="88">
        <v>-26.11</v>
      </c>
      <c r="K88" s="88"/>
      <c r="L88" s="88"/>
      <c r="V88" s="87" t="s">
        <v>2615</v>
      </c>
    </row>
    <row r="89" spans="2:22">
      <c r="B89" s="88" t="s">
        <v>2599</v>
      </c>
      <c r="C89" s="88">
        <v>575</v>
      </c>
      <c r="D89" s="88" t="s">
        <v>2585</v>
      </c>
      <c r="E89" s="88"/>
      <c r="F89" s="88"/>
      <c r="G89" s="88"/>
      <c r="H89" s="90"/>
      <c r="I89" s="88" t="s">
        <v>2586</v>
      </c>
      <c r="J89" s="88">
        <v>-26.03</v>
      </c>
      <c r="K89" s="88"/>
      <c r="L89" s="88"/>
      <c r="V89" s="87" t="s">
        <v>2615</v>
      </c>
    </row>
    <row r="90" spans="2:22">
      <c r="B90" s="88" t="s">
        <v>2600</v>
      </c>
      <c r="C90" s="88">
        <v>608</v>
      </c>
      <c r="D90" s="88" t="s">
        <v>2585</v>
      </c>
      <c r="E90" s="88"/>
      <c r="F90" s="88"/>
      <c r="G90" s="88"/>
      <c r="H90" s="90"/>
      <c r="I90" s="88" t="s">
        <v>2586</v>
      </c>
      <c r="J90" s="88">
        <v>-25.36</v>
      </c>
      <c r="K90" s="88"/>
      <c r="L90" s="88"/>
      <c r="V90" s="87" t="s">
        <v>2615</v>
      </c>
    </row>
    <row r="91" spans="2:22">
      <c r="B91" s="88" t="s">
        <v>2601</v>
      </c>
      <c r="C91" s="88">
        <v>608</v>
      </c>
      <c r="D91" s="88" t="s">
        <v>2585</v>
      </c>
      <c r="E91" s="88"/>
      <c r="F91" s="88"/>
      <c r="G91" s="88"/>
      <c r="H91" s="90"/>
      <c r="I91" s="88" t="s">
        <v>2586</v>
      </c>
      <c r="J91" s="88">
        <v>-24.52</v>
      </c>
      <c r="K91" s="88"/>
      <c r="L91" s="88"/>
      <c r="V91" s="87" t="s">
        <v>2615</v>
      </c>
    </row>
  </sheetData>
  <mergeCells count="1">
    <mergeCell ref="N1:U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L1" zoomScaleNormal="100" workbookViewId="0">
      <pane ySplit="2" topLeftCell="A3" activePane="bottomLeft" state="frozen"/>
      <selection pane="bottomLeft" activeCell="AD19" sqref="AD19"/>
    </sheetView>
  </sheetViews>
  <sheetFormatPr defaultColWidth="9" defaultRowHeight="10.8"/>
  <cols>
    <col min="1" max="4" width="9" style="4"/>
    <col min="5" max="5" width="7.44140625" style="4" customWidth="1"/>
    <col min="6" max="6" width="7.88671875" style="4" customWidth="1"/>
    <col min="7" max="10" width="9" style="4"/>
    <col min="11" max="11" width="9" style="94"/>
    <col min="12" max="12" width="9" style="4"/>
    <col min="13" max="13" width="9" style="94"/>
    <col min="14" max="16" width="9" style="4"/>
    <col min="17" max="24" width="6.88671875" style="414" customWidth="1"/>
    <col min="25" max="25" width="12.88671875" style="4" customWidth="1"/>
    <col min="26" max="16384" width="9" style="4"/>
  </cols>
  <sheetData>
    <row r="1" spans="1:25" ht="14.4">
      <c r="Q1" s="439" t="s">
        <v>9521</v>
      </c>
      <c r="R1" s="440"/>
      <c r="S1" s="440"/>
      <c r="T1" s="440"/>
      <c r="U1" s="440"/>
      <c r="V1" s="440"/>
      <c r="W1" s="440"/>
      <c r="X1" s="440"/>
    </row>
    <row r="2" spans="1:25" ht="34.200000000000003" thickBot="1">
      <c r="A2" s="117" t="s">
        <v>4972</v>
      </c>
      <c r="B2" s="71" t="s">
        <v>1099</v>
      </c>
      <c r="C2" s="71" t="s">
        <v>1</v>
      </c>
      <c r="D2" s="71" t="s">
        <v>2163</v>
      </c>
      <c r="E2" s="71" t="s">
        <v>2790</v>
      </c>
      <c r="F2" s="71" t="s">
        <v>2791</v>
      </c>
      <c r="G2" s="71" t="s">
        <v>2166</v>
      </c>
      <c r="H2" s="71" t="s">
        <v>2408</v>
      </c>
      <c r="I2" s="71" t="s">
        <v>1614</v>
      </c>
      <c r="J2" s="71" t="s">
        <v>2792</v>
      </c>
      <c r="K2" s="70" t="s">
        <v>2793</v>
      </c>
      <c r="L2" s="71" t="s">
        <v>2782</v>
      </c>
      <c r="M2" s="70" t="s">
        <v>2606</v>
      </c>
      <c r="N2" s="71" t="s">
        <v>2783</v>
      </c>
      <c r="O2" s="71" t="s">
        <v>2794</v>
      </c>
      <c r="P2" s="71" t="s">
        <v>2795</v>
      </c>
      <c r="Q2" s="251">
        <v>2.5000000000000001E-2</v>
      </c>
      <c r="R2" s="251">
        <v>0.05</v>
      </c>
      <c r="S2" s="251">
        <v>0.15</v>
      </c>
      <c r="T2" s="251" t="s">
        <v>9519</v>
      </c>
      <c r="U2" s="251">
        <v>0.85</v>
      </c>
      <c r="V2" s="251">
        <v>0.95</v>
      </c>
      <c r="W2" s="251">
        <v>0.97499999999999998</v>
      </c>
      <c r="X2" s="251" t="s">
        <v>9518</v>
      </c>
      <c r="Y2" s="71" t="s">
        <v>1830</v>
      </c>
    </row>
    <row r="3" spans="1:25" ht="11.4" thickTop="1">
      <c r="A3" s="4" t="s">
        <v>8534</v>
      </c>
      <c r="B3" s="9" t="s">
        <v>2631</v>
      </c>
      <c r="C3" s="9" t="s">
        <v>2632</v>
      </c>
      <c r="D3" s="4" t="s">
        <v>2619</v>
      </c>
      <c r="E3" s="4">
        <v>39.299999999999997</v>
      </c>
      <c r="F3" s="4">
        <v>-9.3000000000000007</v>
      </c>
      <c r="G3" s="9">
        <v>13.88</v>
      </c>
      <c r="H3" s="93" t="s">
        <v>2620</v>
      </c>
      <c r="I3" s="9" t="s">
        <v>2621</v>
      </c>
      <c r="J3" s="95" t="s">
        <v>2622</v>
      </c>
      <c r="K3" s="94">
        <v>178.88954635108479</v>
      </c>
      <c r="L3" s="9">
        <v>-1.52</v>
      </c>
      <c r="M3" s="94">
        <f t="shared" ref="M3:M34" si="0">16.1-4.64*(L3+1)+0.09*(L3+1)*(L3+1)</f>
        <v>18.537136000000004</v>
      </c>
      <c r="N3" s="9">
        <v>2.77</v>
      </c>
      <c r="O3" s="9" t="s">
        <v>2624</v>
      </c>
      <c r="P3" s="95" t="s">
        <v>2627</v>
      </c>
      <c r="Q3" s="402">
        <v>14.4688589962261</v>
      </c>
      <c r="R3" s="402">
        <v>15.1406718785114</v>
      </c>
      <c r="S3" s="402">
        <v>16.345713569915699</v>
      </c>
      <c r="T3" s="402">
        <v>18.584766490676099</v>
      </c>
      <c r="U3" s="402">
        <v>20.785008434003998</v>
      </c>
      <c r="V3" s="402">
        <v>22.1461548431941</v>
      </c>
      <c r="W3" s="402">
        <v>22.793626545664601</v>
      </c>
      <c r="X3" s="402">
        <v>2.1399645184671701</v>
      </c>
      <c r="Y3" s="4" t="s">
        <v>2633</v>
      </c>
    </row>
    <row r="4" spans="1:25">
      <c r="A4" s="4" t="s">
        <v>8535</v>
      </c>
      <c r="B4" s="9" t="s">
        <v>2634</v>
      </c>
      <c r="C4" s="9" t="s">
        <v>2632</v>
      </c>
      <c r="D4" s="4" t="s">
        <v>2619</v>
      </c>
      <c r="E4" s="4">
        <v>39.299999999999997</v>
      </c>
      <c r="F4" s="4">
        <v>-9.3000000000000007</v>
      </c>
      <c r="G4" s="9">
        <v>12.96</v>
      </c>
      <c r="H4" s="93" t="s">
        <v>2635</v>
      </c>
      <c r="I4" s="9" t="s">
        <v>2621</v>
      </c>
      <c r="J4" s="95" t="s">
        <v>2622</v>
      </c>
      <c r="K4" s="94">
        <v>179.30690335305718</v>
      </c>
      <c r="L4" s="9">
        <v>-1.73</v>
      </c>
      <c r="M4" s="94">
        <f t="shared" si="0"/>
        <v>19.535161000000002</v>
      </c>
      <c r="N4" s="9">
        <v>3.48</v>
      </c>
      <c r="O4" s="9" t="s">
        <v>2624</v>
      </c>
      <c r="P4" s="95" t="s">
        <v>2784</v>
      </c>
      <c r="Q4" s="402">
        <v>15.1432279950637</v>
      </c>
      <c r="R4" s="402">
        <v>15.851598004604901</v>
      </c>
      <c r="S4" s="402">
        <v>17.1231245031782</v>
      </c>
      <c r="T4" s="402">
        <v>19.319345583266099</v>
      </c>
      <c r="U4" s="402">
        <v>21.545837267094299</v>
      </c>
      <c r="V4" s="402">
        <v>22.810078111363001</v>
      </c>
      <c r="W4" s="402">
        <v>23.487905916555899</v>
      </c>
      <c r="X4" s="402">
        <v>2.12479679734491</v>
      </c>
      <c r="Y4" s="4" t="s">
        <v>2623</v>
      </c>
    </row>
    <row r="5" spans="1:25">
      <c r="A5" s="4" t="s">
        <v>8536</v>
      </c>
      <c r="B5" s="9" t="s">
        <v>2636</v>
      </c>
      <c r="C5" s="9" t="s">
        <v>2632</v>
      </c>
      <c r="D5" s="4" t="s">
        <v>2619</v>
      </c>
      <c r="E5" s="4">
        <v>39.299999999999997</v>
      </c>
      <c r="F5" s="4">
        <v>-9.3000000000000007</v>
      </c>
      <c r="G5" s="9">
        <v>12.27</v>
      </c>
      <c r="H5" s="93" t="s">
        <v>2620</v>
      </c>
      <c r="I5" s="9" t="s">
        <v>2621</v>
      </c>
      <c r="J5" s="95" t="s">
        <v>2622</v>
      </c>
      <c r="K5" s="94">
        <v>179.61992110453647</v>
      </c>
      <c r="L5" s="9">
        <v>-1.9</v>
      </c>
      <c r="M5" s="94">
        <f t="shared" si="0"/>
        <v>20.3489</v>
      </c>
      <c r="N5" s="9">
        <v>3.83</v>
      </c>
      <c r="O5" s="9" t="s">
        <v>2624</v>
      </c>
      <c r="P5" s="95" t="s">
        <v>2784</v>
      </c>
      <c r="Q5" s="402">
        <v>15.804685129865801</v>
      </c>
      <c r="R5" s="402">
        <v>16.4898348567265</v>
      </c>
      <c r="S5" s="402">
        <v>17.773499386771899</v>
      </c>
      <c r="T5" s="402">
        <v>19.992768849450599</v>
      </c>
      <c r="U5" s="402">
        <v>22.189509862964901</v>
      </c>
      <c r="V5" s="402">
        <v>23.5346127331178</v>
      </c>
      <c r="W5" s="402">
        <v>24.256442567223601</v>
      </c>
      <c r="X5" s="402">
        <v>2.14453860237492</v>
      </c>
      <c r="Y5" s="4" t="s">
        <v>2623</v>
      </c>
    </row>
    <row r="6" spans="1:25">
      <c r="A6" s="4" t="s">
        <v>8537</v>
      </c>
      <c r="B6" s="9" t="s">
        <v>2637</v>
      </c>
      <c r="C6" s="9" t="s">
        <v>2638</v>
      </c>
      <c r="D6" s="4" t="s">
        <v>2619</v>
      </c>
      <c r="E6" s="4">
        <v>39.299999999999997</v>
      </c>
      <c r="F6" s="4">
        <v>-9.3000000000000007</v>
      </c>
      <c r="G6" s="9">
        <v>11.59</v>
      </c>
      <c r="H6" s="93" t="s">
        <v>2620</v>
      </c>
      <c r="I6" s="9" t="s">
        <v>2621</v>
      </c>
      <c r="J6" s="95" t="s">
        <v>2622</v>
      </c>
      <c r="K6" s="94">
        <v>179.92840236686391</v>
      </c>
      <c r="L6" s="9">
        <v>-2.4</v>
      </c>
      <c r="M6" s="94">
        <f t="shared" si="0"/>
        <v>22.772400000000001</v>
      </c>
      <c r="N6" s="9">
        <v>3.24</v>
      </c>
      <c r="O6" s="9" t="s">
        <v>2624</v>
      </c>
      <c r="P6" s="95" t="s">
        <v>2784</v>
      </c>
      <c r="Q6" s="402">
        <v>17.524172057287998</v>
      </c>
      <c r="R6" s="402">
        <v>18.215062946196301</v>
      </c>
      <c r="S6" s="402">
        <v>19.5060413002501</v>
      </c>
      <c r="T6" s="402">
        <v>21.684892601223599</v>
      </c>
      <c r="U6" s="402">
        <v>23.883531438999299</v>
      </c>
      <c r="V6" s="402">
        <v>25.164645256888999</v>
      </c>
      <c r="W6" s="402">
        <v>25.804820135598298</v>
      </c>
      <c r="X6" s="402">
        <v>2.11036232871384</v>
      </c>
      <c r="Y6" s="4" t="s">
        <v>2623</v>
      </c>
    </row>
    <row r="7" spans="1:25">
      <c r="A7" s="4" t="s">
        <v>8538</v>
      </c>
      <c r="B7" s="9" t="s">
        <v>2639</v>
      </c>
      <c r="C7" s="9" t="s">
        <v>2632</v>
      </c>
      <c r="D7" s="4" t="s">
        <v>2619</v>
      </c>
      <c r="E7" s="4">
        <v>39.299999999999997</v>
      </c>
      <c r="F7" s="4">
        <v>-9.3000000000000007</v>
      </c>
      <c r="G7" s="9">
        <v>10.33</v>
      </c>
      <c r="H7" s="93" t="s">
        <v>2640</v>
      </c>
      <c r="I7" s="9" t="s">
        <v>2621</v>
      </c>
      <c r="J7" s="95" t="s">
        <v>2622</v>
      </c>
      <c r="K7" s="94">
        <v>180.5</v>
      </c>
      <c r="L7" s="9">
        <v>-2.2799999999999998</v>
      </c>
      <c r="M7" s="94">
        <f t="shared" si="0"/>
        <v>22.186655999999999</v>
      </c>
      <c r="N7" s="9">
        <v>4.5</v>
      </c>
      <c r="O7" s="9" t="s">
        <v>2624</v>
      </c>
      <c r="P7" s="95" t="s">
        <v>2784</v>
      </c>
      <c r="Q7" s="402">
        <v>17.030104633969099</v>
      </c>
      <c r="R7" s="402">
        <v>17.711975803013001</v>
      </c>
      <c r="S7" s="402">
        <v>19.036390273115401</v>
      </c>
      <c r="T7" s="402">
        <v>21.271483279482801</v>
      </c>
      <c r="U7" s="402">
        <v>23.523382279561499</v>
      </c>
      <c r="V7" s="402">
        <v>24.793073121155899</v>
      </c>
      <c r="W7" s="402">
        <v>25.519697265335498</v>
      </c>
      <c r="X7" s="402">
        <v>2.15545444550412</v>
      </c>
      <c r="Y7" s="4" t="s">
        <v>2623</v>
      </c>
    </row>
    <row r="8" spans="1:25">
      <c r="A8" s="4" t="s">
        <v>8539</v>
      </c>
      <c r="B8" s="9" t="s">
        <v>2647</v>
      </c>
      <c r="C8" s="9" t="s">
        <v>2632</v>
      </c>
      <c r="D8" s="4" t="s">
        <v>2619</v>
      </c>
      <c r="E8" s="4">
        <v>39.299999999999997</v>
      </c>
      <c r="F8" s="4">
        <v>-9.3000000000000007</v>
      </c>
      <c r="G8" s="9">
        <v>9.5299999999999994</v>
      </c>
      <c r="H8" s="93" t="s">
        <v>2648</v>
      </c>
      <c r="I8" s="9" t="s">
        <v>2621</v>
      </c>
      <c r="J8" s="95" t="s">
        <v>2644</v>
      </c>
      <c r="K8" s="94">
        <v>180.57744433688288</v>
      </c>
      <c r="L8" s="9">
        <v>-2.29</v>
      </c>
      <c r="M8" s="94">
        <f t="shared" si="0"/>
        <v>22.235368999999999</v>
      </c>
      <c r="N8" s="9">
        <v>4.16</v>
      </c>
      <c r="O8" s="9" t="s">
        <v>2624</v>
      </c>
      <c r="P8" s="95" t="s">
        <v>2784</v>
      </c>
      <c r="Q8" s="402">
        <v>17.147088182720701</v>
      </c>
      <c r="R8" s="402">
        <v>17.775910526148699</v>
      </c>
      <c r="S8" s="402">
        <v>19.101297325777399</v>
      </c>
      <c r="T8" s="402">
        <v>21.299166173420399</v>
      </c>
      <c r="U8" s="402">
        <v>23.538943592095901</v>
      </c>
      <c r="V8" s="402">
        <v>24.8403346391515</v>
      </c>
      <c r="W8" s="402">
        <v>25.469354017340699</v>
      </c>
      <c r="X8" s="402">
        <v>2.1391382665852601</v>
      </c>
      <c r="Y8" s="4" t="s">
        <v>2649</v>
      </c>
    </row>
    <row r="9" spans="1:25">
      <c r="A9" s="4" t="s">
        <v>8540</v>
      </c>
      <c r="B9" s="9" t="s">
        <v>2652</v>
      </c>
      <c r="C9" s="9" t="s">
        <v>2632</v>
      </c>
      <c r="D9" s="4" t="s">
        <v>2619</v>
      </c>
      <c r="E9" s="4">
        <v>39.299999999999997</v>
      </c>
      <c r="F9" s="4">
        <v>-9.3000000000000007</v>
      </c>
      <c r="G9" s="9">
        <v>8.9</v>
      </c>
      <c r="H9" s="93" t="s">
        <v>2653</v>
      </c>
      <c r="I9" s="9" t="s">
        <v>2621</v>
      </c>
      <c r="J9" s="95" t="s">
        <v>2644</v>
      </c>
      <c r="K9" s="94">
        <v>180.63843175217812</v>
      </c>
      <c r="L9" s="9">
        <v>-1.91</v>
      </c>
      <c r="M9" s="94">
        <f t="shared" si="0"/>
        <v>20.396929</v>
      </c>
      <c r="N9" s="9">
        <v>4.91</v>
      </c>
      <c r="O9" s="9" t="s">
        <v>2624</v>
      </c>
      <c r="P9" s="95" t="s">
        <v>2646</v>
      </c>
      <c r="Q9" s="402">
        <v>15.7663679416607</v>
      </c>
      <c r="R9" s="402">
        <v>16.461791448464599</v>
      </c>
      <c r="S9" s="402">
        <v>17.763803745615899</v>
      </c>
      <c r="T9" s="402">
        <v>19.968569876274199</v>
      </c>
      <c r="U9" s="402">
        <v>22.1752149938877</v>
      </c>
      <c r="V9" s="402">
        <v>23.437656887336701</v>
      </c>
      <c r="W9" s="402">
        <v>24.131960570133</v>
      </c>
      <c r="X9" s="402">
        <v>2.12023213554806</v>
      </c>
      <c r="Y9" s="4" t="s">
        <v>2626</v>
      </c>
    </row>
    <row r="10" spans="1:25">
      <c r="A10" s="4" t="s">
        <v>8541</v>
      </c>
      <c r="B10" s="9" t="s">
        <v>2655</v>
      </c>
      <c r="C10" s="9" t="s">
        <v>2632</v>
      </c>
      <c r="D10" s="4" t="s">
        <v>2619</v>
      </c>
      <c r="E10" s="4">
        <v>39.299999999999997</v>
      </c>
      <c r="F10" s="4">
        <v>-9.3000000000000007</v>
      </c>
      <c r="G10" s="9">
        <v>8.6999999999999993</v>
      </c>
      <c r="H10" s="93" t="s">
        <v>2620</v>
      </c>
      <c r="I10" s="9" t="s">
        <v>2621</v>
      </c>
      <c r="J10" s="95" t="s">
        <v>2644</v>
      </c>
      <c r="K10" s="94">
        <v>180.65779283639884</v>
      </c>
      <c r="L10" s="9">
        <v>-2.0499999999999998</v>
      </c>
      <c r="M10" s="94">
        <f t="shared" si="0"/>
        <v>21.071225000000002</v>
      </c>
      <c r="N10" s="9">
        <v>4.72</v>
      </c>
      <c r="O10" s="9" t="s">
        <v>2624</v>
      </c>
      <c r="P10" s="95" t="s">
        <v>2656</v>
      </c>
      <c r="Q10" s="402">
        <v>16.2775009662085</v>
      </c>
      <c r="R10" s="402">
        <v>16.981094528969901</v>
      </c>
      <c r="S10" s="402">
        <v>18.2596640276542</v>
      </c>
      <c r="T10" s="402">
        <v>20.463904244131299</v>
      </c>
      <c r="U10" s="402">
        <v>22.658047797094401</v>
      </c>
      <c r="V10" s="402">
        <v>23.9684030876357</v>
      </c>
      <c r="W10" s="402">
        <v>24.570054393566299</v>
      </c>
      <c r="X10" s="402">
        <v>2.1152994601213599</v>
      </c>
      <c r="Y10" s="4" t="s">
        <v>2630</v>
      </c>
    </row>
    <row r="11" spans="1:25">
      <c r="A11" s="4" t="s">
        <v>8542</v>
      </c>
      <c r="B11" s="9" t="s">
        <v>2659</v>
      </c>
      <c r="C11" s="9" t="s">
        <v>2632</v>
      </c>
      <c r="D11" s="4" t="s">
        <v>2619</v>
      </c>
      <c r="E11" s="4">
        <v>39.299999999999997</v>
      </c>
      <c r="F11" s="4">
        <v>-9.3000000000000007</v>
      </c>
      <c r="G11" s="9">
        <v>7.41</v>
      </c>
      <c r="H11" s="93" t="s">
        <v>2629</v>
      </c>
      <c r="I11" s="9" t="s">
        <v>2621</v>
      </c>
      <c r="J11" s="95" t="s">
        <v>2644</v>
      </c>
      <c r="K11" s="94">
        <v>180.78267182962247</v>
      </c>
      <c r="L11" s="9">
        <v>-2.14</v>
      </c>
      <c r="M11" s="94">
        <f t="shared" si="0"/>
        <v>21.506564000000001</v>
      </c>
      <c r="N11" s="9">
        <v>4.4000000000000004</v>
      </c>
      <c r="O11" s="9" t="s">
        <v>2624</v>
      </c>
      <c r="P11" s="95" t="s">
        <v>2651</v>
      </c>
      <c r="Q11" s="402">
        <v>16.672536257672999</v>
      </c>
      <c r="R11" s="402">
        <v>17.405434561477801</v>
      </c>
      <c r="S11" s="402">
        <v>18.665600676804999</v>
      </c>
      <c r="T11" s="402">
        <v>20.849867418875998</v>
      </c>
      <c r="U11" s="402">
        <v>23.045272398401799</v>
      </c>
      <c r="V11" s="402">
        <v>24.312988257313201</v>
      </c>
      <c r="W11" s="402">
        <v>24.965546263129699</v>
      </c>
      <c r="X11" s="402">
        <v>2.1109048756203199</v>
      </c>
      <c r="Y11" s="4" t="s">
        <v>2626</v>
      </c>
    </row>
    <row r="12" spans="1:25">
      <c r="A12" s="4" t="s">
        <v>8543</v>
      </c>
      <c r="B12" s="9" t="s">
        <v>2660</v>
      </c>
      <c r="C12" s="9" t="s">
        <v>2632</v>
      </c>
      <c r="D12" s="4" t="s">
        <v>2619</v>
      </c>
      <c r="E12" s="4">
        <v>39.299999999999997</v>
      </c>
      <c r="F12" s="4">
        <v>-9.3000000000000007</v>
      </c>
      <c r="G12" s="9">
        <v>7.18</v>
      </c>
      <c r="H12" s="93" t="s">
        <v>2620</v>
      </c>
      <c r="I12" s="9" t="s">
        <v>2621</v>
      </c>
      <c r="J12" s="95" t="s">
        <v>2644</v>
      </c>
      <c r="K12" s="94">
        <v>180.80493707647628</v>
      </c>
      <c r="L12" s="9">
        <v>-2.86</v>
      </c>
      <c r="M12" s="94">
        <f t="shared" si="0"/>
        <v>25.041764000000001</v>
      </c>
      <c r="N12" s="9">
        <v>4.66</v>
      </c>
      <c r="O12" s="9" t="s">
        <v>2624</v>
      </c>
      <c r="P12" s="95" t="s">
        <v>2784</v>
      </c>
      <c r="Q12" s="402">
        <v>19.113996314423598</v>
      </c>
      <c r="R12" s="402">
        <v>19.802882078146801</v>
      </c>
      <c r="S12" s="402">
        <v>21.155516711132002</v>
      </c>
      <c r="T12" s="402">
        <v>23.336830377027599</v>
      </c>
      <c r="U12" s="402">
        <v>25.532299719171299</v>
      </c>
      <c r="V12" s="402">
        <v>26.880515706878899</v>
      </c>
      <c r="W12" s="402">
        <v>27.640061074166699</v>
      </c>
      <c r="X12" s="402">
        <v>2.13672980350603</v>
      </c>
      <c r="Y12" s="4" t="s">
        <v>2623</v>
      </c>
    </row>
    <row r="13" spans="1:25">
      <c r="A13" s="4" t="s">
        <v>8544</v>
      </c>
      <c r="B13" s="9" t="s">
        <v>2667</v>
      </c>
      <c r="C13" s="9" t="s">
        <v>2632</v>
      </c>
      <c r="D13" s="4" t="s">
        <v>2619</v>
      </c>
      <c r="E13" s="4">
        <v>39.299999999999997</v>
      </c>
      <c r="F13" s="4">
        <v>-9.3000000000000007</v>
      </c>
      <c r="G13" s="9">
        <v>6.38</v>
      </c>
      <c r="H13" s="93" t="s">
        <v>2640</v>
      </c>
      <c r="I13" s="9" t="s">
        <v>2621</v>
      </c>
      <c r="J13" s="95" t="s">
        <v>2644</v>
      </c>
      <c r="K13" s="94">
        <v>180.88238141335916</v>
      </c>
      <c r="L13" s="9">
        <v>-1.64</v>
      </c>
      <c r="M13" s="94">
        <f t="shared" si="0"/>
        <v>19.106464000000003</v>
      </c>
      <c r="N13" s="9">
        <v>5.73</v>
      </c>
      <c r="O13" s="9" t="s">
        <v>2624</v>
      </c>
      <c r="P13" s="95" t="s">
        <v>2651</v>
      </c>
      <c r="Q13" s="402">
        <v>14.850793217082099</v>
      </c>
      <c r="R13" s="402">
        <v>15.550030194716999</v>
      </c>
      <c r="S13" s="402">
        <v>16.8634334474254</v>
      </c>
      <c r="T13" s="402">
        <v>19.041203428894999</v>
      </c>
      <c r="U13" s="402">
        <v>21.251645067782601</v>
      </c>
      <c r="V13" s="402">
        <v>22.483838140557999</v>
      </c>
      <c r="W13" s="402">
        <v>23.191400650703802</v>
      </c>
      <c r="X13" s="402">
        <v>2.1263934623784602</v>
      </c>
      <c r="Y13" s="4" t="s">
        <v>2623</v>
      </c>
    </row>
    <row r="14" spans="1:25">
      <c r="A14" s="4" t="s">
        <v>8545</v>
      </c>
      <c r="B14" s="9" t="s">
        <v>2670</v>
      </c>
      <c r="C14" s="9" t="s">
        <v>2632</v>
      </c>
      <c r="D14" s="4" t="s">
        <v>2619</v>
      </c>
      <c r="E14" s="4">
        <v>39.299999999999997</v>
      </c>
      <c r="F14" s="4">
        <v>-9.3000000000000007</v>
      </c>
      <c r="G14" s="9">
        <v>5.53</v>
      </c>
      <c r="H14" s="93" t="s">
        <v>2629</v>
      </c>
      <c r="I14" s="9" t="s">
        <v>2621</v>
      </c>
      <c r="J14" s="95" t="s">
        <v>2644</v>
      </c>
      <c r="K14" s="94">
        <v>180.96466602129721</v>
      </c>
      <c r="L14" s="9">
        <v>-2.65</v>
      </c>
      <c r="M14" s="94">
        <f t="shared" si="0"/>
        <v>24.001024999999998</v>
      </c>
      <c r="N14" s="9">
        <v>4.92</v>
      </c>
      <c r="O14" s="9" t="s">
        <v>2624</v>
      </c>
      <c r="P14" s="95" t="s">
        <v>2784</v>
      </c>
      <c r="Q14" s="402">
        <v>18.4372517594309</v>
      </c>
      <c r="R14" s="402">
        <v>19.080382781331402</v>
      </c>
      <c r="S14" s="402">
        <v>20.414492015065299</v>
      </c>
      <c r="T14" s="402">
        <v>22.629982317245499</v>
      </c>
      <c r="U14" s="402">
        <v>24.824111286327302</v>
      </c>
      <c r="V14" s="402">
        <v>26.165788239110601</v>
      </c>
      <c r="W14" s="402">
        <v>26.8932676373263</v>
      </c>
      <c r="X14" s="402">
        <v>2.1465262507423</v>
      </c>
      <c r="Y14" s="4" t="s">
        <v>2671</v>
      </c>
    </row>
    <row r="15" spans="1:25">
      <c r="A15" s="4" t="s">
        <v>8546</v>
      </c>
      <c r="B15" s="9" t="s">
        <v>2672</v>
      </c>
      <c r="C15" s="9" t="s">
        <v>2632</v>
      </c>
      <c r="D15" s="4" t="s">
        <v>2619</v>
      </c>
      <c r="E15" s="4">
        <v>39.299999999999997</v>
      </c>
      <c r="F15" s="4">
        <v>-9.3000000000000007</v>
      </c>
      <c r="G15" s="9">
        <v>5.41</v>
      </c>
      <c r="H15" s="93" t="s">
        <v>2673</v>
      </c>
      <c r="I15" s="9" t="s">
        <v>2621</v>
      </c>
      <c r="J15" s="95" t="s">
        <v>2644</v>
      </c>
      <c r="K15" s="94">
        <v>180.97628267182961</v>
      </c>
      <c r="L15" s="9">
        <v>-1.77</v>
      </c>
      <c r="M15" s="94">
        <f t="shared" si="0"/>
        <v>19.726161000000001</v>
      </c>
      <c r="N15" s="9">
        <v>4.93</v>
      </c>
      <c r="O15" s="9" t="s">
        <v>2624</v>
      </c>
      <c r="P15" s="95" t="s">
        <v>2651</v>
      </c>
      <c r="Q15" s="402">
        <v>15.3609471501704</v>
      </c>
      <c r="R15" s="402">
        <v>16.010249867994201</v>
      </c>
      <c r="S15" s="402">
        <v>17.2928108183817</v>
      </c>
      <c r="T15" s="402">
        <v>19.497190351538698</v>
      </c>
      <c r="U15" s="402">
        <v>21.709446054573402</v>
      </c>
      <c r="V15" s="402">
        <v>23.021799878659898</v>
      </c>
      <c r="W15" s="402">
        <v>23.6679141353139</v>
      </c>
      <c r="X15" s="402">
        <v>2.1145900304705898</v>
      </c>
      <c r="Y15" s="4" t="s">
        <v>2626</v>
      </c>
    </row>
    <row r="16" spans="1:25">
      <c r="A16" s="4" t="s">
        <v>8547</v>
      </c>
      <c r="B16" s="9" t="s">
        <v>2677</v>
      </c>
      <c r="C16" s="9" t="s">
        <v>2632</v>
      </c>
      <c r="D16" s="4" t="s">
        <v>2619</v>
      </c>
      <c r="E16" s="4">
        <v>39.299999999999997</v>
      </c>
      <c r="F16" s="4">
        <v>-9.3000000000000007</v>
      </c>
      <c r="G16" s="9">
        <v>4.59</v>
      </c>
      <c r="H16" s="93" t="s">
        <v>2629</v>
      </c>
      <c r="I16" s="9" t="s">
        <v>2621</v>
      </c>
      <c r="J16" s="95" t="s">
        <v>2644</v>
      </c>
      <c r="K16" s="94">
        <v>181.05566311713457</v>
      </c>
      <c r="L16" s="9">
        <v>-2.35</v>
      </c>
      <c r="M16" s="94">
        <f t="shared" si="0"/>
        <v>22.528025</v>
      </c>
      <c r="N16" s="9">
        <v>5.58</v>
      </c>
      <c r="O16" s="9" t="s">
        <v>2624</v>
      </c>
      <c r="P16" s="95" t="s">
        <v>2651</v>
      </c>
      <c r="Q16" s="402">
        <v>17.286224469293501</v>
      </c>
      <c r="R16" s="402">
        <v>17.9960226665515</v>
      </c>
      <c r="S16" s="402">
        <v>19.300344543748299</v>
      </c>
      <c r="T16" s="402">
        <v>21.5160124972681</v>
      </c>
      <c r="U16" s="402">
        <v>23.7090097550393</v>
      </c>
      <c r="V16" s="402">
        <v>25.0612977144757</v>
      </c>
      <c r="W16" s="402">
        <v>25.771571419012101</v>
      </c>
      <c r="X16" s="402">
        <v>2.13763072974906</v>
      </c>
      <c r="Y16" s="4" t="s">
        <v>2678</v>
      </c>
    </row>
    <row r="17" spans="1:25">
      <c r="A17" s="4" t="s">
        <v>8548</v>
      </c>
      <c r="B17" s="9" t="s">
        <v>2680</v>
      </c>
      <c r="C17" s="9" t="s">
        <v>2632</v>
      </c>
      <c r="D17" s="4" t="s">
        <v>2619</v>
      </c>
      <c r="E17" s="4">
        <v>39.299999999999997</v>
      </c>
      <c r="F17" s="4">
        <v>-9.3000000000000007</v>
      </c>
      <c r="G17" s="9">
        <v>4.29</v>
      </c>
      <c r="H17" s="93" t="s">
        <v>2681</v>
      </c>
      <c r="I17" s="9" t="s">
        <v>2621</v>
      </c>
      <c r="J17" s="95" t="s">
        <v>2644</v>
      </c>
      <c r="K17" s="94">
        <v>181.08470474346564</v>
      </c>
      <c r="L17" s="9">
        <v>-2.2200000000000002</v>
      </c>
      <c r="M17" s="94">
        <f t="shared" si="0"/>
        <v>21.894756000000005</v>
      </c>
      <c r="N17" s="9">
        <v>5.17</v>
      </c>
      <c r="O17" s="9" t="s">
        <v>2624</v>
      </c>
      <c r="P17" s="95" t="s">
        <v>2651</v>
      </c>
      <c r="Q17" s="402">
        <v>16.9276340781235</v>
      </c>
      <c r="R17" s="402">
        <v>17.555267470639699</v>
      </c>
      <c r="S17" s="402">
        <v>18.813526571577398</v>
      </c>
      <c r="T17" s="402">
        <v>21.052283148223498</v>
      </c>
      <c r="U17" s="402">
        <v>23.254027385859199</v>
      </c>
      <c r="V17" s="402">
        <v>24.528818626528398</v>
      </c>
      <c r="W17" s="402">
        <v>25.1877045610678</v>
      </c>
      <c r="X17" s="402">
        <v>2.1329616223771199</v>
      </c>
      <c r="Y17" s="4" t="s">
        <v>2623</v>
      </c>
    </row>
    <row r="18" spans="1:25">
      <c r="A18" s="4" t="s">
        <v>8549</v>
      </c>
      <c r="B18" s="9" t="s">
        <v>2682</v>
      </c>
      <c r="C18" s="9" t="s">
        <v>2632</v>
      </c>
      <c r="D18" s="4" t="s">
        <v>2619</v>
      </c>
      <c r="E18" s="4">
        <v>39.299999999999997</v>
      </c>
      <c r="F18" s="4">
        <v>-9.3000000000000007</v>
      </c>
      <c r="G18" s="9">
        <v>4.29</v>
      </c>
      <c r="H18" s="93" t="s">
        <v>2673</v>
      </c>
      <c r="I18" s="9" t="s">
        <v>2621</v>
      </c>
      <c r="J18" s="95" t="s">
        <v>2644</v>
      </c>
      <c r="K18" s="94">
        <v>181.08470474346564</v>
      </c>
      <c r="L18" s="9">
        <v>-2.2599999999999998</v>
      </c>
      <c r="M18" s="94">
        <f t="shared" si="0"/>
        <v>22.089283999999999</v>
      </c>
      <c r="N18" s="9">
        <v>4.7699999999999996</v>
      </c>
      <c r="O18" s="9" t="s">
        <v>2624</v>
      </c>
      <c r="P18" s="95" t="s">
        <v>2651</v>
      </c>
      <c r="Q18" s="402">
        <v>16.980547038278999</v>
      </c>
      <c r="R18" s="402">
        <v>17.727835236045902</v>
      </c>
      <c r="S18" s="402">
        <v>19.054758050889301</v>
      </c>
      <c r="T18" s="402">
        <v>21.232667594850401</v>
      </c>
      <c r="U18" s="402">
        <v>23.438935729116601</v>
      </c>
      <c r="V18" s="402">
        <v>24.7020754476405</v>
      </c>
      <c r="W18" s="402">
        <v>25.407388646131899</v>
      </c>
      <c r="X18" s="402">
        <v>2.1232880504748999</v>
      </c>
      <c r="Y18" s="4" t="s">
        <v>2633</v>
      </c>
    </row>
    <row r="19" spans="1:25">
      <c r="A19" s="4" t="s">
        <v>8550</v>
      </c>
      <c r="B19" s="9" t="s">
        <v>2685</v>
      </c>
      <c r="C19" s="9" t="s">
        <v>2632</v>
      </c>
      <c r="D19" s="4" t="s">
        <v>2619</v>
      </c>
      <c r="E19" s="4">
        <v>39.299999999999997</v>
      </c>
      <c r="F19" s="4">
        <v>-9.3000000000000007</v>
      </c>
      <c r="G19" s="9">
        <v>4.1100000000000003</v>
      </c>
      <c r="H19" s="93" t="s">
        <v>2686</v>
      </c>
      <c r="I19" s="9" t="s">
        <v>2621</v>
      </c>
      <c r="J19" s="95" t="s">
        <v>2644</v>
      </c>
      <c r="K19" s="94">
        <v>181.10212971926427</v>
      </c>
      <c r="L19" s="9">
        <v>-2.2400000000000002</v>
      </c>
      <c r="M19" s="94">
        <f t="shared" si="0"/>
        <v>21.991983999999999</v>
      </c>
      <c r="N19" s="9">
        <v>4.67</v>
      </c>
      <c r="O19" s="9" t="s">
        <v>2624</v>
      </c>
      <c r="P19" s="95" t="s">
        <v>2651</v>
      </c>
      <c r="Q19" s="402">
        <v>17.014957927741399</v>
      </c>
      <c r="R19" s="402">
        <v>17.6396770507572</v>
      </c>
      <c r="S19" s="402">
        <v>18.948332737660099</v>
      </c>
      <c r="T19" s="402">
        <v>21.145708407013501</v>
      </c>
      <c r="U19" s="402">
        <v>23.386407652229501</v>
      </c>
      <c r="V19" s="402">
        <v>24.644472354718499</v>
      </c>
      <c r="W19" s="402">
        <v>25.380569711975699</v>
      </c>
      <c r="X19" s="402">
        <v>2.1351958334788099</v>
      </c>
      <c r="Y19" s="4" t="s">
        <v>2626</v>
      </c>
    </row>
    <row r="20" spans="1:25">
      <c r="A20" s="4" t="s">
        <v>8551</v>
      </c>
      <c r="B20" s="9" t="s">
        <v>2687</v>
      </c>
      <c r="C20" s="9" t="s">
        <v>2632</v>
      </c>
      <c r="D20" s="4" t="s">
        <v>2619</v>
      </c>
      <c r="E20" s="4">
        <v>39.299999999999997</v>
      </c>
      <c r="F20" s="4">
        <v>-9.3000000000000007</v>
      </c>
      <c r="G20" s="9">
        <v>3.87</v>
      </c>
      <c r="H20" s="93" t="s">
        <v>2643</v>
      </c>
      <c r="I20" s="9" t="s">
        <v>2621</v>
      </c>
      <c r="J20" s="95" t="s">
        <v>2644</v>
      </c>
      <c r="K20" s="94">
        <v>181.12536302032913</v>
      </c>
      <c r="L20" s="9">
        <v>-2.69</v>
      </c>
      <c r="M20" s="94">
        <f t="shared" si="0"/>
        <v>24.198649</v>
      </c>
      <c r="N20" s="9">
        <v>4.6900000000000004</v>
      </c>
      <c r="O20" s="9" t="s">
        <v>2624</v>
      </c>
      <c r="P20" s="95" t="s">
        <v>2651</v>
      </c>
      <c r="Q20" s="402">
        <v>18.521162087022802</v>
      </c>
      <c r="R20" s="402">
        <v>19.185622828463</v>
      </c>
      <c r="S20" s="402">
        <v>20.463993556143802</v>
      </c>
      <c r="T20" s="402">
        <v>22.7207064644906</v>
      </c>
      <c r="U20" s="402">
        <v>24.975118583736901</v>
      </c>
      <c r="V20" s="402">
        <v>26.233086952446701</v>
      </c>
      <c r="W20" s="402">
        <v>26.895042337298101</v>
      </c>
      <c r="X20" s="402">
        <v>2.1563756830065199</v>
      </c>
      <c r="Y20" s="4" t="s">
        <v>2626</v>
      </c>
    </row>
    <row r="21" spans="1:25">
      <c r="A21" s="4" t="s">
        <v>8552</v>
      </c>
      <c r="B21" s="9" t="s">
        <v>2688</v>
      </c>
      <c r="C21" s="9" t="s">
        <v>2632</v>
      </c>
      <c r="D21" s="4" t="s">
        <v>2619</v>
      </c>
      <c r="E21" s="4">
        <v>39.299999999999997</v>
      </c>
      <c r="F21" s="4">
        <v>-9.3000000000000007</v>
      </c>
      <c r="G21" s="9">
        <v>3.87</v>
      </c>
      <c r="H21" s="93" t="s">
        <v>2620</v>
      </c>
      <c r="I21" s="9" t="s">
        <v>2621</v>
      </c>
      <c r="J21" s="95" t="s">
        <v>2644</v>
      </c>
      <c r="K21" s="94">
        <v>181.12536302032913</v>
      </c>
      <c r="L21" s="9">
        <v>-2.72</v>
      </c>
      <c r="M21" s="94">
        <f t="shared" si="0"/>
        <v>24.347056000000002</v>
      </c>
      <c r="N21" s="9">
        <v>4.87</v>
      </c>
      <c r="O21" s="9" t="s">
        <v>2624</v>
      </c>
      <c r="P21" s="95" t="s">
        <v>2651</v>
      </c>
      <c r="Q21" s="402">
        <v>18.6009580023617</v>
      </c>
      <c r="R21" s="402">
        <v>19.294029502100202</v>
      </c>
      <c r="S21" s="402">
        <v>20.662176620621601</v>
      </c>
      <c r="T21" s="402">
        <v>22.869040370587101</v>
      </c>
      <c r="U21" s="402">
        <v>25.083008509592599</v>
      </c>
      <c r="V21" s="402">
        <v>26.389834120650701</v>
      </c>
      <c r="W21" s="402">
        <v>27.160771619986399</v>
      </c>
      <c r="X21" s="402">
        <v>2.1615042407265799</v>
      </c>
      <c r="Y21" s="4" t="s">
        <v>2623</v>
      </c>
    </row>
    <row r="22" spans="1:25">
      <c r="A22" s="4" t="s">
        <v>8553</v>
      </c>
      <c r="B22" s="9" t="s">
        <v>2695</v>
      </c>
      <c r="C22" s="9" t="s">
        <v>2632</v>
      </c>
      <c r="D22" s="4" t="s">
        <v>2619</v>
      </c>
      <c r="E22" s="4">
        <v>39.299999999999997</v>
      </c>
      <c r="F22" s="4">
        <v>-9.3000000000000007</v>
      </c>
      <c r="G22" s="9">
        <v>1.1299999999999999</v>
      </c>
      <c r="H22" s="93" t="s">
        <v>2620</v>
      </c>
      <c r="I22" s="9" t="s">
        <v>2621</v>
      </c>
      <c r="J22" s="95" t="s">
        <v>2644</v>
      </c>
      <c r="K22" s="94">
        <v>181.39060987415294</v>
      </c>
      <c r="L22" s="9">
        <v>-2.2599999999999998</v>
      </c>
      <c r="M22" s="94">
        <f t="shared" si="0"/>
        <v>22.089283999999999</v>
      </c>
      <c r="N22" s="9">
        <v>3.7</v>
      </c>
      <c r="O22" s="9" t="s">
        <v>2624</v>
      </c>
      <c r="P22" s="95" t="s">
        <v>2651</v>
      </c>
      <c r="Q22" s="402">
        <v>16.954338562651099</v>
      </c>
      <c r="R22" s="402">
        <v>17.7100843076228</v>
      </c>
      <c r="S22" s="402">
        <v>19.013634541354499</v>
      </c>
      <c r="T22" s="402">
        <v>21.218267491375499</v>
      </c>
      <c r="U22" s="402">
        <v>23.406755230823101</v>
      </c>
      <c r="V22" s="402">
        <v>24.648364338499501</v>
      </c>
      <c r="W22" s="402">
        <v>25.361958370220801</v>
      </c>
      <c r="X22" s="402">
        <v>2.1192931387713201</v>
      </c>
      <c r="Y22" s="4" t="s">
        <v>2633</v>
      </c>
    </row>
    <row r="23" spans="1:25">
      <c r="A23" s="4" t="s">
        <v>8554</v>
      </c>
      <c r="B23" s="9" t="s">
        <v>2697</v>
      </c>
      <c r="C23" s="9" t="s">
        <v>2632</v>
      </c>
      <c r="D23" s="4" t="s">
        <v>2619</v>
      </c>
      <c r="E23" s="4">
        <v>39.299999999999997</v>
      </c>
      <c r="F23" s="4">
        <v>-9.3000000000000007</v>
      </c>
      <c r="G23" s="9">
        <v>0.81</v>
      </c>
      <c r="H23" s="93" t="s">
        <v>2629</v>
      </c>
      <c r="I23" s="9" t="s">
        <v>2621</v>
      </c>
      <c r="J23" s="95" t="s">
        <v>2644</v>
      </c>
      <c r="K23" s="286">
        <v>181.42158760890609</v>
      </c>
      <c r="L23" s="247">
        <v>-2.54</v>
      </c>
      <c r="M23" s="286">
        <f t="shared" si="0"/>
        <v>23.459044000000002</v>
      </c>
      <c r="N23" s="9">
        <v>4.58</v>
      </c>
      <c r="O23" s="9" t="s">
        <v>2624</v>
      </c>
      <c r="P23" s="95" t="s">
        <v>2651</v>
      </c>
      <c r="Q23" s="402">
        <v>17.994367548548801</v>
      </c>
      <c r="R23" s="402">
        <v>18.722921376305699</v>
      </c>
      <c r="S23" s="402">
        <v>19.983325042935402</v>
      </c>
      <c r="T23" s="402">
        <v>22.194156861905</v>
      </c>
      <c r="U23" s="402">
        <v>24.3921295922738</v>
      </c>
      <c r="V23" s="402">
        <v>25.627794697214298</v>
      </c>
      <c r="W23" s="402">
        <v>26.326831750872898</v>
      </c>
      <c r="X23" s="402">
        <v>2.1179681677033302</v>
      </c>
      <c r="Y23" s="4" t="s">
        <v>2626</v>
      </c>
    </row>
    <row r="24" spans="1:25">
      <c r="A24" s="4" t="s">
        <v>8555</v>
      </c>
      <c r="B24" s="9" t="s">
        <v>2698</v>
      </c>
      <c r="C24" s="9" t="s">
        <v>2632</v>
      </c>
      <c r="D24" s="4" t="s">
        <v>2619</v>
      </c>
      <c r="E24" s="4">
        <v>39.299999999999997</v>
      </c>
      <c r="F24" s="4">
        <v>-9.3000000000000007</v>
      </c>
      <c r="G24" s="9">
        <v>0.81</v>
      </c>
      <c r="H24" s="93" t="s">
        <v>2629</v>
      </c>
      <c r="I24" s="9" t="s">
        <v>2621</v>
      </c>
      <c r="J24" s="95" t="s">
        <v>2644</v>
      </c>
      <c r="K24" s="286">
        <v>181.42158760890609</v>
      </c>
      <c r="L24" s="247">
        <v>-2.3199999999999998</v>
      </c>
      <c r="M24" s="286">
        <f t="shared" si="0"/>
        <v>22.381616000000001</v>
      </c>
      <c r="N24" s="9">
        <v>4.3899999999999997</v>
      </c>
      <c r="O24" s="9" t="s">
        <v>2624</v>
      </c>
      <c r="P24" s="95" t="s">
        <v>2651</v>
      </c>
      <c r="Q24" s="402">
        <v>17.195371439593199</v>
      </c>
      <c r="R24" s="402">
        <v>17.8892662183166</v>
      </c>
      <c r="S24" s="402">
        <v>19.197286672740599</v>
      </c>
      <c r="T24" s="402">
        <v>21.405934016730601</v>
      </c>
      <c r="U24" s="402">
        <v>23.6078944848697</v>
      </c>
      <c r="V24" s="402">
        <v>24.948728646886799</v>
      </c>
      <c r="W24" s="402">
        <v>25.628979779878399</v>
      </c>
      <c r="X24" s="402">
        <v>2.14317488485813</v>
      </c>
      <c r="Y24" s="4" t="s">
        <v>2678</v>
      </c>
    </row>
    <row r="25" spans="1:25">
      <c r="A25" s="4" t="s">
        <v>8556</v>
      </c>
      <c r="B25" s="9" t="s">
        <v>2699</v>
      </c>
      <c r="C25" s="9" t="s">
        <v>2632</v>
      </c>
      <c r="D25" s="4" t="s">
        <v>2619</v>
      </c>
      <c r="E25" s="4">
        <v>39.299999999999997</v>
      </c>
      <c r="F25" s="4">
        <v>-9.3000000000000007</v>
      </c>
      <c r="G25" s="9">
        <v>0.44</v>
      </c>
      <c r="H25" s="93" t="s">
        <v>2620</v>
      </c>
      <c r="I25" s="9" t="s">
        <v>2621</v>
      </c>
      <c r="J25" s="95" t="s">
        <v>2644</v>
      </c>
      <c r="K25" s="286">
        <v>181.5</v>
      </c>
      <c r="L25" s="247">
        <v>-2.33</v>
      </c>
      <c r="M25" s="286">
        <f t="shared" si="0"/>
        <v>22.430401</v>
      </c>
      <c r="N25" s="9">
        <v>4.17</v>
      </c>
      <c r="O25" s="9" t="s">
        <v>2624</v>
      </c>
      <c r="P25" s="95" t="s">
        <v>2651</v>
      </c>
      <c r="Q25" s="402">
        <v>17.342062537207799</v>
      </c>
      <c r="R25" s="402">
        <v>17.9390460740787</v>
      </c>
      <c r="S25" s="402">
        <v>19.2027679987829</v>
      </c>
      <c r="T25" s="402">
        <v>21.422337822793299</v>
      </c>
      <c r="U25" s="402">
        <v>23.643314553112901</v>
      </c>
      <c r="V25" s="402">
        <v>24.874842943857701</v>
      </c>
      <c r="W25" s="402">
        <v>25.585373517764701</v>
      </c>
      <c r="X25" s="402">
        <v>2.1214668591220698</v>
      </c>
      <c r="Y25" s="4" t="s">
        <v>2626</v>
      </c>
    </row>
    <row r="26" spans="1:25">
      <c r="A26" s="4" t="s">
        <v>8557</v>
      </c>
      <c r="B26" s="9" t="s">
        <v>2641</v>
      </c>
      <c r="C26" s="9" t="s">
        <v>2642</v>
      </c>
      <c r="D26" s="4" t="s">
        <v>2619</v>
      </c>
      <c r="E26" s="4">
        <v>39.299999999999997</v>
      </c>
      <c r="F26" s="4">
        <v>-9.3000000000000007</v>
      </c>
      <c r="G26" s="9">
        <v>141.85</v>
      </c>
      <c r="H26" s="93" t="s">
        <v>2643</v>
      </c>
      <c r="I26" s="9" t="s">
        <v>2621</v>
      </c>
      <c r="J26" s="95" t="s">
        <v>2644</v>
      </c>
      <c r="K26" s="286">
        <v>180.5</v>
      </c>
      <c r="L26" s="247">
        <v>-2.2000000000000002</v>
      </c>
      <c r="M26" s="286">
        <f t="shared" si="0"/>
        <v>21.797600000000003</v>
      </c>
      <c r="N26" s="9">
        <v>4.9800000000000004</v>
      </c>
      <c r="O26" s="9" t="s">
        <v>2624</v>
      </c>
      <c r="P26" s="95" t="s">
        <v>2646</v>
      </c>
      <c r="Q26" s="402">
        <v>16.859152745884</v>
      </c>
      <c r="R26" s="402">
        <v>17.424910141239099</v>
      </c>
      <c r="S26" s="402">
        <v>18.784336480293799</v>
      </c>
      <c r="T26" s="402">
        <v>21.008477234116</v>
      </c>
      <c r="U26" s="402">
        <v>23.253034983869199</v>
      </c>
      <c r="V26" s="402">
        <v>24.529227842825801</v>
      </c>
      <c r="W26" s="402">
        <v>25.170633522066499</v>
      </c>
      <c r="X26" s="402">
        <v>2.1420871164206901</v>
      </c>
      <c r="Y26" s="4" t="s">
        <v>2645</v>
      </c>
    </row>
    <row r="27" spans="1:25">
      <c r="A27" s="4" t="s">
        <v>8558</v>
      </c>
      <c r="B27" s="9" t="s">
        <v>2661</v>
      </c>
      <c r="C27" s="9" t="s">
        <v>2642</v>
      </c>
      <c r="D27" s="4" t="s">
        <v>2619</v>
      </c>
      <c r="E27" s="4">
        <v>39.299999999999997</v>
      </c>
      <c r="F27" s="4">
        <v>-9.3000000000000007</v>
      </c>
      <c r="G27" s="9">
        <v>136.55000000000001</v>
      </c>
      <c r="H27" s="93" t="s">
        <v>2629</v>
      </c>
      <c r="I27" s="9" t="s">
        <v>2621</v>
      </c>
      <c r="J27" s="95" t="s">
        <v>2644</v>
      </c>
      <c r="K27" s="94">
        <v>180.81989026063101</v>
      </c>
      <c r="L27" s="9">
        <v>-1.98</v>
      </c>
      <c r="M27" s="94">
        <f t="shared" si="0"/>
        <v>20.733636000000001</v>
      </c>
      <c r="N27" s="9">
        <v>5.72</v>
      </c>
      <c r="O27" s="9" t="s">
        <v>2624</v>
      </c>
      <c r="P27" s="95" t="s">
        <v>2651</v>
      </c>
      <c r="Q27" s="402">
        <v>16.087559625843198</v>
      </c>
      <c r="R27" s="402">
        <v>16.745737661446299</v>
      </c>
      <c r="S27" s="402">
        <v>18.047039635961099</v>
      </c>
      <c r="T27" s="402">
        <v>20.248278196255502</v>
      </c>
      <c r="U27" s="402">
        <v>22.4900493303983</v>
      </c>
      <c r="V27" s="402">
        <v>23.844223449687998</v>
      </c>
      <c r="W27" s="402">
        <v>24.4268154807902</v>
      </c>
      <c r="X27" s="402">
        <v>2.1443502580265399</v>
      </c>
      <c r="Y27" s="4" t="s">
        <v>2662</v>
      </c>
    </row>
    <row r="28" spans="1:25">
      <c r="A28" s="4" t="s">
        <v>8559</v>
      </c>
      <c r="B28" s="9" t="s">
        <v>2663</v>
      </c>
      <c r="C28" s="9" t="s">
        <v>2642</v>
      </c>
      <c r="D28" s="4" t="s">
        <v>2619</v>
      </c>
      <c r="E28" s="4">
        <v>39.299999999999997</v>
      </c>
      <c r="F28" s="4">
        <v>-9.3000000000000007</v>
      </c>
      <c r="G28" s="9">
        <v>136.55000000000001</v>
      </c>
      <c r="H28" s="93" t="s">
        <v>2629</v>
      </c>
      <c r="I28" s="9" t="s">
        <v>2621</v>
      </c>
      <c r="J28" s="95" t="s">
        <v>2644</v>
      </c>
      <c r="K28" s="94">
        <v>180.81989026063101</v>
      </c>
      <c r="L28" s="9">
        <v>-2.23</v>
      </c>
      <c r="M28" s="94">
        <f t="shared" si="0"/>
        <v>21.943361000000003</v>
      </c>
      <c r="N28" s="9">
        <v>5.54</v>
      </c>
      <c r="O28" s="9" t="s">
        <v>2624</v>
      </c>
      <c r="P28" s="95" t="s">
        <v>2651</v>
      </c>
      <c r="Q28" s="402">
        <v>16.8067322894786</v>
      </c>
      <c r="R28" s="402">
        <v>17.513057864328601</v>
      </c>
      <c r="S28" s="402">
        <v>18.845655139853999</v>
      </c>
      <c r="T28" s="402">
        <v>21.152623100450199</v>
      </c>
      <c r="U28" s="402">
        <v>23.409624898305001</v>
      </c>
      <c r="V28" s="402">
        <v>24.730596574694701</v>
      </c>
      <c r="W28" s="402">
        <v>25.490922734127199</v>
      </c>
      <c r="X28" s="402">
        <v>2.1986040914649201</v>
      </c>
      <c r="Y28" s="4" t="s">
        <v>2664</v>
      </c>
    </row>
    <row r="29" spans="1:25">
      <c r="A29" s="4" t="s">
        <v>8560</v>
      </c>
      <c r="B29" s="9" t="s">
        <v>2665</v>
      </c>
      <c r="C29" s="9" t="s">
        <v>2642</v>
      </c>
      <c r="D29" s="4" t="s">
        <v>2619</v>
      </c>
      <c r="E29" s="4">
        <v>39.299999999999997</v>
      </c>
      <c r="F29" s="4">
        <v>-9.3000000000000007</v>
      </c>
      <c r="G29" s="9">
        <v>136.44999999999999</v>
      </c>
      <c r="H29" s="93" t="s">
        <v>2620</v>
      </c>
      <c r="I29" s="9" t="s">
        <v>2621</v>
      </c>
      <c r="J29" s="95" t="s">
        <v>2644</v>
      </c>
      <c r="K29" s="94">
        <v>180.82592592592593</v>
      </c>
      <c r="L29" s="9">
        <v>-2.34</v>
      </c>
      <c r="M29" s="94">
        <f t="shared" si="0"/>
        <v>22.479203999999999</v>
      </c>
      <c r="N29" s="9">
        <v>5.45</v>
      </c>
      <c r="O29" s="9" t="s">
        <v>2624</v>
      </c>
      <c r="P29" s="95" t="s">
        <v>2651</v>
      </c>
      <c r="Q29" s="402">
        <v>17.281841130559801</v>
      </c>
      <c r="R29" s="402">
        <v>17.987027178654898</v>
      </c>
      <c r="S29" s="402">
        <v>19.272937141466201</v>
      </c>
      <c r="T29" s="402">
        <v>21.5047232526851</v>
      </c>
      <c r="U29" s="402">
        <v>23.731536212627599</v>
      </c>
      <c r="V29" s="402">
        <v>25.044777405324101</v>
      </c>
      <c r="W29" s="402">
        <v>25.677072451223101</v>
      </c>
      <c r="X29" s="402">
        <v>2.14794330743922</v>
      </c>
      <c r="Y29" s="4" t="s">
        <v>2666</v>
      </c>
    </row>
    <row r="30" spans="1:25">
      <c r="A30" s="4" t="s">
        <v>8561</v>
      </c>
      <c r="B30" s="9" t="s">
        <v>2668</v>
      </c>
      <c r="C30" s="9" t="s">
        <v>2642</v>
      </c>
      <c r="D30" s="4" t="s">
        <v>2619</v>
      </c>
      <c r="E30" s="4">
        <v>39.299999999999997</v>
      </c>
      <c r="F30" s="4">
        <v>-9.3000000000000007</v>
      </c>
      <c r="G30" s="9">
        <v>135.08000000000001</v>
      </c>
      <c r="H30" s="93" t="s">
        <v>2629</v>
      </c>
      <c r="I30" s="9" t="s">
        <v>2621</v>
      </c>
      <c r="J30" s="95" t="s">
        <v>2644</v>
      </c>
      <c r="K30" s="94">
        <v>180.9086145404664</v>
      </c>
      <c r="L30" s="9">
        <v>-1.96</v>
      </c>
      <c r="M30" s="94">
        <f t="shared" si="0"/>
        <v>20.637344000000002</v>
      </c>
      <c r="N30" s="9">
        <v>5.3159999999999998</v>
      </c>
      <c r="O30" s="9" t="s">
        <v>2624</v>
      </c>
      <c r="P30" s="95" t="s">
        <v>2651</v>
      </c>
      <c r="Q30" s="402">
        <v>15.9974288814047</v>
      </c>
      <c r="R30" s="402">
        <v>16.719221156692999</v>
      </c>
      <c r="S30" s="402">
        <v>17.933993179315799</v>
      </c>
      <c r="T30" s="402">
        <v>20.139506105001001</v>
      </c>
      <c r="U30" s="402">
        <v>22.333823750884001</v>
      </c>
      <c r="V30" s="402">
        <v>23.6341254698618</v>
      </c>
      <c r="W30" s="402">
        <v>24.2657278987447</v>
      </c>
      <c r="X30" s="402">
        <v>2.1260250853288198</v>
      </c>
      <c r="Y30" s="4" t="s">
        <v>2669</v>
      </c>
    </row>
    <row r="31" spans="1:25">
      <c r="A31" s="4" t="s">
        <v>8562</v>
      </c>
      <c r="B31" s="9" t="s">
        <v>2679</v>
      </c>
      <c r="C31" s="9" t="s">
        <v>2642</v>
      </c>
      <c r="D31" s="4" t="s">
        <v>2619</v>
      </c>
      <c r="E31" s="4">
        <v>39.299999999999997</v>
      </c>
      <c r="F31" s="4">
        <v>-9.3000000000000007</v>
      </c>
      <c r="G31" s="9">
        <v>132.4</v>
      </c>
      <c r="H31" s="93" t="s">
        <v>2629</v>
      </c>
      <c r="I31" s="9" t="s">
        <v>2621</v>
      </c>
      <c r="J31" s="95" t="s">
        <v>2644</v>
      </c>
      <c r="K31" s="94">
        <v>181.07037037037037</v>
      </c>
      <c r="L31" s="9">
        <v>-2.19</v>
      </c>
      <c r="M31" s="94">
        <f t="shared" si="0"/>
        <v>21.749048999999999</v>
      </c>
      <c r="N31" s="9">
        <v>4.0460000000000003</v>
      </c>
      <c r="O31" s="9" t="s">
        <v>2624</v>
      </c>
      <c r="P31" s="95" t="s">
        <v>2651</v>
      </c>
      <c r="Q31" s="402">
        <v>16.8720136894425</v>
      </c>
      <c r="R31" s="402">
        <v>17.489057882979498</v>
      </c>
      <c r="S31" s="402">
        <v>18.777631563787999</v>
      </c>
      <c r="T31" s="402">
        <v>21.006554259218699</v>
      </c>
      <c r="U31" s="402">
        <v>23.229978339978</v>
      </c>
      <c r="V31" s="402">
        <v>24.527167758795599</v>
      </c>
      <c r="W31" s="402">
        <v>25.158938892791401</v>
      </c>
      <c r="X31" s="402">
        <v>2.1383013953719998</v>
      </c>
      <c r="Y31" s="4" t="s">
        <v>2669</v>
      </c>
    </row>
    <row r="32" spans="1:25">
      <c r="A32" s="4" t="s">
        <v>8563</v>
      </c>
      <c r="B32" s="9" t="s">
        <v>2690</v>
      </c>
      <c r="C32" s="9" t="s">
        <v>2642</v>
      </c>
      <c r="D32" s="4" t="s">
        <v>2619</v>
      </c>
      <c r="E32" s="4">
        <v>39.299999999999997</v>
      </c>
      <c r="F32" s="4">
        <v>-9.3000000000000007</v>
      </c>
      <c r="G32" s="9">
        <v>130.80000000000001</v>
      </c>
      <c r="H32" s="93" t="s">
        <v>2620</v>
      </c>
      <c r="I32" s="9" t="s">
        <v>2621</v>
      </c>
      <c r="J32" s="95" t="s">
        <v>2644</v>
      </c>
      <c r="K32" s="184">
        <v>181.16694101508915</v>
      </c>
      <c r="L32" s="183">
        <v>-2.09</v>
      </c>
      <c r="M32" s="94">
        <f t="shared" si="0"/>
        <v>21.264529000000003</v>
      </c>
      <c r="N32" s="9">
        <v>3.51</v>
      </c>
      <c r="O32" s="9" t="s">
        <v>2624</v>
      </c>
      <c r="P32" s="95" t="s">
        <v>2651</v>
      </c>
      <c r="Q32" s="402">
        <v>16.405393220615899</v>
      </c>
      <c r="R32" s="402">
        <v>17.096474917040702</v>
      </c>
      <c r="S32" s="402">
        <v>18.3980758697368</v>
      </c>
      <c r="T32" s="402">
        <v>20.6067710222895</v>
      </c>
      <c r="U32" s="402">
        <v>22.787362789285002</v>
      </c>
      <c r="V32" s="402">
        <v>24.117381120890801</v>
      </c>
      <c r="W32" s="402">
        <v>24.820367095289701</v>
      </c>
      <c r="X32" s="402">
        <v>2.1260411959735599</v>
      </c>
      <c r="Y32" s="4" t="s">
        <v>2691</v>
      </c>
    </row>
    <row r="33" spans="1:25">
      <c r="A33" s="4" t="s">
        <v>8564</v>
      </c>
      <c r="B33" s="9" t="s">
        <v>2693</v>
      </c>
      <c r="C33" s="9" t="s">
        <v>2642</v>
      </c>
      <c r="D33" s="4" t="s">
        <v>2619</v>
      </c>
      <c r="E33" s="4">
        <v>39.299999999999997</v>
      </c>
      <c r="F33" s="4">
        <v>-9.3000000000000007</v>
      </c>
      <c r="G33" s="9">
        <v>129.15</v>
      </c>
      <c r="H33" s="93" t="s">
        <v>2635</v>
      </c>
      <c r="I33" s="9" t="s">
        <v>2621</v>
      </c>
      <c r="J33" s="95" t="s">
        <v>2644</v>
      </c>
      <c r="K33" s="184">
        <v>181.26652949245542</v>
      </c>
      <c r="L33" s="183">
        <v>-2.36</v>
      </c>
      <c r="M33" s="94">
        <f t="shared" si="0"/>
        <v>22.576864</v>
      </c>
      <c r="N33" s="9">
        <v>3.13</v>
      </c>
      <c r="O33" s="9" t="s">
        <v>2624</v>
      </c>
      <c r="P33" s="95" t="s">
        <v>2651</v>
      </c>
      <c r="Q33" s="402">
        <v>17.3413457528066</v>
      </c>
      <c r="R33" s="402">
        <v>18.009309202287699</v>
      </c>
      <c r="S33" s="402">
        <v>19.364375876978901</v>
      </c>
      <c r="T33" s="402">
        <v>21.588594792955799</v>
      </c>
      <c r="U33" s="402">
        <v>23.810350135507001</v>
      </c>
      <c r="V33" s="402">
        <v>25.129857513838701</v>
      </c>
      <c r="W33" s="402">
        <v>25.775104034215499</v>
      </c>
      <c r="X33" s="402">
        <v>2.1507599862809101</v>
      </c>
      <c r="Y33" s="4" t="s">
        <v>2669</v>
      </c>
    </row>
    <row r="34" spans="1:25">
      <c r="A34" s="4" t="s">
        <v>8565</v>
      </c>
      <c r="B34" s="9" t="s">
        <v>2694</v>
      </c>
      <c r="C34" s="9" t="s">
        <v>2642</v>
      </c>
      <c r="D34" s="4" t="s">
        <v>2619</v>
      </c>
      <c r="E34" s="4">
        <v>39.299999999999997</v>
      </c>
      <c r="F34" s="4">
        <v>-9.3000000000000007</v>
      </c>
      <c r="G34" s="9">
        <v>127.88</v>
      </c>
      <c r="H34" s="93" t="s">
        <v>2620</v>
      </c>
      <c r="I34" s="9" t="s">
        <v>2621</v>
      </c>
      <c r="J34" s="95" t="s">
        <v>2644</v>
      </c>
      <c r="K34" s="184">
        <v>181.34318244170095</v>
      </c>
      <c r="L34" s="183">
        <v>-2.52</v>
      </c>
      <c r="M34" s="184">
        <f t="shared" si="0"/>
        <v>23.360735999999999</v>
      </c>
      <c r="N34" s="9">
        <v>1.9279999999999999</v>
      </c>
      <c r="O34" s="9" t="s">
        <v>2624</v>
      </c>
      <c r="P34" s="95" t="s">
        <v>2651</v>
      </c>
      <c r="Q34" s="402">
        <v>17.963224957457701</v>
      </c>
      <c r="R34" s="402">
        <v>18.668995337458</v>
      </c>
      <c r="S34" s="402">
        <v>19.9924926607268</v>
      </c>
      <c r="T34" s="402">
        <v>22.1935135598067</v>
      </c>
      <c r="U34" s="402">
        <v>24.422279901021401</v>
      </c>
      <c r="V34" s="402">
        <v>25.690462383799499</v>
      </c>
      <c r="W34" s="402">
        <v>26.4002444748124</v>
      </c>
      <c r="X34" s="402">
        <v>2.1437076160387001</v>
      </c>
      <c r="Y34" s="4" t="s">
        <v>2669</v>
      </c>
    </row>
    <row r="35" spans="1:25">
      <c r="A35" s="4" t="s">
        <v>8566</v>
      </c>
      <c r="B35" s="9" t="s">
        <v>2696</v>
      </c>
      <c r="C35" s="9" t="s">
        <v>2642</v>
      </c>
      <c r="D35" s="4" t="s">
        <v>2619</v>
      </c>
      <c r="E35" s="4">
        <v>39.299999999999997</v>
      </c>
      <c r="F35" s="4">
        <v>-9.3000000000000007</v>
      </c>
      <c r="G35" s="9">
        <v>127.05</v>
      </c>
      <c r="H35" s="93" t="s">
        <v>2673</v>
      </c>
      <c r="I35" s="9" t="s">
        <v>2621</v>
      </c>
      <c r="J35" s="95" t="s">
        <v>2644</v>
      </c>
      <c r="K35" s="184">
        <v>181.39327846364884</v>
      </c>
      <c r="L35" s="183">
        <v>-2.76</v>
      </c>
      <c r="M35" s="94">
        <f t="shared" ref="M35:M66" si="1">16.1-4.64*(L35+1)+0.09*(L35+1)*(L35+1)</f>
        <v>24.545183999999999</v>
      </c>
      <c r="N35" s="9">
        <v>2.54</v>
      </c>
      <c r="O35" s="9" t="s">
        <v>2624</v>
      </c>
      <c r="P35" s="95" t="s">
        <v>2651</v>
      </c>
      <c r="Q35" s="402">
        <v>18.847197767336901</v>
      </c>
      <c r="R35" s="402">
        <v>19.5155720096514</v>
      </c>
      <c r="S35" s="402">
        <v>20.808305711288298</v>
      </c>
      <c r="T35" s="402">
        <v>22.987649904716601</v>
      </c>
      <c r="U35" s="402">
        <v>25.176967293545498</v>
      </c>
      <c r="V35" s="402">
        <v>26.441646336802702</v>
      </c>
      <c r="W35" s="402">
        <v>27.143072575400701</v>
      </c>
      <c r="X35" s="402">
        <v>2.11098870987334</v>
      </c>
      <c r="Y35" s="4" t="s">
        <v>2669</v>
      </c>
    </row>
    <row r="36" spans="1:25">
      <c r="A36" s="4" t="s">
        <v>8567</v>
      </c>
      <c r="B36" s="9" t="s">
        <v>2701</v>
      </c>
      <c r="C36" s="9" t="s">
        <v>2642</v>
      </c>
      <c r="D36" s="4" t="s">
        <v>2619</v>
      </c>
      <c r="E36" s="4">
        <v>39.299999999999997</v>
      </c>
      <c r="F36" s="4">
        <v>-9.3000000000000007</v>
      </c>
      <c r="G36" s="9">
        <v>119.05</v>
      </c>
      <c r="H36" s="93" t="s">
        <v>2620</v>
      </c>
      <c r="I36" s="9" t="s">
        <v>2621</v>
      </c>
      <c r="J36" s="95" t="s">
        <v>2644</v>
      </c>
      <c r="K36" s="184">
        <v>181.8761316872428</v>
      </c>
      <c r="L36" s="183">
        <v>-2.5299999999999998</v>
      </c>
      <c r="M36" s="94">
        <f t="shared" si="1"/>
        <v>23.409881000000002</v>
      </c>
      <c r="N36" s="9">
        <v>0.53</v>
      </c>
      <c r="O36" s="9" t="s">
        <v>2624</v>
      </c>
      <c r="P36" s="9" t="s">
        <v>2702</v>
      </c>
      <c r="Q36" s="402">
        <v>18.072406372851098</v>
      </c>
      <c r="R36" s="402">
        <v>18.771653345096301</v>
      </c>
      <c r="S36" s="402">
        <v>19.9701827339494</v>
      </c>
      <c r="T36" s="402">
        <v>22.186977977235699</v>
      </c>
      <c r="U36" s="402">
        <v>24.407527208456301</v>
      </c>
      <c r="V36" s="402">
        <v>25.729042280169399</v>
      </c>
      <c r="W36" s="402">
        <v>26.387081886440999</v>
      </c>
      <c r="X36" s="402">
        <v>2.1364173272195601</v>
      </c>
      <c r="Y36" s="4" t="s">
        <v>2662</v>
      </c>
    </row>
    <row r="37" spans="1:25">
      <c r="A37" s="4" t="s">
        <v>8568</v>
      </c>
      <c r="B37" s="9" t="s">
        <v>2703</v>
      </c>
      <c r="C37" s="9" t="s">
        <v>2642</v>
      </c>
      <c r="D37" s="4" t="s">
        <v>2619</v>
      </c>
      <c r="E37" s="4">
        <v>39.299999999999997</v>
      </c>
      <c r="F37" s="4">
        <v>-9.3000000000000007</v>
      </c>
      <c r="G37" s="9">
        <v>112.05</v>
      </c>
      <c r="H37" s="93" t="s">
        <v>2643</v>
      </c>
      <c r="I37" s="9" t="s">
        <v>2621</v>
      </c>
      <c r="J37" s="95" t="s">
        <v>2704</v>
      </c>
      <c r="K37" s="94">
        <v>182.29862825788751</v>
      </c>
      <c r="L37" s="9">
        <v>-1.69</v>
      </c>
      <c r="M37" s="94">
        <f t="shared" si="1"/>
        <v>19.344449000000001</v>
      </c>
      <c r="N37" s="9">
        <v>3.72</v>
      </c>
      <c r="O37" s="9" t="s">
        <v>2624</v>
      </c>
      <c r="P37" s="95" t="s">
        <v>2705</v>
      </c>
      <c r="Q37" s="402">
        <v>15.015676088942</v>
      </c>
      <c r="R37" s="402">
        <v>15.621049285771401</v>
      </c>
      <c r="S37" s="402">
        <v>16.931219588482001</v>
      </c>
      <c r="T37" s="402">
        <v>19.181026751975701</v>
      </c>
      <c r="U37" s="402">
        <v>21.414298842221399</v>
      </c>
      <c r="V37" s="402">
        <v>22.735942023113498</v>
      </c>
      <c r="W37" s="402">
        <v>23.429228652297201</v>
      </c>
      <c r="X37" s="402">
        <v>2.15647781384031</v>
      </c>
      <c r="Y37" s="4" t="s">
        <v>2669</v>
      </c>
    </row>
    <row r="38" spans="1:25">
      <c r="A38" s="4" t="s">
        <v>8569</v>
      </c>
      <c r="B38" s="9" t="s">
        <v>2706</v>
      </c>
      <c r="C38" s="9" t="s">
        <v>2642</v>
      </c>
      <c r="D38" s="4" t="s">
        <v>2619</v>
      </c>
      <c r="E38" s="4">
        <v>39.299999999999997</v>
      </c>
      <c r="F38" s="4">
        <v>-9.3000000000000007</v>
      </c>
      <c r="G38" s="9">
        <v>110.2</v>
      </c>
      <c r="H38" s="93" t="s">
        <v>2629</v>
      </c>
      <c r="I38" s="9" t="s">
        <v>2621</v>
      </c>
      <c r="J38" s="95" t="s">
        <v>2704</v>
      </c>
      <c r="K38" s="184">
        <v>182.41028806584362</v>
      </c>
      <c r="L38" s="183">
        <v>-1.36</v>
      </c>
      <c r="M38" s="184">
        <f t="shared" si="1"/>
        <v>17.782064000000002</v>
      </c>
      <c r="N38" s="9">
        <v>3.8170000000000002</v>
      </c>
      <c r="O38" s="9" t="s">
        <v>2624</v>
      </c>
      <c r="P38" s="95" t="s">
        <v>2705</v>
      </c>
      <c r="Q38" s="402">
        <v>13.9194661810754</v>
      </c>
      <c r="R38" s="402">
        <v>14.5671478899938</v>
      </c>
      <c r="S38" s="402">
        <v>15.8882775446466</v>
      </c>
      <c r="T38" s="402">
        <v>18.0622006611021</v>
      </c>
      <c r="U38" s="402">
        <v>20.279220566343302</v>
      </c>
      <c r="V38" s="402">
        <v>21.564756324636001</v>
      </c>
      <c r="W38" s="402">
        <v>22.260430772061099</v>
      </c>
      <c r="X38" s="402">
        <v>2.1252353099466701</v>
      </c>
      <c r="Y38" s="4" t="s">
        <v>2666</v>
      </c>
    </row>
    <row r="39" spans="1:25">
      <c r="A39" s="4" t="s">
        <v>8570</v>
      </c>
      <c r="B39" s="9" t="s">
        <v>2707</v>
      </c>
      <c r="C39" s="9" t="s">
        <v>2642</v>
      </c>
      <c r="D39" s="4" t="s">
        <v>2619</v>
      </c>
      <c r="E39" s="4">
        <v>39.299999999999997</v>
      </c>
      <c r="F39" s="4">
        <v>-9.3000000000000007</v>
      </c>
      <c r="G39" s="9">
        <v>108.9</v>
      </c>
      <c r="H39" s="93" t="s">
        <v>2643</v>
      </c>
      <c r="I39" s="9" t="s">
        <v>2621</v>
      </c>
      <c r="J39" s="95" t="s">
        <v>2704</v>
      </c>
      <c r="K39" s="184">
        <v>182.48875171467765</v>
      </c>
      <c r="L39" s="183">
        <v>-1.3</v>
      </c>
      <c r="M39" s="184">
        <f t="shared" si="1"/>
        <v>17.5001</v>
      </c>
      <c r="N39" s="9">
        <v>3.51</v>
      </c>
      <c r="O39" s="9" t="s">
        <v>2624</v>
      </c>
      <c r="P39" s="95" t="s">
        <v>2705</v>
      </c>
      <c r="Q39" s="402">
        <v>13.6261661131932</v>
      </c>
      <c r="R39" s="402">
        <v>14.277322099138599</v>
      </c>
      <c r="S39" s="402">
        <v>15.593399472836801</v>
      </c>
      <c r="T39" s="402">
        <v>17.798265792329399</v>
      </c>
      <c r="U39" s="402">
        <v>20.000163734613299</v>
      </c>
      <c r="V39" s="402">
        <v>21.3214321249358</v>
      </c>
      <c r="W39" s="402">
        <v>21.944543990884799</v>
      </c>
      <c r="X39" s="402">
        <v>2.1331805802454702</v>
      </c>
      <c r="Y39" s="4" t="s">
        <v>2669</v>
      </c>
    </row>
    <row r="40" spans="1:25">
      <c r="A40" s="4" t="s">
        <v>8571</v>
      </c>
      <c r="B40" s="9" t="s">
        <v>2709</v>
      </c>
      <c r="C40" s="9" t="s">
        <v>2642</v>
      </c>
      <c r="D40" s="4" t="s">
        <v>2619</v>
      </c>
      <c r="E40" s="4">
        <v>39.299999999999997</v>
      </c>
      <c r="F40" s="4">
        <v>-9.3000000000000007</v>
      </c>
      <c r="G40" s="9">
        <v>107.3</v>
      </c>
      <c r="H40" s="93" t="s">
        <v>2620</v>
      </c>
      <c r="I40" s="9" t="s">
        <v>2621</v>
      </c>
      <c r="J40" s="95" t="s">
        <v>2704</v>
      </c>
      <c r="K40" s="184">
        <v>182.58532235939643</v>
      </c>
      <c r="L40" s="183">
        <v>-1.5</v>
      </c>
      <c r="M40" s="184">
        <f t="shared" si="1"/>
        <v>18.442500000000003</v>
      </c>
      <c r="N40" s="9">
        <v>2.2400000000000002</v>
      </c>
      <c r="O40" s="9" t="s">
        <v>2624</v>
      </c>
      <c r="P40" s="9" t="s">
        <v>2710</v>
      </c>
      <c r="Q40" s="402">
        <v>14.3245000185573</v>
      </c>
      <c r="R40" s="402">
        <v>14.9753736279963</v>
      </c>
      <c r="S40" s="402">
        <v>16.359998653690901</v>
      </c>
      <c r="T40" s="402">
        <v>18.522228801455299</v>
      </c>
      <c r="U40" s="402">
        <v>20.6782372974012</v>
      </c>
      <c r="V40" s="402">
        <v>21.970111012461398</v>
      </c>
      <c r="W40" s="402">
        <v>22.617100138998602</v>
      </c>
      <c r="X40" s="402">
        <v>2.10992754657561</v>
      </c>
      <c r="Y40" s="4" t="s">
        <v>2662</v>
      </c>
    </row>
    <row r="41" spans="1:25">
      <c r="A41" s="4" t="s">
        <v>8572</v>
      </c>
      <c r="B41" s="9" t="s">
        <v>2711</v>
      </c>
      <c r="C41" s="9" t="s">
        <v>2642</v>
      </c>
      <c r="D41" s="4" t="s">
        <v>2619</v>
      </c>
      <c r="E41" s="4">
        <v>39.299999999999997</v>
      </c>
      <c r="F41" s="4">
        <v>-9.3000000000000007</v>
      </c>
      <c r="G41" s="9">
        <v>106.45</v>
      </c>
      <c r="H41" s="93" t="s">
        <v>2620</v>
      </c>
      <c r="I41" s="9" t="s">
        <v>2621</v>
      </c>
      <c r="J41" s="95" t="s">
        <v>2704</v>
      </c>
      <c r="K41" s="184">
        <v>182.63662551440328</v>
      </c>
      <c r="L41" s="183">
        <v>-1.67</v>
      </c>
      <c r="M41" s="184">
        <f t="shared" si="1"/>
        <v>19.249200999999999</v>
      </c>
      <c r="N41" s="9">
        <v>2.99</v>
      </c>
      <c r="O41" s="9" t="s">
        <v>2624</v>
      </c>
      <c r="P41" s="95" t="s">
        <v>2705</v>
      </c>
      <c r="Q41" s="402">
        <v>15.007085090380199</v>
      </c>
      <c r="R41" s="402">
        <v>15.620783027470299</v>
      </c>
      <c r="S41" s="402">
        <v>16.8960591554989</v>
      </c>
      <c r="T41" s="402">
        <v>19.145751247034099</v>
      </c>
      <c r="U41" s="402">
        <v>21.362491865532601</v>
      </c>
      <c r="V41" s="402">
        <v>22.7085544338189</v>
      </c>
      <c r="W41" s="402">
        <v>23.367100422030799</v>
      </c>
      <c r="X41" s="402">
        <v>2.1310096215957799</v>
      </c>
      <c r="Y41" s="4" t="s">
        <v>2645</v>
      </c>
    </row>
    <row r="42" spans="1:25">
      <c r="A42" s="4" t="s">
        <v>8573</v>
      </c>
      <c r="B42" s="9" t="s">
        <v>2712</v>
      </c>
      <c r="C42" s="9" t="s">
        <v>2642</v>
      </c>
      <c r="D42" s="4" t="s">
        <v>2619</v>
      </c>
      <c r="E42" s="4">
        <v>39.299999999999997</v>
      </c>
      <c r="F42" s="4">
        <v>-9.3000000000000007</v>
      </c>
      <c r="G42" s="9">
        <v>105.95</v>
      </c>
      <c r="H42" s="93" t="s">
        <v>2629</v>
      </c>
      <c r="I42" s="9" t="s">
        <v>2621</v>
      </c>
      <c r="J42" s="95" t="s">
        <v>2704</v>
      </c>
      <c r="K42" s="184">
        <v>182.66680384087792</v>
      </c>
      <c r="L42" s="183">
        <v>-1.9</v>
      </c>
      <c r="M42" s="184">
        <f t="shared" si="1"/>
        <v>20.3489</v>
      </c>
      <c r="N42" s="9">
        <v>1.075</v>
      </c>
      <c r="O42" s="9" t="s">
        <v>2624</v>
      </c>
      <c r="P42" s="9" t="s">
        <v>2713</v>
      </c>
      <c r="Q42" s="402">
        <v>15.820506685642799</v>
      </c>
      <c r="R42" s="402">
        <v>16.4712609866842</v>
      </c>
      <c r="S42" s="402">
        <v>17.801060820157101</v>
      </c>
      <c r="T42" s="402">
        <v>19.977162188599799</v>
      </c>
      <c r="U42" s="402">
        <v>22.185863459992099</v>
      </c>
      <c r="V42" s="402">
        <v>23.466584863723</v>
      </c>
      <c r="W42" s="402">
        <v>24.107776200866699</v>
      </c>
      <c r="X42" s="402">
        <v>2.1163334041341799</v>
      </c>
      <c r="Y42" s="4" t="s">
        <v>2662</v>
      </c>
    </row>
    <row r="43" spans="1:25">
      <c r="A43" s="4" t="s">
        <v>8574</v>
      </c>
      <c r="B43" s="9" t="s">
        <v>2714</v>
      </c>
      <c r="C43" s="9" t="s">
        <v>2642</v>
      </c>
      <c r="D43" s="4" t="s">
        <v>2619</v>
      </c>
      <c r="E43" s="4">
        <v>39.299999999999997</v>
      </c>
      <c r="F43" s="4">
        <v>-9.3000000000000007</v>
      </c>
      <c r="G43" s="9">
        <v>105.4</v>
      </c>
      <c r="H43" s="93" t="s">
        <v>2620</v>
      </c>
      <c r="I43" s="9" t="s">
        <v>2621</v>
      </c>
      <c r="J43" s="95" t="s">
        <v>2704</v>
      </c>
      <c r="K43" s="94">
        <v>182.7</v>
      </c>
      <c r="L43" s="9">
        <v>-2.2200000000000002</v>
      </c>
      <c r="M43" s="94">
        <f t="shared" si="1"/>
        <v>21.894756000000005</v>
      </c>
      <c r="N43" s="9">
        <v>-0.11</v>
      </c>
      <c r="O43" s="9" t="s">
        <v>2624</v>
      </c>
      <c r="P43" s="9" t="s">
        <v>2702</v>
      </c>
      <c r="Q43" s="402">
        <v>17.006472906077001</v>
      </c>
      <c r="R43" s="402">
        <v>17.6371923656856</v>
      </c>
      <c r="S43" s="402">
        <v>18.939468870692199</v>
      </c>
      <c r="T43" s="402">
        <v>21.1043591130504</v>
      </c>
      <c r="U43" s="402">
        <v>23.2684210132144</v>
      </c>
      <c r="V43" s="402">
        <v>24.5710972122552</v>
      </c>
      <c r="W43" s="402">
        <v>25.2386072883751</v>
      </c>
      <c r="X43" s="402">
        <v>2.09864979399637</v>
      </c>
      <c r="Y43" s="4" t="s">
        <v>2662</v>
      </c>
    </row>
    <row r="44" spans="1:25">
      <c r="A44" s="4" t="s">
        <v>8575</v>
      </c>
      <c r="B44" s="9" t="s">
        <v>2715</v>
      </c>
      <c r="C44" s="9" t="s">
        <v>2642</v>
      </c>
      <c r="D44" s="4" t="s">
        <v>2619</v>
      </c>
      <c r="E44" s="4">
        <v>39.299999999999997</v>
      </c>
      <c r="F44" s="4">
        <v>-9.3000000000000007</v>
      </c>
      <c r="G44" s="9">
        <v>105.4</v>
      </c>
      <c r="H44" s="93" t="s">
        <v>2629</v>
      </c>
      <c r="I44" s="9" t="s">
        <v>2621</v>
      </c>
      <c r="J44" s="95" t="s">
        <v>2704</v>
      </c>
      <c r="K44" s="94">
        <v>182.7</v>
      </c>
      <c r="L44" s="9">
        <v>-0.96</v>
      </c>
      <c r="M44" s="94">
        <f t="shared" si="1"/>
        <v>15.914544000000001</v>
      </c>
      <c r="N44" s="9">
        <v>2.8690000000000002</v>
      </c>
      <c r="O44" s="9" t="s">
        <v>2624</v>
      </c>
      <c r="P44" s="9" t="s">
        <v>2702</v>
      </c>
      <c r="Q44" s="402">
        <v>12.488788213281101</v>
      </c>
      <c r="R44" s="402">
        <v>13.151372573216699</v>
      </c>
      <c r="S44" s="402">
        <v>14.476888677272299</v>
      </c>
      <c r="T44" s="402">
        <v>16.626275620226401</v>
      </c>
      <c r="U44" s="402">
        <v>18.815092348223398</v>
      </c>
      <c r="V44" s="402">
        <v>20.080738423743</v>
      </c>
      <c r="W44" s="402">
        <v>20.730053934365099</v>
      </c>
      <c r="X44" s="402">
        <v>2.1033545979772699</v>
      </c>
      <c r="Y44" s="4" t="s">
        <v>2691</v>
      </c>
    </row>
    <row r="45" spans="1:25">
      <c r="A45" s="4" t="s">
        <v>8576</v>
      </c>
      <c r="B45" s="9" t="s">
        <v>2716</v>
      </c>
      <c r="C45" s="9" t="s">
        <v>2642</v>
      </c>
      <c r="D45" s="4" t="s">
        <v>2619</v>
      </c>
      <c r="E45" s="4">
        <v>39.299999999999997</v>
      </c>
      <c r="F45" s="4">
        <v>-9.3000000000000007</v>
      </c>
      <c r="G45" s="9">
        <v>105.4</v>
      </c>
      <c r="H45" s="93" t="s">
        <v>2686</v>
      </c>
      <c r="I45" s="9" t="s">
        <v>2621</v>
      </c>
      <c r="J45" s="95" t="s">
        <v>2704</v>
      </c>
      <c r="K45" s="94">
        <v>182.7</v>
      </c>
      <c r="L45" s="9">
        <v>-1.49</v>
      </c>
      <c r="M45" s="94">
        <f t="shared" si="1"/>
        <v>18.395209000000001</v>
      </c>
      <c r="N45" s="9">
        <v>2.02</v>
      </c>
      <c r="O45" s="9" t="s">
        <v>2624</v>
      </c>
      <c r="P45" s="9" t="s">
        <v>2702</v>
      </c>
      <c r="Q45" s="402">
        <v>14.396580674027501</v>
      </c>
      <c r="R45" s="402">
        <v>15.031865699418599</v>
      </c>
      <c r="S45" s="402">
        <v>16.291763274749801</v>
      </c>
      <c r="T45" s="402">
        <v>18.4675362073028</v>
      </c>
      <c r="U45" s="402">
        <v>20.667131208474299</v>
      </c>
      <c r="V45" s="402">
        <v>21.9778390798133</v>
      </c>
      <c r="W45" s="402">
        <v>22.6185504323328</v>
      </c>
      <c r="X45" s="402">
        <v>2.1133633264939702</v>
      </c>
      <c r="Y45" s="4" t="s">
        <v>2666</v>
      </c>
    </row>
    <row r="46" spans="1:25">
      <c r="A46" s="4" t="s">
        <v>8577</v>
      </c>
      <c r="B46" s="9" t="s">
        <v>2717</v>
      </c>
      <c r="C46" s="9" t="s">
        <v>2642</v>
      </c>
      <c r="D46" s="4" t="s">
        <v>2619</v>
      </c>
      <c r="E46" s="4">
        <v>39.299999999999997</v>
      </c>
      <c r="F46" s="4">
        <v>-9.3000000000000007</v>
      </c>
      <c r="G46" s="9">
        <v>105.25</v>
      </c>
      <c r="H46" s="93" t="s">
        <v>2629</v>
      </c>
      <c r="I46" s="9" t="s">
        <v>2718</v>
      </c>
      <c r="J46" s="95" t="s">
        <v>2719</v>
      </c>
      <c r="K46" s="94">
        <v>182.71002227171491</v>
      </c>
      <c r="L46" s="9">
        <v>-1.06</v>
      </c>
      <c r="M46" s="94">
        <f t="shared" si="1"/>
        <v>16.378724000000002</v>
      </c>
      <c r="N46" s="9">
        <v>1.35</v>
      </c>
      <c r="O46" s="9" t="s">
        <v>2624</v>
      </c>
      <c r="P46" s="95" t="s">
        <v>2720</v>
      </c>
      <c r="Q46" s="402">
        <v>12.797552244696799</v>
      </c>
      <c r="R46" s="402">
        <v>13.475453675319301</v>
      </c>
      <c r="S46" s="402">
        <v>14.768387994337299</v>
      </c>
      <c r="T46" s="402">
        <v>16.968638822595999</v>
      </c>
      <c r="U46" s="402">
        <v>19.195267343322602</v>
      </c>
      <c r="V46" s="402">
        <v>20.515688741008699</v>
      </c>
      <c r="W46" s="402">
        <v>21.1694609473108</v>
      </c>
      <c r="X46" s="402">
        <v>2.13144839115109</v>
      </c>
      <c r="Y46" s="4" t="s">
        <v>2662</v>
      </c>
    </row>
    <row r="47" spans="1:25">
      <c r="A47" s="4" t="s">
        <v>8578</v>
      </c>
      <c r="B47" s="9" t="s">
        <v>2721</v>
      </c>
      <c r="C47" s="9" t="s">
        <v>2642</v>
      </c>
      <c r="D47" s="4" t="s">
        <v>2619</v>
      </c>
      <c r="E47" s="4">
        <v>39.299999999999997</v>
      </c>
      <c r="F47" s="4">
        <v>-9.3000000000000007</v>
      </c>
      <c r="G47" s="9">
        <v>105.25</v>
      </c>
      <c r="H47" s="93" t="s">
        <v>2629</v>
      </c>
      <c r="I47" s="9" t="s">
        <v>2718</v>
      </c>
      <c r="J47" s="95" t="s">
        <v>2719</v>
      </c>
      <c r="K47" s="94">
        <v>182.71002227171491</v>
      </c>
      <c r="L47" s="9">
        <v>-1.04</v>
      </c>
      <c r="M47" s="94">
        <f t="shared" si="1"/>
        <v>16.285744000000001</v>
      </c>
      <c r="N47" s="9">
        <v>1.76</v>
      </c>
      <c r="O47" s="9" t="s">
        <v>2624</v>
      </c>
      <c r="P47" s="95" t="s">
        <v>2720</v>
      </c>
      <c r="Q47" s="402">
        <v>12.738037707897799</v>
      </c>
      <c r="R47" s="402">
        <v>13.3999678365237</v>
      </c>
      <c r="S47" s="402">
        <v>14.6868142378326</v>
      </c>
      <c r="T47" s="402">
        <v>16.926173103394198</v>
      </c>
      <c r="U47" s="402">
        <v>19.169990966352898</v>
      </c>
      <c r="V47" s="402">
        <v>20.509588579577901</v>
      </c>
      <c r="W47" s="402">
        <v>21.102435686054399</v>
      </c>
      <c r="X47" s="402">
        <v>2.15624905402044</v>
      </c>
      <c r="Y47" s="4" t="s">
        <v>2669</v>
      </c>
    </row>
    <row r="48" spans="1:25">
      <c r="A48" s="4" t="s">
        <v>8579</v>
      </c>
      <c r="B48" s="9" t="s">
        <v>2722</v>
      </c>
      <c r="C48" s="9" t="s">
        <v>2642</v>
      </c>
      <c r="D48" s="4" t="s">
        <v>2619</v>
      </c>
      <c r="E48" s="4">
        <v>39.299999999999997</v>
      </c>
      <c r="F48" s="4">
        <v>-9.3000000000000007</v>
      </c>
      <c r="G48" s="9">
        <v>104.05</v>
      </c>
      <c r="H48" s="93" t="s">
        <v>2629</v>
      </c>
      <c r="I48" s="9" t="s">
        <v>2718</v>
      </c>
      <c r="J48" s="95" t="s">
        <v>2719</v>
      </c>
      <c r="K48" s="94">
        <v>182.79020044543429</v>
      </c>
      <c r="L48" s="9">
        <v>-0.97</v>
      </c>
      <c r="M48" s="94">
        <f t="shared" si="1"/>
        <v>15.960881000000001</v>
      </c>
      <c r="N48" s="9">
        <v>1.38</v>
      </c>
      <c r="O48" s="9" t="s">
        <v>2624</v>
      </c>
      <c r="P48" s="95" t="s">
        <v>2720</v>
      </c>
      <c r="Q48" s="402">
        <v>12.4995488727245</v>
      </c>
      <c r="R48" s="402">
        <v>13.153822166054701</v>
      </c>
      <c r="S48" s="402">
        <v>14.4153970819689</v>
      </c>
      <c r="T48" s="402">
        <v>16.639509703668999</v>
      </c>
      <c r="U48" s="402">
        <v>18.8462898558675</v>
      </c>
      <c r="V48" s="402">
        <v>20.174098747802201</v>
      </c>
      <c r="W48" s="402">
        <v>20.759322965426598</v>
      </c>
      <c r="X48" s="402">
        <v>2.1374717914079802</v>
      </c>
      <c r="Y48" s="4" t="s">
        <v>2723</v>
      </c>
    </row>
    <row r="49" spans="1:25">
      <c r="A49" s="4" t="s">
        <v>8580</v>
      </c>
      <c r="B49" s="9" t="s">
        <v>2726</v>
      </c>
      <c r="C49" s="9" t="s">
        <v>2642</v>
      </c>
      <c r="D49" s="4" t="s">
        <v>2619</v>
      </c>
      <c r="E49" s="4">
        <v>39.299999999999997</v>
      </c>
      <c r="F49" s="4">
        <v>-9.3000000000000007</v>
      </c>
      <c r="G49" s="9">
        <v>102.95</v>
      </c>
      <c r="H49" s="93" t="s">
        <v>2620</v>
      </c>
      <c r="I49" s="9" t="s">
        <v>2718</v>
      </c>
      <c r="J49" s="95" t="s">
        <v>2719</v>
      </c>
      <c r="K49" s="94">
        <v>182.86369710467704</v>
      </c>
      <c r="L49" s="9">
        <v>-1.01</v>
      </c>
      <c r="M49" s="94">
        <f t="shared" si="1"/>
        <v>16.146408999999998</v>
      </c>
      <c r="N49" s="9">
        <v>1.63</v>
      </c>
      <c r="O49" s="9" t="s">
        <v>2624</v>
      </c>
      <c r="P49" s="9" t="s">
        <v>2710</v>
      </c>
      <c r="Q49" s="402">
        <v>12.645796369459401</v>
      </c>
      <c r="R49" s="402">
        <v>13.294507610945001</v>
      </c>
      <c r="S49" s="402">
        <v>14.5800266136253</v>
      </c>
      <c r="T49" s="402">
        <v>16.792743004055001</v>
      </c>
      <c r="U49" s="402">
        <v>18.970974500794298</v>
      </c>
      <c r="V49" s="402">
        <v>20.338042128791798</v>
      </c>
      <c r="W49" s="402">
        <v>20.982981809338799</v>
      </c>
      <c r="X49" s="402">
        <v>2.1309544749187199</v>
      </c>
      <c r="Y49" s="4" t="s">
        <v>2662</v>
      </c>
    </row>
    <row r="50" spans="1:25">
      <c r="A50" s="4" t="s">
        <v>8581</v>
      </c>
      <c r="B50" s="9" t="s">
        <v>2727</v>
      </c>
      <c r="C50" s="9" t="s">
        <v>2642</v>
      </c>
      <c r="D50" s="4" t="s">
        <v>2619</v>
      </c>
      <c r="E50" s="4">
        <v>39.299999999999997</v>
      </c>
      <c r="F50" s="4">
        <v>-9.3000000000000007</v>
      </c>
      <c r="G50" s="9">
        <v>102.45</v>
      </c>
      <c r="H50" s="93" t="s">
        <v>2629</v>
      </c>
      <c r="I50" s="9" t="s">
        <v>2718</v>
      </c>
      <c r="J50" s="95" t="s">
        <v>2719</v>
      </c>
      <c r="K50" s="94">
        <v>182.89710467706013</v>
      </c>
      <c r="L50" s="9">
        <v>-0.89</v>
      </c>
      <c r="M50" s="94">
        <f t="shared" si="1"/>
        <v>15.590689000000001</v>
      </c>
      <c r="N50" s="9">
        <v>2.1800000000000002</v>
      </c>
      <c r="O50" s="9" t="s">
        <v>2624</v>
      </c>
      <c r="P50" s="9" t="s">
        <v>2702</v>
      </c>
      <c r="Q50" s="402">
        <v>12.151423524536799</v>
      </c>
      <c r="R50" s="402">
        <v>12.844373408768799</v>
      </c>
      <c r="S50" s="402">
        <v>14.210727910795301</v>
      </c>
      <c r="T50" s="402">
        <v>16.3790321963113</v>
      </c>
      <c r="U50" s="402">
        <v>18.548624533255101</v>
      </c>
      <c r="V50" s="402">
        <v>19.805842752092399</v>
      </c>
      <c r="W50" s="402">
        <v>20.578601426874101</v>
      </c>
      <c r="X50" s="402">
        <v>2.1217460145607601</v>
      </c>
      <c r="Y50" s="4" t="s">
        <v>2662</v>
      </c>
    </row>
    <row r="51" spans="1:25">
      <c r="A51" s="4" t="s">
        <v>8582</v>
      </c>
      <c r="B51" s="9" t="s">
        <v>2728</v>
      </c>
      <c r="C51" s="9" t="s">
        <v>2642</v>
      </c>
      <c r="D51" s="4" t="s">
        <v>2619</v>
      </c>
      <c r="E51" s="4">
        <v>39.299999999999997</v>
      </c>
      <c r="F51" s="4">
        <v>-9.3000000000000007</v>
      </c>
      <c r="G51" s="9">
        <v>101.16</v>
      </c>
      <c r="H51" s="93" t="s">
        <v>2653</v>
      </c>
      <c r="I51" s="9" t="s">
        <v>2718</v>
      </c>
      <c r="J51" s="95" t="s">
        <v>2719</v>
      </c>
      <c r="K51" s="94">
        <v>182.98329621380844</v>
      </c>
      <c r="L51" s="9">
        <v>-0.5</v>
      </c>
      <c r="M51" s="94">
        <f t="shared" si="1"/>
        <v>13.802500000000002</v>
      </c>
      <c r="N51" s="9">
        <v>2.54</v>
      </c>
      <c r="O51" s="9" t="s">
        <v>2624</v>
      </c>
      <c r="P51" s="9" t="s">
        <v>2702</v>
      </c>
      <c r="Q51" s="402">
        <v>10.778277931429001</v>
      </c>
      <c r="R51" s="402">
        <v>11.4939869208551</v>
      </c>
      <c r="S51" s="402">
        <v>12.7473775460757</v>
      </c>
      <c r="T51" s="402">
        <v>14.964134629714</v>
      </c>
      <c r="U51" s="402">
        <v>17.1500290410617</v>
      </c>
      <c r="V51" s="402">
        <v>18.518773194168201</v>
      </c>
      <c r="W51" s="402">
        <v>19.209258299105699</v>
      </c>
      <c r="X51" s="402">
        <v>2.13090203291272</v>
      </c>
      <c r="Y51" s="4" t="s">
        <v>2662</v>
      </c>
    </row>
    <row r="52" spans="1:25">
      <c r="A52" s="4" t="s">
        <v>8583</v>
      </c>
      <c r="B52" s="9" t="s">
        <v>2729</v>
      </c>
      <c r="C52" s="9" t="s">
        <v>2642</v>
      </c>
      <c r="D52" s="4" t="s">
        <v>2619</v>
      </c>
      <c r="E52" s="4">
        <v>39.299999999999997</v>
      </c>
      <c r="F52" s="4">
        <v>-9.3000000000000007</v>
      </c>
      <c r="G52" s="9">
        <v>98.53</v>
      </c>
      <c r="H52" s="93" t="s">
        <v>2640</v>
      </c>
      <c r="I52" s="9" t="s">
        <v>2718</v>
      </c>
      <c r="J52" s="95" t="s">
        <v>2719</v>
      </c>
      <c r="K52" s="94">
        <v>183.15902004454341</v>
      </c>
      <c r="L52" s="9">
        <v>-0.65</v>
      </c>
      <c r="M52" s="94">
        <f t="shared" si="1"/>
        <v>14.487025000000001</v>
      </c>
      <c r="N52" s="9">
        <v>2.97</v>
      </c>
      <c r="O52" s="9" t="s">
        <v>2624</v>
      </c>
      <c r="P52" s="9" t="s">
        <v>2710</v>
      </c>
      <c r="Q52" s="402">
        <v>11.305750774407599</v>
      </c>
      <c r="R52" s="402">
        <v>12.0411377584053</v>
      </c>
      <c r="S52" s="402">
        <v>13.310988669071801</v>
      </c>
      <c r="T52" s="402">
        <v>15.527443828852601</v>
      </c>
      <c r="U52" s="402">
        <v>17.7728179602788</v>
      </c>
      <c r="V52" s="402">
        <v>19.047407938901099</v>
      </c>
      <c r="W52" s="402">
        <v>19.664269967263699</v>
      </c>
      <c r="X52" s="402">
        <v>2.14020273033803</v>
      </c>
      <c r="Y52" s="4" t="s">
        <v>2678</v>
      </c>
    </row>
    <row r="53" spans="1:25">
      <c r="A53" s="4" t="s">
        <v>8584</v>
      </c>
      <c r="B53" s="9" t="s">
        <v>2730</v>
      </c>
      <c r="C53" s="9" t="s">
        <v>2642</v>
      </c>
      <c r="D53" s="4" t="s">
        <v>2619</v>
      </c>
      <c r="E53" s="4">
        <v>39.299999999999997</v>
      </c>
      <c r="F53" s="4">
        <v>-9.3000000000000007</v>
      </c>
      <c r="G53" s="9">
        <v>97.83</v>
      </c>
      <c r="H53" s="93" t="s">
        <v>2653</v>
      </c>
      <c r="I53" s="9" t="s">
        <v>2718</v>
      </c>
      <c r="J53" s="95" t="s">
        <v>2719</v>
      </c>
      <c r="K53" s="94">
        <v>183.20579064587972</v>
      </c>
      <c r="L53" s="9">
        <v>-1.22</v>
      </c>
      <c r="M53" s="94">
        <f t="shared" si="1"/>
        <v>17.125156000000004</v>
      </c>
      <c r="N53" s="9">
        <v>1.78</v>
      </c>
      <c r="O53" s="9" t="s">
        <v>2624</v>
      </c>
      <c r="P53" s="9" t="s">
        <v>2710</v>
      </c>
      <c r="Q53" s="402">
        <v>13.465992516498501</v>
      </c>
      <c r="R53" s="402">
        <v>14.066323553751801</v>
      </c>
      <c r="S53" s="402">
        <v>15.3553743188477</v>
      </c>
      <c r="T53" s="402">
        <v>17.554870826691499</v>
      </c>
      <c r="U53" s="402">
        <v>19.769470701224702</v>
      </c>
      <c r="V53" s="402">
        <v>21.033636015279999</v>
      </c>
      <c r="W53" s="402">
        <v>21.6508520455032</v>
      </c>
      <c r="X53" s="402">
        <v>2.1123883925568698</v>
      </c>
      <c r="Y53" s="4" t="s">
        <v>2623</v>
      </c>
    </row>
    <row r="54" spans="1:25">
      <c r="A54" s="4" t="s">
        <v>8585</v>
      </c>
      <c r="B54" s="9" t="s">
        <v>2731</v>
      </c>
      <c r="C54" s="9" t="s">
        <v>2642</v>
      </c>
      <c r="D54" s="4" t="s">
        <v>2619</v>
      </c>
      <c r="E54" s="4">
        <v>39.299999999999997</v>
      </c>
      <c r="F54" s="4">
        <v>-9.3000000000000007</v>
      </c>
      <c r="G54" s="9">
        <v>97.83</v>
      </c>
      <c r="H54" s="93" t="s">
        <v>2620</v>
      </c>
      <c r="I54" s="9" t="s">
        <v>2718</v>
      </c>
      <c r="J54" s="95" t="s">
        <v>2719</v>
      </c>
      <c r="K54" s="94">
        <v>183.20579064587972</v>
      </c>
      <c r="L54" s="9">
        <v>-1.07</v>
      </c>
      <c r="M54" s="94">
        <f t="shared" si="1"/>
        <v>16.425241</v>
      </c>
      <c r="N54" s="9">
        <v>0.73</v>
      </c>
      <c r="O54" s="9" t="s">
        <v>2624</v>
      </c>
      <c r="P54" s="9" t="s">
        <v>2710</v>
      </c>
      <c r="Q54" s="402">
        <v>12.8596377880984</v>
      </c>
      <c r="R54" s="402">
        <v>13.4879420082808</v>
      </c>
      <c r="S54" s="402">
        <v>14.810494766748601</v>
      </c>
      <c r="T54" s="402">
        <v>16.9893040045379</v>
      </c>
      <c r="U54" s="402">
        <v>19.2236439876833</v>
      </c>
      <c r="V54" s="402">
        <v>20.528997333652001</v>
      </c>
      <c r="W54" s="402">
        <v>21.2227927450222</v>
      </c>
      <c r="X54" s="402">
        <v>2.1376455446561899</v>
      </c>
      <c r="Y54" s="4" t="s">
        <v>2623</v>
      </c>
    </row>
    <row r="55" spans="1:25">
      <c r="A55" s="4" t="s">
        <v>8586</v>
      </c>
      <c r="B55" s="9" t="s">
        <v>2732</v>
      </c>
      <c r="C55" s="9" t="s">
        <v>2642</v>
      </c>
      <c r="D55" s="4" t="s">
        <v>2619</v>
      </c>
      <c r="E55" s="4">
        <v>39.299999999999997</v>
      </c>
      <c r="F55" s="4">
        <v>-9.3000000000000007</v>
      </c>
      <c r="G55" s="9">
        <v>93.59</v>
      </c>
      <c r="H55" s="93" t="s">
        <v>2653</v>
      </c>
      <c r="I55" s="9" t="s">
        <v>2718</v>
      </c>
      <c r="J55" s="95" t="s">
        <v>2719</v>
      </c>
      <c r="K55" s="94">
        <v>183.48908685968817</v>
      </c>
      <c r="L55" s="9">
        <v>-0.85</v>
      </c>
      <c r="M55" s="94">
        <f t="shared" si="1"/>
        <v>15.406025000000001</v>
      </c>
      <c r="N55" s="9">
        <v>1.29</v>
      </c>
      <c r="O55" s="9" t="s">
        <v>2624</v>
      </c>
      <c r="P55" s="9" t="s">
        <v>2702</v>
      </c>
      <c r="Q55" s="402">
        <v>12.072993248804201</v>
      </c>
      <c r="R55" s="402">
        <v>12.752178650686499</v>
      </c>
      <c r="S55" s="402">
        <v>14.060396422295501</v>
      </c>
      <c r="T55" s="402">
        <v>16.2496838324926</v>
      </c>
      <c r="U55" s="402">
        <v>18.454670201769002</v>
      </c>
      <c r="V55" s="402">
        <v>19.6959227418795</v>
      </c>
      <c r="W55" s="402">
        <v>20.357694271291901</v>
      </c>
      <c r="X55" s="402">
        <v>2.1211195840031198</v>
      </c>
      <c r="Y55" s="4" t="s">
        <v>2626</v>
      </c>
    </row>
    <row r="56" spans="1:25">
      <c r="A56" s="4" t="s">
        <v>8587</v>
      </c>
      <c r="B56" s="9" t="s">
        <v>2733</v>
      </c>
      <c r="C56" s="9" t="s">
        <v>2642</v>
      </c>
      <c r="D56" s="4" t="s">
        <v>2619</v>
      </c>
      <c r="E56" s="4">
        <v>39.299999999999997</v>
      </c>
      <c r="F56" s="4">
        <v>-9.3000000000000007</v>
      </c>
      <c r="G56" s="9">
        <v>93.59</v>
      </c>
      <c r="H56" s="93" t="s">
        <v>2640</v>
      </c>
      <c r="I56" s="9" t="s">
        <v>2718</v>
      </c>
      <c r="J56" s="95" t="s">
        <v>2719</v>
      </c>
      <c r="K56" s="94">
        <v>183.48908685968817</v>
      </c>
      <c r="L56" s="9">
        <v>-1.1599999999999999</v>
      </c>
      <c r="M56" s="94">
        <f t="shared" si="1"/>
        <v>16.844704</v>
      </c>
      <c r="N56" s="9">
        <v>2.2599999999999998</v>
      </c>
      <c r="O56" s="9" t="s">
        <v>2624</v>
      </c>
      <c r="P56" s="9" t="s">
        <v>2702</v>
      </c>
      <c r="Q56" s="402">
        <v>13.171114405495601</v>
      </c>
      <c r="R56" s="402">
        <v>13.8463245012677</v>
      </c>
      <c r="S56" s="402">
        <v>15.1464162302542</v>
      </c>
      <c r="T56" s="402">
        <v>17.3525928835206</v>
      </c>
      <c r="U56" s="402">
        <v>19.560128549706398</v>
      </c>
      <c r="V56" s="402">
        <v>20.951071540089998</v>
      </c>
      <c r="W56" s="402">
        <v>21.6334419952513</v>
      </c>
      <c r="X56" s="402">
        <v>2.1424943059590298</v>
      </c>
      <c r="Y56" s="4" t="s">
        <v>2626</v>
      </c>
    </row>
    <row r="57" spans="1:25">
      <c r="A57" s="4" t="s">
        <v>8588</v>
      </c>
      <c r="B57" s="9" t="s">
        <v>2734</v>
      </c>
      <c r="C57" s="9" t="s">
        <v>2642</v>
      </c>
      <c r="D57" s="4" t="s">
        <v>2619</v>
      </c>
      <c r="E57" s="4">
        <v>39.299999999999997</v>
      </c>
      <c r="F57" s="4">
        <v>-9.3000000000000007</v>
      </c>
      <c r="G57" s="9">
        <v>93.59</v>
      </c>
      <c r="H57" s="93" t="s">
        <v>2629</v>
      </c>
      <c r="I57" s="9" t="s">
        <v>2718</v>
      </c>
      <c r="J57" s="95" t="s">
        <v>2719</v>
      </c>
      <c r="K57" s="94">
        <v>183.48908685968817</v>
      </c>
      <c r="L57" s="9">
        <v>-0.88</v>
      </c>
      <c r="M57" s="94">
        <f t="shared" si="1"/>
        <v>15.544496000000002</v>
      </c>
      <c r="N57" s="9">
        <v>1.69</v>
      </c>
      <c r="O57" s="9" t="s">
        <v>2624</v>
      </c>
      <c r="P57" s="9" t="s">
        <v>2702</v>
      </c>
      <c r="Q57" s="402">
        <v>12.1117033384017</v>
      </c>
      <c r="R57" s="402">
        <v>12.7669230888743</v>
      </c>
      <c r="S57" s="402">
        <v>14.121078393791899</v>
      </c>
      <c r="T57" s="402">
        <v>16.288009376563501</v>
      </c>
      <c r="U57" s="402">
        <v>18.491851249690502</v>
      </c>
      <c r="V57" s="402">
        <v>19.760053554335101</v>
      </c>
      <c r="W57" s="402">
        <v>20.504599797333601</v>
      </c>
      <c r="X57" s="402">
        <v>2.1270502222859098</v>
      </c>
      <c r="Y57" s="4" t="s">
        <v>2623</v>
      </c>
    </row>
    <row r="58" spans="1:25">
      <c r="A58" s="4" t="s">
        <v>8589</v>
      </c>
      <c r="B58" s="9" t="s">
        <v>2736</v>
      </c>
      <c r="C58" s="9" t="s">
        <v>2642</v>
      </c>
      <c r="D58" s="4" t="s">
        <v>2619</v>
      </c>
      <c r="E58" s="4">
        <v>39.299999999999997</v>
      </c>
      <c r="F58" s="4">
        <v>-9.3000000000000007</v>
      </c>
      <c r="G58" s="9">
        <v>88.21</v>
      </c>
      <c r="H58" s="93" t="s">
        <v>2629</v>
      </c>
      <c r="I58" s="9" t="s">
        <v>2718</v>
      </c>
      <c r="J58" s="95" t="s">
        <v>2719</v>
      </c>
      <c r="K58" s="94">
        <v>183.84855233853006</v>
      </c>
      <c r="L58" s="9">
        <v>-0.99</v>
      </c>
      <c r="M58" s="94">
        <f t="shared" si="1"/>
        <v>16.053609000000002</v>
      </c>
      <c r="N58" s="9">
        <v>2.2000000000000002</v>
      </c>
      <c r="O58" s="9" t="s">
        <v>2624</v>
      </c>
      <c r="P58" s="9" t="s">
        <v>2710</v>
      </c>
      <c r="Q58" s="402">
        <v>12.5568598168423</v>
      </c>
      <c r="R58" s="402">
        <v>13.2041630610967</v>
      </c>
      <c r="S58" s="402">
        <v>14.4984624030019</v>
      </c>
      <c r="T58" s="402">
        <v>16.692711592357099</v>
      </c>
      <c r="U58" s="402">
        <v>18.930187599010299</v>
      </c>
      <c r="V58" s="402">
        <v>20.131029508946298</v>
      </c>
      <c r="W58" s="402">
        <v>20.8128652791899</v>
      </c>
      <c r="X58" s="402">
        <v>2.1246048532907902</v>
      </c>
      <c r="Y58" s="4" t="s">
        <v>2626</v>
      </c>
    </row>
    <row r="59" spans="1:25">
      <c r="A59" s="4" t="s">
        <v>8590</v>
      </c>
      <c r="B59" s="9" t="s">
        <v>2737</v>
      </c>
      <c r="C59" s="9" t="s">
        <v>2642</v>
      </c>
      <c r="D59" s="4" t="s">
        <v>2619</v>
      </c>
      <c r="E59" s="4">
        <v>39.299999999999997</v>
      </c>
      <c r="F59" s="4">
        <v>-9.3000000000000007</v>
      </c>
      <c r="G59" s="9">
        <v>87.06</v>
      </c>
      <c r="H59" s="93" t="s">
        <v>2681</v>
      </c>
      <c r="I59" s="9" t="s">
        <v>2718</v>
      </c>
      <c r="J59" s="95" t="s">
        <v>2719</v>
      </c>
      <c r="K59" s="94">
        <v>183.92538975501111</v>
      </c>
      <c r="L59" s="9">
        <v>-0.83</v>
      </c>
      <c r="M59" s="94">
        <f t="shared" si="1"/>
        <v>15.313801000000002</v>
      </c>
      <c r="N59" s="9">
        <v>2.63</v>
      </c>
      <c r="O59" s="9" t="s">
        <v>2624</v>
      </c>
      <c r="P59" s="9" t="s">
        <v>2710</v>
      </c>
      <c r="Q59" s="402">
        <v>11.942477520092901</v>
      </c>
      <c r="R59" s="402">
        <v>12.572836019558601</v>
      </c>
      <c r="S59" s="402">
        <v>13.941795489178601</v>
      </c>
      <c r="T59" s="402">
        <v>16.1441856879234</v>
      </c>
      <c r="U59" s="402">
        <v>18.370045121155499</v>
      </c>
      <c r="V59" s="402">
        <v>19.635765212036901</v>
      </c>
      <c r="W59" s="402">
        <v>20.359688267560301</v>
      </c>
      <c r="X59" s="402">
        <v>2.1409491147792199</v>
      </c>
      <c r="Y59" s="4" t="s">
        <v>2626</v>
      </c>
    </row>
    <row r="60" spans="1:25">
      <c r="A60" s="4" t="s">
        <v>8591</v>
      </c>
      <c r="B60" s="9" t="s">
        <v>2739</v>
      </c>
      <c r="C60" s="9" t="s">
        <v>2642</v>
      </c>
      <c r="D60" s="4" t="s">
        <v>2619</v>
      </c>
      <c r="E60" s="4">
        <v>39.299999999999997</v>
      </c>
      <c r="F60" s="4">
        <v>-9.3000000000000007</v>
      </c>
      <c r="G60" s="9">
        <v>82.95</v>
      </c>
      <c r="H60" s="93" t="s">
        <v>2629</v>
      </c>
      <c r="I60" s="9" t="s">
        <v>2718</v>
      </c>
      <c r="J60" s="95" t="s">
        <v>2719</v>
      </c>
      <c r="K60" s="94">
        <v>184.2</v>
      </c>
      <c r="L60" s="9">
        <v>-0.86</v>
      </c>
      <c r="M60" s="94">
        <f t="shared" si="1"/>
        <v>15.452164000000002</v>
      </c>
      <c r="N60" s="9">
        <v>3.15</v>
      </c>
      <c r="O60" s="9" t="s">
        <v>2624</v>
      </c>
      <c r="P60" s="9" t="s">
        <v>2710</v>
      </c>
      <c r="Q60" s="402">
        <v>12.0204867879436</v>
      </c>
      <c r="R60" s="402">
        <v>12.696701675760499</v>
      </c>
      <c r="S60" s="402">
        <v>14.072684259144699</v>
      </c>
      <c r="T60" s="402">
        <v>16.2560448742422</v>
      </c>
      <c r="U60" s="402">
        <v>18.439029286091099</v>
      </c>
      <c r="V60" s="402">
        <v>19.769341759035399</v>
      </c>
      <c r="W60" s="402">
        <v>20.495448879652901</v>
      </c>
      <c r="X60" s="402">
        <v>2.1285804582813701</v>
      </c>
      <c r="Y60" s="4" t="s">
        <v>2740</v>
      </c>
    </row>
    <row r="61" spans="1:25">
      <c r="A61" s="4" t="s">
        <v>8592</v>
      </c>
      <c r="B61" s="9" t="s">
        <v>2741</v>
      </c>
      <c r="C61" s="9" t="s">
        <v>2642</v>
      </c>
      <c r="D61" s="4" t="s">
        <v>2619</v>
      </c>
      <c r="E61" s="4">
        <v>39.299999999999997</v>
      </c>
      <c r="F61" s="4">
        <v>-9.3000000000000007</v>
      </c>
      <c r="G61" s="9">
        <v>81.17</v>
      </c>
      <c r="H61" s="93" t="s">
        <v>2620</v>
      </c>
      <c r="I61" s="9" t="s">
        <v>2718</v>
      </c>
      <c r="J61" s="95" t="s">
        <v>2742</v>
      </c>
      <c r="K61" s="94">
        <v>184.7769304099142</v>
      </c>
      <c r="L61" s="9">
        <v>-0.88</v>
      </c>
      <c r="M61" s="94">
        <f t="shared" si="1"/>
        <v>15.544496000000002</v>
      </c>
      <c r="N61" s="9">
        <v>2.94</v>
      </c>
      <c r="O61" s="9" t="s">
        <v>2624</v>
      </c>
      <c r="P61" s="9" t="s">
        <v>2702</v>
      </c>
      <c r="Q61" s="402">
        <v>12.1690970283748</v>
      </c>
      <c r="R61" s="402">
        <v>12.820282103125299</v>
      </c>
      <c r="S61" s="402">
        <v>14.1283008606514</v>
      </c>
      <c r="T61" s="402">
        <v>16.343501814453798</v>
      </c>
      <c r="U61" s="402">
        <v>18.566281565614599</v>
      </c>
      <c r="V61" s="402">
        <v>19.865257449520101</v>
      </c>
      <c r="W61" s="402">
        <v>20.541160935796999</v>
      </c>
      <c r="X61" s="402">
        <v>2.1299038774545398</v>
      </c>
      <c r="Y61" s="4" t="s">
        <v>2626</v>
      </c>
    </row>
    <row r="62" spans="1:25">
      <c r="A62" s="4" t="s">
        <v>8593</v>
      </c>
      <c r="B62" s="9" t="s">
        <v>2744</v>
      </c>
      <c r="C62" s="9" t="s">
        <v>2642</v>
      </c>
      <c r="D62" s="4" t="s">
        <v>2619</v>
      </c>
      <c r="E62" s="4">
        <v>39.299999999999997</v>
      </c>
      <c r="F62" s="4">
        <v>-9.3000000000000007</v>
      </c>
      <c r="G62" s="9">
        <v>75.05</v>
      </c>
      <c r="H62" s="93" t="s">
        <v>2620</v>
      </c>
      <c r="I62" s="9" t="s">
        <v>2718</v>
      </c>
      <c r="J62" s="95" t="s">
        <v>2742</v>
      </c>
      <c r="K62" s="94">
        <v>186.76053384175404</v>
      </c>
      <c r="L62" s="9">
        <v>-2.41</v>
      </c>
      <c r="M62" s="94">
        <f t="shared" si="1"/>
        <v>22.821329000000002</v>
      </c>
      <c r="N62" s="9">
        <v>2.33</v>
      </c>
      <c r="O62" s="9" t="s">
        <v>2624</v>
      </c>
      <c r="P62" s="9" t="s">
        <v>2725</v>
      </c>
      <c r="Q62" s="402">
        <v>17.5401991590109</v>
      </c>
      <c r="R62" s="402">
        <v>18.3010239952403</v>
      </c>
      <c r="S62" s="402">
        <v>19.601321359090999</v>
      </c>
      <c r="T62" s="402">
        <v>21.772080460328699</v>
      </c>
      <c r="U62" s="402">
        <v>24.0182653448779</v>
      </c>
      <c r="V62" s="402">
        <v>25.291859208286301</v>
      </c>
      <c r="W62" s="402">
        <v>25.903734813004601</v>
      </c>
      <c r="X62" s="402">
        <v>2.1323323076629501</v>
      </c>
      <c r="Y62" s="4" t="s">
        <v>2623</v>
      </c>
    </row>
    <row r="63" spans="1:25">
      <c r="A63" s="4" t="s">
        <v>8594</v>
      </c>
      <c r="B63" s="9" t="s">
        <v>2745</v>
      </c>
      <c r="C63" s="9" t="s">
        <v>2642</v>
      </c>
      <c r="D63" s="4" t="s">
        <v>2619</v>
      </c>
      <c r="E63" s="4">
        <v>39.299999999999997</v>
      </c>
      <c r="F63" s="4">
        <v>-9.3000000000000007</v>
      </c>
      <c r="G63" s="9">
        <v>75.05</v>
      </c>
      <c r="H63" s="93" t="s">
        <v>2629</v>
      </c>
      <c r="I63" s="9" t="s">
        <v>2718</v>
      </c>
      <c r="J63" s="95" t="s">
        <v>2742</v>
      </c>
      <c r="K63" s="184">
        <v>186.76053384175404</v>
      </c>
      <c r="L63" s="183">
        <v>-2.5499999999999998</v>
      </c>
      <c r="M63" s="184">
        <f t="shared" si="1"/>
        <v>23.508225000000003</v>
      </c>
      <c r="N63" s="9">
        <v>2.15</v>
      </c>
      <c r="O63" s="9" t="s">
        <v>2624</v>
      </c>
      <c r="P63" s="9" t="s">
        <v>2702</v>
      </c>
      <c r="Q63" s="402">
        <v>17.9635237371077</v>
      </c>
      <c r="R63" s="402">
        <v>18.680525062678601</v>
      </c>
      <c r="S63" s="402">
        <v>20.031449903746701</v>
      </c>
      <c r="T63" s="402">
        <v>22.239266567589901</v>
      </c>
      <c r="U63" s="402">
        <v>24.4376900833363</v>
      </c>
      <c r="V63" s="402">
        <v>25.754627086225799</v>
      </c>
      <c r="W63" s="402">
        <v>26.4284609308481</v>
      </c>
      <c r="X63" s="402">
        <v>2.1325380962540299</v>
      </c>
      <c r="Y63" s="4" t="s">
        <v>2626</v>
      </c>
    </row>
    <row r="64" spans="1:25">
      <c r="A64" s="4" t="s">
        <v>8595</v>
      </c>
      <c r="B64" s="9" t="s">
        <v>2747</v>
      </c>
      <c r="C64" s="9" t="s">
        <v>2642</v>
      </c>
      <c r="D64" s="4" t="s">
        <v>2619</v>
      </c>
      <c r="E64" s="4">
        <v>39.299999999999997</v>
      </c>
      <c r="F64" s="4">
        <v>-9.3000000000000007</v>
      </c>
      <c r="G64" s="9">
        <v>72.53</v>
      </c>
      <c r="H64" s="93" t="s">
        <v>2620</v>
      </c>
      <c r="I64" s="9" t="s">
        <v>2718</v>
      </c>
      <c r="J64" s="95" t="s">
        <v>2742</v>
      </c>
      <c r="K64" s="94">
        <v>187.5773117254528</v>
      </c>
      <c r="L64" s="9">
        <v>-2.1</v>
      </c>
      <c r="M64" s="94">
        <f t="shared" si="1"/>
        <v>21.312899999999999</v>
      </c>
      <c r="N64" s="9">
        <v>1.2</v>
      </c>
      <c r="O64" s="9" t="s">
        <v>2624</v>
      </c>
      <c r="P64" s="9" t="s">
        <v>2702</v>
      </c>
      <c r="Q64" s="402">
        <v>16.478109748637301</v>
      </c>
      <c r="R64" s="402">
        <v>17.196220582984701</v>
      </c>
      <c r="S64" s="402">
        <v>18.442614535556</v>
      </c>
      <c r="T64" s="402">
        <v>20.6466110046197</v>
      </c>
      <c r="U64" s="402">
        <v>22.836442256972699</v>
      </c>
      <c r="V64" s="402">
        <v>24.138617024006798</v>
      </c>
      <c r="W64" s="402">
        <v>24.845281180200601</v>
      </c>
      <c r="X64" s="402">
        <v>2.1215411532053201</v>
      </c>
      <c r="Y64" s="4" t="s">
        <v>2671</v>
      </c>
    </row>
    <row r="65" spans="1:25">
      <c r="A65" s="4" t="s">
        <v>8596</v>
      </c>
      <c r="B65" s="9" t="s">
        <v>2748</v>
      </c>
      <c r="C65" s="9" t="s">
        <v>2642</v>
      </c>
      <c r="D65" s="4" t="s">
        <v>2619</v>
      </c>
      <c r="E65" s="4">
        <v>39.299999999999997</v>
      </c>
      <c r="F65" s="4">
        <v>-9.3000000000000007</v>
      </c>
      <c r="G65" s="9">
        <v>72.459999999999994</v>
      </c>
      <c r="H65" s="93" t="s">
        <v>2629</v>
      </c>
      <c r="I65" s="9" t="s">
        <v>2718</v>
      </c>
      <c r="J65" s="95" t="s">
        <v>2742</v>
      </c>
      <c r="K65" s="94">
        <v>187.6</v>
      </c>
      <c r="L65" s="9">
        <v>-1.95</v>
      </c>
      <c r="M65" s="94">
        <f t="shared" si="1"/>
        <v>20.589225000000003</v>
      </c>
      <c r="N65" s="9">
        <v>0.74</v>
      </c>
      <c r="O65" s="9" t="s">
        <v>2624</v>
      </c>
      <c r="P65" s="9" t="s">
        <v>2702</v>
      </c>
      <c r="Q65" s="402">
        <v>15.918050424456</v>
      </c>
      <c r="R65" s="402">
        <v>16.645407888983399</v>
      </c>
      <c r="S65" s="402">
        <v>17.9045046875049</v>
      </c>
      <c r="T65" s="402">
        <v>20.136081784695001</v>
      </c>
      <c r="U65" s="402">
        <v>22.352566058201401</v>
      </c>
      <c r="V65" s="402">
        <v>23.638399551252</v>
      </c>
      <c r="W65" s="402">
        <v>24.301075973546599</v>
      </c>
      <c r="X65" s="402">
        <v>2.1398385256378201</v>
      </c>
      <c r="Y65" s="4" t="s">
        <v>2626</v>
      </c>
    </row>
    <row r="66" spans="1:25">
      <c r="A66" s="4" t="s">
        <v>8597</v>
      </c>
      <c r="B66" s="9" t="s">
        <v>2749</v>
      </c>
      <c r="C66" s="9" t="s">
        <v>2642</v>
      </c>
      <c r="D66" s="4" t="s">
        <v>2619</v>
      </c>
      <c r="E66" s="4">
        <v>39.299999999999997</v>
      </c>
      <c r="F66" s="4">
        <v>-9.3000000000000007</v>
      </c>
      <c r="G66" s="9">
        <v>60.58</v>
      </c>
      <c r="H66" s="93" t="s">
        <v>2635</v>
      </c>
      <c r="I66" s="9" t="s">
        <v>2718</v>
      </c>
      <c r="J66" s="95" t="s">
        <v>2750</v>
      </c>
      <c r="K66" s="94">
        <v>188.31043189368771</v>
      </c>
      <c r="L66" s="9">
        <v>-1.97</v>
      </c>
      <c r="M66" s="94">
        <f t="shared" si="1"/>
        <v>20.685480999999999</v>
      </c>
      <c r="N66" s="9">
        <v>2.0099999999999998</v>
      </c>
      <c r="O66" s="9" t="s">
        <v>2624</v>
      </c>
      <c r="P66" s="9" t="s">
        <v>2702</v>
      </c>
      <c r="Q66" s="402">
        <v>15.9636774909635</v>
      </c>
      <c r="R66" s="402">
        <v>16.615063770772402</v>
      </c>
      <c r="S66" s="402">
        <v>17.9337521390406</v>
      </c>
      <c r="T66" s="402">
        <v>20.154010459815002</v>
      </c>
      <c r="U66" s="402">
        <v>22.414425750983199</v>
      </c>
      <c r="V66" s="402">
        <v>23.703357288676798</v>
      </c>
      <c r="W66" s="402">
        <v>24.314896640641699</v>
      </c>
      <c r="X66" s="402">
        <v>2.1526856281437499</v>
      </c>
      <c r="Y66" s="4" t="s">
        <v>2626</v>
      </c>
    </row>
    <row r="67" spans="1:25">
      <c r="A67" s="4" t="s">
        <v>8598</v>
      </c>
      <c r="B67" s="9" t="s">
        <v>2751</v>
      </c>
      <c r="C67" s="9" t="s">
        <v>2642</v>
      </c>
      <c r="D67" s="4" t="s">
        <v>2619</v>
      </c>
      <c r="E67" s="4">
        <v>39.299999999999997</v>
      </c>
      <c r="F67" s="4">
        <v>-9.3000000000000007</v>
      </c>
      <c r="G67" s="9">
        <v>60.58</v>
      </c>
      <c r="H67" s="93" t="s">
        <v>2629</v>
      </c>
      <c r="I67" s="9" t="s">
        <v>2718</v>
      </c>
      <c r="J67" s="95" t="s">
        <v>2750</v>
      </c>
      <c r="K67" s="94">
        <v>188.31043189368771</v>
      </c>
      <c r="L67" s="9">
        <v>-1.96</v>
      </c>
      <c r="M67" s="94">
        <f t="shared" ref="M67:M98" si="2">16.1-4.64*(L67+1)+0.09*(L67+1)*(L67+1)</f>
        <v>20.637344000000002</v>
      </c>
      <c r="N67" s="9">
        <v>1.84</v>
      </c>
      <c r="O67" s="9" t="s">
        <v>2624</v>
      </c>
      <c r="P67" s="9" t="s">
        <v>2702</v>
      </c>
      <c r="Q67" s="402">
        <v>15.9773783270224</v>
      </c>
      <c r="R67" s="402">
        <v>16.6267188266198</v>
      </c>
      <c r="S67" s="402">
        <v>17.907983636672199</v>
      </c>
      <c r="T67" s="402">
        <v>20.130465716674902</v>
      </c>
      <c r="U67" s="402">
        <v>22.350917058883802</v>
      </c>
      <c r="V67" s="402">
        <v>23.656803298630098</v>
      </c>
      <c r="W67" s="402">
        <v>24.277463323875999</v>
      </c>
      <c r="X67" s="402">
        <v>2.1315771818575899</v>
      </c>
      <c r="Y67" s="4" t="s">
        <v>2626</v>
      </c>
    </row>
    <row r="68" spans="1:25">
      <c r="A68" s="4" t="s">
        <v>8599</v>
      </c>
      <c r="B68" s="9" t="s">
        <v>2752</v>
      </c>
      <c r="C68" s="9" t="s">
        <v>2642</v>
      </c>
      <c r="D68" s="4" t="s">
        <v>2619</v>
      </c>
      <c r="E68" s="4">
        <v>39.299999999999997</v>
      </c>
      <c r="F68" s="4">
        <v>-9.3000000000000007</v>
      </c>
      <c r="G68" s="9">
        <v>59.04</v>
      </c>
      <c r="H68" s="93" t="s">
        <v>2673</v>
      </c>
      <c r="I68" s="9" t="s">
        <v>2718</v>
      </c>
      <c r="J68" s="95" t="s">
        <v>2750</v>
      </c>
      <c r="K68" s="94">
        <v>188.40252491694352</v>
      </c>
      <c r="L68" s="9">
        <v>-2.13</v>
      </c>
      <c r="M68" s="94">
        <f t="shared" si="2"/>
        <v>21.458120999999998</v>
      </c>
      <c r="N68" s="9">
        <v>2.2799999999999998</v>
      </c>
      <c r="O68" s="9" t="s">
        <v>2624</v>
      </c>
      <c r="P68" s="9" t="s">
        <v>2702</v>
      </c>
      <c r="Q68" s="402">
        <v>16.648183226940901</v>
      </c>
      <c r="R68" s="402">
        <v>17.248041535338199</v>
      </c>
      <c r="S68" s="402">
        <v>18.553767799062602</v>
      </c>
      <c r="T68" s="402">
        <v>20.763589069304</v>
      </c>
      <c r="U68" s="402">
        <v>23.002693584589501</v>
      </c>
      <c r="V68" s="402">
        <v>24.354502409723398</v>
      </c>
      <c r="W68" s="402">
        <v>25.005816816011901</v>
      </c>
      <c r="X68" s="402">
        <v>2.13267968712616</v>
      </c>
      <c r="Y68" s="4" t="s">
        <v>2623</v>
      </c>
    </row>
    <row r="69" spans="1:25">
      <c r="A69" s="4" t="s">
        <v>8600</v>
      </c>
      <c r="B69" s="9" t="s">
        <v>2753</v>
      </c>
      <c r="C69" s="9" t="s">
        <v>2642</v>
      </c>
      <c r="D69" s="4" t="s">
        <v>2619</v>
      </c>
      <c r="E69" s="4">
        <v>39.299999999999997</v>
      </c>
      <c r="F69" s="4">
        <v>-9.3000000000000007</v>
      </c>
      <c r="G69" s="9">
        <v>57.41</v>
      </c>
      <c r="H69" s="93" t="s">
        <v>2620</v>
      </c>
      <c r="I69" s="9" t="s">
        <v>2718</v>
      </c>
      <c r="J69" s="95" t="s">
        <v>2750</v>
      </c>
      <c r="K69" s="94">
        <v>188.5</v>
      </c>
      <c r="L69" s="9">
        <v>-2.98</v>
      </c>
      <c r="M69" s="94">
        <f t="shared" si="2"/>
        <v>25.640035999999998</v>
      </c>
      <c r="N69" s="9">
        <v>1.1599999999999999</v>
      </c>
      <c r="O69" s="9" t="s">
        <v>2624</v>
      </c>
      <c r="P69" s="9" t="s">
        <v>2710</v>
      </c>
      <c r="Q69" s="402">
        <v>19.4695657458882</v>
      </c>
      <c r="R69" s="402">
        <v>20.2192438257239</v>
      </c>
      <c r="S69" s="402">
        <v>21.570162997615199</v>
      </c>
      <c r="T69" s="402">
        <v>23.760019792430199</v>
      </c>
      <c r="U69" s="402">
        <v>25.993148659071799</v>
      </c>
      <c r="V69" s="402">
        <v>27.262477820546401</v>
      </c>
      <c r="W69" s="402">
        <v>27.9824812443794</v>
      </c>
      <c r="X69" s="402">
        <v>2.1416943484423498</v>
      </c>
      <c r="Y69" s="4" t="s">
        <v>2623</v>
      </c>
    </row>
    <row r="70" spans="1:25">
      <c r="A70" s="4" t="s">
        <v>8601</v>
      </c>
      <c r="B70" s="9" t="s">
        <v>2754</v>
      </c>
      <c r="C70" s="9" t="s">
        <v>2642</v>
      </c>
      <c r="D70" s="4" t="s">
        <v>2619</v>
      </c>
      <c r="E70" s="4">
        <v>39.299999999999997</v>
      </c>
      <c r="F70" s="4">
        <v>-9.3000000000000007</v>
      </c>
      <c r="G70" s="9">
        <v>52.63</v>
      </c>
      <c r="H70" s="93" t="s">
        <v>2673</v>
      </c>
      <c r="I70" s="9" t="s">
        <v>2718</v>
      </c>
      <c r="J70" s="95" t="s">
        <v>2755</v>
      </c>
      <c r="K70" s="94">
        <v>189</v>
      </c>
      <c r="L70" s="9">
        <v>-1.86</v>
      </c>
      <c r="M70" s="94">
        <f t="shared" si="2"/>
        <v>20.156964000000002</v>
      </c>
      <c r="N70" s="9">
        <v>2.2400000000000002</v>
      </c>
      <c r="O70" s="9" t="s">
        <v>2624</v>
      </c>
      <c r="P70" s="9" t="s">
        <v>2702</v>
      </c>
      <c r="Q70" s="402">
        <v>15.613501318380701</v>
      </c>
      <c r="R70" s="402">
        <v>16.281096261166201</v>
      </c>
      <c r="S70" s="402">
        <v>17.5895231926192</v>
      </c>
      <c r="T70" s="402">
        <v>19.799057915983798</v>
      </c>
      <c r="U70" s="402">
        <v>22.009406673675301</v>
      </c>
      <c r="V70" s="402">
        <v>23.328021828182401</v>
      </c>
      <c r="W70" s="402">
        <v>23.9614527953151</v>
      </c>
      <c r="X70" s="402">
        <v>2.1417290843682699</v>
      </c>
      <c r="Y70" s="4" t="s">
        <v>2626</v>
      </c>
    </row>
    <row r="71" spans="1:25">
      <c r="A71" s="4" t="s">
        <v>8602</v>
      </c>
      <c r="B71" s="9" t="s">
        <v>2756</v>
      </c>
      <c r="C71" s="9" t="s">
        <v>2642</v>
      </c>
      <c r="D71" s="4" t="s">
        <v>2619</v>
      </c>
      <c r="E71" s="4">
        <v>39.299999999999997</v>
      </c>
      <c r="F71" s="4">
        <v>-9.3000000000000007</v>
      </c>
      <c r="G71" s="9">
        <v>32.979999999999997</v>
      </c>
      <c r="H71" s="93" t="s">
        <v>2620</v>
      </c>
      <c r="I71" s="9" t="s">
        <v>2718</v>
      </c>
      <c r="J71" s="95" t="s">
        <v>2757</v>
      </c>
      <c r="K71" s="94">
        <v>189.85311143270621</v>
      </c>
      <c r="L71" s="9">
        <v>-1.94</v>
      </c>
      <c r="M71" s="94">
        <f t="shared" si="2"/>
        <v>20.541124</v>
      </c>
      <c r="N71" s="9">
        <v>0.9</v>
      </c>
      <c r="O71" s="9" t="s">
        <v>2624</v>
      </c>
      <c r="P71" s="9" t="s">
        <v>2710</v>
      </c>
      <c r="Q71" s="402">
        <v>15.9644531047828</v>
      </c>
      <c r="R71" s="402">
        <v>16.629731306384699</v>
      </c>
      <c r="S71" s="402">
        <v>17.902372125930899</v>
      </c>
      <c r="T71" s="402">
        <v>20.089493216927501</v>
      </c>
      <c r="U71" s="402">
        <v>22.286593177719801</v>
      </c>
      <c r="V71" s="402">
        <v>23.6036678962999</v>
      </c>
      <c r="W71" s="402">
        <v>24.278504709592301</v>
      </c>
      <c r="X71" s="402">
        <v>2.1169766462784598</v>
      </c>
      <c r="Y71" s="4" t="s">
        <v>2623</v>
      </c>
    </row>
    <row r="72" spans="1:25">
      <c r="A72" s="4" t="s">
        <v>8603</v>
      </c>
      <c r="B72" s="9" t="s">
        <v>2758</v>
      </c>
      <c r="C72" s="9" t="s">
        <v>2642</v>
      </c>
      <c r="D72" s="4" t="s">
        <v>2619</v>
      </c>
      <c r="E72" s="4">
        <v>39.299999999999997</v>
      </c>
      <c r="F72" s="4">
        <v>-9.3000000000000007</v>
      </c>
      <c r="G72" s="9">
        <v>31.92</v>
      </c>
      <c r="H72" s="93" t="s">
        <v>2640</v>
      </c>
      <c r="I72" s="9" t="s">
        <v>2718</v>
      </c>
      <c r="J72" s="95" t="s">
        <v>2757</v>
      </c>
      <c r="K72" s="94">
        <v>189.89913169319826</v>
      </c>
      <c r="L72" s="9">
        <v>-1.88</v>
      </c>
      <c r="M72" s="94">
        <f t="shared" si="2"/>
        <v>20.252896</v>
      </c>
      <c r="N72" s="9">
        <v>1.29</v>
      </c>
      <c r="O72" s="9" t="s">
        <v>2624</v>
      </c>
      <c r="P72" s="9" t="s">
        <v>2725</v>
      </c>
      <c r="Q72" s="402">
        <v>15.600039047380401</v>
      </c>
      <c r="R72" s="402">
        <v>16.2330471879913</v>
      </c>
      <c r="S72" s="402">
        <v>17.619716492789198</v>
      </c>
      <c r="T72" s="402">
        <v>19.8440985892695</v>
      </c>
      <c r="U72" s="402">
        <v>22.0918312804965</v>
      </c>
      <c r="V72" s="402">
        <v>23.319576786124401</v>
      </c>
      <c r="W72" s="402">
        <v>24.0321828854496</v>
      </c>
      <c r="X72" s="402">
        <v>2.1481058968576101</v>
      </c>
      <c r="Y72" s="4" t="s">
        <v>2626</v>
      </c>
    </row>
    <row r="73" spans="1:25">
      <c r="A73" s="4" t="s">
        <v>8604</v>
      </c>
      <c r="B73" s="9" t="s">
        <v>2759</v>
      </c>
      <c r="C73" s="9" t="s">
        <v>2642</v>
      </c>
      <c r="D73" s="4" t="s">
        <v>2619</v>
      </c>
      <c r="E73" s="4">
        <v>39.299999999999997</v>
      </c>
      <c r="F73" s="4">
        <v>-9.3000000000000007</v>
      </c>
      <c r="G73" s="9">
        <v>31.33</v>
      </c>
      <c r="H73" s="93" t="s">
        <v>2635</v>
      </c>
      <c r="I73" s="9" t="s">
        <v>2718</v>
      </c>
      <c r="J73" s="95" t="s">
        <v>2757</v>
      </c>
      <c r="K73" s="94">
        <v>189.92474674384948</v>
      </c>
      <c r="L73" s="9">
        <v>-1.66</v>
      </c>
      <c r="M73" s="94">
        <f t="shared" si="2"/>
        <v>19.201604000000003</v>
      </c>
      <c r="N73" s="9">
        <v>2.35</v>
      </c>
      <c r="O73" s="9" t="s">
        <v>2624</v>
      </c>
      <c r="P73" s="9" t="s">
        <v>2702</v>
      </c>
      <c r="Q73" s="402">
        <v>14.974971415307699</v>
      </c>
      <c r="R73" s="402">
        <v>15.6139439626323</v>
      </c>
      <c r="S73" s="402">
        <v>16.912779699039699</v>
      </c>
      <c r="T73" s="402">
        <v>19.120589907310201</v>
      </c>
      <c r="U73" s="402">
        <v>21.336851014224202</v>
      </c>
      <c r="V73" s="402">
        <v>22.6363077343381</v>
      </c>
      <c r="W73" s="402">
        <v>23.284926907049101</v>
      </c>
      <c r="X73" s="402">
        <v>2.1396947390508898</v>
      </c>
      <c r="Y73" s="4" t="s">
        <v>2626</v>
      </c>
    </row>
    <row r="74" spans="1:25">
      <c r="A74" s="4" t="s">
        <v>8605</v>
      </c>
      <c r="B74" s="9" t="s">
        <v>2760</v>
      </c>
      <c r="C74" s="9" t="s">
        <v>2642</v>
      </c>
      <c r="D74" s="4" t="s">
        <v>2619</v>
      </c>
      <c r="E74" s="4">
        <v>39.299999999999997</v>
      </c>
      <c r="F74" s="4">
        <v>-9.3000000000000007</v>
      </c>
      <c r="G74" s="9">
        <v>30.45</v>
      </c>
      <c r="H74" s="93" t="s">
        <v>2673</v>
      </c>
      <c r="I74" s="9" t="s">
        <v>2718</v>
      </c>
      <c r="J74" s="95" t="s">
        <v>2757</v>
      </c>
      <c r="K74" s="94">
        <v>189.9629522431259</v>
      </c>
      <c r="L74" s="9">
        <v>-2.21</v>
      </c>
      <c r="M74" s="94">
        <f t="shared" si="2"/>
        <v>21.846169</v>
      </c>
      <c r="N74" s="9">
        <v>0.68</v>
      </c>
      <c r="O74" s="9" t="s">
        <v>2624</v>
      </c>
      <c r="P74" s="9" t="s">
        <v>2710</v>
      </c>
      <c r="Q74" s="402">
        <v>16.876435253177</v>
      </c>
      <c r="R74" s="402">
        <v>17.5353130059497</v>
      </c>
      <c r="S74" s="402">
        <v>18.854764868931799</v>
      </c>
      <c r="T74" s="402">
        <v>21.0610663521609</v>
      </c>
      <c r="U74" s="402">
        <v>23.2581542444346</v>
      </c>
      <c r="V74" s="402">
        <v>24.590409882162302</v>
      </c>
      <c r="W74" s="402">
        <v>25.299925098501301</v>
      </c>
      <c r="X74" s="402">
        <v>2.13600883222264</v>
      </c>
      <c r="Y74" s="4" t="s">
        <v>2633</v>
      </c>
    </row>
    <row r="75" spans="1:25">
      <c r="A75" s="4" t="s">
        <v>8606</v>
      </c>
      <c r="B75" s="9" t="s">
        <v>2761</v>
      </c>
      <c r="C75" s="9" t="s">
        <v>2642</v>
      </c>
      <c r="D75" s="4" t="s">
        <v>2619</v>
      </c>
      <c r="E75" s="4">
        <v>39.299999999999997</v>
      </c>
      <c r="F75" s="4">
        <v>-9.3000000000000007</v>
      </c>
      <c r="G75" s="9">
        <v>30.45</v>
      </c>
      <c r="H75" s="93" t="s">
        <v>2620</v>
      </c>
      <c r="I75" s="9" t="s">
        <v>2718</v>
      </c>
      <c r="J75" s="95" t="s">
        <v>2757</v>
      </c>
      <c r="K75" s="94">
        <v>189.9629522431259</v>
      </c>
      <c r="L75" s="9">
        <v>-1.85</v>
      </c>
      <c r="M75" s="94">
        <f t="shared" si="2"/>
        <v>20.109024999999999</v>
      </c>
      <c r="N75" s="9">
        <v>1.76</v>
      </c>
      <c r="O75" s="9" t="s">
        <v>2624</v>
      </c>
      <c r="P75" s="9" t="s">
        <v>2702</v>
      </c>
      <c r="Q75" s="402">
        <v>15.595787476724199</v>
      </c>
      <c r="R75" s="402">
        <v>16.249434886082302</v>
      </c>
      <c r="S75" s="402">
        <v>17.5554650490871</v>
      </c>
      <c r="T75" s="402">
        <v>19.742872879329202</v>
      </c>
      <c r="U75" s="402">
        <v>21.935538088143701</v>
      </c>
      <c r="V75" s="402">
        <v>23.288132555467499</v>
      </c>
      <c r="W75" s="402">
        <v>23.9353834517756</v>
      </c>
      <c r="X75" s="402">
        <v>2.12052691678335</v>
      </c>
      <c r="Y75" s="4" t="s">
        <v>2684</v>
      </c>
    </row>
    <row r="76" spans="1:25">
      <c r="A76" s="4" t="s">
        <v>8607</v>
      </c>
      <c r="B76" s="9" t="s">
        <v>2762</v>
      </c>
      <c r="C76" s="9" t="s">
        <v>2642</v>
      </c>
      <c r="D76" s="4" t="s">
        <v>2619</v>
      </c>
      <c r="E76" s="4">
        <v>39.299999999999997</v>
      </c>
      <c r="F76" s="4">
        <v>-9.3000000000000007</v>
      </c>
      <c r="G76" s="9">
        <v>30.33</v>
      </c>
      <c r="H76" s="93" t="s">
        <v>2686</v>
      </c>
      <c r="I76" s="9" t="s">
        <v>2718</v>
      </c>
      <c r="J76" s="95" t="s">
        <v>2757</v>
      </c>
      <c r="K76" s="94">
        <v>189.96816208393633</v>
      </c>
      <c r="L76" s="9">
        <v>-1.6</v>
      </c>
      <c r="M76" s="94">
        <f t="shared" si="2"/>
        <v>18.916399999999999</v>
      </c>
      <c r="N76" s="9">
        <v>1.65</v>
      </c>
      <c r="O76" s="9" t="s">
        <v>2624</v>
      </c>
      <c r="P76" s="9" t="s">
        <v>2702</v>
      </c>
      <c r="Q76" s="402">
        <v>14.7294362118297</v>
      </c>
      <c r="R76" s="402">
        <v>15.3813200384004</v>
      </c>
      <c r="S76" s="402">
        <v>16.6749466169125</v>
      </c>
      <c r="T76" s="402">
        <v>18.855561258990701</v>
      </c>
      <c r="U76" s="402">
        <v>21.050992070760799</v>
      </c>
      <c r="V76" s="402">
        <v>22.381741897693299</v>
      </c>
      <c r="W76" s="402">
        <v>23.067708297513601</v>
      </c>
      <c r="X76" s="402">
        <v>2.1310204122116998</v>
      </c>
      <c r="Y76" s="4" t="s">
        <v>2623</v>
      </c>
    </row>
    <row r="77" spans="1:25">
      <c r="A77" s="4" t="s">
        <v>8608</v>
      </c>
      <c r="B77" s="9" t="s">
        <v>2763</v>
      </c>
      <c r="C77" s="9" t="s">
        <v>2642</v>
      </c>
      <c r="D77" s="4" t="s">
        <v>2619</v>
      </c>
      <c r="E77" s="4">
        <v>39.299999999999997</v>
      </c>
      <c r="F77" s="4">
        <v>-9.3000000000000007</v>
      </c>
      <c r="G77" s="9">
        <v>25.09</v>
      </c>
      <c r="H77" s="93" t="s">
        <v>2620</v>
      </c>
      <c r="I77" s="9" t="s">
        <v>2718</v>
      </c>
      <c r="J77" s="95" t="s">
        <v>2757</v>
      </c>
      <c r="K77" s="94">
        <v>190.19565846599133</v>
      </c>
      <c r="L77" s="9">
        <v>-1.77</v>
      </c>
      <c r="M77" s="94">
        <f t="shared" si="2"/>
        <v>19.726161000000001</v>
      </c>
      <c r="N77" s="9">
        <v>1.41</v>
      </c>
      <c r="O77" s="9" t="s">
        <v>2624</v>
      </c>
      <c r="P77" s="9" t="s">
        <v>2710</v>
      </c>
      <c r="Q77" s="402">
        <v>15.357850555089399</v>
      </c>
      <c r="R77" s="402">
        <v>15.941956154946601</v>
      </c>
      <c r="S77" s="402">
        <v>17.225326727620502</v>
      </c>
      <c r="T77" s="402">
        <v>19.4517801627672</v>
      </c>
      <c r="U77" s="402">
        <v>21.674594676389098</v>
      </c>
      <c r="V77" s="402">
        <v>22.910727885897899</v>
      </c>
      <c r="W77" s="402">
        <v>23.652465613446001</v>
      </c>
      <c r="X77" s="402">
        <v>2.1319682441332599</v>
      </c>
      <c r="Y77" s="4" t="s">
        <v>2626</v>
      </c>
    </row>
    <row r="78" spans="1:25">
      <c r="A78" s="4" t="s">
        <v>8609</v>
      </c>
      <c r="B78" s="9" t="s">
        <v>2764</v>
      </c>
      <c r="C78" s="9" t="s">
        <v>2642</v>
      </c>
      <c r="D78" s="4" t="s">
        <v>2619</v>
      </c>
      <c r="E78" s="4">
        <v>39.299999999999997</v>
      </c>
      <c r="F78" s="4">
        <v>-9.3000000000000007</v>
      </c>
      <c r="G78" s="9">
        <v>24.95</v>
      </c>
      <c r="H78" s="93" t="s">
        <v>2640</v>
      </c>
      <c r="I78" s="9" t="s">
        <v>2718</v>
      </c>
      <c r="J78" s="95" t="s">
        <v>2757</v>
      </c>
      <c r="K78" s="94">
        <v>190.20173661360349</v>
      </c>
      <c r="L78" s="9">
        <v>-1.58</v>
      </c>
      <c r="M78" s="94">
        <f t="shared" si="2"/>
        <v>18.821476000000004</v>
      </c>
      <c r="N78" s="9">
        <v>1.67</v>
      </c>
      <c r="O78" s="9" t="s">
        <v>2624</v>
      </c>
      <c r="P78" s="9" t="s">
        <v>2702</v>
      </c>
      <c r="Q78" s="402">
        <v>14.5441811639751</v>
      </c>
      <c r="R78" s="402">
        <v>15.2232272120247</v>
      </c>
      <c r="S78" s="402">
        <v>16.531573234153399</v>
      </c>
      <c r="T78" s="402">
        <v>18.785747544375301</v>
      </c>
      <c r="U78" s="402">
        <v>21.0181870349356</v>
      </c>
      <c r="V78" s="402">
        <v>22.243240993506401</v>
      </c>
      <c r="W78" s="402">
        <v>22.939861923043999</v>
      </c>
      <c r="X78" s="402">
        <v>2.14906477101882</v>
      </c>
      <c r="Y78" s="4" t="s">
        <v>2626</v>
      </c>
    </row>
    <row r="79" spans="1:25">
      <c r="A79" s="4" t="s">
        <v>8610</v>
      </c>
      <c r="B79" s="9" t="s">
        <v>2765</v>
      </c>
      <c r="C79" s="9" t="s">
        <v>2642</v>
      </c>
      <c r="D79" s="4" t="s">
        <v>2619</v>
      </c>
      <c r="E79" s="4">
        <v>39.299999999999997</v>
      </c>
      <c r="F79" s="4">
        <v>-9.3000000000000007</v>
      </c>
      <c r="G79" s="9">
        <v>21.95</v>
      </c>
      <c r="H79" s="93" t="s">
        <v>2629</v>
      </c>
      <c r="I79" s="9" t="s">
        <v>2718</v>
      </c>
      <c r="J79" s="95" t="s">
        <v>2757</v>
      </c>
      <c r="K79" s="94">
        <v>190.33198263386396</v>
      </c>
      <c r="L79" s="9">
        <v>-1.69</v>
      </c>
      <c r="M79" s="94">
        <f t="shared" si="2"/>
        <v>19.344449000000001</v>
      </c>
      <c r="N79" s="9">
        <v>0.79</v>
      </c>
      <c r="O79" s="9" t="s">
        <v>2624</v>
      </c>
      <c r="P79" s="9" t="s">
        <v>2702</v>
      </c>
      <c r="Q79" s="402">
        <v>15.0579908347814</v>
      </c>
      <c r="R79" s="402">
        <v>15.7291437472275</v>
      </c>
      <c r="S79" s="402">
        <v>16.999291825298901</v>
      </c>
      <c r="T79" s="402">
        <v>19.201403915496599</v>
      </c>
      <c r="U79" s="402">
        <v>21.4054341094614</v>
      </c>
      <c r="V79" s="402">
        <v>22.7309838166113</v>
      </c>
      <c r="W79" s="402">
        <v>23.400042729675</v>
      </c>
      <c r="X79" s="402">
        <v>2.13642894226026</v>
      </c>
      <c r="Y79" s="4" t="s">
        <v>2740</v>
      </c>
    </row>
    <row r="80" spans="1:25">
      <c r="A80" s="4" t="s">
        <v>8611</v>
      </c>
      <c r="B80" s="9" t="s">
        <v>2766</v>
      </c>
      <c r="C80" s="9" t="s">
        <v>2642</v>
      </c>
      <c r="D80" s="4" t="s">
        <v>2619</v>
      </c>
      <c r="E80" s="4">
        <v>39.299999999999997</v>
      </c>
      <c r="F80" s="4">
        <v>-9.3000000000000007</v>
      </c>
      <c r="G80" s="9">
        <v>21.89</v>
      </c>
      <c r="H80" s="93" t="s">
        <v>2629</v>
      </c>
      <c r="I80" s="9" t="s">
        <v>2718</v>
      </c>
      <c r="J80" s="95" t="s">
        <v>2757</v>
      </c>
      <c r="K80" s="94">
        <v>190.33458755426918</v>
      </c>
      <c r="L80" s="9">
        <v>-2.67</v>
      </c>
      <c r="M80" s="94">
        <f t="shared" si="2"/>
        <v>24.099800999999999</v>
      </c>
      <c r="N80" s="9">
        <v>-0.15</v>
      </c>
      <c r="O80" s="9" t="s">
        <v>2624</v>
      </c>
      <c r="P80" s="9" t="s">
        <v>2710</v>
      </c>
      <c r="Q80" s="402">
        <v>18.4942619238631</v>
      </c>
      <c r="R80" s="402">
        <v>19.169162610652901</v>
      </c>
      <c r="S80" s="402">
        <v>20.426861192805202</v>
      </c>
      <c r="T80" s="402">
        <v>22.691661742942699</v>
      </c>
      <c r="U80" s="402">
        <v>24.889484749226298</v>
      </c>
      <c r="V80" s="402">
        <v>26.2244435042047</v>
      </c>
      <c r="W80" s="402">
        <v>26.901456312676999</v>
      </c>
      <c r="X80" s="402">
        <v>2.1590035529903702</v>
      </c>
      <c r="Y80" s="4" t="s">
        <v>2740</v>
      </c>
    </row>
    <row r="81" spans="1:25">
      <c r="A81" s="4" t="s">
        <v>8612</v>
      </c>
      <c r="B81" s="9" t="s">
        <v>2767</v>
      </c>
      <c r="C81" s="9" t="s">
        <v>2642</v>
      </c>
      <c r="D81" s="4" t="s">
        <v>2619</v>
      </c>
      <c r="E81" s="4">
        <v>39.299999999999997</v>
      </c>
      <c r="F81" s="4">
        <v>-9.3000000000000007</v>
      </c>
      <c r="G81" s="9">
        <v>16.809999999999999</v>
      </c>
      <c r="H81" s="93" t="s">
        <v>2620</v>
      </c>
      <c r="I81" s="9" t="s">
        <v>2718</v>
      </c>
      <c r="J81" s="95" t="s">
        <v>2757</v>
      </c>
      <c r="K81" s="94">
        <v>190.55513748191026</v>
      </c>
      <c r="L81" s="9">
        <v>-1.54</v>
      </c>
      <c r="M81" s="94">
        <f t="shared" si="2"/>
        <v>18.631844000000001</v>
      </c>
      <c r="N81" s="9">
        <v>-0.04</v>
      </c>
      <c r="O81" s="9" t="s">
        <v>2624</v>
      </c>
      <c r="P81" s="9" t="s">
        <v>2702</v>
      </c>
      <c r="Q81" s="402">
        <v>14.363721857703601</v>
      </c>
      <c r="R81" s="402">
        <v>15.0815373457521</v>
      </c>
      <c r="S81" s="402">
        <v>16.377593286026801</v>
      </c>
      <c r="T81" s="402">
        <v>18.621133737964801</v>
      </c>
      <c r="U81" s="402">
        <v>20.828432078840201</v>
      </c>
      <c r="V81" s="402">
        <v>22.180836657526001</v>
      </c>
      <c r="W81" s="402">
        <v>22.844161726268801</v>
      </c>
      <c r="X81" s="402">
        <v>2.1583073346040802</v>
      </c>
      <c r="Y81" s="4" t="s">
        <v>2623</v>
      </c>
    </row>
    <row r="82" spans="1:25">
      <c r="A82" s="4" t="s">
        <v>8613</v>
      </c>
      <c r="B82" s="9" t="s">
        <v>2768</v>
      </c>
      <c r="C82" s="9" t="s">
        <v>2642</v>
      </c>
      <c r="D82" s="4" t="s">
        <v>2619</v>
      </c>
      <c r="E82" s="4">
        <v>39.299999999999997</v>
      </c>
      <c r="F82" s="4">
        <v>-9.3000000000000007</v>
      </c>
      <c r="G82" s="9">
        <v>15.9</v>
      </c>
      <c r="H82" s="93" t="s">
        <v>2629</v>
      </c>
      <c r="I82" s="9" t="s">
        <v>2718</v>
      </c>
      <c r="J82" s="95" t="s">
        <v>2757</v>
      </c>
      <c r="K82" s="94">
        <v>190.5946454413893</v>
      </c>
      <c r="L82" s="9">
        <v>-2</v>
      </c>
      <c r="M82" s="94">
        <f t="shared" si="2"/>
        <v>20.830000000000002</v>
      </c>
      <c r="N82" s="9">
        <v>0.51</v>
      </c>
      <c r="O82" s="9" t="s">
        <v>2624</v>
      </c>
      <c r="P82" s="9" t="s">
        <v>2710</v>
      </c>
      <c r="Q82" s="402">
        <v>16.101059858234901</v>
      </c>
      <c r="R82" s="402">
        <v>16.7529217531043</v>
      </c>
      <c r="S82" s="402">
        <v>18.067531301726302</v>
      </c>
      <c r="T82" s="402">
        <v>20.275197766463101</v>
      </c>
      <c r="U82" s="402">
        <v>22.468548834297899</v>
      </c>
      <c r="V82" s="402">
        <v>23.782489633305701</v>
      </c>
      <c r="W82" s="402">
        <v>24.516029618963099</v>
      </c>
      <c r="X82" s="402">
        <v>2.13226396696404</v>
      </c>
      <c r="Y82" s="4" t="s">
        <v>2626</v>
      </c>
    </row>
    <row r="83" spans="1:25">
      <c r="A83" s="4" t="s">
        <v>8614</v>
      </c>
      <c r="B83" s="9" t="s">
        <v>2769</v>
      </c>
      <c r="C83" s="9" t="s">
        <v>2642</v>
      </c>
      <c r="D83" s="4" t="s">
        <v>2619</v>
      </c>
      <c r="E83" s="4">
        <v>39.299999999999997</v>
      </c>
      <c r="F83" s="4">
        <v>-9.3000000000000007</v>
      </c>
      <c r="G83" s="9">
        <v>14.49</v>
      </c>
      <c r="H83" s="93" t="s">
        <v>2620</v>
      </c>
      <c r="I83" s="9" t="s">
        <v>2718</v>
      </c>
      <c r="J83" s="95" t="s">
        <v>2757</v>
      </c>
      <c r="K83" s="94">
        <v>190.65586107091173</v>
      </c>
      <c r="L83" s="9">
        <v>-1.92</v>
      </c>
      <c r="M83" s="94">
        <f t="shared" si="2"/>
        <v>20.444976</v>
      </c>
      <c r="N83" s="9">
        <v>-0.19</v>
      </c>
      <c r="O83" s="9" t="s">
        <v>2624</v>
      </c>
      <c r="P83" s="9" t="s">
        <v>2702</v>
      </c>
      <c r="Q83" s="402">
        <v>15.919472679269999</v>
      </c>
      <c r="R83" s="402">
        <v>16.530483774095998</v>
      </c>
      <c r="S83" s="402">
        <v>17.820143872571499</v>
      </c>
      <c r="T83" s="402">
        <v>20.033860371111</v>
      </c>
      <c r="U83" s="402">
        <v>22.227111230219599</v>
      </c>
      <c r="V83" s="402">
        <v>23.503395297271801</v>
      </c>
      <c r="W83" s="402">
        <v>24.223758884214799</v>
      </c>
      <c r="X83" s="402">
        <v>2.1315912991264701</v>
      </c>
      <c r="Y83" s="4" t="s">
        <v>2626</v>
      </c>
    </row>
    <row r="84" spans="1:25">
      <c r="A84" s="4" t="s">
        <v>8615</v>
      </c>
      <c r="B84" s="9" t="s">
        <v>2770</v>
      </c>
      <c r="C84" s="9" t="s">
        <v>2642</v>
      </c>
      <c r="D84" s="4" t="s">
        <v>2619</v>
      </c>
      <c r="E84" s="4">
        <v>39.299999999999997</v>
      </c>
      <c r="F84" s="4">
        <v>-9.3000000000000007</v>
      </c>
      <c r="G84" s="9">
        <v>13.08</v>
      </c>
      <c r="H84" s="93" t="s">
        <v>2629</v>
      </c>
      <c r="I84" s="9" t="s">
        <v>2718</v>
      </c>
      <c r="J84" s="95" t="s">
        <v>2757</v>
      </c>
      <c r="K84" s="94">
        <v>190.71707670043415</v>
      </c>
      <c r="L84" s="9">
        <v>-2.2400000000000002</v>
      </c>
      <c r="M84" s="94">
        <f t="shared" si="2"/>
        <v>21.991983999999999</v>
      </c>
      <c r="N84" s="9">
        <v>0.72</v>
      </c>
      <c r="O84" s="9" t="s">
        <v>2624</v>
      </c>
      <c r="P84" s="9" t="s">
        <v>2702</v>
      </c>
      <c r="Q84" s="402">
        <v>17.0674431875157</v>
      </c>
      <c r="R84" s="402">
        <v>17.665953970136599</v>
      </c>
      <c r="S84" s="402">
        <v>18.930509114263501</v>
      </c>
      <c r="T84" s="402">
        <v>21.1468699417719</v>
      </c>
      <c r="U84" s="402">
        <v>23.321747640553301</v>
      </c>
      <c r="V84" s="402">
        <v>24.627984506384198</v>
      </c>
      <c r="W84" s="402">
        <v>25.279792594234902</v>
      </c>
      <c r="X84" s="402">
        <v>2.1133186693869899</v>
      </c>
      <c r="Y84" s="4" t="s">
        <v>2623</v>
      </c>
    </row>
    <row r="85" spans="1:25">
      <c r="A85" s="4" t="s">
        <v>8616</v>
      </c>
      <c r="B85" s="9" t="s">
        <v>2771</v>
      </c>
      <c r="C85" s="9" t="s">
        <v>2642</v>
      </c>
      <c r="D85" s="4" t="s">
        <v>2619</v>
      </c>
      <c r="E85" s="4">
        <v>39.299999999999997</v>
      </c>
      <c r="F85" s="4">
        <v>-9.3000000000000007</v>
      </c>
      <c r="G85" s="9">
        <v>13.08</v>
      </c>
      <c r="H85" s="93" t="s">
        <v>2635</v>
      </c>
      <c r="I85" s="9" t="s">
        <v>2718</v>
      </c>
      <c r="J85" s="95" t="s">
        <v>2757</v>
      </c>
      <c r="K85" s="94">
        <v>190.71707670043415</v>
      </c>
      <c r="L85" s="9">
        <v>-2.2400000000000002</v>
      </c>
      <c r="M85" s="94">
        <f t="shared" si="2"/>
        <v>21.991983999999999</v>
      </c>
      <c r="N85" s="9">
        <v>0.72</v>
      </c>
      <c r="O85" s="9" t="s">
        <v>2624</v>
      </c>
      <c r="P85" s="9" t="s">
        <v>2702</v>
      </c>
      <c r="Q85" s="402">
        <v>17.028522741735799</v>
      </c>
      <c r="R85" s="402">
        <v>17.674017845782501</v>
      </c>
      <c r="S85" s="402">
        <v>18.893220311055298</v>
      </c>
      <c r="T85" s="402">
        <v>21.1526942675731</v>
      </c>
      <c r="U85" s="402">
        <v>23.411022784215799</v>
      </c>
      <c r="V85" s="402">
        <v>24.720368218386199</v>
      </c>
      <c r="W85" s="402">
        <v>25.3470459441969</v>
      </c>
      <c r="X85" s="402">
        <v>2.14770544329749</v>
      </c>
      <c r="Y85" s="4" t="s">
        <v>2623</v>
      </c>
    </row>
    <row r="86" spans="1:25">
      <c r="A86" s="4" t="s">
        <v>8617</v>
      </c>
      <c r="B86" s="9" t="s">
        <v>2772</v>
      </c>
      <c r="C86" s="9" t="s">
        <v>2642</v>
      </c>
      <c r="D86" s="4" t="s">
        <v>2619</v>
      </c>
      <c r="E86" s="4">
        <v>39.299999999999997</v>
      </c>
      <c r="F86" s="4">
        <v>-9.3000000000000007</v>
      </c>
      <c r="G86" s="9">
        <v>11.28</v>
      </c>
      <c r="H86" s="93" t="s">
        <v>2629</v>
      </c>
      <c r="I86" s="9" t="s">
        <v>2718</v>
      </c>
      <c r="J86" s="95" t="s">
        <v>2757</v>
      </c>
      <c r="K86" s="94">
        <v>190.79522431259045</v>
      </c>
      <c r="L86" s="9">
        <v>-1.43</v>
      </c>
      <c r="M86" s="94">
        <f t="shared" si="2"/>
        <v>18.111841000000002</v>
      </c>
      <c r="N86" s="9">
        <v>0.19</v>
      </c>
      <c r="O86" s="9" t="s">
        <v>2624</v>
      </c>
      <c r="P86" s="9" t="s">
        <v>2702</v>
      </c>
      <c r="Q86" s="402">
        <v>14.01812544621</v>
      </c>
      <c r="R86" s="402">
        <v>14.748120358690899</v>
      </c>
      <c r="S86" s="402">
        <v>16.080922973907398</v>
      </c>
      <c r="T86" s="402">
        <v>18.281919507598101</v>
      </c>
      <c r="U86" s="402">
        <v>20.4857327519295</v>
      </c>
      <c r="V86" s="402">
        <v>21.829908944433001</v>
      </c>
      <c r="W86" s="402">
        <v>22.461432589627101</v>
      </c>
      <c r="X86" s="402">
        <v>2.1293936338560302</v>
      </c>
      <c r="Y86" s="4" t="s">
        <v>2773</v>
      </c>
    </row>
    <row r="87" spans="1:25">
      <c r="A87" s="4" t="s">
        <v>8618</v>
      </c>
      <c r="B87" s="9" t="s">
        <v>2774</v>
      </c>
      <c r="C87" s="9" t="s">
        <v>2642</v>
      </c>
      <c r="D87" s="4" t="s">
        <v>2619</v>
      </c>
      <c r="E87" s="4">
        <v>39.299999999999997</v>
      </c>
      <c r="F87" s="4">
        <v>-9.3000000000000007</v>
      </c>
      <c r="G87" s="9">
        <v>11.28</v>
      </c>
      <c r="H87" s="93" t="s">
        <v>2629</v>
      </c>
      <c r="I87" s="9" t="s">
        <v>2718</v>
      </c>
      <c r="J87" s="95" t="s">
        <v>2757</v>
      </c>
      <c r="K87" s="94">
        <v>190.79522431259045</v>
      </c>
      <c r="L87" s="9">
        <v>-3.57</v>
      </c>
      <c r="M87" s="94">
        <f t="shared" si="2"/>
        <v>28.619240999999999</v>
      </c>
      <c r="N87" s="9">
        <v>-0.31</v>
      </c>
      <c r="O87" s="9" t="s">
        <v>2624</v>
      </c>
      <c r="P87" s="9" t="s">
        <v>2702</v>
      </c>
      <c r="Q87" s="402">
        <v>21.7000261197302</v>
      </c>
      <c r="R87" s="402">
        <v>22.3328116857802</v>
      </c>
      <c r="S87" s="402">
        <v>23.636629247414302</v>
      </c>
      <c r="T87" s="402">
        <v>25.855157356086199</v>
      </c>
      <c r="U87" s="402">
        <v>28.076517277560001</v>
      </c>
      <c r="V87" s="402">
        <v>29.447447189948601</v>
      </c>
      <c r="W87" s="402">
        <v>30.108670687166999</v>
      </c>
      <c r="X87" s="402">
        <v>2.1498700174869998</v>
      </c>
      <c r="Y87" s="4" t="s">
        <v>2775</v>
      </c>
    </row>
    <row r="88" spans="1:25">
      <c r="A88" s="4" t="s">
        <v>8619</v>
      </c>
      <c r="B88" s="9" t="s">
        <v>2776</v>
      </c>
      <c r="C88" s="9" t="s">
        <v>2642</v>
      </c>
      <c r="D88" s="4" t="s">
        <v>2619</v>
      </c>
      <c r="E88" s="4">
        <v>39.299999999999997</v>
      </c>
      <c r="F88" s="4">
        <v>-9.3000000000000007</v>
      </c>
      <c r="G88" s="9">
        <v>11.28</v>
      </c>
      <c r="H88" s="93" t="s">
        <v>2629</v>
      </c>
      <c r="I88" s="9" t="s">
        <v>2718</v>
      </c>
      <c r="J88" s="95" t="s">
        <v>2757</v>
      </c>
      <c r="K88" s="94">
        <v>190.79522431259045</v>
      </c>
      <c r="L88" s="9">
        <v>-1.43</v>
      </c>
      <c r="M88" s="94">
        <f t="shared" si="2"/>
        <v>18.111841000000002</v>
      </c>
      <c r="N88" s="9">
        <v>0.19</v>
      </c>
      <c r="O88" s="9" t="s">
        <v>2624</v>
      </c>
      <c r="P88" s="9" t="s">
        <v>2702</v>
      </c>
      <c r="Q88" s="402">
        <v>14.1464222529538</v>
      </c>
      <c r="R88" s="402">
        <v>14.826049550250699</v>
      </c>
      <c r="S88" s="402">
        <v>16.112760074473599</v>
      </c>
      <c r="T88" s="402">
        <v>18.334317520973102</v>
      </c>
      <c r="U88" s="402">
        <v>20.546095581087201</v>
      </c>
      <c r="V88" s="402">
        <v>21.763483102250799</v>
      </c>
      <c r="W88" s="402">
        <v>22.479239195224501</v>
      </c>
      <c r="X88" s="402">
        <v>2.1253117971541098</v>
      </c>
      <c r="Y88" s="4" t="s">
        <v>2630</v>
      </c>
    </row>
    <row r="89" spans="1:25">
      <c r="A89" s="4" t="s">
        <v>8620</v>
      </c>
      <c r="B89" s="9" t="s">
        <v>2777</v>
      </c>
      <c r="C89" s="9" t="s">
        <v>2642</v>
      </c>
      <c r="D89" s="4" t="s">
        <v>2619</v>
      </c>
      <c r="E89" s="4">
        <v>39.299999999999997</v>
      </c>
      <c r="F89" s="4">
        <v>-9.3000000000000007</v>
      </c>
      <c r="G89" s="9">
        <v>11.28</v>
      </c>
      <c r="H89" s="93" t="s">
        <v>2629</v>
      </c>
      <c r="I89" s="9" t="s">
        <v>2718</v>
      </c>
      <c r="J89" s="95" t="s">
        <v>2757</v>
      </c>
      <c r="K89" s="94">
        <v>190.79522431259045</v>
      </c>
      <c r="L89" s="9">
        <v>-1.65</v>
      </c>
      <c r="M89" s="94">
        <f t="shared" si="2"/>
        <v>19.154025000000001</v>
      </c>
      <c r="N89" s="9">
        <v>1.19</v>
      </c>
      <c r="O89" s="9" t="s">
        <v>2624</v>
      </c>
      <c r="P89" s="9" t="s">
        <v>2702</v>
      </c>
      <c r="Q89" s="402">
        <v>14.955249996177599</v>
      </c>
      <c r="R89" s="402">
        <v>15.620442892612299</v>
      </c>
      <c r="S89" s="402">
        <v>16.869318973598201</v>
      </c>
      <c r="T89" s="402">
        <v>19.093628936771999</v>
      </c>
      <c r="U89" s="402">
        <v>21.295849177122001</v>
      </c>
      <c r="V89" s="402">
        <v>22.513115329732599</v>
      </c>
      <c r="W89" s="402">
        <v>23.2405076684237</v>
      </c>
      <c r="X89" s="402">
        <v>2.1195369172341998</v>
      </c>
      <c r="Y89" s="4" t="s">
        <v>2623</v>
      </c>
    </row>
    <row r="90" spans="1:25">
      <c r="A90" s="4" t="s">
        <v>8621</v>
      </c>
      <c r="B90" s="9" t="s">
        <v>2778</v>
      </c>
      <c r="C90" s="9" t="s">
        <v>2642</v>
      </c>
      <c r="D90" s="4" t="s">
        <v>2619</v>
      </c>
      <c r="E90" s="4">
        <v>39.299999999999997</v>
      </c>
      <c r="F90" s="4">
        <v>-9.3000000000000007</v>
      </c>
      <c r="G90" s="9">
        <v>11.17</v>
      </c>
      <c r="H90" s="93" t="s">
        <v>2620</v>
      </c>
      <c r="I90" s="9" t="s">
        <v>2718</v>
      </c>
      <c r="J90" s="95" t="s">
        <v>2757</v>
      </c>
      <c r="K90" s="94">
        <v>190.8</v>
      </c>
      <c r="L90" s="9">
        <v>-2.23</v>
      </c>
      <c r="M90" s="94">
        <f t="shared" si="2"/>
        <v>21.943361000000003</v>
      </c>
      <c r="N90" s="9">
        <v>-0.41</v>
      </c>
      <c r="O90" s="9" t="s">
        <v>2624</v>
      </c>
      <c r="P90" s="9" t="s">
        <v>2710</v>
      </c>
      <c r="Q90" s="402">
        <v>16.998947749451599</v>
      </c>
      <c r="R90" s="402">
        <v>17.6204102346748</v>
      </c>
      <c r="S90" s="402">
        <v>18.90600466962</v>
      </c>
      <c r="T90" s="402">
        <v>21.1324067475534</v>
      </c>
      <c r="U90" s="402">
        <v>23.3563404140098</v>
      </c>
      <c r="V90" s="402">
        <v>24.636567790132101</v>
      </c>
      <c r="W90" s="402">
        <v>25.3423389701675</v>
      </c>
      <c r="X90" s="402">
        <v>2.13809545208915</v>
      </c>
      <c r="Y90" s="4" t="s">
        <v>2626</v>
      </c>
    </row>
    <row r="91" spans="1:25">
      <c r="A91" s="4" t="s">
        <v>8622</v>
      </c>
      <c r="B91" s="9" t="s">
        <v>2779</v>
      </c>
      <c r="C91" s="9" t="s">
        <v>2642</v>
      </c>
      <c r="D91" s="4" t="s">
        <v>2619</v>
      </c>
      <c r="E91" s="4">
        <v>39.299999999999997</v>
      </c>
      <c r="F91" s="4">
        <v>-9.3000000000000007</v>
      </c>
      <c r="G91" s="9">
        <v>11.17</v>
      </c>
      <c r="H91" s="93" t="s">
        <v>2629</v>
      </c>
      <c r="I91" s="9" t="s">
        <v>2718</v>
      </c>
      <c r="J91" s="95" t="s">
        <v>2757</v>
      </c>
      <c r="K91" s="94">
        <v>190.8</v>
      </c>
      <c r="L91" s="9">
        <v>-2.23</v>
      </c>
      <c r="M91" s="94">
        <f t="shared" si="2"/>
        <v>21.943361000000003</v>
      </c>
      <c r="N91" s="9">
        <v>-0.41</v>
      </c>
      <c r="O91" s="9" t="s">
        <v>2624</v>
      </c>
      <c r="P91" s="9" t="s">
        <v>2725</v>
      </c>
      <c r="Q91" s="402">
        <v>16.9784693150715</v>
      </c>
      <c r="R91" s="402">
        <v>17.636990920228801</v>
      </c>
      <c r="S91" s="402">
        <v>18.903623579686499</v>
      </c>
      <c r="T91" s="402">
        <v>21.1398483702446</v>
      </c>
      <c r="U91" s="402">
        <v>23.347228329913001</v>
      </c>
      <c r="V91" s="402">
        <v>24.714607554421999</v>
      </c>
      <c r="W91" s="402">
        <v>25.4184831568748</v>
      </c>
      <c r="X91" s="402">
        <v>2.1433033849387599</v>
      </c>
      <c r="Y91" s="4" t="s">
        <v>2623</v>
      </c>
    </row>
    <row r="92" spans="1:25">
      <c r="A92" s="4" t="s">
        <v>8623</v>
      </c>
      <c r="B92" s="9" t="s">
        <v>2780</v>
      </c>
      <c r="C92" s="9" t="s">
        <v>2642</v>
      </c>
      <c r="D92" s="4" t="s">
        <v>2619</v>
      </c>
      <c r="E92" s="4">
        <v>39.299999999999997</v>
      </c>
      <c r="F92" s="4">
        <v>-9.3000000000000007</v>
      </c>
      <c r="G92" s="9">
        <v>5.58</v>
      </c>
      <c r="H92" s="93" t="s">
        <v>2629</v>
      </c>
      <c r="I92" s="9" t="s">
        <v>2781</v>
      </c>
      <c r="J92" s="95" t="s">
        <v>2787</v>
      </c>
      <c r="K92" s="94">
        <v>192</v>
      </c>
      <c r="L92" s="9">
        <v>-1.93</v>
      </c>
      <c r="M92" s="94">
        <f t="shared" si="2"/>
        <v>20.493040999999998</v>
      </c>
      <c r="N92" s="9">
        <v>0.8</v>
      </c>
      <c r="O92" s="9" t="s">
        <v>2624</v>
      </c>
      <c r="P92" s="9" t="s">
        <v>2710</v>
      </c>
      <c r="Q92" s="402">
        <v>15.8088627084623</v>
      </c>
      <c r="R92" s="402">
        <v>16.557233051438601</v>
      </c>
      <c r="S92" s="402">
        <v>17.8490170521371</v>
      </c>
      <c r="T92" s="402">
        <v>20.043113356030201</v>
      </c>
      <c r="U92" s="402">
        <v>22.307678035819599</v>
      </c>
      <c r="V92" s="402">
        <v>23.556924118561199</v>
      </c>
      <c r="W92" s="402">
        <v>24.192985271002101</v>
      </c>
      <c r="X92" s="402">
        <v>2.1444677837781398</v>
      </c>
      <c r="Y92" s="4" t="s">
        <v>2633</v>
      </c>
    </row>
    <row r="93" spans="1:25">
      <c r="A93" s="4" t="s">
        <v>8624</v>
      </c>
      <c r="B93" s="9" t="s">
        <v>2617</v>
      </c>
      <c r="C93" s="9" t="s">
        <v>2618</v>
      </c>
      <c r="D93" s="4" t="s">
        <v>2619</v>
      </c>
      <c r="E93" s="4">
        <v>39.299999999999997</v>
      </c>
      <c r="F93" s="4">
        <v>-9.3000000000000007</v>
      </c>
      <c r="G93" s="9">
        <v>15.4</v>
      </c>
      <c r="H93" s="93" t="s">
        <v>2620</v>
      </c>
      <c r="I93" s="9" t="s">
        <v>2621</v>
      </c>
      <c r="J93" s="95" t="s">
        <v>2622</v>
      </c>
      <c r="K93" s="94">
        <v>178.2</v>
      </c>
      <c r="L93" s="9">
        <v>-2.04</v>
      </c>
      <c r="M93" s="94">
        <f t="shared" si="2"/>
        <v>21.022944000000003</v>
      </c>
      <c r="N93" s="9">
        <v>3.56</v>
      </c>
      <c r="O93" s="9" t="s">
        <v>2624</v>
      </c>
      <c r="P93" s="95" t="s">
        <v>2784</v>
      </c>
      <c r="Q93" s="402">
        <v>16.382370865958901</v>
      </c>
      <c r="R93" s="402">
        <v>17.002468994754501</v>
      </c>
      <c r="S93" s="402">
        <v>18.230529819220902</v>
      </c>
      <c r="T93" s="402">
        <v>20.447505009887902</v>
      </c>
      <c r="U93" s="402">
        <v>22.6351926285122</v>
      </c>
      <c r="V93" s="402">
        <v>23.9578828327171</v>
      </c>
      <c r="W93" s="402">
        <v>24.626734422992701</v>
      </c>
      <c r="X93" s="402">
        <v>2.1147183986681499</v>
      </c>
      <c r="Y93" s="4" t="s">
        <v>2623</v>
      </c>
    </row>
    <row r="94" spans="1:25">
      <c r="A94" s="4" t="s">
        <v>8625</v>
      </c>
      <c r="B94" s="9" t="s">
        <v>2625</v>
      </c>
      <c r="C94" s="9" t="s">
        <v>2618</v>
      </c>
      <c r="D94" s="4" t="s">
        <v>2619</v>
      </c>
      <c r="E94" s="4">
        <v>39.299999999999997</v>
      </c>
      <c r="F94" s="4">
        <v>-9.3000000000000007</v>
      </c>
      <c r="G94" s="9">
        <v>14.4</v>
      </c>
      <c r="H94" s="93" t="s">
        <v>2620</v>
      </c>
      <c r="I94" s="9" t="s">
        <v>2621</v>
      </c>
      <c r="J94" s="95" t="s">
        <v>2622</v>
      </c>
      <c r="K94" s="94">
        <v>178.65364891518738</v>
      </c>
      <c r="L94" s="9">
        <v>-2.15</v>
      </c>
      <c r="M94" s="94">
        <f t="shared" si="2"/>
        <v>21.555025000000001</v>
      </c>
      <c r="N94" s="9">
        <v>2.57</v>
      </c>
      <c r="O94" s="9" t="s">
        <v>2624</v>
      </c>
      <c r="P94" s="95" t="s">
        <v>2627</v>
      </c>
      <c r="Q94" s="402">
        <v>16.508184130179799</v>
      </c>
      <c r="R94" s="402">
        <v>17.201587781538901</v>
      </c>
      <c r="S94" s="402">
        <v>18.606870041707399</v>
      </c>
      <c r="T94" s="402">
        <v>20.8243539670651</v>
      </c>
      <c r="U94" s="402">
        <v>23.0596179149668</v>
      </c>
      <c r="V94" s="402">
        <v>24.306088854691001</v>
      </c>
      <c r="W94" s="402">
        <v>24.928606341046699</v>
      </c>
      <c r="X94" s="402">
        <v>2.14921826073823</v>
      </c>
      <c r="Y94" s="4" t="s">
        <v>2626</v>
      </c>
    </row>
    <row r="95" spans="1:25">
      <c r="A95" s="4" t="s">
        <v>8626</v>
      </c>
      <c r="B95" s="9" t="s">
        <v>2628</v>
      </c>
      <c r="C95" s="9" t="s">
        <v>2618</v>
      </c>
      <c r="D95" s="4" t="s">
        <v>2619</v>
      </c>
      <c r="E95" s="4">
        <v>39.299999999999997</v>
      </c>
      <c r="F95" s="4">
        <v>-9.3000000000000007</v>
      </c>
      <c r="G95" s="9">
        <v>13.9</v>
      </c>
      <c r="H95" s="93" t="s">
        <v>2629</v>
      </c>
      <c r="I95" s="9" t="s">
        <v>2621</v>
      </c>
      <c r="J95" s="95" t="s">
        <v>2622</v>
      </c>
      <c r="K95" s="94">
        <v>178.88047337278104</v>
      </c>
      <c r="L95" s="9">
        <v>-2.82</v>
      </c>
      <c r="M95" s="94">
        <f t="shared" si="2"/>
        <v>24.842916000000002</v>
      </c>
      <c r="N95" s="9">
        <v>2.36</v>
      </c>
      <c r="O95" s="9" t="s">
        <v>2624</v>
      </c>
      <c r="P95" s="95" t="s">
        <v>2784</v>
      </c>
      <c r="Q95" s="402">
        <v>19.046774883531398</v>
      </c>
      <c r="R95" s="402">
        <v>19.736787431584698</v>
      </c>
      <c r="S95" s="402">
        <v>21.034876386146699</v>
      </c>
      <c r="T95" s="402">
        <v>23.244607699718902</v>
      </c>
      <c r="U95" s="402">
        <v>25.421930741504699</v>
      </c>
      <c r="V95" s="402">
        <v>26.7833736613163</v>
      </c>
      <c r="W95" s="402">
        <v>27.447976159658001</v>
      </c>
      <c r="X95" s="402">
        <v>2.1294108633615898</v>
      </c>
      <c r="Y95" s="4" t="s">
        <v>2630</v>
      </c>
    </row>
    <row r="96" spans="1:25">
      <c r="A96" s="4" t="s">
        <v>8627</v>
      </c>
      <c r="B96" s="9" t="s">
        <v>2650</v>
      </c>
      <c r="C96" s="9" t="s">
        <v>2618</v>
      </c>
      <c r="D96" s="4" t="s">
        <v>2619</v>
      </c>
      <c r="E96" s="4">
        <v>39.299999999999997</v>
      </c>
      <c r="F96" s="4">
        <v>-9.3000000000000007</v>
      </c>
      <c r="G96" s="9">
        <v>9.1</v>
      </c>
      <c r="H96" s="93" t="s">
        <v>2620</v>
      </c>
      <c r="I96" s="9" t="s">
        <v>2621</v>
      </c>
      <c r="J96" s="95" t="s">
        <v>2644</v>
      </c>
      <c r="K96" s="94">
        <v>180.6190706679574</v>
      </c>
      <c r="L96" s="9">
        <v>-2.34</v>
      </c>
      <c r="M96" s="94">
        <f t="shared" si="2"/>
        <v>22.479203999999999</v>
      </c>
      <c r="N96" s="9">
        <v>4.3600000000000003</v>
      </c>
      <c r="O96" s="9" t="s">
        <v>2624</v>
      </c>
      <c r="P96" s="95" t="s">
        <v>2651</v>
      </c>
      <c r="Q96" s="402">
        <v>17.303761093637501</v>
      </c>
      <c r="R96" s="402">
        <v>17.9551319061101</v>
      </c>
      <c r="S96" s="402">
        <v>19.2452172665907</v>
      </c>
      <c r="T96" s="402">
        <v>21.473354933707601</v>
      </c>
      <c r="U96" s="402">
        <v>23.694826424727001</v>
      </c>
      <c r="V96" s="402">
        <v>24.9930477386423</v>
      </c>
      <c r="W96" s="402">
        <v>25.728024424982401</v>
      </c>
      <c r="X96" s="402">
        <v>2.14521902768566</v>
      </c>
      <c r="Y96" s="4" t="s">
        <v>2626</v>
      </c>
    </row>
    <row r="97" spans="1:25">
      <c r="A97" s="4" t="s">
        <v>8628</v>
      </c>
      <c r="B97" s="9" t="s">
        <v>2654</v>
      </c>
      <c r="C97" s="9" t="s">
        <v>2618</v>
      </c>
      <c r="D97" s="4" t="s">
        <v>2619</v>
      </c>
      <c r="E97" s="4">
        <v>39.299999999999997</v>
      </c>
      <c r="F97" s="4">
        <v>-9.3000000000000007</v>
      </c>
      <c r="G97" s="9">
        <v>8.9</v>
      </c>
      <c r="H97" s="93" t="s">
        <v>2643</v>
      </c>
      <c r="I97" s="9" t="s">
        <v>2621</v>
      </c>
      <c r="J97" s="95" t="s">
        <v>2644</v>
      </c>
      <c r="K97" s="94">
        <v>180.63843175217812</v>
      </c>
      <c r="L97" s="9">
        <v>-1.85</v>
      </c>
      <c r="M97" s="94">
        <f t="shared" si="2"/>
        <v>20.109024999999999</v>
      </c>
      <c r="N97" s="9">
        <v>4.29</v>
      </c>
      <c r="O97" s="9" t="s">
        <v>2624</v>
      </c>
      <c r="P97" s="95" t="s">
        <v>2651</v>
      </c>
      <c r="Q97" s="402">
        <v>15.6073492265869</v>
      </c>
      <c r="R97" s="402">
        <v>16.275933147961702</v>
      </c>
      <c r="S97" s="402">
        <v>17.5715388998279</v>
      </c>
      <c r="T97" s="402">
        <v>19.7622885966023</v>
      </c>
      <c r="U97" s="402">
        <v>21.9591686780056</v>
      </c>
      <c r="V97" s="402">
        <v>23.266039310830099</v>
      </c>
      <c r="W97" s="402">
        <v>23.9453910926524</v>
      </c>
      <c r="X97" s="402">
        <v>2.1270275664437399</v>
      </c>
      <c r="Y97" s="4" t="s">
        <v>2626</v>
      </c>
    </row>
    <row r="98" spans="1:25">
      <c r="A98" s="4" t="s">
        <v>8629</v>
      </c>
      <c r="B98" s="9" t="s">
        <v>2657</v>
      </c>
      <c r="C98" s="9" t="s">
        <v>2618</v>
      </c>
      <c r="D98" s="4" t="s">
        <v>2619</v>
      </c>
      <c r="E98" s="4">
        <v>39.299999999999997</v>
      </c>
      <c r="F98" s="4">
        <v>-9.3000000000000007</v>
      </c>
      <c r="G98" s="9">
        <v>8.6999999999999993</v>
      </c>
      <c r="H98" s="93" t="s">
        <v>2620</v>
      </c>
      <c r="I98" s="9" t="s">
        <v>2621</v>
      </c>
      <c r="J98" s="95" t="s">
        <v>2644</v>
      </c>
      <c r="K98" s="94">
        <v>180.65779283639884</v>
      </c>
      <c r="L98" s="9">
        <v>-2.69</v>
      </c>
      <c r="M98" s="94">
        <f t="shared" si="2"/>
        <v>24.198649</v>
      </c>
      <c r="N98" s="9">
        <v>5.08</v>
      </c>
      <c r="O98" s="9" t="s">
        <v>2624</v>
      </c>
      <c r="P98" s="95" t="s">
        <v>2656</v>
      </c>
      <c r="Q98" s="402">
        <v>18.480280149640201</v>
      </c>
      <c r="R98" s="402">
        <v>19.214784383169899</v>
      </c>
      <c r="S98" s="402">
        <v>20.5058812335811</v>
      </c>
      <c r="T98" s="402">
        <v>22.761971932045999</v>
      </c>
      <c r="U98" s="402">
        <v>25.003004265234502</v>
      </c>
      <c r="V98" s="402">
        <v>26.274829536005001</v>
      </c>
      <c r="W98" s="402">
        <v>26.912236316683401</v>
      </c>
      <c r="X98" s="402">
        <v>2.1585465800269898</v>
      </c>
      <c r="Y98" s="4" t="s">
        <v>2623</v>
      </c>
    </row>
    <row r="99" spans="1:25">
      <c r="A99" s="4" t="s">
        <v>8630</v>
      </c>
      <c r="B99" s="9" t="s">
        <v>2658</v>
      </c>
      <c r="C99" s="9" t="s">
        <v>2618</v>
      </c>
      <c r="D99" s="4" t="s">
        <v>2619</v>
      </c>
      <c r="E99" s="4">
        <v>39.299999999999997</v>
      </c>
      <c r="F99" s="4">
        <v>-9.3000000000000007</v>
      </c>
      <c r="G99" s="9">
        <v>8.3800000000000008</v>
      </c>
      <c r="H99" s="93" t="s">
        <v>2629</v>
      </c>
      <c r="I99" s="9" t="s">
        <v>2621</v>
      </c>
      <c r="J99" s="95" t="s">
        <v>2644</v>
      </c>
      <c r="K99" s="94">
        <v>180.68877057115199</v>
      </c>
      <c r="L99" s="9">
        <v>-2.02</v>
      </c>
      <c r="M99" s="94">
        <f t="shared" ref="M99:M110" si="3">16.1-4.64*(L99+1)+0.09*(L99+1)*(L99+1)</f>
        <v>20.926436000000002</v>
      </c>
      <c r="N99" s="9">
        <v>5.01</v>
      </c>
      <c r="O99" s="9" t="s">
        <v>2624</v>
      </c>
      <c r="P99" s="95" t="s">
        <v>2784</v>
      </c>
      <c r="Q99" s="402">
        <v>16.150669928812398</v>
      </c>
      <c r="R99" s="402">
        <v>16.8278014373888</v>
      </c>
      <c r="S99" s="402">
        <v>18.215455012178399</v>
      </c>
      <c r="T99" s="402">
        <v>20.3792594483084</v>
      </c>
      <c r="U99" s="402">
        <v>22.5938164043671</v>
      </c>
      <c r="V99" s="402">
        <v>23.8157032668298</v>
      </c>
      <c r="W99" s="402">
        <v>24.537358281111501</v>
      </c>
      <c r="X99" s="402">
        <v>2.1220281586623302</v>
      </c>
      <c r="Y99" s="4" t="s">
        <v>2623</v>
      </c>
    </row>
    <row r="100" spans="1:25">
      <c r="A100" s="4" t="s">
        <v>8631</v>
      </c>
      <c r="B100" s="9" t="s">
        <v>2683</v>
      </c>
      <c r="C100" s="9" t="s">
        <v>2618</v>
      </c>
      <c r="D100" s="4" t="s">
        <v>2619</v>
      </c>
      <c r="E100" s="4">
        <v>39.299999999999997</v>
      </c>
      <c r="F100" s="4">
        <v>-9.3000000000000007</v>
      </c>
      <c r="G100" s="9">
        <v>4.29</v>
      </c>
      <c r="H100" s="93" t="s">
        <v>2620</v>
      </c>
      <c r="I100" s="9" t="s">
        <v>2621</v>
      </c>
      <c r="J100" s="95" t="s">
        <v>2644</v>
      </c>
      <c r="K100" s="94">
        <v>181.08470474346564</v>
      </c>
      <c r="L100" s="9">
        <v>-2.16</v>
      </c>
      <c r="M100" s="94">
        <f t="shared" si="3"/>
        <v>21.603504000000001</v>
      </c>
      <c r="N100" s="9">
        <v>4.3499999999999996</v>
      </c>
      <c r="O100" s="9" t="s">
        <v>2624</v>
      </c>
      <c r="P100" s="95" t="s">
        <v>2651</v>
      </c>
      <c r="Q100" s="402">
        <v>16.690179151009598</v>
      </c>
      <c r="R100" s="402">
        <v>17.339054096757199</v>
      </c>
      <c r="S100" s="402">
        <v>18.670498300485502</v>
      </c>
      <c r="T100" s="402">
        <v>20.870144398234</v>
      </c>
      <c r="U100" s="402">
        <v>23.0947124980874</v>
      </c>
      <c r="V100" s="402">
        <v>24.367405882325901</v>
      </c>
      <c r="W100" s="402">
        <v>25.0165020857246</v>
      </c>
      <c r="X100" s="402">
        <v>2.13439571541968</v>
      </c>
      <c r="Y100" s="4" t="s">
        <v>2684</v>
      </c>
    </row>
    <row r="101" spans="1:25">
      <c r="A101" s="4" t="s">
        <v>8632</v>
      </c>
      <c r="B101" s="9" t="s">
        <v>2689</v>
      </c>
      <c r="C101" s="9" t="s">
        <v>2618</v>
      </c>
      <c r="D101" s="4" t="s">
        <v>2619</v>
      </c>
      <c r="E101" s="4">
        <v>39.299999999999997</v>
      </c>
      <c r="F101" s="4">
        <v>-9.3000000000000007</v>
      </c>
      <c r="G101" s="9">
        <v>3.83</v>
      </c>
      <c r="H101" s="93" t="s">
        <v>2673</v>
      </c>
      <c r="I101" s="9" t="s">
        <v>2621</v>
      </c>
      <c r="J101" s="95" t="s">
        <v>2644</v>
      </c>
      <c r="K101" s="94">
        <v>181.12923523717328</v>
      </c>
      <c r="L101" s="9">
        <v>-2.1</v>
      </c>
      <c r="M101" s="94">
        <f t="shared" si="3"/>
        <v>21.312899999999999</v>
      </c>
      <c r="N101" s="9">
        <v>4.4400000000000004</v>
      </c>
      <c r="O101" s="9" t="s">
        <v>2624</v>
      </c>
      <c r="P101" s="95" t="s">
        <v>2651</v>
      </c>
      <c r="Q101" s="402">
        <v>16.435454551868101</v>
      </c>
      <c r="R101" s="402">
        <v>17.095062061639201</v>
      </c>
      <c r="S101" s="402">
        <v>18.447922548749801</v>
      </c>
      <c r="T101" s="402">
        <v>20.619418847336899</v>
      </c>
      <c r="U101" s="402">
        <v>22.816325410535999</v>
      </c>
      <c r="V101" s="402">
        <v>24.0861890545313</v>
      </c>
      <c r="W101" s="402">
        <v>24.657169981344399</v>
      </c>
      <c r="X101" s="402">
        <v>2.13162208250227</v>
      </c>
      <c r="Y101" s="4" t="s">
        <v>2623</v>
      </c>
    </row>
    <row r="102" spans="1:25">
      <c r="A102" s="4" t="s">
        <v>8633</v>
      </c>
      <c r="B102" s="9" t="s">
        <v>2692</v>
      </c>
      <c r="C102" s="9" t="s">
        <v>2618</v>
      </c>
      <c r="D102" s="4" t="s">
        <v>2619</v>
      </c>
      <c r="E102" s="4">
        <v>39.299999999999997</v>
      </c>
      <c r="F102" s="4">
        <v>-9.3000000000000007</v>
      </c>
      <c r="G102" s="9">
        <v>2.95</v>
      </c>
      <c r="H102" s="93" t="s">
        <v>2629</v>
      </c>
      <c r="I102" s="9" t="s">
        <v>2621</v>
      </c>
      <c r="J102" s="95" t="s">
        <v>2644</v>
      </c>
      <c r="K102" s="94">
        <v>181.21442400774444</v>
      </c>
      <c r="L102" s="9">
        <v>-1.97</v>
      </c>
      <c r="M102" s="94">
        <f t="shared" si="3"/>
        <v>20.685480999999999</v>
      </c>
      <c r="N102" s="9">
        <v>5.6</v>
      </c>
      <c r="O102" s="9" t="s">
        <v>2624</v>
      </c>
      <c r="P102" s="95" t="s">
        <v>2651</v>
      </c>
      <c r="Q102" s="402">
        <v>16.0438131344726</v>
      </c>
      <c r="R102" s="402">
        <v>16.675818029835298</v>
      </c>
      <c r="S102" s="402">
        <v>18.002068830688099</v>
      </c>
      <c r="T102" s="402">
        <v>20.198806045631201</v>
      </c>
      <c r="U102" s="402">
        <v>22.417947796288601</v>
      </c>
      <c r="V102" s="402">
        <v>23.7108095429694</v>
      </c>
      <c r="W102" s="402">
        <v>24.3753896087842</v>
      </c>
      <c r="X102" s="402">
        <v>2.1277733379791699</v>
      </c>
      <c r="Y102" s="4" t="s">
        <v>2626</v>
      </c>
    </row>
    <row r="103" spans="1:25">
      <c r="A103" s="4" t="s">
        <v>8634</v>
      </c>
      <c r="B103" s="9" t="s">
        <v>2674</v>
      </c>
      <c r="C103" s="9" t="s">
        <v>2675</v>
      </c>
      <c r="D103" s="4" t="s">
        <v>2619</v>
      </c>
      <c r="E103" s="4">
        <v>39.299999999999997</v>
      </c>
      <c r="F103" s="4">
        <v>-9.3000000000000007</v>
      </c>
      <c r="G103" s="9">
        <v>5.9</v>
      </c>
      <c r="H103" s="93" t="s">
        <v>2620</v>
      </c>
      <c r="I103" s="9" t="s">
        <v>2621</v>
      </c>
      <c r="J103" s="95" t="s">
        <v>2644</v>
      </c>
      <c r="K103" s="94">
        <v>181</v>
      </c>
      <c r="L103" s="9">
        <v>-2.79</v>
      </c>
      <c r="M103" s="94">
        <f t="shared" si="3"/>
        <v>24.693968999999999</v>
      </c>
      <c r="N103" s="9">
        <v>1.97</v>
      </c>
      <c r="O103" s="9" t="s">
        <v>2624</v>
      </c>
      <c r="P103" s="95" t="s">
        <v>2676</v>
      </c>
      <c r="Q103" s="402">
        <v>18.989803613344399</v>
      </c>
      <c r="R103" s="402">
        <v>19.6591430622499</v>
      </c>
      <c r="S103" s="402">
        <v>20.888666976200799</v>
      </c>
      <c r="T103" s="402">
        <v>23.120860208264499</v>
      </c>
      <c r="U103" s="402">
        <v>25.362971430216501</v>
      </c>
      <c r="V103" s="402">
        <v>26.6425178222634</v>
      </c>
      <c r="W103" s="402">
        <v>27.232451895609199</v>
      </c>
      <c r="X103" s="402">
        <v>2.1298415255160301</v>
      </c>
      <c r="Y103" s="4" t="s">
        <v>2626</v>
      </c>
    </row>
    <row r="104" spans="1:25">
      <c r="A104" s="4" t="s">
        <v>8635</v>
      </c>
      <c r="B104" s="9" t="s">
        <v>2700</v>
      </c>
      <c r="C104" s="9" t="s">
        <v>2675</v>
      </c>
      <c r="D104" s="4" t="s">
        <v>2619</v>
      </c>
      <c r="E104" s="4">
        <v>39.299999999999997</v>
      </c>
      <c r="F104" s="4">
        <v>-9.3000000000000007</v>
      </c>
      <c r="G104" s="9">
        <v>4.3499999999999996</v>
      </c>
      <c r="H104" s="93" t="s">
        <v>2629</v>
      </c>
      <c r="I104" s="9" t="s">
        <v>2621</v>
      </c>
      <c r="J104" s="95" t="s">
        <v>2644</v>
      </c>
      <c r="K104" s="94">
        <v>181.8</v>
      </c>
      <c r="L104" s="9">
        <v>-2.78</v>
      </c>
      <c r="M104" s="94">
        <f t="shared" si="3"/>
        <v>24.644356000000002</v>
      </c>
      <c r="N104" s="9">
        <v>1.6</v>
      </c>
      <c r="O104" s="9" t="s">
        <v>2624</v>
      </c>
      <c r="P104" s="95" t="s">
        <v>2676</v>
      </c>
      <c r="Q104" s="402">
        <v>18.956620228904399</v>
      </c>
      <c r="R104" s="402">
        <v>19.632479239056799</v>
      </c>
      <c r="S104" s="402">
        <v>20.877502969344199</v>
      </c>
      <c r="T104" s="402">
        <v>23.083637731302499</v>
      </c>
      <c r="U104" s="402">
        <v>25.287655878739901</v>
      </c>
      <c r="V104" s="402">
        <v>26.5422733137069</v>
      </c>
      <c r="W104" s="402">
        <v>27.235198072395399</v>
      </c>
      <c r="X104" s="402">
        <v>2.1052024490780399</v>
      </c>
      <c r="Y104" s="4" t="s">
        <v>2626</v>
      </c>
    </row>
    <row r="105" spans="1:25">
      <c r="A105" s="4" t="s">
        <v>8636</v>
      </c>
      <c r="B105" s="9" t="s">
        <v>2708</v>
      </c>
      <c r="C105" s="9" t="s">
        <v>2675</v>
      </c>
      <c r="D105" s="4" t="s">
        <v>2619</v>
      </c>
      <c r="E105" s="4">
        <v>39.299999999999997</v>
      </c>
      <c r="F105" s="4">
        <v>-9.3000000000000007</v>
      </c>
      <c r="G105" s="9">
        <v>1.5</v>
      </c>
      <c r="H105" s="93" t="s">
        <v>2673</v>
      </c>
      <c r="I105" s="9" t="s">
        <v>2621</v>
      </c>
      <c r="J105" s="95" t="s">
        <v>2785</v>
      </c>
      <c r="K105" s="94">
        <v>182.5</v>
      </c>
      <c r="L105" s="9">
        <v>-1.89</v>
      </c>
      <c r="M105" s="94">
        <f t="shared" si="3"/>
        <v>20.300889000000002</v>
      </c>
      <c r="N105" s="9">
        <v>1.84</v>
      </c>
      <c r="O105" s="9" t="s">
        <v>2624</v>
      </c>
      <c r="P105" s="95" t="s">
        <v>2786</v>
      </c>
      <c r="Q105" s="402">
        <v>15.8102676501953</v>
      </c>
      <c r="R105" s="402">
        <v>16.4625352454504</v>
      </c>
      <c r="S105" s="402">
        <v>17.762651110876501</v>
      </c>
      <c r="T105" s="402">
        <v>19.895542604490299</v>
      </c>
      <c r="U105" s="402">
        <v>22.077092039117701</v>
      </c>
      <c r="V105" s="402">
        <v>23.320780158825201</v>
      </c>
      <c r="W105" s="402">
        <v>24.000892189260199</v>
      </c>
      <c r="X105" s="402">
        <v>2.0961509023315399</v>
      </c>
      <c r="Y105" s="4" t="s">
        <v>2623</v>
      </c>
    </row>
    <row r="106" spans="1:25">
      <c r="A106" s="4" t="s">
        <v>8637</v>
      </c>
      <c r="B106" s="9" t="s">
        <v>2724</v>
      </c>
      <c r="C106" s="9" t="s">
        <v>2675</v>
      </c>
      <c r="D106" s="4" t="s">
        <v>2619</v>
      </c>
      <c r="E106" s="4">
        <v>39.299999999999997</v>
      </c>
      <c r="F106" s="4">
        <v>-9.3000000000000007</v>
      </c>
      <c r="G106" s="9">
        <v>-3.8</v>
      </c>
      <c r="H106" s="93" t="s">
        <v>2629</v>
      </c>
      <c r="I106" s="9" t="s">
        <v>2718</v>
      </c>
      <c r="J106" s="95" t="s">
        <v>2719</v>
      </c>
      <c r="K106" s="94">
        <v>182.8</v>
      </c>
      <c r="L106" s="9">
        <v>-0.83</v>
      </c>
      <c r="M106" s="94">
        <f t="shared" si="3"/>
        <v>15.313801000000002</v>
      </c>
      <c r="N106" s="9">
        <v>2.11</v>
      </c>
      <c r="O106" s="9" t="s">
        <v>2624</v>
      </c>
      <c r="P106" s="9" t="s">
        <v>2725</v>
      </c>
      <c r="Q106" s="402">
        <v>11.980020848486999</v>
      </c>
      <c r="R106" s="402">
        <v>12.605705493706701</v>
      </c>
      <c r="S106" s="402">
        <v>13.9160676716495</v>
      </c>
      <c r="T106" s="402">
        <v>16.149037178028301</v>
      </c>
      <c r="U106" s="402">
        <v>18.3843020958004</v>
      </c>
      <c r="V106" s="402">
        <v>19.696552679973099</v>
      </c>
      <c r="W106" s="402">
        <v>20.382738624715099</v>
      </c>
      <c r="X106" s="402">
        <v>2.1567685704704598</v>
      </c>
      <c r="Y106" s="4" t="s">
        <v>2630</v>
      </c>
    </row>
    <row r="107" spans="1:25">
      <c r="A107" s="4" t="s">
        <v>8638</v>
      </c>
      <c r="B107" s="9" t="s">
        <v>2735</v>
      </c>
      <c r="C107" s="9" t="s">
        <v>2675</v>
      </c>
      <c r="D107" s="4" t="s">
        <v>2619</v>
      </c>
      <c r="E107" s="4">
        <v>39.299999999999997</v>
      </c>
      <c r="F107" s="4">
        <v>-9.3000000000000007</v>
      </c>
      <c r="G107" s="9">
        <v>-4.0999999999999996</v>
      </c>
      <c r="H107" s="93" t="s">
        <v>2620</v>
      </c>
      <c r="I107" s="9" t="s">
        <v>2718</v>
      </c>
      <c r="J107" s="95" t="s">
        <v>2719</v>
      </c>
      <c r="K107" s="286">
        <v>183.5</v>
      </c>
      <c r="L107" s="247">
        <v>-1.1299999999999999</v>
      </c>
      <c r="M107" s="286">
        <f t="shared" si="3"/>
        <v>16.704721000000003</v>
      </c>
      <c r="N107" s="9">
        <v>2.42</v>
      </c>
      <c r="O107" s="9" t="s">
        <v>2624</v>
      </c>
      <c r="P107" s="9" t="s">
        <v>2725</v>
      </c>
      <c r="Q107" s="402">
        <v>13.0495459199532</v>
      </c>
      <c r="R107" s="402">
        <v>13.689509145260899</v>
      </c>
      <c r="S107" s="402">
        <v>15.003972219559699</v>
      </c>
      <c r="T107" s="402">
        <v>17.199624745783201</v>
      </c>
      <c r="U107" s="402">
        <v>19.396989870003999</v>
      </c>
      <c r="V107" s="402">
        <v>20.6611416818881</v>
      </c>
      <c r="W107" s="402">
        <v>21.3669863557074</v>
      </c>
      <c r="X107" s="402">
        <v>2.1213145066972499</v>
      </c>
      <c r="Y107" s="4" t="s">
        <v>2623</v>
      </c>
    </row>
    <row r="108" spans="1:25">
      <c r="A108" s="4" t="s">
        <v>8639</v>
      </c>
      <c r="B108" s="9" t="s">
        <v>2738</v>
      </c>
      <c r="C108" s="9" t="s">
        <v>2675</v>
      </c>
      <c r="D108" s="4" t="s">
        <v>2619</v>
      </c>
      <c r="E108" s="4">
        <v>39.299999999999997</v>
      </c>
      <c r="F108" s="4">
        <v>-9.3000000000000007</v>
      </c>
      <c r="G108" s="9">
        <v>-4.7</v>
      </c>
      <c r="H108" s="93" t="s">
        <v>2635</v>
      </c>
      <c r="I108" s="9" t="s">
        <v>2718</v>
      </c>
      <c r="J108" s="95" t="s">
        <v>2719</v>
      </c>
      <c r="K108" s="286">
        <v>184</v>
      </c>
      <c r="L108" s="247">
        <v>-0.9</v>
      </c>
      <c r="M108" s="286">
        <f t="shared" si="3"/>
        <v>15.636900000000001</v>
      </c>
      <c r="N108" s="9">
        <v>3.32</v>
      </c>
      <c r="O108" s="9" t="s">
        <v>2624</v>
      </c>
      <c r="P108" s="9" t="s">
        <v>2725</v>
      </c>
      <c r="Q108" s="402">
        <v>12.201285258729399</v>
      </c>
      <c r="R108" s="402">
        <v>12.867210976993601</v>
      </c>
      <c r="S108" s="402">
        <v>14.139810884513899</v>
      </c>
      <c r="T108" s="402">
        <v>16.394886721189501</v>
      </c>
      <c r="U108" s="402">
        <v>18.628188412375302</v>
      </c>
      <c r="V108" s="402">
        <v>19.977216798948401</v>
      </c>
      <c r="W108" s="402">
        <v>20.644580154731901</v>
      </c>
      <c r="X108" s="402">
        <v>2.15505013306558</v>
      </c>
      <c r="Y108" s="4" t="s">
        <v>2626</v>
      </c>
    </row>
    <row r="109" spans="1:25">
      <c r="A109" s="4" t="s">
        <v>8640</v>
      </c>
      <c r="B109" s="9" t="s">
        <v>2743</v>
      </c>
      <c r="C109" s="9" t="s">
        <v>2675</v>
      </c>
      <c r="D109" s="4" t="s">
        <v>2619</v>
      </c>
      <c r="E109" s="4">
        <v>39.299999999999997</v>
      </c>
      <c r="F109" s="4">
        <v>-9.3000000000000007</v>
      </c>
      <c r="G109" s="9">
        <v>-11.65</v>
      </c>
      <c r="H109" s="93" t="s">
        <v>2629</v>
      </c>
      <c r="I109" s="9" t="s">
        <v>2718</v>
      </c>
      <c r="J109" s="95" t="s">
        <v>2742</v>
      </c>
      <c r="K109" s="94">
        <v>186</v>
      </c>
      <c r="L109" s="9">
        <v>-2.23</v>
      </c>
      <c r="M109" s="94">
        <f t="shared" si="3"/>
        <v>21.943361000000003</v>
      </c>
      <c r="N109" s="9">
        <v>1.42</v>
      </c>
      <c r="O109" s="9" t="s">
        <v>2624</v>
      </c>
      <c r="P109" s="9" t="s">
        <v>2725</v>
      </c>
      <c r="Q109" s="402">
        <v>17.025528082907801</v>
      </c>
      <c r="R109" s="402">
        <v>17.686738038877401</v>
      </c>
      <c r="S109" s="402">
        <v>18.993451309037901</v>
      </c>
      <c r="T109" s="402">
        <v>21.154721558111799</v>
      </c>
      <c r="U109" s="402">
        <v>23.392895760049001</v>
      </c>
      <c r="V109" s="402">
        <v>24.689154415259701</v>
      </c>
      <c r="W109" s="402">
        <v>25.3867673696308</v>
      </c>
      <c r="X109" s="402">
        <v>2.12732396045475</v>
      </c>
      <c r="Y109" s="4" t="s">
        <v>2623</v>
      </c>
    </row>
    <row r="110" spans="1:25">
      <c r="A110" s="4" t="s">
        <v>8641</v>
      </c>
      <c r="B110" s="9" t="s">
        <v>2746</v>
      </c>
      <c r="C110" s="9" t="s">
        <v>2675</v>
      </c>
      <c r="D110" s="4" t="s">
        <v>2619</v>
      </c>
      <c r="E110" s="4">
        <v>39.299999999999997</v>
      </c>
      <c r="F110" s="4">
        <v>-9.3000000000000007</v>
      </c>
      <c r="G110" s="9">
        <v>-14.1</v>
      </c>
      <c r="H110" s="93" t="s">
        <v>2629</v>
      </c>
      <c r="I110" s="9" t="s">
        <v>2718</v>
      </c>
      <c r="J110" s="95" t="s">
        <v>2742</v>
      </c>
      <c r="K110" s="94">
        <v>187</v>
      </c>
      <c r="L110" s="9">
        <v>-1.87</v>
      </c>
      <c r="M110" s="94">
        <f t="shared" si="3"/>
        <v>20.204921000000002</v>
      </c>
      <c r="N110" s="9">
        <v>1.68</v>
      </c>
      <c r="O110" s="9" t="s">
        <v>2624</v>
      </c>
      <c r="P110" s="9" t="s">
        <v>2725</v>
      </c>
      <c r="Q110" s="402">
        <v>15.728625966626799</v>
      </c>
      <c r="R110" s="402">
        <v>16.4017052818397</v>
      </c>
      <c r="S110" s="402">
        <v>17.6550108614964</v>
      </c>
      <c r="T110" s="402">
        <v>19.8527863194806</v>
      </c>
      <c r="U110" s="402">
        <v>22.039292844605399</v>
      </c>
      <c r="V110" s="402">
        <v>23.308823365887399</v>
      </c>
      <c r="W110" s="402">
        <v>23.948045171137501</v>
      </c>
      <c r="X110" s="402">
        <v>2.1092911693901502</v>
      </c>
      <c r="Y110" s="4" t="s">
        <v>2626</v>
      </c>
    </row>
    <row r="111" spans="1:25">
      <c r="A111" s="4" t="s">
        <v>8642</v>
      </c>
      <c r="B111" s="86"/>
      <c r="C111" s="287" t="s">
        <v>4416</v>
      </c>
      <c r="D111" s="287" t="s">
        <v>4417</v>
      </c>
      <c r="E111" s="287">
        <v>43</v>
      </c>
      <c r="F111" s="287">
        <v>-3</v>
      </c>
      <c r="G111" s="287"/>
      <c r="H111" s="93" t="s">
        <v>2620</v>
      </c>
      <c r="I111" s="86"/>
      <c r="J111" s="86"/>
      <c r="K111" s="288">
        <v>180.63186595949855</v>
      </c>
      <c r="L111" s="288">
        <v>-2.3568099999999998</v>
      </c>
      <c r="N111" s="217">
        <v>1.4554</v>
      </c>
      <c r="O111" s="287" t="s">
        <v>2524</v>
      </c>
      <c r="P111" s="86"/>
      <c r="Q111" s="402">
        <v>17.4484167858324</v>
      </c>
      <c r="R111" s="402">
        <v>18.153968101049902</v>
      </c>
      <c r="S111" s="402">
        <v>19.4432873075014</v>
      </c>
      <c r="T111" s="402">
        <v>21.635262272127001</v>
      </c>
      <c r="U111" s="402">
        <v>23.8498148547603</v>
      </c>
      <c r="V111" s="402">
        <v>25.113867894299101</v>
      </c>
      <c r="W111" s="402">
        <v>25.806143304164799</v>
      </c>
      <c r="X111" s="402">
        <v>2.1217165430459399</v>
      </c>
      <c r="Y111" s="287" t="s">
        <v>4424</v>
      </c>
    </row>
    <row r="112" spans="1:25">
      <c r="A112" s="4" t="s">
        <v>8643</v>
      </c>
      <c r="B112" s="9"/>
      <c r="C112" s="287" t="s">
        <v>4416</v>
      </c>
      <c r="D112" s="287" t="s">
        <v>4417</v>
      </c>
      <c r="E112" s="287">
        <v>43</v>
      </c>
      <c r="F112" s="287">
        <v>-3</v>
      </c>
      <c r="G112" s="287"/>
      <c r="H112" s="93" t="s">
        <v>2620</v>
      </c>
      <c r="I112" s="9"/>
      <c r="J112" s="95"/>
      <c r="K112" s="288">
        <v>180.71017116682739</v>
      </c>
      <c r="L112" s="288">
        <v>-1.5117400000000001</v>
      </c>
      <c r="N112" s="217">
        <v>2.2441300000000002</v>
      </c>
      <c r="O112" s="287" t="s">
        <v>2524</v>
      </c>
      <c r="P112" s="9"/>
      <c r="Q112" s="402">
        <v>14.3513123794976</v>
      </c>
      <c r="R112" s="402">
        <v>15.0169814388899</v>
      </c>
      <c r="S112" s="402">
        <v>16.334952574774402</v>
      </c>
      <c r="T112" s="402">
        <v>18.572931001023498</v>
      </c>
      <c r="U112" s="402">
        <v>20.805692447411399</v>
      </c>
      <c r="V112" s="402">
        <v>22.053455569144699</v>
      </c>
      <c r="W112" s="402">
        <v>22.778389248532999</v>
      </c>
      <c r="X112" s="402">
        <v>2.1488513036875201</v>
      </c>
      <c r="Y112" s="287" t="s">
        <v>4425</v>
      </c>
    </row>
    <row r="113" spans="1:25">
      <c r="A113" s="4" t="s">
        <v>8644</v>
      </c>
      <c r="B113" s="9"/>
      <c r="C113" s="287" t="s">
        <v>4416</v>
      </c>
      <c r="D113" s="287" t="s">
        <v>4418</v>
      </c>
      <c r="E113" s="287">
        <v>43</v>
      </c>
      <c r="F113" s="287">
        <v>-3</v>
      </c>
      <c r="G113" s="287"/>
      <c r="H113" s="93" t="s">
        <v>2620</v>
      </c>
      <c r="I113" s="9"/>
      <c r="J113" s="95"/>
      <c r="K113" s="288">
        <v>180.80806894889105</v>
      </c>
      <c r="L113" s="288">
        <v>-2.7323900000000001</v>
      </c>
      <c r="N113" s="217">
        <v>2.2816900000000002</v>
      </c>
      <c r="O113" s="287" t="s">
        <v>2524</v>
      </c>
      <c r="P113" s="9"/>
      <c r="Q113" s="402">
        <v>18.690961741040802</v>
      </c>
      <c r="R113" s="402">
        <v>19.3618076610529</v>
      </c>
      <c r="S113" s="402">
        <v>20.667492631810799</v>
      </c>
      <c r="T113" s="402">
        <v>22.865968035203501</v>
      </c>
      <c r="U113" s="402">
        <v>25.063078117821899</v>
      </c>
      <c r="V113" s="402">
        <v>26.3522636450904</v>
      </c>
      <c r="W113" s="402">
        <v>27.0082431976405</v>
      </c>
      <c r="X113" s="402">
        <v>2.1309592573968201</v>
      </c>
      <c r="Y113" s="287" t="s">
        <v>4425</v>
      </c>
    </row>
    <row r="114" spans="1:25">
      <c r="A114" s="4" t="s">
        <v>8645</v>
      </c>
      <c r="B114" s="9"/>
      <c r="C114" s="287" t="s">
        <v>4416</v>
      </c>
      <c r="D114" s="287" t="s">
        <v>4418</v>
      </c>
      <c r="E114" s="287">
        <v>43</v>
      </c>
      <c r="F114" s="287">
        <v>-3</v>
      </c>
      <c r="G114" s="287"/>
      <c r="H114" s="93" t="s">
        <v>2620</v>
      </c>
      <c r="I114" s="9"/>
      <c r="J114" s="95"/>
      <c r="K114" s="288">
        <v>180.90590163934428</v>
      </c>
      <c r="L114" s="288">
        <v>-1.9108000000000001</v>
      </c>
      <c r="N114" s="217">
        <v>2.7699500000000001</v>
      </c>
      <c r="O114" s="287" t="s">
        <v>2524</v>
      </c>
      <c r="P114" s="95"/>
      <c r="Q114" s="402">
        <v>15.764369639363</v>
      </c>
      <c r="R114" s="402">
        <v>16.489611359941101</v>
      </c>
      <c r="S114" s="402">
        <v>17.7973021612084</v>
      </c>
      <c r="T114" s="402">
        <v>19.985527082054901</v>
      </c>
      <c r="U114" s="402">
        <v>22.190115187793399</v>
      </c>
      <c r="V114" s="402">
        <v>23.510243583474502</v>
      </c>
      <c r="W114" s="402">
        <v>24.156067400963799</v>
      </c>
      <c r="X114" s="402">
        <v>2.1369769878670701</v>
      </c>
      <c r="Y114" s="287" t="s">
        <v>4424</v>
      </c>
    </row>
    <row r="115" spans="1:25">
      <c r="A115" s="4" t="s">
        <v>8646</v>
      </c>
      <c r="B115" s="9"/>
      <c r="C115" s="287" t="s">
        <v>4416</v>
      </c>
      <c r="D115" s="287" t="s">
        <v>4419</v>
      </c>
      <c r="E115" s="287">
        <v>43</v>
      </c>
      <c r="F115" s="287">
        <v>-3</v>
      </c>
      <c r="G115" s="287"/>
      <c r="H115" s="93" t="s">
        <v>2620</v>
      </c>
      <c r="I115" s="9"/>
      <c r="J115" s="95"/>
      <c r="K115" s="288">
        <v>181.10169720347156</v>
      </c>
      <c r="L115" s="288">
        <v>-2.87324</v>
      </c>
      <c r="N115" s="217">
        <v>2.01878</v>
      </c>
      <c r="O115" s="287" t="s">
        <v>2524</v>
      </c>
      <c r="P115" s="95"/>
      <c r="Q115" s="402">
        <v>19.2489556628793</v>
      </c>
      <c r="R115" s="402">
        <v>19.893936976782101</v>
      </c>
      <c r="S115" s="402">
        <v>21.212045404615299</v>
      </c>
      <c r="T115" s="402">
        <v>23.399826705544001</v>
      </c>
      <c r="U115" s="402">
        <v>25.591396368661499</v>
      </c>
      <c r="V115" s="402">
        <v>26.943784891113399</v>
      </c>
      <c r="W115" s="402">
        <v>27.667343674873599</v>
      </c>
      <c r="X115" s="402">
        <v>2.1310423017453601</v>
      </c>
      <c r="Y115" s="287" t="s">
        <v>4425</v>
      </c>
    </row>
    <row r="116" spans="1:25">
      <c r="A116" s="4" t="s">
        <v>8647</v>
      </c>
      <c r="B116" s="9"/>
      <c r="C116" s="287" t="s">
        <v>4416</v>
      </c>
      <c r="D116" s="287" t="s">
        <v>4418</v>
      </c>
      <c r="E116" s="287">
        <v>43</v>
      </c>
      <c r="F116" s="287">
        <v>-3</v>
      </c>
      <c r="G116" s="287"/>
      <c r="H116" s="93" t="s">
        <v>2620</v>
      </c>
      <c r="I116" s="9"/>
      <c r="J116" s="95"/>
      <c r="K116" s="287">
        <v>181.4345106075217</v>
      </c>
      <c r="L116" s="287">
        <v>-1.3943700000000001</v>
      </c>
      <c r="N116" s="217">
        <v>1.0798099999999999</v>
      </c>
      <c r="O116" s="287" t="s">
        <v>2524</v>
      </c>
      <c r="P116" s="95"/>
      <c r="Q116" s="402">
        <v>13.970255204289</v>
      </c>
      <c r="R116" s="402">
        <v>14.604200149454901</v>
      </c>
      <c r="S116" s="402">
        <v>15.9144555362479</v>
      </c>
      <c r="T116" s="402">
        <v>18.129887097433599</v>
      </c>
      <c r="U116" s="402">
        <v>20.3501221744574</v>
      </c>
      <c r="V116" s="402">
        <v>21.6799287728191</v>
      </c>
      <c r="W116" s="402">
        <v>22.2734172586817</v>
      </c>
      <c r="X116" s="402">
        <v>2.1315306746870002</v>
      </c>
      <c r="Y116" s="287" t="s">
        <v>4425</v>
      </c>
    </row>
    <row r="117" spans="1:25">
      <c r="A117" s="4" t="s">
        <v>8648</v>
      </c>
      <c r="B117" s="9"/>
      <c r="C117" s="287" t="s">
        <v>4416</v>
      </c>
      <c r="D117" s="287" t="s">
        <v>4419</v>
      </c>
      <c r="E117" s="287">
        <v>43</v>
      </c>
      <c r="F117" s="287">
        <v>-3</v>
      </c>
      <c r="G117" s="287"/>
      <c r="H117" s="93" t="s">
        <v>2620</v>
      </c>
      <c r="I117" s="9"/>
      <c r="J117" s="95"/>
      <c r="K117" s="287">
        <v>181.66942622950819</v>
      </c>
      <c r="L117" s="287">
        <v>-1.25352</v>
      </c>
      <c r="N117" s="217">
        <v>1.9436599999999999</v>
      </c>
      <c r="O117" s="287" t="s">
        <v>2524</v>
      </c>
      <c r="P117" s="95"/>
      <c r="Q117" s="402">
        <v>13.3921834347877</v>
      </c>
      <c r="R117" s="402">
        <v>14.089146692242799</v>
      </c>
      <c r="S117" s="402">
        <v>15.484538805405199</v>
      </c>
      <c r="T117" s="402">
        <v>17.6712710868157</v>
      </c>
      <c r="U117" s="402">
        <v>19.871361371847399</v>
      </c>
      <c r="V117" s="402">
        <v>21.140018133522101</v>
      </c>
      <c r="W117" s="402">
        <v>21.855164928251899</v>
      </c>
      <c r="X117" s="402">
        <v>2.1346876603129701</v>
      </c>
      <c r="Y117" s="287" t="s">
        <v>4424</v>
      </c>
    </row>
    <row r="118" spans="1:25">
      <c r="A118" s="4" t="s">
        <v>8649</v>
      </c>
      <c r="B118" s="9"/>
      <c r="C118" s="287" t="s">
        <v>4416</v>
      </c>
      <c r="D118" s="287" t="s">
        <v>4417</v>
      </c>
      <c r="E118" s="287">
        <v>43</v>
      </c>
      <c r="F118" s="287">
        <v>-3</v>
      </c>
      <c r="G118" s="287"/>
      <c r="H118" s="93" t="s">
        <v>2620</v>
      </c>
      <c r="I118" s="9"/>
      <c r="J118" s="95"/>
      <c r="K118" s="288">
        <v>182.37417309546771</v>
      </c>
      <c r="L118" s="288">
        <v>-0.54929600000000001</v>
      </c>
      <c r="N118" s="217">
        <v>0.59154899999999999</v>
      </c>
      <c r="O118" s="287" t="s">
        <v>2524</v>
      </c>
      <c r="P118" s="9"/>
      <c r="Q118" s="402">
        <v>10.9655205795718</v>
      </c>
      <c r="R118" s="402">
        <v>11.662814457560099</v>
      </c>
      <c r="S118" s="402">
        <v>12.942210592100601</v>
      </c>
      <c r="T118" s="402">
        <v>15.170900661903801</v>
      </c>
      <c r="U118" s="402">
        <v>17.3960033270228</v>
      </c>
      <c r="V118" s="402">
        <v>18.751315199689</v>
      </c>
      <c r="W118" s="402">
        <v>19.342180595317402</v>
      </c>
      <c r="X118" s="402">
        <v>2.1424719739869098</v>
      </c>
      <c r="Y118" s="287" t="s">
        <v>4425</v>
      </c>
    </row>
    <row r="119" spans="1:25">
      <c r="A119" s="4" t="s">
        <v>8650</v>
      </c>
      <c r="B119" s="9"/>
      <c r="C119" s="287" t="s">
        <v>4416</v>
      </c>
      <c r="D119" s="287" t="s">
        <v>4417</v>
      </c>
      <c r="E119" s="287">
        <v>43</v>
      </c>
      <c r="F119" s="287">
        <v>-3</v>
      </c>
      <c r="G119" s="287"/>
      <c r="H119" s="93" t="s">
        <v>2620</v>
      </c>
      <c r="I119" s="9"/>
      <c r="J119" s="95"/>
      <c r="K119" s="288">
        <v>182.62861620057859</v>
      </c>
      <c r="L119" s="288">
        <v>-0.38497700000000001</v>
      </c>
      <c r="N119" s="217">
        <v>1.3051600000000001</v>
      </c>
      <c r="O119" s="287" t="s">
        <v>2524</v>
      </c>
      <c r="P119" s="95"/>
      <c r="Q119" s="402">
        <v>10.377627482030601</v>
      </c>
      <c r="R119" s="402">
        <v>11.027001545540699</v>
      </c>
      <c r="S119" s="402">
        <v>12.2940041289704</v>
      </c>
      <c r="T119" s="402">
        <v>14.5298617415111</v>
      </c>
      <c r="U119" s="402">
        <v>16.7145939206873</v>
      </c>
      <c r="V119" s="402">
        <v>18.026378599582401</v>
      </c>
      <c r="W119" s="402">
        <v>18.677228458041601</v>
      </c>
      <c r="X119" s="402">
        <v>2.1184166101036799</v>
      </c>
      <c r="Y119" s="287" t="s">
        <v>4425</v>
      </c>
    </row>
    <row r="120" spans="1:25">
      <c r="A120" s="4" t="s">
        <v>8651</v>
      </c>
      <c r="B120" s="9"/>
      <c r="C120" s="287" t="s">
        <v>4416</v>
      </c>
      <c r="D120" s="287" t="s">
        <v>4420</v>
      </c>
      <c r="E120" s="287">
        <v>43</v>
      </c>
      <c r="F120" s="287">
        <v>-3</v>
      </c>
      <c r="G120" s="287"/>
      <c r="H120" s="93" t="s">
        <v>2620</v>
      </c>
      <c r="I120" s="9"/>
      <c r="J120" s="95"/>
      <c r="K120" s="288">
        <v>182.8244117647059</v>
      </c>
      <c r="L120" s="288">
        <v>-1.30047</v>
      </c>
      <c r="N120" s="217">
        <v>0.29108000000000001</v>
      </c>
      <c r="O120" s="287" t="s">
        <v>2524</v>
      </c>
      <c r="P120" s="95"/>
      <c r="Q120" s="402">
        <v>13.5267715770878</v>
      </c>
      <c r="R120" s="402">
        <v>14.1929960394385</v>
      </c>
      <c r="S120" s="402">
        <v>15.5947675902631</v>
      </c>
      <c r="T120" s="402">
        <v>17.793669098842901</v>
      </c>
      <c r="U120" s="402">
        <v>19.992426967513101</v>
      </c>
      <c r="V120" s="402">
        <v>21.295165375825899</v>
      </c>
      <c r="W120" s="402">
        <v>22.0221976444281</v>
      </c>
      <c r="X120" s="402">
        <v>2.1504693021054702</v>
      </c>
      <c r="Y120" s="287" t="s">
        <v>4425</v>
      </c>
    </row>
    <row r="121" spans="1:25">
      <c r="A121" s="4" t="s">
        <v>8652</v>
      </c>
      <c r="B121" s="9"/>
      <c r="C121" s="287" t="s">
        <v>4416</v>
      </c>
      <c r="D121" s="287" t="s">
        <v>4420</v>
      </c>
      <c r="E121" s="287">
        <v>43</v>
      </c>
      <c r="F121" s="287">
        <v>-3</v>
      </c>
      <c r="G121" s="287"/>
      <c r="H121" s="93" t="s">
        <v>2620</v>
      </c>
      <c r="I121" s="9"/>
      <c r="J121" s="95"/>
      <c r="K121" s="287">
        <v>183.05932738669239</v>
      </c>
      <c r="L121" s="287">
        <v>-0.85446</v>
      </c>
      <c r="N121" s="217">
        <v>1.0422499999999999</v>
      </c>
      <c r="O121" s="287" t="s">
        <v>2524</v>
      </c>
      <c r="P121" s="95"/>
      <c r="Q121" s="402">
        <v>11.9897325863524</v>
      </c>
      <c r="R121" s="402">
        <v>12.6636123849832</v>
      </c>
      <c r="S121" s="402">
        <v>13.967698050248901</v>
      </c>
      <c r="T121" s="402">
        <v>16.230088640418199</v>
      </c>
      <c r="U121" s="402">
        <v>18.451173957393902</v>
      </c>
      <c r="V121" s="402">
        <v>19.701542016492301</v>
      </c>
      <c r="W121" s="402">
        <v>20.367188174307898</v>
      </c>
      <c r="X121" s="402">
        <v>2.1407512841215199</v>
      </c>
      <c r="Y121" s="287" t="s">
        <v>4424</v>
      </c>
    </row>
    <row r="122" spans="1:25">
      <c r="A122" s="4" t="s">
        <v>8653</v>
      </c>
      <c r="B122" s="9"/>
      <c r="C122" s="287" t="s">
        <v>4416</v>
      </c>
      <c r="D122" s="287" t="s">
        <v>4418</v>
      </c>
      <c r="E122" s="287">
        <v>43</v>
      </c>
      <c r="F122" s="287">
        <v>-3</v>
      </c>
      <c r="G122" s="287"/>
      <c r="H122" s="93" t="s">
        <v>2620</v>
      </c>
      <c r="I122" s="9"/>
      <c r="J122" s="95"/>
      <c r="K122" s="287">
        <v>183.41173336547735</v>
      </c>
      <c r="L122" s="287">
        <v>-1.2065699999999999</v>
      </c>
      <c r="N122" s="217">
        <v>2.3192499999999998</v>
      </c>
      <c r="O122" s="287" t="s">
        <v>2524</v>
      </c>
      <c r="P122" s="9"/>
      <c r="Q122" s="402">
        <v>13.2697308118442</v>
      </c>
      <c r="R122" s="402">
        <v>13.987979183667701</v>
      </c>
      <c r="S122" s="402">
        <v>15.251226325284099</v>
      </c>
      <c r="T122" s="402">
        <v>17.4666489503443</v>
      </c>
      <c r="U122" s="402">
        <v>19.687672880237098</v>
      </c>
      <c r="V122" s="402">
        <v>21.029700013041001</v>
      </c>
      <c r="W122" s="402">
        <v>21.7166235976986</v>
      </c>
      <c r="X122" s="402">
        <v>2.1452375140823201</v>
      </c>
      <c r="Y122" s="287" t="s">
        <v>4424</v>
      </c>
    </row>
    <row r="123" spans="1:25">
      <c r="A123" s="4" t="s">
        <v>8654</v>
      </c>
      <c r="B123" s="9"/>
      <c r="C123" s="287" t="s">
        <v>4416</v>
      </c>
      <c r="D123" s="287" t="s">
        <v>4419</v>
      </c>
      <c r="E123" s="287">
        <v>43</v>
      </c>
      <c r="F123" s="287">
        <v>-3</v>
      </c>
      <c r="G123" s="287"/>
      <c r="H123" s="93" t="s">
        <v>2620</v>
      </c>
      <c r="I123" s="9"/>
      <c r="J123" s="95"/>
      <c r="K123" s="287">
        <v>184.07729508196721</v>
      </c>
      <c r="L123" s="287">
        <v>-1.86385</v>
      </c>
      <c r="N123" s="217">
        <v>2.4694799999999999</v>
      </c>
      <c r="O123" s="287" t="s">
        <v>2524</v>
      </c>
      <c r="P123" s="95"/>
      <c r="Q123" s="402">
        <v>15.6538462630618</v>
      </c>
      <c r="R123" s="402">
        <v>16.293356015683401</v>
      </c>
      <c r="S123" s="402">
        <v>17.5988221625745</v>
      </c>
      <c r="T123" s="402">
        <v>19.8118770365469</v>
      </c>
      <c r="U123" s="402">
        <v>21.984587555937701</v>
      </c>
      <c r="V123" s="402">
        <v>23.359049103756899</v>
      </c>
      <c r="W123" s="402">
        <v>24.114605185232499</v>
      </c>
      <c r="X123" s="402">
        <v>2.1401582814325599</v>
      </c>
      <c r="Y123" s="287" t="s">
        <v>4424</v>
      </c>
    </row>
    <row r="124" spans="1:25">
      <c r="A124" s="4" t="s">
        <v>8655</v>
      </c>
      <c r="B124" s="9"/>
      <c r="C124" s="287" t="s">
        <v>4416</v>
      </c>
      <c r="D124" s="287" t="s">
        <v>4418</v>
      </c>
      <c r="E124" s="287">
        <v>43</v>
      </c>
      <c r="F124" s="287">
        <v>-3</v>
      </c>
      <c r="G124" s="287"/>
      <c r="H124" s="93" t="s">
        <v>2620</v>
      </c>
      <c r="I124" s="9"/>
      <c r="J124" s="95"/>
      <c r="K124" s="287">
        <v>184.52755978784958</v>
      </c>
      <c r="L124" s="287">
        <v>-0.22065699999999999</v>
      </c>
      <c r="N124" s="217">
        <v>1.3051600000000001</v>
      </c>
      <c r="O124" s="287" t="s">
        <v>2524</v>
      </c>
      <c r="P124" s="95"/>
      <c r="Q124" s="402">
        <v>9.8060135633457701</v>
      </c>
      <c r="R124" s="402">
        <v>10.4796140562921</v>
      </c>
      <c r="S124" s="402">
        <v>11.747357089624799</v>
      </c>
      <c r="T124" s="402">
        <v>13.9909235305133</v>
      </c>
      <c r="U124" s="402">
        <v>16.189228290215201</v>
      </c>
      <c r="V124" s="402">
        <v>17.509391543932999</v>
      </c>
      <c r="W124" s="402">
        <v>18.174839772999199</v>
      </c>
      <c r="X124" s="402">
        <v>2.13136653921562</v>
      </c>
      <c r="Y124" s="287" t="s">
        <v>4425</v>
      </c>
    </row>
    <row r="125" spans="1:25">
      <c r="A125" s="4" t="s">
        <v>8656</v>
      </c>
      <c r="B125" s="9"/>
      <c r="C125" s="287" t="s">
        <v>4416</v>
      </c>
      <c r="D125" s="287" t="s">
        <v>4418</v>
      </c>
      <c r="E125" s="287">
        <v>43</v>
      </c>
      <c r="F125" s="287">
        <v>-3</v>
      </c>
      <c r="G125" s="287"/>
      <c r="H125" s="93" t="s">
        <v>2620</v>
      </c>
      <c r="I125" s="9"/>
      <c r="J125" s="95"/>
      <c r="K125" s="287">
        <v>184.93866538090646</v>
      </c>
      <c r="L125" s="287">
        <v>-0.66666700000000001</v>
      </c>
      <c r="N125" s="217">
        <v>1.19249</v>
      </c>
      <c r="O125" s="287" t="s">
        <v>2524</v>
      </c>
      <c r="P125" s="95"/>
      <c r="Q125" s="402">
        <v>11.3208206024029</v>
      </c>
      <c r="R125" s="402">
        <v>12.072792381000401</v>
      </c>
      <c r="S125" s="402">
        <v>13.328257542330601</v>
      </c>
      <c r="T125" s="402">
        <v>15.559763572947</v>
      </c>
      <c r="U125" s="402">
        <v>17.773969620768199</v>
      </c>
      <c r="V125" s="402">
        <v>19.097896775881701</v>
      </c>
      <c r="W125" s="402">
        <v>19.790169047124401</v>
      </c>
      <c r="X125" s="402">
        <v>2.14683333539495</v>
      </c>
      <c r="Y125" s="287" t="s">
        <v>4424</v>
      </c>
    </row>
    <row r="126" spans="1:25">
      <c r="A126" s="4" t="s">
        <v>8657</v>
      </c>
      <c r="B126" s="9"/>
      <c r="C126" s="287" t="s">
        <v>4416</v>
      </c>
      <c r="D126" s="287" t="s">
        <v>4418</v>
      </c>
      <c r="E126" s="287">
        <v>43</v>
      </c>
      <c r="F126" s="287">
        <v>-3</v>
      </c>
      <c r="G126" s="287"/>
      <c r="H126" s="93" t="s">
        <v>2620</v>
      </c>
      <c r="I126" s="9"/>
      <c r="J126" s="95"/>
      <c r="K126" s="287">
        <v>185.15400144648024</v>
      </c>
      <c r="L126" s="287">
        <v>-1.86385</v>
      </c>
      <c r="N126" s="217">
        <v>1.0798099999999999</v>
      </c>
      <c r="O126" s="287" t="s">
        <v>2524</v>
      </c>
      <c r="P126" s="95"/>
      <c r="Q126" s="402">
        <v>15.578370738986001</v>
      </c>
      <c r="R126" s="402">
        <v>16.239451875032302</v>
      </c>
      <c r="S126" s="402">
        <v>17.6141419132395</v>
      </c>
      <c r="T126" s="402">
        <v>19.803699498769799</v>
      </c>
      <c r="U126" s="402">
        <v>22.010606965028199</v>
      </c>
      <c r="V126" s="402">
        <v>23.2974614573575</v>
      </c>
      <c r="W126" s="402">
        <v>23.986251594319</v>
      </c>
      <c r="X126" s="402">
        <v>2.14085343561857</v>
      </c>
      <c r="Y126" s="287" t="s">
        <v>4424</v>
      </c>
    </row>
    <row r="127" spans="1:25">
      <c r="A127" s="4" t="s">
        <v>8658</v>
      </c>
      <c r="B127" s="9"/>
      <c r="C127" s="287" t="s">
        <v>4416</v>
      </c>
      <c r="D127" s="287" t="s">
        <v>4418</v>
      </c>
      <c r="E127" s="287">
        <v>43</v>
      </c>
      <c r="F127" s="287">
        <v>-3</v>
      </c>
      <c r="G127" s="287"/>
      <c r="H127" s="93" t="s">
        <v>2620</v>
      </c>
      <c r="I127" s="9"/>
      <c r="J127" s="95"/>
      <c r="K127" s="287">
        <v>185.4476492285439</v>
      </c>
      <c r="L127" s="287">
        <v>-1.69953</v>
      </c>
      <c r="N127" s="217">
        <v>1.0422499999999999</v>
      </c>
      <c r="O127" s="287" t="s">
        <v>2524</v>
      </c>
      <c r="P127" s="95"/>
      <c r="Q127" s="402">
        <v>15.0484987141411</v>
      </c>
      <c r="R127" s="402">
        <v>15.701567009941799</v>
      </c>
      <c r="S127" s="402">
        <v>17.004689721816899</v>
      </c>
      <c r="T127" s="402">
        <v>19.212873393716698</v>
      </c>
      <c r="U127" s="402">
        <v>21.484657633670999</v>
      </c>
      <c r="V127" s="402">
        <v>22.7134286748813</v>
      </c>
      <c r="W127" s="402">
        <v>23.327011097120199</v>
      </c>
      <c r="X127" s="402">
        <v>2.1303889036151098</v>
      </c>
      <c r="Y127" s="287" t="s">
        <v>4424</v>
      </c>
    </row>
    <row r="128" spans="1:25">
      <c r="A128" s="4" t="s">
        <v>8659</v>
      </c>
      <c r="C128" s="287" t="s">
        <v>4416</v>
      </c>
      <c r="D128" s="287" t="s">
        <v>4421</v>
      </c>
      <c r="E128" s="287">
        <v>43</v>
      </c>
      <c r="F128" s="287">
        <v>-3</v>
      </c>
      <c r="G128" s="287"/>
      <c r="H128" s="93" t="s">
        <v>2620</v>
      </c>
      <c r="K128" s="287">
        <v>185.78044961427193</v>
      </c>
      <c r="L128" s="287">
        <v>-0.40845100000000001</v>
      </c>
      <c r="N128" s="217">
        <v>0.44131500000000001</v>
      </c>
      <c r="O128" s="287" t="s">
        <v>2524</v>
      </c>
      <c r="Q128" s="402">
        <v>10.447521288546399</v>
      </c>
      <c r="R128" s="402">
        <v>11.165842709199399</v>
      </c>
      <c r="S128" s="402">
        <v>12.4329496088081</v>
      </c>
      <c r="T128" s="402">
        <v>14.649715597197</v>
      </c>
      <c r="U128" s="402">
        <v>16.8543482932477</v>
      </c>
      <c r="V128" s="402">
        <v>18.135406193476101</v>
      </c>
      <c r="W128" s="402">
        <v>18.8144166489589</v>
      </c>
      <c r="X128" s="402">
        <v>2.1247420160519099</v>
      </c>
      <c r="Y128" s="287" t="s">
        <v>4425</v>
      </c>
    </row>
    <row r="129" spans="1:25">
      <c r="A129" s="4" t="s">
        <v>8660</v>
      </c>
      <c r="C129" s="287" t="s">
        <v>4416</v>
      </c>
      <c r="D129" s="287" t="s">
        <v>4419</v>
      </c>
      <c r="E129" s="287">
        <v>43</v>
      </c>
      <c r="F129" s="287">
        <v>-3</v>
      </c>
      <c r="G129" s="287"/>
      <c r="H129" s="93" t="s">
        <v>2620</v>
      </c>
      <c r="K129" s="287">
        <v>185.87833437801351</v>
      </c>
      <c r="L129" s="287">
        <v>-1.7699499999999999</v>
      </c>
      <c r="N129" s="217">
        <v>1.5305200000000001</v>
      </c>
      <c r="O129" s="287" t="s">
        <v>2524</v>
      </c>
      <c r="Q129" s="402">
        <v>15.302529735925001</v>
      </c>
      <c r="R129" s="402">
        <v>15.9709698992814</v>
      </c>
      <c r="S129" s="402">
        <v>17.277238132614102</v>
      </c>
      <c r="T129" s="402">
        <v>19.470041395260601</v>
      </c>
      <c r="U129" s="402">
        <v>21.679218616759901</v>
      </c>
      <c r="V129" s="402">
        <v>23.007863732867001</v>
      </c>
      <c r="W129" s="402">
        <v>23.697956608382398</v>
      </c>
      <c r="X129" s="402">
        <v>2.1416845651238301</v>
      </c>
      <c r="Y129" s="287" t="s">
        <v>4425</v>
      </c>
    </row>
    <row r="130" spans="1:25">
      <c r="A130" s="4" t="s">
        <v>8661</v>
      </c>
      <c r="C130" s="287" t="s">
        <v>4416</v>
      </c>
      <c r="D130" s="287" t="s">
        <v>4420</v>
      </c>
      <c r="E130" s="287">
        <v>43</v>
      </c>
      <c r="F130" s="287">
        <v>-3</v>
      </c>
      <c r="G130" s="287"/>
      <c r="H130" s="93" t="s">
        <v>2620</v>
      </c>
      <c r="K130" s="287">
        <v>186.1719756509161</v>
      </c>
      <c r="L130" s="287">
        <v>-2.0516399999999999</v>
      </c>
      <c r="N130" s="217">
        <v>1.19249</v>
      </c>
      <c r="O130" s="287" t="s">
        <v>2524</v>
      </c>
      <c r="Q130" s="402">
        <v>16.216968589826301</v>
      </c>
      <c r="R130" s="402">
        <v>16.908807534778902</v>
      </c>
      <c r="S130" s="402">
        <v>18.244740540342502</v>
      </c>
      <c r="T130" s="402">
        <v>20.4784306048664</v>
      </c>
      <c r="U130" s="402">
        <v>22.736423516775101</v>
      </c>
      <c r="V130" s="402">
        <v>23.964615057275399</v>
      </c>
      <c r="W130" s="402">
        <v>24.569853224238699</v>
      </c>
      <c r="X130" s="402">
        <v>2.1482371051918898</v>
      </c>
      <c r="Y130" s="287" t="s">
        <v>4424</v>
      </c>
    </row>
    <row r="131" spans="1:25">
      <c r="A131" s="4" t="s">
        <v>8662</v>
      </c>
      <c r="C131" s="287" t="s">
        <v>4416</v>
      </c>
      <c r="D131" s="287" t="s">
        <v>4417</v>
      </c>
      <c r="E131" s="287">
        <v>43</v>
      </c>
      <c r="F131" s="287">
        <v>-3</v>
      </c>
      <c r="G131" s="287"/>
      <c r="H131" s="93" t="s">
        <v>2620</v>
      </c>
      <c r="K131" s="287">
        <v>186.83757642237222</v>
      </c>
      <c r="L131" s="287">
        <v>-2.1220699999999999</v>
      </c>
      <c r="N131" s="217">
        <v>0.81690099999999999</v>
      </c>
      <c r="O131" s="287" t="s">
        <v>2524</v>
      </c>
      <c r="Q131" s="402">
        <v>16.4803611712234</v>
      </c>
      <c r="R131" s="402">
        <v>17.147205394025399</v>
      </c>
      <c r="S131" s="402">
        <v>18.516780298483599</v>
      </c>
      <c r="T131" s="402">
        <v>20.727377377383</v>
      </c>
      <c r="U131" s="402">
        <v>22.928764341365302</v>
      </c>
      <c r="V131" s="402">
        <v>24.1918721084444</v>
      </c>
      <c r="W131" s="402">
        <v>24.846895681650899</v>
      </c>
      <c r="X131" s="402">
        <v>2.13842475826665</v>
      </c>
      <c r="Y131" s="287" t="s">
        <v>4424</v>
      </c>
    </row>
    <row r="132" spans="1:25">
      <c r="A132" s="4" t="s">
        <v>8663</v>
      </c>
      <c r="C132" s="287" t="s">
        <v>4416</v>
      </c>
      <c r="D132" s="287" t="s">
        <v>4422</v>
      </c>
      <c r="E132" s="287">
        <v>43</v>
      </c>
      <c r="F132" s="287">
        <v>-3</v>
      </c>
      <c r="G132" s="287"/>
      <c r="H132" s="93" t="s">
        <v>2620</v>
      </c>
      <c r="K132" s="287">
        <v>187.13122420443588</v>
      </c>
      <c r="L132" s="287">
        <v>-2.14554</v>
      </c>
      <c r="N132" s="217">
        <v>0.92957699999999999</v>
      </c>
      <c r="O132" s="287" t="s">
        <v>2524</v>
      </c>
      <c r="Q132" s="402">
        <v>16.685537423833399</v>
      </c>
      <c r="R132" s="402">
        <v>17.357456468955199</v>
      </c>
      <c r="S132" s="402">
        <v>18.661136348976701</v>
      </c>
      <c r="T132" s="402">
        <v>20.8359546794726</v>
      </c>
      <c r="U132" s="402">
        <v>23.019049687313299</v>
      </c>
      <c r="V132" s="402">
        <v>24.348189338400399</v>
      </c>
      <c r="W132" s="402">
        <v>25.014730707152701</v>
      </c>
      <c r="X132" s="402">
        <v>2.12368847673183</v>
      </c>
      <c r="Y132" s="287" t="s">
        <v>4424</v>
      </c>
    </row>
    <row r="133" spans="1:25">
      <c r="A133" s="4" t="s">
        <v>8664</v>
      </c>
      <c r="C133" s="287" t="s">
        <v>4416</v>
      </c>
      <c r="D133" s="287" t="s">
        <v>4418</v>
      </c>
      <c r="E133" s="287">
        <v>43</v>
      </c>
      <c r="F133" s="287">
        <v>-3</v>
      </c>
      <c r="G133" s="287"/>
      <c r="H133" s="93" t="s">
        <v>2620</v>
      </c>
      <c r="K133" s="287">
        <v>187.30741417550627</v>
      </c>
      <c r="L133" s="287">
        <v>-1.4413100000000001</v>
      </c>
      <c r="N133" s="217">
        <v>1.75587</v>
      </c>
      <c r="O133" s="287" t="s">
        <v>2524</v>
      </c>
      <c r="Q133" s="402">
        <v>14.2876621313503</v>
      </c>
      <c r="R133" s="402">
        <v>14.932557126185801</v>
      </c>
      <c r="S133" s="402">
        <v>16.2136791425946</v>
      </c>
      <c r="T133" s="402">
        <v>18.353632529806301</v>
      </c>
      <c r="U133" s="402">
        <v>20.503582640980898</v>
      </c>
      <c r="V133" s="402">
        <v>21.835102267352202</v>
      </c>
      <c r="W133" s="402">
        <v>22.442226609513799</v>
      </c>
      <c r="X133" s="402">
        <v>2.0786265554585199</v>
      </c>
      <c r="Y133" s="287" t="s">
        <v>4424</v>
      </c>
    </row>
    <row r="134" spans="1:25">
      <c r="A134" s="4" t="s">
        <v>8665</v>
      </c>
      <c r="C134" s="287" t="s">
        <v>4416</v>
      </c>
      <c r="D134" s="287" t="s">
        <v>4418</v>
      </c>
      <c r="E134" s="287">
        <v>43</v>
      </c>
      <c r="F134" s="287">
        <v>-3</v>
      </c>
      <c r="G134" s="287"/>
      <c r="H134" s="93" t="s">
        <v>2620</v>
      </c>
      <c r="K134" s="287">
        <v>187.50317719382835</v>
      </c>
      <c r="L134" s="287">
        <v>-1.1126799999999999</v>
      </c>
      <c r="N134" s="217">
        <v>1.0046900000000001</v>
      </c>
      <c r="O134" s="287" t="s">
        <v>2524</v>
      </c>
      <c r="Q134" s="402">
        <v>12.8417440765498</v>
      </c>
      <c r="R134" s="402">
        <v>13.5635498950281</v>
      </c>
      <c r="S134" s="402">
        <v>14.921885963318401</v>
      </c>
      <c r="T134" s="402">
        <v>17.137978147431799</v>
      </c>
      <c r="U134" s="402">
        <v>19.353216481763098</v>
      </c>
      <c r="V134" s="402">
        <v>20.6814262736495</v>
      </c>
      <c r="W134" s="402">
        <v>21.335725444496301</v>
      </c>
      <c r="X134" s="402">
        <v>2.1512855884380602</v>
      </c>
      <c r="Y134" s="287" t="s">
        <v>4425</v>
      </c>
    </row>
    <row r="135" spans="1:25">
      <c r="A135" s="4" t="s">
        <v>8666</v>
      </c>
      <c r="C135" s="287" t="s">
        <v>4416</v>
      </c>
      <c r="D135" s="287" t="s">
        <v>4418</v>
      </c>
      <c r="E135" s="287">
        <v>43</v>
      </c>
      <c r="F135" s="287">
        <v>-3</v>
      </c>
      <c r="G135" s="287"/>
      <c r="H135" s="93" t="s">
        <v>2620</v>
      </c>
      <c r="K135" s="287">
        <v>187.81639802314368</v>
      </c>
      <c r="L135" s="287">
        <v>-1.41784</v>
      </c>
      <c r="N135" s="217">
        <v>0.47887299999999999</v>
      </c>
      <c r="O135" s="287" t="s">
        <v>2524</v>
      </c>
      <c r="Q135" s="402">
        <v>14.03913310079</v>
      </c>
      <c r="R135" s="402">
        <v>14.6926054389819</v>
      </c>
      <c r="S135" s="402">
        <v>16.006386092040401</v>
      </c>
      <c r="T135" s="402">
        <v>18.231643484427401</v>
      </c>
      <c r="U135" s="402">
        <v>20.435929565694099</v>
      </c>
      <c r="V135" s="402">
        <v>21.752613380493901</v>
      </c>
      <c r="W135" s="402">
        <v>22.3964023117354</v>
      </c>
      <c r="X135" s="402">
        <v>2.1467470871266499</v>
      </c>
      <c r="Y135" s="287" t="s">
        <v>4424</v>
      </c>
    </row>
    <row r="136" spans="1:25">
      <c r="A136" s="4" t="s">
        <v>8667</v>
      </c>
      <c r="C136" s="287" t="s">
        <v>4416</v>
      </c>
      <c r="D136" s="287" t="s">
        <v>4418</v>
      </c>
      <c r="E136" s="287">
        <v>43</v>
      </c>
      <c r="F136" s="287">
        <v>-3</v>
      </c>
      <c r="G136" s="287"/>
      <c r="H136" s="93" t="s">
        <v>2620</v>
      </c>
      <c r="K136" s="287">
        <v>187.99258799421409</v>
      </c>
      <c r="L136" s="287">
        <v>-3.1549299999999998</v>
      </c>
      <c r="N136" s="217">
        <v>0.103286</v>
      </c>
      <c r="O136" s="287" t="s">
        <v>2524</v>
      </c>
      <c r="Q136" s="402">
        <v>20.186774293462602</v>
      </c>
      <c r="R136" s="402">
        <v>20.878547847782901</v>
      </c>
      <c r="S136" s="402">
        <v>22.2265442109343</v>
      </c>
      <c r="T136" s="402">
        <v>24.420513277973001</v>
      </c>
      <c r="U136" s="402">
        <v>26.662280270050999</v>
      </c>
      <c r="V136" s="402">
        <v>27.945840510346901</v>
      </c>
      <c r="W136" s="402">
        <v>28.571404180562499</v>
      </c>
      <c r="X136" s="402">
        <v>2.1447563360247801</v>
      </c>
      <c r="Y136" s="287" t="s">
        <v>4424</v>
      </c>
    </row>
    <row r="137" spans="1:25">
      <c r="A137" s="4" t="s">
        <v>8668</v>
      </c>
      <c r="C137" s="287" t="s">
        <v>4416</v>
      </c>
      <c r="D137" s="287" t="s">
        <v>4417</v>
      </c>
      <c r="E137" s="287">
        <v>43</v>
      </c>
      <c r="F137" s="287">
        <v>-3</v>
      </c>
      <c r="G137" s="287"/>
      <c r="H137" s="93" t="s">
        <v>2620</v>
      </c>
      <c r="K137" s="287">
        <v>188.11004580520733</v>
      </c>
      <c r="L137" s="287">
        <v>-2.0046900000000001</v>
      </c>
      <c r="N137" s="217">
        <v>0.89201900000000001</v>
      </c>
      <c r="O137" s="287" t="s">
        <v>2524</v>
      </c>
      <c r="Q137" s="402">
        <v>16.102583634987901</v>
      </c>
      <c r="R137" s="402">
        <v>16.760687184004802</v>
      </c>
      <c r="S137" s="402">
        <v>18.073232826135499</v>
      </c>
      <c r="T137" s="402">
        <v>20.292276974605599</v>
      </c>
      <c r="U137" s="402">
        <v>22.512479918074899</v>
      </c>
      <c r="V137" s="402">
        <v>23.775624289744101</v>
      </c>
      <c r="W137" s="402">
        <v>24.535571830987099</v>
      </c>
      <c r="X137" s="402">
        <v>2.1330648862044801</v>
      </c>
      <c r="Y137" s="287" t="s">
        <v>4425</v>
      </c>
    </row>
    <row r="138" spans="1:25">
      <c r="A138" s="4" t="s">
        <v>8669</v>
      </c>
      <c r="C138" s="287" t="s">
        <v>4416</v>
      </c>
      <c r="D138" s="287" t="s">
        <v>4422</v>
      </c>
      <c r="E138" s="287">
        <v>43</v>
      </c>
      <c r="F138" s="287">
        <v>-3</v>
      </c>
      <c r="G138" s="287"/>
      <c r="H138" s="93" t="s">
        <v>2620</v>
      </c>
      <c r="K138" s="287">
        <v>188.26665621986501</v>
      </c>
      <c r="L138" s="287">
        <v>-1.2065699999999999</v>
      </c>
      <c r="N138" s="217">
        <v>1.0798099999999999</v>
      </c>
      <c r="O138" s="287" t="s">
        <v>2524</v>
      </c>
      <c r="Q138" s="402">
        <v>13.3728595241591</v>
      </c>
      <c r="R138" s="402">
        <v>14.0332899947451</v>
      </c>
      <c r="S138" s="402">
        <v>15.2589959802128</v>
      </c>
      <c r="T138" s="402">
        <v>17.482810854096702</v>
      </c>
      <c r="U138" s="402">
        <v>19.680613958947902</v>
      </c>
      <c r="V138" s="402">
        <v>20.9447074723162</v>
      </c>
      <c r="W138" s="402">
        <v>21.632158640498901</v>
      </c>
      <c r="X138" s="402">
        <v>2.1065908560181801</v>
      </c>
      <c r="Y138" s="287" t="s">
        <v>4425</v>
      </c>
    </row>
    <row r="139" spans="1:25">
      <c r="A139" s="4" t="s">
        <v>8670</v>
      </c>
      <c r="C139" s="287" t="s">
        <v>4416</v>
      </c>
      <c r="D139" s="287" t="s">
        <v>4418</v>
      </c>
      <c r="E139" s="287">
        <v>43</v>
      </c>
      <c r="F139" s="287">
        <v>-3</v>
      </c>
      <c r="G139" s="287"/>
      <c r="H139" s="93" t="s">
        <v>2620</v>
      </c>
      <c r="K139" s="287">
        <v>188.4624192381871</v>
      </c>
      <c r="L139" s="287">
        <v>-1.0891999999999999</v>
      </c>
      <c r="N139" s="217">
        <v>1.15493</v>
      </c>
      <c r="O139" s="287" t="s">
        <v>2524</v>
      </c>
      <c r="Q139" s="402">
        <v>12.704106321456999</v>
      </c>
      <c r="R139" s="402">
        <v>13.447188661086001</v>
      </c>
      <c r="S139" s="402">
        <v>14.798468222526999</v>
      </c>
      <c r="T139" s="402">
        <v>17.048047184726201</v>
      </c>
      <c r="U139" s="402">
        <v>19.294673003501899</v>
      </c>
      <c r="V139" s="402">
        <v>20.514072241317798</v>
      </c>
      <c r="W139" s="402">
        <v>21.221572476117402</v>
      </c>
      <c r="X139" s="402">
        <v>2.1586170584349502</v>
      </c>
      <c r="Y139" s="287" t="s">
        <v>4424</v>
      </c>
    </row>
    <row r="140" spans="1:25">
      <c r="A140" s="4" t="s">
        <v>8671</v>
      </c>
      <c r="C140" s="287" t="s">
        <v>4416</v>
      </c>
      <c r="D140" s="287" t="s">
        <v>4423</v>
      </c>
      <c r="E140" s="287">
        <v>43</v>
      </c>
      <c r="F140" s="287">
        <v>-3</v>
      </c>
      <c r="G140" s="287"/>
      <c r="H140" s="93" t="s">
        <v>2620</v>
      </c>
      <c r="K140" s="287">
        <v>188.61902965284474</v>
      </c>
      <c r="L140" s="287">
        <v>-1.6525799999999999</v>
      </c>
      <c r="N140" s="217">
        <v>0.66666700000000001</v>
      </c>
      <c r="O140" s="287" t="s">
        <v>2524</v>
      </c>
      <c r="Q140" s="402">
        <v>14.9717046702571</v>
      </c>
      <c r="R140" s="402">
        <v>15.5827618783578</v>
      </c>
      <c r="S140" s="402">
        <v>16.847250632446499</v>
      </c>
      <c r="T140" s="402">
        <v>19.0915132618127</v>
      </c>
      <c r="U140" s="402">
        <v>21.321028274289699</v>
      </c>
      <c r="V140" s="402">
        <v>22.642821054209499</v>
      </c>
      <c r="W140" s="402">
        <v>23.261950325156</v>
      </c>
      <c r="X140" s="402">
        <v>2.13774221585407</v>
      </c>
      <c r="Y140" s="287" t="s">
        <v>4425</v>
      </c>
    </row>
    <row r="141" spans="1:25">
      <c r="A141" s="4" t="s">
        <v>8672</v>
      </c>
      <c r="C141" s="287" t="s">
        <v>4416</v>
      </c>
      <c r="D141" s="287" t="s">
        <v>4418</v>
      </c>
      <c r="E141" s="287">
        <v>43</v>
      </c>
      <c r="F141" s="287">
        <v>-3</v>
      </c>
      <c r="G141" s="287"/>
      <c r="H141" s="93" t="s">
        <v>2620</v>
      </c>
      <c r="K141" s="287">
        <v>188.75606702025073</v>
      </c>
      <c r="L141" s="287">
        <v>-0.995305</v>
      </c>
      <c r="N141" s="217">
        <v>-8.4506999999999999E-2</v>
      </c>
      <c r="O141" s="287" t="s">
        <v>2524</v>
      </c>
      <c r="Q141" s="402">
        <v>12.626440931448601</v>
      </c>
      <c r="R141" s="402">
        <v>13.1898834091539</v>
      </c>
      <c r="S141" s="402">
        <v>14.4831698133912</v>
      </c>
      <c r="T141" s="402">
        <v>16.694560897479199</v>
      </c>
      <c r="U141" s="402">
        <v>18.897836294051999</v>
      </c>
      <c r="V141" s="402">
        <v>20.191942081457</v>
      </c>
      <c r="W141" s="402">
        <v>20.876178092111399</v>
      </c>
      <c r="X141" s="402">
        <v>2.1288870029256701</v>
      </c>
      <c r="Y141" s="287" t="s">
        <v>4425</v>
      </c>
    </row>
    <row r="142" spans="1:25">
      <c r="A142" s="4" t="s">
        <v>8673</v>
      </c>
      <c r="C142" s="287" t="s">
        <v>4416</v>
      </c>
      <c r="D142" s="287" t="s">
        <v>4418</v>
      </c>
      <c r="E142" s="287">
        <v>43</v>
      </c>
      <c r="F142" s="287">
        <v>-3</v>
      </c>
      <c r="G142" s="287"/>
      <c r="H142" s="93" t="s">
        <v>2620</v>
      </c>
      <c r="K142" s="287">
        <v>188.87352483124397</v>
      </c>
      <c r="L142" s="287">
        <v>-1.41784</v>
      </c>
      <c r="N142" s="217">
        <v>6.57277E-2</v>
      </c>
      <c r="O142" s="287" t="s">
        <v>2524</v>
      </c>
      <c r="Q142" s="402">
        <v>14.017502082722199</v>
      </c>
      <c r="R142" s="402">
        <v>14.723464936013301</v>
      </c>
      <c r="S142" s="402">
        <v>16.011195694669802</v>
      </c>
      <c r="T142" s="402">
        <v>18.222491728549201</v>
      </c>
      <c r="U142" s="402">
        <v>20.445669860058199</v>
      </c>
      <c r="V142" s="402">
        <v>21.7125890936845</v>
      </c>
      <c r="W142" s="402">
        <v>22.422381180150499</v>
      </c>
      <c r="X142" s="402">
        <v>2.1393468966952001</v>
      </c>
      <c r="Y142" s="287" t="s">
        <v>4425</v>
      </c>
    </row>
    <row r="143" spans="1:25">
      <c r="A143" s="4" t="s">
        <v>8674</v>
      </c>
      <c r="C143" s="287" t="s">
        <v>4416</v>
      </c>
      <c r="D143" s="287" t="s">
        <v>4418</v>
      </c>
      <c r="E143" s="287">
        <v>43</v>
      </c>
      <c r="F143" s="287">
        <v>-3</v>
      </c>
      <c r="G143" s="287"/>
      <c r="H143" s="93" t="s">
        <v>2620</v>
      </c>
      <c r="K143" s="287">
        <v>188.99098264223724</v>
      </c>
      <c r="L143" s="287">
        <v>-1.69953</v>
      </c>
      <c r="N143" s="217">
        <v>2.8169E-2</v>
      </c>
      <c r="O143" s="287" t="s">
        <v>2524</v>
      </c>
      <c r="Q143" s="402">
        <v>15.0608718574018</v>
      </c>
      <c r="R143" s="402">
        <v>15.720220437371699</v>
      </c>
      <c r="S143" s="402">
        <v>17.014137280055099</v>
      </c>
      <c r="T143" s="402">
        <v>19.211496450602901</v>
      </c>
      <c r="U143" s="402">
        <v>21.412509251523201</v>
      </c>
      <c r="V143" s="402">
        <v>22.752550545580899</v>
      </c>
      <c r="W143" s="402">
        <v>23.396282426843701</v>
      </c>
      <c r="X143" s="402">
        <v>2.1365537452775598</v>
      </c>
      <c r="Y143" s="287" t="s">
        <v>4424</v>
      </c>
    </row>
    <row r="144" spans="1:25">
      <c r="A144" s="4" t="s">
        <v>8675</v>
      </c>
      <c r="C144" s="287" t="s">
        <v>4416</v>
      </c>
      <c r="D144" s="287" t="s">
        <v>4418</v>
      </c>
      <c r="E144" s="287">
        <v>43</v>
      </c>
      <c r="F144" s="287">
        <v>-3</v>
      </c>
      <c r="G144" s="287"/>
      <c r="H144" s="93" t="s">
        <v>2620</v>
      </c>
      <c r="K144" s="287">
        <v>189.14759305689489</v>
      </c>
      <c r="L144" s="287">
        <v>-0.830986</v>
      </c>
      <c r="N144" s="217">
        <v>1.0798099999999999</v>
      </c>
      <c r="O144" s="287" t="s">
        <v>2524</v>
      </c>
      <c r="Q144" s="402">
        <v>11.946189281517499</v>
      </c>
      <c r="R144" s="402">
        <v>12.630022070331201</v>
      </c>
      <c r="S144" s="402">
        <v>13.9207027785886</v>
      </c>
      <c r="T144" s="402">
        <v>16.149986477723001</v>
      </c>
      <c r="U144" s="402">
        <v>18.353920693209499</v>
      </c>
      <c r="V144" s="402">
        <v>19.6300677115401</v>
      </c>
      <c r="W144" s="402">
        <v>20.353910873096901</v>
      </c>
      <c r="X144" s="402">
        <v>2.1408615041255299</v>
      </c>
      <c r="Y144" s="287" t="s">
        <v>4425</v>
      </c>
    </row>
    <row r="145" spans="1:25">
      <c r="A145" s="4" t="s">
        <v>8676</v>
      </c>
      <c r="C145" s="287" t="s">
        <v>4416</v>
      </c>
      <c r="D145" s="287" t="s">
        <v>4418</v>
      </c>
      <c r="E145" s="287">
        <v>43</v>
      </c>
      <c r="F145" s="287">
        <v>-3</v>
      </c>
      <c r="G145" s="287"/>
      <c r="H145" s="93" t="s">
        <v>2620</v>
      </c>
      <c r="K145" s="287">
        <v>189.44124083895855</v>
      </c>
      <c r="L145" s="287">
        <v>-1.9108000000000001</v>
      </c>
      <c r="N145" s="217">
        <v>0.55399100000000001</v>
      </c>
      <c r="O145" s="287" t="s">
        <v>2524</v>
      </c>
      <c r="Q145" s="402">
        <v>15.797542942629001</v>
      </c>
      <c r="R145" s="402">
        <v>16.489275073925398</v>
      </c>
      <c r="S145" s="402">
        <v>17.8102613629834</v>
      </c>
      <c r="T145" s="402">
        <v>20.028594606396599</v>
      </c>
      <c r="U145" s="402">
        <v>22.269796311582201</v>
      </c>
      <c r="V145" s="402">
        <v>23.495059775900401</v>
      </c>
      <c r="W145" s="402">
        <v>24.194991719801799</v>
      </c>
      <c r="X145" s="402">
        <v>2.14271586439803</v>
      </c>
      <c r="Y145" s="287" t="s">
        <v>4426</v>
      </c>
    </row>
    <row r="146" spans="1:25">
      <c r="A146" s="4" t="s">
        <v>8677</v>
      </c>
      <c r="C146" s="287" t="s">
        <v>4416</v>
      </c>
      <c r="D146" s="287" t="s">
        <v>4420</v>
      </c>
      <c r="E146" s="287">
        <v>43</v>
      </c>
      <c r="F146" s="287">
        <v>-3</v>
      </c>
      <c r="G146" s="287"/>
      <c r="H146" s="93" t="s">
        <v>2620</v>
      </c>
      <c r="K146" s="287">
        <v>189.69573601735777</v>
      </c>
      <c r="L146" s="287">
        <v>-1.6525799999999999</v>
      </c>
      <c r="N146" s="217">
        <v>6.57277E-2</v>
      </c>
      <c r="O146" s="287" t="s">
        <v>2524</v>
      </c>
      <c r="Q146" s="402">
        <v>14.8168425528592</v>
      </c>
      <c r="R146" s="402">
        <v>15.515297875551401</v>
      </c>
      <c r="S146" s="402">
        <v>16.818532812378699</v>
      </c>
      <c r="T146" s="402">
        <v>19.060220855728101</v>
      </c>
      <c r="U146" s="402">
        <v>21.319161905685899</v>
      </c>
      <c r="V146" s="402">
        <v>22.636084541088302</v>
      </c>
      <c r="W146" s="402">
        <v>23.360268881937898</v>
      </c>
      <c r="X146" s="402">
        <v>2.1652222029827799</v>
      </c>
      <c r="Y146" s="287" t="s">
        <v>4424</v>
      </c>
    </row>
    <row r="147" spans="1:25">
      <c r="A147" s="4" t="s">
        <v>8678</v>
      </c>
      <c r="C147" s="287" t="s">
        <v>4416</v>
      </c>
      <c r="D147" s="287" t="s">
        <v>4417</v>
      </c>
      <c r="E147" s="287">
        <v>43</v>
      </c>
      <c r="F147" s="287">
        <v>-3</v>
      </c>
      <c r="G147" s="287"/>
      <c r="H147" s="93" t="s">
        <v>2620</v>
      </c>
      <c r="K147" s="287">
        <v>189.83276687560272</v>
      </c>
      <c r="L147" s="287">
        <v>-2.0751200000000001</v>
      </c>
      <c r="N147" s="217">
        <v>0.32863799999999999</v>
      </c>
      <c r="O147" s="287" t="s">
        <v>2524</v>
      </c>
      <c r="Q147" s="402">
        <v>16.460472651708201</v>
      </c>
      <c r="R147" s="402">
        <v>17.103238692763298</v>
      </c>
      <c r="S147" s="402">
        <v>18.394578548311902</v>
      </c>
      <c r="T147" s="402">
        <v>20.555070287404501</v>
      </c>
      <c r="U147" s="402">
        <v>22.713462624250699</v>
      </c>
      <c r="V147" s="402">
        <v>24.103040956696798</v>
      </c>
      <c r="W147" s="402">
        <v>24.8332794584136</v>
      </c>
      <c r="X147" s="402">
        <v>2.1126314089365201</v>
      </c>
      <c r="Y147" s="287" t="s">
        <v>4424</v>
      </c>
    </row>
    <row r="148" spans="1:25" ht="12">
      <c r="A148" s="4" t="s">
        <v>8679</v>
      </c>
      <c r="C148" s="289" t="s">
        <v>4427</v>
      </c>
      <c r="D148" s="289" t="s">
        <v>4428</v>
      </c>
      <c r="E148" s="289">
        <v>41.44</v>
      </c>
      <c r="F148" s="289">
        <v>-1.2</v>
      </c>
      <c r="H148" s="290" t="s">
        <v>4435</v>
      </c>
      <c r="I148" s="291" t="s">
        <v>4436</v>
      </c>
      <c r="J148" s="291" t="s">
        <v>4437</v>
      </c>
      <c r="K148" s="291">
        <v>178.3</v>
      </c>
      <c r="L148" s="291">
        <v>-2</v>
      </c>
      <c r="M148" s="292">
        <f t="shared" ref="M148:M179" si="4">15.7-4.36*(L148-1.1+1)+0.12*(L148-1.1+1)*(L148-1.1+1)</f>
        <v>25.385200000000001</v>
      </c>
      <c r="O148" s="289" t="s">
        <v>4448</v>
      </c>
      <c r="Q148" s="402">
        <v>16.0785844378176</v>
      </c>
      <c r="R148" s="402">
        <v>16.754884354618699</v>
      </c>
      <c r="S148" s="402">
        <v>18.155557968562501</v>
      </c>
      <c r="T148" s="402">
        <v>20.3296559623519</v>
      </c>
      <c r="U148" s="402">
        <v>22.545284089410401</v>
      </c>
      <c r="V148" s="402">
        <v>23.8254297347723</v>
      </c>
      <c r="W148" s="402">
        <v>24.563406744025599</v>
      </c>
      <c r="X148" s="402">
        <v>2.1292700010154402</v>
      </c>
      <c r="Y148" s="289" t="s">
        <v>4452</v>
      </c>
    </row>
    <row r="149" spans="1:25" ht="12">
      <c r="A149" s="4" t="s">
        <v>8680</v>
      </c>
      <c r="C149" s="289" t="s">
        <v>4427</v>
      </c>
      <c r="D149" s="289" t="s">
        <v>4428</v>
      </c>
      <c r="E149" s="289">
        <v>41.44</v>
      </c>
      <c r="F149" s="289">
        <v>-1.2</v>
      </c>
      <c r="H149" s="290" t="s">
        <v>4435</v>
      </c>
      <c r="I149" s="291" t="s">
        <v>4436</v>
      </c>
      <c r="J149" s="291" t="s">
        <v>4437</v>
      </c>
      <c r="K149" s="291">
        <v>178.46153846153848</v>
      </c>
      <c r="L149" s="291">
        <v>-2.4700000000000002</v>
      </c>
      <c r="M149" s="292">
        <f t="shared" si="4"/>
        <v>27.697787999999999</v>
      </c>
      <c r="O149" s="289" t="s">
        <v>4448</v>
      </c>
      <c r="Q149" s="402">
        <v>17.806688632200199</v>
      </c>
      <c r="R149" s="402">
        <v>18.436568804511001</v>
      </c>
      <c r="S149" s="402">
        <v>19.768624534602299</v>
      </c>
      <c r="T149" s="402">
        <v>21.9660368940411</v>
      </c>
      <c r="U149" s="402">
        <v>24.163407697025999</v>
      </c>
      <c r="V149" s="402">
        <v>25.4322887918912</v>
      </c>
      <c r="W149" s="402">
        <v>26.111032019352699</v>
      </c>
      <c r="X149" s="402">
        <v>2.12572564288693</v>
      </c>
      <c r="Y149" s="289" t="s">
        <v>4452</v>
      </c>
    </row>
    <row r="150" spans="1:25" ht="12">
      <c r="A150" s="4" t="s">
        <v>8681</v>
      </c>
      <c r="C150" s="289" t="s">
        <v>4427</v>
      </c>
      <c r="D150" s="289" t="s">
        <v>4428</v>
      </c>
      <c r="E150" s="289">
        <v>41.44</v>
      </c>
      <c r="F150" s="289">
        <v>-1.2</v>
      </c>
      <c r="H150" s="290" t="s">
        <v>4435</v>
      </c>
      <c r="I150" s="291" t="s">
        <v>4436</v>
      </c>
      <c r="J150" s="291" t="s">
        <v>4437</v>
      </c>
      <c r="K150" s="291">
        <v>178.62307692307695</v>
      </c>
      <c r="L150" s="291">
        <v>-1.95</v>
      </c>
      <c r="M150" s="292">
        <f t="shared" si="4"/>
        <v>25.142299999999999</v>
      </c>
      <c r="O150" s="289" t="s">
        <v>4448</v>
      </c>
      <c r="Q150" s="402">
        <v>16.0088940075732</v>
      </c>
      <c r="R150" s="402">
        <v>16.619137640922201</v>
      </c>
      <c r="S150" s="402">
        <v>17.886401507449499</v>
      </c>
      <c r="T150" s="402">
        <v>20.133764696170601</v>
      </c>
      <c r="U150" s="402">
        <v>22.3631478750595</v>
      </c>
      <c r="V150" s="402">
        <v>23.682961814417599</v>
      </c>
      <c r="W150" s="402">
        <v>24.357834629914901</v>
      </c>
      <c r="X150" s="402">
        <v>2.14555534669796</v>
      </c>
      <c r="Y150" s="289" t="s">
        <v>4452</v>
      </c>
    </row>
    <row r="151" spans="1:25" ht="12">
      <c r="A151" s="4" t="s">
        <v>8682</v>
      </c>
      <c r="C151" s="289" t="s">
        <v>4427</v>
      </c>
      <c r="D151" s="289" t="s">
        <v>4428</v>
      </c>
      <c r="E151" s="289">
        <v>41.44</v>
      </c>
      <c r="F151" s="289">
        <v>-1.2</v>
      </c>
      <c r="H151" s="290" t="s">
        <v>4435</v>
      </c>
      <c r="I151" s="291" t="s">
        <v>4436</v>
      </c>
      <c r="J151" s="291" t="s">
        <v>4437</v>
      </c>
      <c r="K151" s="291">
        <v>178.78461538461542</v>
      </c>
      <c r="L151" s="291">
        <v>-3.75</v>
      </c>
      <c r="M151" s="292">
        <f t="shared" si="4"/>
        <v>34.264700000000005</v>
      </c>
      <c r="O151" s="289" t="s">
        <v>4448</v>
      </c>
      <c r="Q151" s="402">
        <v>22.335242534146499</v>
      </c>
      <c r="R151" s="402">
        <v>22.971155341593899</v>
      </c>
      <c r="S151" s="402">
        <v>24.280601726678299</v>
      </c>
      <c r="T151" s="402">
        <v>26.492010213433002</v>
      </c>
      <c r="U151" s="402">
        <v>28.696258839487399</v>
      </c>
      <c r="V151" s="402">
        <v>29.9705704335551</v>
      </c>
      <c r="W151" s="402">
        <v>30.668893858892201</v>
      </c>
      <c r="X151" s="402">
        <v>2.1310822128015401</v>
      </c>
      <c r="Y151" s="289" t="s">
        <v>4452</v>
      </c>
    </row>
    <row r="152" spans="1:25" ht="12">
      <c r="A152" s="4" t="s">
        <v>8683</v>
      </c>
      <c r="C152" s="289" t="s">
        <v>4427</v>
      </c>
      <c r="D152" s="289" t="s">
        <v>4428</v>
      </c>
      <c r="E152" s="289">
        <v>41.44</v>
      </c>
      <c r="F152" s="289">
        <v>-1.2</v>
      </c>
      <c r="H152" s="290" t="s">
        <v>4435</v>
      </c>
      <c r="I152" s="291" t="s">
        <v>4436</v>
      </c>
      <c r="J152" s="291" t="s">
        <v>4437</v>
      </c>
      <c r="K152" s="291">
        <v>178.94615384615389</v>
      </c>
      <c r="L152" s="291">
        <v>-3.9</v>
      </c>
      <c r="M152" s="292">
        <f t="shared" si="4"/>
        <v>35.06</v>
      </c>
      <c r="O152" s="289" t="s">
        <v>4448</v>
      </c>
      <c r="Q152" s="402">
        <v>22.777767460448601</v>
      </c>
      <c r="R152" s="402">
        <v>23.496984964542499</v>
      </c>
      <c r="S152" s="402">
        <v>24.804125082074499</v>
      </c>
      <c r="T152" s="402">
        <v>27.045348848340701</v>
      </c>
      <c r="U152" s="402">
        <v>29.308600640566201</v>
      </c>
      <c r="V152" s="402">
        <v>30.555046398082599</v>
      </c>
      <c r="W152" s="402">
        <v>31.2203891689784</v>
      </c>
      <c r="X152" s="402">
        <v>2.1442989088778099</v>
      </c>
      <c r="Y152" s="289" t="s">
        <v>4452</v>
      </c>
    </row>
    <row r="153" spans="1:25" ht="12">
      <c r="A153" s="4" t="s">
        <v>8684</v>
      </c>
      <c r="C153" s="289" t="s">
        <v>4427</v>
      </c>
      <c r="D153" s="289" t="s">
        <v>4428</v>
      </c>
      <c r="E153" s="289">
        <v>41.44</v>
      </c>
      <c r="F153" s="289">
        <v>-1.2</v>
      </c>
      <c r="H153" s="290" t="s">
        <v>4435</v>
      </c>
      <c r="I153" s="291" t="s">
        <v>4436</v>
      </c>
      <c r="J153" s="291" t="s">
        <v>4437</v>
      </c>
      <c r="K153" s="291">
        <v>179.10769230769236</v>
      </c>
      <c r="L153" s="291">
        <v>-3.15</v>
      </c>
      <c r="M153" s="292">
        <f t="shared" si="4"/>
        <v>31.137500000000003</v>
      </c>
      <c r="O153" s="289" t="s">
        <v>4448</v>
      </c>
      <c r="Q153" s="402">
        <v>20.1511311678161</v>
      </c>
      <c r="R153" s="402">
        <v>20.834924056969399</v>
      </c>
      <c r="S153" s="402">
        <v>22.188415676200201</v>
      </c>
      <c r="T153" s="402">
        <v>24.372856856322901</v>
      </c>
      <c r="U153" s="402">
        <v>26.576767914111102</v>
      </c>
      <c r="V153" s="402">
        <v>27.831640165723201</v>
      </c>
      <c r="W153" s="402">
        <v>28.478285287685601</v>
      </c>
      <c r="X153" s="402">
        <v>2.1328763890350402</v>
      </c>
      <c r="Y153" s="289" t="s">
        <v>4452</v>
      </c>
    </row>
    <row r="154" spans="1:25" ht="12">
      <c r="A154" s="4" t="s">
        <v>8685</v>
      </c>
      <c r="C154" s="289" t="s">
        <v>4427</v>
      </c>
      <c r="D154" s="289" t="s">
        <v>4428</v>
      </c>
      <c r="E154" s="289">
        <v>41.44</v>
      </c>
      <c r="F154" s="289">
        <v>-1.2</v>
      </c>
      <c r="H154" s="290" t="s">
        <v>4435</v>
      </c>
      <c r="I154" s="291" t="s">
        <v>4436</v>
      </c>
      <c r="J154" s="291" t="s">
        <v>4437</v>
      </c>
      <c r="K154" s="291">
        <v>179.26923076923083</v>
      </c>
      <c r="L154" s="291">
        <v>-2.2999999999999998</v>
      </c>
      <c r="M154" s="292">
        <f t="shared" si="4"/>
        <v>26.8552</v>
      </c>
      <c r="O154" s="289" t="s">
        <v>4448</v>
      </c>
      <c r="Q154" s="402">
        <v>17.1900995833679</v>
      </c>
      <c r="R154" s="402">
        <v>17.9019727125083</v>
      </c>
      <c r="S154" s="402">
        <v>19.154606470340902</v>
      </c>
      <c r="T154" s="402">
        <v>21.377340516416702</v>
      </c>
      <c r="U154" s="402">
        <v>23.5812545214057</v>
      </c>
      <c r="V154" s="402">
        <v>24.902277883362999</v>
      </c>
      <c r="W154" s="402">
        <v>25.522684101720799</v>
      </c>
      <c r="X154" s="402">
        <v>2.1280627208522702</v>
      </c>
      <c r="Y154" s="289" t="s">
        <v>4453</v>
      </c>
    </row>
    <row r="155" spans="1:25" ht="12">
      <c r="A155" s="4" t="s">
        <v>8686</v>
      </c>
      <c r="C155" s="289" t="s">
        <v>4427</v>
      </c>
      <c r="D155" s="289" t="s">
        <v>4428</v>
      </c>
      <c r="E155" s="289">
        <v>41.44</v>
      </c>
      <c r="F155" s="289">
        <v>-1.2</v>
      </c>
      <c r="H155" s="290" t="s">
        <v>4435</v>
      </c>
      <c r="I155" s="291" t="s">
        <v>4436</v>
      </c>
      <c r="J155" s="291" t="s">
        <v>4437</v>
      </c>
      <c r="K155" s="291">
        <v>179.4307692307693</v>
      </c>
      <c r="L155" s="291">
        <v>-3.15</v>
      </c>
      <c r="M155" s="292">
        <f t="shared" si="4"/>
        <v>31.137500000000003</v>
      </c>
      <c r="O155" s="289" t="s">
        <v>4448</v>
      </c>
      <c r="Q155" s="402">
        <v>20.2493827805717</v>
      </c>
      <c r="R155" s="402">
        <v>20.8455230214533</v>
      </c>
      <c r="S155" s="402">
        <v>22.163862816160599</v>
      </c>
      <c r="T155" s="402">
        <v>24.3591237367493</v>
      </c>
      <c r="U155" s="402">
        <v>26.559614684000302</v>
      </c>
      <c r="V155" s="402">
        <v>27.8802628500274</v>
      </c>
      <c r="W155" s="402">
        <v>28.5033848444433</v>
      </c>
      <c r="X155" s="402">
        <v>2.1210248198446999</v>
      </c>
      <c r="Y155" s="289" t="s">
        <v>4452</v>
      </c>
    </row>
    <row r="156" spans="1:25" ht="12">
      <c r="A156" s="4" t="s">
        <v>8687</v>
      </c>
      <c r="C156" s="289" t="s">
        <v>4427</v>
      </c>
      <c r="D156" s="289" t="s">
        <v>4428</v>
      </c>
      <c r="E156" s="289">
        <v>41.44</v>
      </c>
      <c r="F156" s="289">
        <v>-1.2</v>
      </c>
      <c r="H156" s="290" t="s">
        <v>4435</v>
      </c>
      <c r="I156" s="291" t="s">
        <v>4436</v>
      </c>
      <c r="J156" s="291" t="s">
        <v>4437</v>
      </c>
      <c r="K156" s="291">
        <v>179.59230769230777</v>
      </c>
      <c r="L156" s="291">
        <v>-2.58</v>
      </c>
      <c r="M156" s="292">
        <f t="shared" si="4"/>
        <v>28.246687999999999</v>
      </c>
      <c r="O156" s="289" t="s">
        <v>4449</v>
      </c>
      <c r="Q156" s="402">
        <v>18.181785984417601</v>
      </c>
      <c r="R156" s="402">
        <v>18.837697554013602</v>
      </c>
      <c r="S156" s="402">
        <v>20.151507902622502</v>
      </c>
      <c r="T156" s="402">
        <v>22.370700562039598</v>
      </c>
      <c r="U156" s="402">
        <v>24.533253508510501</v>
      </c>
      <c r="V156" s="402">
        <v>25.886495215946301</v>
      </c>
      <c r="W156" s="402">
        <v>26.5833291456964</v>
      </c>
      <c r="X156" s="402">
        <v>2.1313618300410102</v>
      </c>
      <c r="Y156" s="289" t="s">
        <v>4452</v>
      </c>
    </row>
    <row r="157" spans="1:25" ht="12">
      <c r="A157" s="4" t="s">
        <v>8688</v>
      </c>
      <c r="C157" s="289" t="s">
        <v>4427</v>
      </c>
      <c r="D157" s="289" t="s">
        <v>4428</v>
      </c>
      <c r="E157" s="289">
        <v>41.44</v>
      </c>
      <c r="F157" s="289">
        <v>-1.2</v>
      </c>
      <c r="H157" s="290" t="s">
        <v>4435</v>
      </c>
      <c r="I157" s="291" t="s">
        <v>4436</v>
      </c>
      <c r="J157" s="291" t="s">
        <v>4437</v>
      </c>
      <c r="K157" s="291">
        <v>179.75384615384624</v>
      </c>
      <c r="L157" s="291">
        <v>-3.03</v>
      </c>
      <c r="M157" s="292">
        <f t="shared" si="4"/>
        <v>30.522428000000001</v>
      </c>
      <c r="O157" s="289" t="s">
        <v>4450</v>
      </c>
      <c r="Q157" s="402">
        <v>19.838928799348999</v>
      </c>
      <c r="R157" s="402">
        <v>20.4803920175465</v>
      </c>
      <c r="S157" s="402">
        <v>21.755407479268001</v>
      </c>
      <c r="T157" s="402">
        <v>23.932566899117798</v>
      </c>
      <c r="U157" s="402">
        <v>26.131322967844</v>
      </c>
      <c r="V157" s="402">
        <v>27.460572647260701</v>
      </c>
      <c r="W157" s="402">
        <v>28.118526344442099</v>
      </c>
      <c r="X157" s="402">
        <v>2.1138340582812001</v>
      </c>
      <c r="Y157" s="289" t="s">
        <v>4454</v>
      </c>
    </row>
    <row r="158" spans="1:25" ht="12">
      <c r="A158" s="4" t="s">
        <v>8689</v>
      </c>
      <c r="C158" s="289" t="s">
        <v>4427</v>
      </c>
      <c r="D158" s="289" t="s">
        <v>4428</v>
      </c>
      <c r="E158" s="289">
        <v>41.44</v>
      </c>
      <c r="F158" s="289">
        <v>-1.2</v>
      </c>
      <c r="H158" s="290" t="s">
        <v>4435</v>
      </c>
      <c r="I158" s="291" t="s">
        <v>4436</v>
      </c>
      <c r="J158" s="291" t="s">
        <v>4437</v>
      </c>
      <c r="K158" s="291">
        <v>179.91538461538471</v>
      </c>
      <c r="L158" s="291">
        <v>-3</v>
      </c>
      <c r="M158" s="292">
        <f t="shared" si="4"/>
        <v>30.369199999999999</v>
      </c>
      <c r="O158" s="289" t="s">
        <v>4448</v>
      </c>
      <c r="Q158" s="402">
        <v>19.662195220537701</v>
      </c>
      <c r="R158" s="402">
        <v>20.307753522199398</v>
      </c>
      <c r="S158" s="402">
        <v>21.618916446407201</v>
      </c>
      <c r="T158" s="402">
        <v>23.835932761492501</v>
      </c>
      <c r="U158" s="402">
        <v>26.028407349567601</v>
      </c>
      <c r="V158" s="402">
        <v>27.379852127066201</v>
      </c>
      <c r="W158" s="402">
        <v>28.029695925095499</v>
      </c>
      <c r="X158" s="402">
        <v>2.1277994524088699</v>
      </c>
      <c r="Y158" s="289" t="s">
        <v>4452</v>
      </c>
    </row>
    <row r="159" spans="1:25" ht="12">
      <c r="A159" s="4" t="s">
        <v>8690</v>
      </c>
      <c r="C159" s="289" t="s">
        <v>4427</v>
      </c>
      <c r="D159" s="289" t="s">
        <v>4428</v>
      </c>
      <c r="E159" s="289">
        <v>41.44</v>
      </c>
      <c r="F159" s="289">
        <v>-1.2</v>
      </c>
      <c r="H159" s="290" t="s">
        <v>4435</v>
      </c>
      <c r="I159" s="291" t="s">
        <v>4436</v>
      </c>
      <c r="J159" s="291" t="s">
        <v>4437</v>
      </c>
      <c r="K159" s="291">
        <v>180.07692307692318</v>
      </c>
      <c r="L159" s="291">
        <v>-3.83</v>
      </c>
      <c r="M159" s="292">
        <f t="shared" si="4"/>
        <v>34.688188000000004</v>
      </c>
      <c r="O159" s="289" t="s">
        <v>4449</v>
      </c>
      <c r="Q159" s="402">
        <v>22.642066683454601</v>
      </c>
      <c r="R159" s="402">
        <v>23.2539430425057</v>
      </c>
      <c r="S159" s="402">
        <v>24.602341941057301</v>
      </c>
      <c r="T159" s="402">
        <v>26.7635245394967</v>
      </c>
      <c r="U159" s="402">
        <v>28.9720135812879</v>
      </c>
      <c r="V159" s="402">
        <v>30.3446641321888</v>
      </c>
      <c r="W159" s="402">
        <v>30.985434846624202</v>
      </c>
      <c r="X159" s="402">
        <v>2.1300371853348299</v>
      </c>
      <c r="Y159" s="289" t="s">
        <v>4452</v>
      </c>
    </row>
    <row r="160" spans="1:25" ht="12">
      <c r="A160" s="4" t="s">
        <v>8691</v>
      </c>
      <c r="C160" s="289" t="s">
        <v>4427</v>
      </c>
      <c r="D160" s="289" t="s">
        <v>4428</v>
      </c>
      <c r="E160" s="289">
        <v>41.44</v>
      </c>
      <c r="F160" s="289">
        <v>-1.2</v>
      </c>
      <c r="H160" s="290" t="s">
        <v>4435</v>
      </c>
      <c r="I160" s="291" t="s">
        <v>4436</v>
      </c>
      <c r="J160" s="291" t="s">
        <v>4437</v>
      </c>
      <c r="K160" s="291">
        <v>180.23846153846165</v>
      </c>
      <c r="L160" s="291">
        <v>-3.2</v>
      </c>
      <c r="M160" s="292">
        <f t="shared" si="4"/>
        <v>31.3948</v>
      </c>
      <c r="O160" s="289" t="s">
        <v>4448</v>
      </c>
      <c r="Q160" s="402">
        <v>20.3488728520304</v>
      </c>
      <c r="R160" s="402">
        <v>20.987440277485099</v>
      </c>
      <c r="S160" s="402">
        <v>22.352036418966801</v>
      </c>
      <c r="T160" s="402">
        <v>24.572837778833801</v>
      </c>
      <c r="U160" s="402">
        <v>26.8265011310998</v>
      </c>
      <c r="V160" s="402">
        <v>28.143181864101301</v>
      </c>
      <c r="W160" s="402">
        <v>28.801364675187099</v>
      </c>
      <c r="X160" s="402">
        <v>2.1679008178561898</v>
      </c>
      <c r="Y160" s="289" t="s">
        <v>4452</v>
      </c>
    </row>
    <row r="161" spans="1:25" ht="12">
      <c r="A161" s="4" t="s">
        <v>8692</v>
      </c>
      <c r="C161" s="289" t="s">
        <v>4427</v>
      </c>
      <c r="D161" s="289" t="s">
        <v>4428</v>
      </c>
      <c r="E161" s="289">
        <v>41.44</v>
      </c>
      <c r="F161" s="289">
        <v>-1.2</v>
      </c>
      <c r="H161" s="290" t="s">
        <v>4435</v>
      </c>
      <c r="I161" s="291" t="s">
        <v>4436</v>
      </c>
      <c r="J161" s="291" t="s">
        <v>4437</v>
      </c>
      <c r="K161" s="291">
        <v>180.4</v>
      </c>
      <c r="L161" s="291">
        <v>-2.4500000000000002</v>
      </c>
      <c r="M161" s="292">
        <f t="shared" si="4"/>
        <v>27.598300000000002</v>
      </c>
      <c r="O161" s="289" t="s">
        <v>4448</v>
      </c>
      <c r="Q161" s="402">
        <v>17.708146371178699</v>
      </c>
      <c r="R161" s="402">
        <v>18.410639114963399</v>
      </c>
      <c r="S161" s="402">
        <v>19.753344553411502</v>
      </c>
      <c r="T161" s="402">
        <v>21.917874563747301</v>
      </c>
      <c r="U161" s="402">
        <v>24.078892495292902</v>
      </c>
      <c r="V161" s="402">
        <v>25.404845961646501</v>
      </c>
      <c r="W161" s="402">
        <v>26.104904406766401</v>
      </c>
      <c r="X161" s="402">
        <v>2.1221097798215198</v>
      </c>
      <c r="Y161" s="289" t="s">
        <v>4453</v>
      </c>
    </row>
    <row r="162" spans="1:25" ht="12">
      <c r="A162" s="4" t="s">
        <v>8693</v>
      </c>
      <c r="C162" s="289" t="s">
        <v>4427</v>
      </c>
      <c r="D162" s="289" t="s">
        <v>4428</v>
      </c>
      <c r="E162" s="289">
        <v>41.44</v>
      </c>
      <c r="F162" s="289">
        <v>-1.2</v>
      </c>
      <c r="H162" s="290" t="s">
        <v>4435</v>
      </c>
      <c r="I162" s="291" t="s">
        <v>4436</v>
      </c>
      <c r="J162" s="291" t="s">
        <v>4438</v>
      </c>
      <c r="K162" s="291">
        <v>180.51818181818183</v>
      </c>
      <c r="L162" s="291">
        <v>-2.5</v>
      </c>
      <c r="M162" s="292">
        <f t="shared" si="4"/>
        <v>27.847200000000001</v>
      </c>
      <c r="O162" s="289" t="s">
        <v>4448</v>
      </c>
      <c r="Q162" s="402">
        <v>17.841458016489501</v>
      </c>
      <c r="R162" s="402">
        <v>18.519622315678198</v>
      </c>
      <c r="S162" s="402">
        <v>19.806416725083</v>
      </c>
      <c r="T162" s="402">
        <v>22.0552566712777</v>
      </c>
      <c r="U162" s="402">
        <v>24.293018299284299</v>
      </c>
      <c r="V162" s="402">
        <v>25.655413920120601</v>
      </c>
      <c r="W162" s="402">
        <v>26.282873507173001</v>
      </c>
      <c r="X162" s="402">
        <v>2.16051805263257</v>
      </c>
      <c r="Y162" s="289" t="s">
        <v>4454</v>
      </c>
    </row>
    <row r="163" spans="1:25" ht="12">
      <c r="A163" s="4" t="s">
        <v>8694</v>
      </c>
      <c r="C163" s="289" t="s">
        <v>4427</v>
      </c>
      <c r="D163" s="289" t="s">
        <v>4428</v>
      </c>
      <c r="E163" s="289">
        <v>41.44</v>
      </c>
      <c r="F163" s="289">
        <v>-1.2</v>
      </c>
      <c r="H163" s="290" t="s">
        <v>4435</v>
      </c>
      <c r="I163" s="291" t="s">
        <v>4436</v>
      </c>
      <c r="J163" s="291" t="s">
        <v>4438</v>
      </c>
      <c r="K163" s="293">
        <v>180.63636363636365</v>
      </c>
      <c r="L163" s="293">
        <v>-3.1</v>
      </c>
      <c r="M163" s="292">
        <f t="shared" si="4"/>
        <v>30.880800000000001</v>
      </c>
      <c r="O163" s="289" t="s">
        <v>4448</v>
      </c>
      <c r="Q163" s="402">
        <v>19.896694060302799</v>
      </c>
      <c r="R163" s="402">
        <v>20.631694170253098</v>
      </c>
      <c r="S163" s="402">
        <v>21.9936807752078</v>
      </c>
      <c r="T163" s="402">
        <v>24.1710443617539</v>
      </c>
      <c r="U163" s="402">
        <v>26.356414881654899</v>
      </c>
      <c r="V163" s="402">
        <v>27.691100336191699</v>
      </c>
      <c r="W163" s="402">
        <v>28.337415245240798</v>
      </c>
      <c r="X163" s="402">
        <v>2.1459293607835699</v>
      </c>
      <c r="Y163" s="289" t="s">
        <v>4452</v>
      </c>
    </row>
    <row r="164" spans="1:25" ht="12">
      <c r="A164" s="4" t="s">
        <v>8695</v>
      </c>
      <c r="C164" s="289" t="s">
        <v>4427</v>
      </c>
      <c r="D164" s="289" t="s">
        <v>4428</v>
      </c>
      <c r="E164" s="289">
        <v>41.44</v>
      </c>
      <c r="F164" s="289">
        <v>-1.2</v>
      </c>
      <c r="H164" s="290" t="s">
        <v>4435</v>
      </c>
      <c r="I164" s="291" t="s">
        <v>4436</v>
      </c>
      <c r="J164" s="291" t="s">
        <v>4438</v>
      </c>
      <c r="K164" s="293">
        <v>180.75454545454548</v>
      </c>
      <c r="L164" s="293">
        <v>-2.83</v>
      </c>
      <c r="M164" s="292">
        <f t="shared" si="4"/>
        <v>29.504988000000001</v>
      </c>
      <c r="O164" s="289" t="s">
        <v>4448</v>
      </c>
      <c r="Q164" s="402">
        <v>19.046037576874401</v>
      </c>
      <c r="R164" s="402">
        <v>19.704260179538</v>
      </c>
      <c r="S164" s="402">
        <v>20.992949031386502</v>
      </c>
      <c r="T164" s="402">
        <v>23.2260275957549</v>
      </c>
      <c r="U164" s="402">
        <v>25.429963396382899</v>
      </c>
      <c r="V164" s="402">
        <v>26.8044205845517</v>
      </c>
      <c r="W164" s="402">
        <v>27.417829623319999</v>
      </c>
      <c r="X164" s="402">
        <v>2.1565878668497098</v>
      </c>
      <c r="Y164" s="289" t="s">
        <v>4452</v>
      </c>
    </row>
    <row r="165" spans="1:25" ht="12">
      <c r="A165" s="4" t="s">
        <v>8696</v>
      </c>
      <c r="C165" s="289" t="s">
        <v>4427</v>
      </c>
      <c r="D165" s="289" t="s">
        <v>4428</v>
      </c>
      <c r="E165" s="289">
        <v>41.44</v>
      </c>
      <c r="F165" s="289">
        <v>-1.2</v>
      </c>
      <c r="H165" s="290" t="s">
        <v>4435</v>
      </c>
      <c r="I165" s="291" t="s">
        <v>4436</v>
      </c>
      <c r="J165" s="291" t="s">
        <v>4438</v>
      </c>
      <c r="K165" s="293">
        <v>180.8727272727273</v>
      </c>
      <c r="L165" s="293">
        <v>-2.57</v>
      </c>
      <c r="M165" s="292">
        <f t="shared" si="4"/>
        <v>28.196667999999999</v>
      </c>
      <c r="O165" s="289" t="s">
        <v>4448</v>
      </c>
      <c r="Q165" s="402">
        <v>18.064350189226001</v>
      </c>
      <c r="R165" s="402">
        <v>18.749057943148401</v>
      </c>
      <c r="S165" s="402">
        <v>20.1032624237309</v>
      </c>
      <c r="T165" s="402">
        <v>22.281411260392002</v>
      </c>
      <c r="U165" s="402">
        <v>24.5301882406552</v>
      </c>
      <c r="V165" s="402">
        <v>25.788126536532001</v>
      </c>
      <c r="W165" s="402">
        <v>26.465853293785099</v>
      </c>
      <c r="X165" s="402">
        <v>2.1367655221451098</v>
      </c>
      <c r="Y165" s="289" t="s">
        <v>4452</v>
      </c>
    </row>
    <row r="166" spans="1:25" ht="12">
      <c r="A166" s="4" t="s">
        <v>8697</v>
      </c>
      <c r="C166" s="289" t="s">
        <v>4427</v>
      </c>
      <c r="D166" s="289" t="s">
        <v>4428</v>
      </c>
      <c r="E166" s="289">
        <v>41.44</v>
      </c>
      <c r="F166" s="289">
        <v>-1.2</v>
      </c>
      <c r="H166" s="290" t="s">
        <v>4435</v>
      </c>
      <c r="I166" s="291" t="s">
        <v>4436</v>
      </c>
      <c r="J166" s="291" t="s">
        <v>4438</v>
      </c>
      <c r="K166" s="293">
        <v>180.99090909090913</v>
      </c>
      <c r="L166" s="293">
        <v>-3.18</v>
      </c>
      <c r="M166" s="292">
        <f t="shared" si="4"/>
        <v>31.291808000000003</v>
      </c>
      <c r="O166" s="289" t="s">
        <v>4448</v>
      </c>
      <c r="Q166" s="402">
        <v>20.297705772571199</v>
      </c>
      <c r="R166" s="402">
        <v>21.065220280486301</v>
      </c>
      <c r="S166" s="402">
        <v>22.321812687908999</v>
      </c>
      <c r="T166" s="402">
        <v>24.483880071564101</v>
      </c>
      <c r="U166" s="402">
        <v>26.6912417750173</v>
      </c>
      <c r="V166" s="402">
        <v>27.940121411533202</v>
      </c>
      <c r="W166" s="402">
        <v>28.698674750940601</v>
      </c>
      <c r="X166" s="402">
        <v>2.1155423590486699</v>
      </c>
      <c r="Y166" s="289" t="s">
        <v>4453</v>
      </c>
    </row>
    <row r="167" spans="1:25" ht="12">
      <c r="A167" s="4" t="s">
        <v>8698</v>
      </c>
      <c r="C167" s="289" t="s">
        <v>4427</v>
      </c>
      <c r="D167" s="289" t="s">
        <v>4428</v>
      </c>
      <c r="E167" s="289">
        <v>41.44</v>
      </c>
      <c r="F167" s="289">
        <v>-1.2</v>
      </c>
      <c r="H167" s="290" t="s">
        <v>4435</v>
      </c>
      <c r="I167" s="291" t="s">
        <v>4436</v>
      </c>
      <c r="J167" s="291" t="s">
        <v>4438</v>
      </c>
      <c r="K167" s="293">
        <v>181.10909090909095</v>
      </c>
      <c r="L167" s="293">
        <v>-2.5499999999999998</v>
      </c>
      <c r="M167" s="292">
        <f t="shared" si="4"/>
        <v>28.096699999999998</v>
      </c>
      <c r="O167" s="289" t="s">
        <v>4448</v>
      </c>
      <c r="Q167" s="402">
        <v>18.088994972897599</v>
      </c>
      <c r="R167" s="402">
        <v>18.659799131719399</v>
      </c>
      <c r="S167" s="402">
        <v>20.005731959972</v>
      </c>
      <c r="T167" s="402">
        <v>22.2201151400646</v>
      </c>
      <c r="U167" s="402">
        <v>24.4478418933918</v>
      </c>
      <c r="V167" s="402">
        <v>25.7546249334689</v>
      </c>
      <c r="W167" s="402">
        <v>26.4277921461196</v>
      </c>
      <c r="X167" s="402">
        <v>2.1356026813015498</v>
      </c>
      <c r="Y167" s="289" t="s">
        <v>4452</v>
      </c>
    </row>
    <row r="168" spans="1:25" ht="12">
      <c r="A168" s="4" t="s">
        <v>8699</v>
      </c>
      <c r="C168" s="289" t="s">
        <v>4427</v>
      </c>
      <c r="D168" s="289" t="s">
        <v>4428</v>
      </c>
      <c r="E168" s="289">
        <v>41.44</v>
      </c>
      <c r="F168" s="289">
        <v>-1.2</v>
      </c>
      <c r="H168" s="290" t="s">
        <v>4435</v>
      </c>
      <c r="I168" s="291" t="s">
        <v>4436</v>
      </c>
      <c r="J168" s="291" t="s">
        <v>4438</v>
      </c>
      <c r="K168" s="293">
        <v>181.22727272727278</v>
      </c>
      <c r="L168" s="293">
        <v>-2.1</v>
      </c>
      <c r="M168" s="292">
        <f t="shared" si="4"/>
        <v>25.872800000000002</v>
      </c>
      <c r="O168" s="289" t="s">
        <v>4448</v>
      </c>
      <c r="Q168" s="402">
        <v>16.615418573372501</v>
      </c>
      <c r="R168" s="402">
        <v>17.190711539291499</v>
      </c>
      <c r="S168" s="402">
        <v>18.479184246108701</v>
      </c>
      <c r="T168" s="402">
        <v>20.689033089717501</v>
      </c>
      <c r="U168" s="402">
        <v>22.9265496408863</v>
      </c>
      <c r="V168" s="402">
        <v>24.193079541149299</v>
      </c>
      <c r="W168" s="402">
        <v>24.8727066595746</v>
      </c>
      <c r="X168" s="402">
        <v>2.1280097502538098</v>
      </c>
      <c r="Y168" s="289" t="s">
        <v>4454</v>
      </c>
    </row>
    <row r="169" spans="1:25" ht="12">
      <c r="A169" s="4" t="s">
        <v>8700</v>
      </c>
      <c r="C169" s="289" t="s">
        <v>4427</v>
      </c>
      <c r="D169" s="289" t="s">
        <v>4428</v>
      </c>
      <c r="E169" s="289">
        <v>41.44</v>
      </c>
      <c r="F169" s="289">
        <v>-1.2</v>
      </c>
      <c r="H169" s="290" t="s">
        <v>4435</v>
      </c>
      <c r="I169" s="291" t="s">
        <v>4436</v>
      </c>
      <c r="J169" s="291" t="s">
        <v>4438</v>
      </c>
      <c r="K169" s="294">
        <v>181.3454545454546</v>
      </c>
      <c r="L169" s="294">
        <v>-3.8</v>
      </c>
      <c r="M169" s="292">
        <f t="shared" si="4"/>
        <v>34.529200000000003</v>
      </c>
      <c r="O169" s="289" t="s">
        <v>4448</v>
      </c>
      <c r="Q169" s="402">
        <v>22.4819617021301</v>
      </c>
      <c r="R169" s="402">
        <v>23.1563649130714</v>
      </c>
      <c r="S169" s="402">
        <v>24.4798707227168</v>
      </c>
      <c r="T169" s="402">
        <v>26.660986892373799</v>
      </c>
      <c r="U169" s="402">
        <v>28.840488360045601</v>
      </c>
      <c r="V169" s="402">
        <v>30.151601455423201</v>
      </c>
      <c r="W169" s="402">
        <v>30.859775325446702</v>
      </c>
      <c r="X169" s="402">
        <v>2.1164044156570601</v>
      </c>
      <c r="Y169" s="289" t="s">
        <v>4453</v>
      </c>
    </row>
    <row r="170" spans="1:25" ht="12">
      <c r="A170" s="4" t="s">
        <v>8701</v>
      </c>
      <c r="C170" s="289" t="s">
        <v>4427</v>
      </c>
      <c r="D170" s="289" t="s">
        <v>4428</v>
      </c>
      <c r="E170" s="289">
        <v>41.44</v>
      </c>
      <c r="F170" s="289">
        <v>-1.2</v>
      </c>
      <c r="H170" s="290" t="s">
        <v>4435</v>
      </c>
      <c r="I170" s="291" t="s">
        <v>4436</v>
      </c>
      <c r="J170" s="291" t="s">
        <v>4438</v>
      </c>
      <c r="K170" s="291">
        <v>181.46363636363643</v>
      </c>
      <c r="L170" s="291">
        <v>-2</v>
      </c>
      <c r="M170" s="292">
        <f t="shared" si="4"/>
        <v>25.385200000000001</v>
      </c>
      <c r="O170" s="289" t="s">
        <v>4448</v>
      </c>
      <c r="Q170" s="402">
        <v>16.147181503451201</v>
      </c>
      <c r="R170" s="402">
        <v>16.823716454589899</v>
      </c>
      <c r="S170" s="402">
        <v>18.1125984194286</v>
      </c>
      <c r="T170" s="402">
        <v>20.3119811143577</v>
      </c>
      <c r="U170" s="402">
        <v>22.5080832338368</v>
      </c>
      <c r="V170" s="402">
        <v>23.825587940917</v>
      </c>
      <c r="W170" s="402">
        <v>24.440476566529998</v>
      </c>
      <c r="X170" s="402">
        <v>2.13207351377359</v>
      </c>
      <c r="Y170" s="289" t="s">
        <v>4452</v>
      </c>
    </row>
    <row r="171" spans="1:25" ht="12">
      <c r="A171" s="4" t="s">
        <v>8702</v>
      </c>
      <c r="C171" s="289" t="s">
        <v>4427</v>
      </c>
      <c r="D171" s="289" t="s">
        <v>4428</v>
      </c>
      <c r="E171" s="289">
        <v>41.44</v>
      </c>
      <c r="F171" s="289">
        <v>-1.2</v>
      </c>
      <c r="H171" s="290" t="s">
        <v>4435</v>
      </c>
      <c r="I171" s="291" t="s">
        <v>4436</v>
      </c>
      <c r="J171" s="291" t="s">
        <v>4438</v>
      </c>
      <c r="K171" s="294">
        <v>181.58181818181825</v>
      </c>
      <c r="L171" s="294">
        <v>-1.4</v>
      </c>
      <c r="M171" s="292">
        <f t="shared" si="4"/>
        <v>22.51</v>
      </c>
      <c r="O171" s="289" t="s">
        <v>4448</v>
      </c>
      <c r="Q171" s="402">
        <v>14.0683746971247</v>
      </c>
      <c r="R171" s="402">
        <v>14.686409775944201</v>
      </c>
      <c r="S171" s="402">
        <v>15.975849220712901</v>
      </c>
      <c r="T171" s="402">
        <v>18.179338833083399</v>
      </c>
      <c r="U171" s="402">
        <v>20.344427912277698</v>
      </c>
      <c r="V171" s="402">
        <v>21.638460792492001</v>
      </c>
      <c r="W171" s="402">
        <v>22.333377009427501</v>
      </c>
      <c r="X171" s="402">
        <v>2.11685218189288</v>
      </c>
      <c r="Y171" s="289" t="s">
        <v>4454</v>
      </c>
    </row>
    <row r="172" spans="1:25" ht="12">
      <c r="A172" s="4" t="s">
        <v>8703</v>
      </c>
      <c r="C172" s="289" t="s">
        <v>4427</v>
      </c>
      <c r="D172" s="289" t="s">
        <v>4428</v>
      </c>
      <c r="E172" s="289">
        <v>41.44</v>
      </c>
      <c r="F172" s="289">
        <v>-1.2</v>
      </c>
      <c r="H172" s="290" t="s">
        <v>4435</v>
      </c>
      <c r="I172" s="291" t="s">
        <v>4436</v>
      </c>
      <c r="J172" s="291" t="s">
        <v>4438</v>
      </c>
      <c r="K172" s="294">
        <v>181.7</v>
      </c>
      <c r="L172" s="294">
        <v>-1.1499999999999999</v>
      </c>
      <c r="M172" s="292">
        <f t="shared" si="4"/>
        <v>21.337499999999999</v>
      </c>
      <c r="O172" s="289" t="s">
        <v>4450</v>
      </c>
      <c r="Q172" s="402">
        <v>13.0393846285741</v>
      </c>
      <c r="R172" s="402">
        <v>13.760218736264299</v>
      </c>
      <c r="S172" s="402">
        <v>15.0790976550505</v>
      </c>
      <c r="T172" s="402">
        <v>17.281222138164001</v>
      </c>
      <c r="U172" s="402">
        <v>19.476482835562098</v>
      </c>
      <c r="V172" s="402">
        <v>20.6751183808707</v>
      </c>
      <c r="W172" s="402">
        <v>21.360204144070501</v>
      </c>
      <c r="X172" s="402">
        <v>2.1213229964603002</v>
      </c>
      <c r="Y172" s="289" t="s">
        <v>4454</v>
      </c>
    </row>
    <row r="173" spans="1:25" ht="12">
      <c r="A173" s="4" t="s">
        <v>8704</v>
      </c>
      <c r="C173" s="289" t="s">
        <v>4427</v>
      </c>
      <c r="D173" s="289" t="s">
        <v>4428</v>
      </c>
      <c r="E173" s="289">
        <v>41.44</v>
      </c>
      <c r="F173" s="289">
        <v>-1.2</v>
      </c>
      <c r="H173" s="290" t="s">
        <v>4435</v>
      </c>
      <c r="I173" s="291" t="s">
        <v>4436</v>
      </c>
      <c r="J173" s="291" t="s">
        <v>4439</v>
      </c>
      <c r="K173" s="294">
        <v>181.73703703703703</v>
      </c>
      <c r="L173" s="294">
        <v>-1.55</v>
      </c>
      <c r="M173" s="292">
        <f t="shared" si="4"/>
        <v>23.220700000000001</v>
      </c>
      <c r="O173" s="289" t="s">
        <v>4449</v>
      </c>
      <c r="Q173" s="402">
        <v>14.5082445511219</v>
      </c>
      <c r="R173" s="402">
        <v>15.185002713256999</v>
      </c>
      <c r="S173" s="402">
        <v>16.471203440921101</v>
      </c>
      <c r="T173" s="402">
        <v>18.687167064822098</v>
      </c>
      <c r="U173" s="402">
        <v>20.9063311561017</v>
      </c>
      <c r="V173" s="402">
        <v>22.226664648495699</v>
      </c>
      <c r="W173" s="402">
        <v>22.823047822514201</v>
      </c>
      <c r="X173" s="402">
        <v>2.1394125163447901</v>
      </c>
      <c r="Y173" s="289" t="s">
        <v>4452</v>
      </c>
    </row>
    <row r="174" spans="1:25" ht="12">
      <c r="A174" s="4" t="s">
        <v>8705</v>
      </c>
      <c r="C174" s="289" t="s">
        <v>4427</v>
      </c>
      <c r="D174" s="289" t="s">
        <v>4428</v>
      </c>
      <c r="E174" s="289">
        <v>41.44</v>
      </c>
      <c r="F174" s="289">
        <v>-1.2</v>
      </c>
      <c r="H174" s="290" t="s">
        <v>4435</v>
      </c>
      <c r="I174" s="291" t="s">
        <v>4436</v>
      </c>
      <c r="J174" s="291" t="s">
        <v>4439</v>
      </c>
      <c r="K174" s="291">
        <v>181.77407407407406</v>
      </c>
      <c r="L174" s="291">
        <v>-1.78</v>
      </c>
      <c r="M174" s="292">
        <f t="shared" si="4"/>
        <v>24.320927999999999</v>
      </c>
      <c r="O174" s="289" t="s">
        <v>4449</v>
      </c>
      <c r="Q174" s="402">
        <v>15.2891448083468</v>
      </c>
      <c r="R174" s="402">
        <v>15.9626238956648</v>
      </c>
      <c r="S174" s="402">
        <v>17.308758210068699</v>
      </c>
      <c r="T174" s="402">
        <v>19.519101957287798</v>
      </c>
      <c r="U174" s="402">
        <v>21.725991730577199</v>
      </c>
      <c r="V174" s="402">
        <v>22.9870016224301</v>
      </c>
      <c r="W174" s="402">
        <v>23.524430709127898</v>
      </c>
      <c r="X174" s="402">
        <v>2.1239955189303701</v>
      </c>
      <c r="Y174" s="289" t="s">
        <v>4452</v>
      </c>
    </row>
    <row r="175" spans="1:25" ht="12">
      <c r="A175" s="4" t="s">
        <v>8706</v>
      </c>
      <c r="C175" s="289" t="s">
        <v>4427</v>
      </c>
      <c r="D175" s="289" t="s">
        <v>4428</v>
      </c>
      <c r="E175" s="289">
        <v>41.44</v>
      </c>
      <c r="F175" s="289">
        <v>-1.2</v>
      </c>
      <c r="H175" s="290" t="s">
        <v>4435</v>
      </c>
      <c r="I175" s="291" t="s">
        <v>4436</v>
      </c>
      <c r="J175" s="291" t="s">
        <v>4439</v>
      </c>
      <c r="K175" s="291">
        <v>181.8111111111111</v>
      </c>
      <c r="L175" s="291">
        <v>-1.2</v>
      </c>
      <c r="M175" s="292">
        <f t="shared" si="4"/>
        <v>21.570799999999998</v>
      </c>
      <c r="O175" s="289" t="s">
        <v>4448</v>
      </c>
      <c r="Q175" s="402">
        <v>13.269250808242001</v>
      </c>
      <c r="R175" s="402">
        <v>13.9507139749789</v>
      </c>
      <c r="S175" s="402">
        <v>15.2508789736358</v>
      </c>
      <c r="T175" s="402">
        <v>17.470533679900601</v>
      </c>
      <c r="U175" s="402">
        <v>19.715260600050101</v>
      </c>
      <c r="V175" s="402">
        <v>21.039028678172802</v>
      </c>
      <c r="W175" s="402">
        <v>21.7216502694756</v>
      </c>
      <c r="X175" s="402">
        <v>2.1511816657916598</v>
      </c>
      <c r="Y175" s="289" t="s">
        <v>4452</v>
      </c>
    </row>
    <row r="176" spans="1:25" ht="12">
      <c r="A176" s="4" t="s">
        <v>8707</v>
      </c>
      <c r="C176" s="289" t="s">
        <v>4427</v>
      </c>
      <c r="D176" s="289" t="s">
        <v>4428</v>
      </c>
      <c r="E176" s="289">
        <v>41.44</v>
      </c>
      <c r="F176" s="289">
        <v>-1.2</v>
      </c>
      <c r="H176" s="290" t="s">
        <v>4435</v>
      </c>
      <c r="I176" s="291" t="s">
        <v>4436</v>
      </c>
      <c r="J176" s="291" t="s">
        <v>4439</v>
      </c>
      <c r="K176" s="291">
        <v>181.84814814814814</v>
      </c>
      <c r="L176" s="291">
        <v>-2.2999999999999998</v>
      </c>
      <c r="M176" s="292">
        <f t="shared" si="4"/>
        <v>26.8552</v>
      </c>
      <c r="O176" s="289" t="s">
        <v>4448</v>
      </c>
      <c r="Q176" s="402">
        <v>17.2234647116525</v>
      </c>
      <c r="R176" s="402">
        <v>17.8973458404006</v>
      </c>
      <c r="S176" s="402">
        <v>19.176405229685301</v>
      </c>
      <c r="T176" s="402">
        <v>21.396432667849901</v>
      </c>
      <c r="U176" s="402">
        <v>23.572583285681102</v>
      </c>
      <c r="V176" s="402">
        <v>24.8645335062978</v>
      </c>
      <c r="W176" s="402">
        <v>25.576926398705801</v>
      </c>
      <c r="X176" s="402">
        <v>2.1176326492895998</v>
      </c>
      <c r="Y176" s="289" t="s">
        <v>4453</v>
      </c>
    </row>
    <row r="177" spans="1:25" ht="12">
      <c r="A177" s="4" t="s">
        <v>8708</v>
      </c>
      <c r="C177" s="289" t="s">
        <v>4427</v>
      </c>
      <c r="D177" s="289" t="s">
        <v>4429</v>
      </c>
      <c r="E177" s="289">
        <v>41.44</v>
      </c>
      <c r="F177" s="289">
        <v>-1.2</v>
      </c>
      <c r="H177" s="290" t="s">
        <v>4435</v>
      </c>
      <c r="I177" s="291" t="s">
        <v>4436</v>
      </c>
      <c r="J177" s="291" t="s">
        <v>4439</v>
      </c>
      <c r="K177" s="291">
        <v>181.88518518518518</v>
      </c>
      <c r="L177" s="291">
        <v>-2.1</v>
      </c>
      <c r="M177" s="292">
        <f t="shared" si="4"/>
        <v>25.872800000000002</v>
      </c>
      <c r="O177" s="289" t="s">
        <v>4448</v>
      </c>
      <c r="Q177" s="402">
        <v>16.445768643810499</v>
      </c>
      <c r="R177" s="402">
        <v>17.122221445751201</v>
      </c>
      <c r="S177" s="402">
        <v>18.3957037712245</v>
      </c>
      <c r="T177" s="402">
        <v>20.621986903376499</v>
      </c>
      <c r="U177" s="402">
        <v>22.834637211142301</v>
      </c>
      <c r="V177" s="402">
        <v>24.124713755853499</v>
      </c>
      <c r="W177" s="402">
        <v>24.797556918020199</v>
      </c>
      <c r="X177" s="402">
        <v>2.1309095997010998</v>
      </c>
      <c r="Y177" s="289" t="s">
        <v>4452</v>
      </c>
    </row>
    <row r="178" spans="1:25" ht="12">
      <c r="A178" s="4" t="s">
        <v>8709</v>
      </c>
      <c r="C178" s="289" t="s">
        <v>4430</v>
      </c>
      <c r="D178" s="289" t="s">
        <v>4429</v>
      </c>
      <c r="E178" s="289">
        <v>41.44</v>
      </c>
      <c r="F178" s="289">
        <v>-1.2</v>
      </c>
      <c r="H178" s="290" t="s">
        <v>4435</v>
      </c>
      <c r="I178" s="291" t="s">
        <v>4436</v>
      </c>
      <c r="J178" s="291" t="s">
        <v>4439</v>
      </c>
      <c r="K178" s="291">
        <v>181.92222222222222</v>
      </c>
      <c r="L178" s="291">
        <v>-1.5</v>
      </c>
      <c r="M178" s="292">
        <f t="shared" si="4"/>
        <v>22.983200000000004</v>
      </c>
      <c r="O178" s="289" t="s">
        <v>4448</v>
      </c>
      <c r="Q178" s="402">
        <v>14.3424244369763</v>
      </c>
      <c r="R178" s="402">
        <v>15.0324922230871</v>
      </c>
      <c r="S178" s="402">
        <v>16.3110144665151</v>
      </c>
      <c r="T178" s="402">
        <v>18.512909123217401</v>
      </c>
      <c r="U178" s="402">
        <v>20.7458187999693</v>
      </c>
      <c r="V178" s="402">
        <v>22.0037386681567</v>
      </c>
      <c r="W178" s="402">
        <v>22.6485631099176</v>
      </c>
      <c r="X178" s="402">
        <v>2.1300695368403</v>
      </c>
      <c r="Y178" s="289" t="s">
        <v>4452</v>
      </c>
    </row>
    <row r="179" spans="1:25" ht="12">
      <c r="A179" s="4" t="s">
        <v>8710</v>
      </c>
      <c r="C179" s="289" t="s">
        <v>4427</v>
      </c>
      <c r="D179" s="289" t="s">
        <v>4429</v>
      </c>
      <c r="E179" s="289">
        <v>41.44</v>
      </c>
      <c r="F179" s="289">
        <v>-1.2</v>
      </c>
      <c r="H179" s="290" t="s">
        <v>4435</v>
      </c>
      <c r="I179" s="291" t="s">
        <v>4436</v>
      </c>
      <c r="J179" s="291" t="s">
        <v>4439</v>
      </c>
      <c r="K179" s="291">
        <v>181.95925925925926</v>
      </c>
      <c r="L179" s="291">
        <v>-1.1000000000000001</v>
      </c>
      <c r="M179" s="292">
        <f t="shared" si="4"/>
        <v>21.104800000000001</v>
      </c>
      <c r="O179" s="289" t="s">
        <v>4448</v>
      </c>
      <c r="Q179" s="402">
        <v>12.928526557850301</v>
      </c>
      <c r="R179" s="402">
        <v>13.565455380587</v>
      </c>
      <c r="S179" s="402">
        <v>14.874804370725601</v>
      </c>
      <c r="T179" s="402">
        <v>17.084960985317199</v>
      </c>
      <c r="U179" s="402">
        <v>19.342712103097401</v>
      </c>
      <c r="V179" s="402">
        <v>20.621466509651501</v>
      </c>
      <c r="W179" s="402">
        <v>21.2396933931687</v>
      </c>
      <c r="X179" s="402">
        <v>2.1322274655868099</v>
      </c>
      <c r="Y179" s="289" t="s">
        <v>4452</v>
      </c>
    </row>
    <row r="180" spans="1:25" ht="12">
      <c r="A180" s="4" t="s">
        <v>8711</v>
      </c>
      <c r="C180" s="289" t="s">
        <v>4427</v>
      </c>
      <c r="D180" s="289" t="s">
        <v>4429</v>
      </c>
      <c r="E180" s="289">
        <v>41.44</v>
      </c>
      <c r="F180" s="289">
        <v>-1.2</v>
      </c>
      <c r="H180" s="290" t="s">
        <v>4435</v>
      </c>
      <c r="I180" s="291" t="s">
        <v>4436</v>
      </c>
      <c r="J180" s="291" t="s">
        <v>4439</v>
      </c>
      <c r="K180" s="291">
        <v>181.99629629629629</v>
      </c>
      <c r="L180" s="291">
        <v>-0.74</v>
      </c>
      <c r="M180" s="292">
        <f t="shared" ref="M180:M211" si="5">15.7-4.36*(L180-1.1+1)+0.12*(L180-1.1+1)*(L180-1.1+1)</f>
        <v>19.447072000000002</v>
      </c>
      <c r="O180" s="289" t="s">
        <v>4448</v>
      </c>
      <c r="Q180" s="402">
        <v>11.6344366400117</v>
      </c>
      <c r="R180" s="402">
        <v>12.3178949776031</v>
      </c>
      <c r="S180" s="402">
        <v>13.6081177452905</v>
      </c>
      <c r="T180" s="402">
        <v>15.853279526074299</v>
      </c>
      <c r="U180" s="402">
        <v>18.075856844031101</v>
      </c>
      <c r="V180" s="402">
        <v>19.359353411877699</v>
      </c>
      <c r="W180" s="402">
        <v>19.998138745086599</v>
      </c>
      <c r="X180" s="402">
        <v>2.1392792951255202</v>
      </c>
      <c r="Y180" s="289" t="s">
        <v>4452</v>
      </c>
    </row>
    <row r="181" spans="1:25" ht="12">
      <c r="A181" s="4" t="s">
        <v>8712</v>
      </c>
      <c r="C181" s="289" t="s">
        <v>4427</v>
      </c>
      <c r="D181" s="289" t="s">
        <v>4429</v>
      </c>
      <c r="E181" s="289">
        <v>41.44</v>
      </c>
      <c r="F181" s="289">
        <v>-1.2</v>
      </c>
      <c r="H181" s="290" t="s">
        <v>4435</v>
      </c>
      <c r="I181" s="291" t="s">
        <v>4436</v>
      </c>
      <c r="J181" s="291" t="s">
        <v>4439</v>
      </c>
      <c r="K181" s="291">
        <v>182.03333333333333</v>
      </c>
      <c r="L181" s="291">
        <v>-1.2</v>
      </c>
      <c r="M181" s="292">
        <f t="shared" si="5"/>
        <v>21.570799999999998</v>
      </c>
      <c r="O181" s="289" t="s">
        <v>4449</v>
      </c>
      <c r="Q181" s="402">
        <v>13.2574995293746</v>
      </c>
      <c r="R181" s="402">
        <v>13.944737863088999</v>
      </c>
      <c r="S181" s="402">
        <v>15.2041398112121</v>
      </c>
      <c r="T181" s="402">
        <v>17.4470272713878</v>
      </c>
      <c r="U181" s="402">
        <v>19.638508185659202</v>
      </c>
      <c r="V181" s="402">
        <v>20.905884072247801</v>
      </c>
      <c r="W181" s="402">
        <v>21.6152541496078</v>
      </c>
      <c r="X181" s="402">
        <v>2.12586072912333</v>
      </c>
      <c r="Y181" s="289" t="s">
        <v>4452</v>
      </c>
    </row>
    <row r="182" spans="1:25" ht="12">
      <c r="A182" s="4" t="s">
        <v>8713</v>
      </c>
      <c r="C182" s="289" t="s">
        <v>4430</v>
      </c>
      <c r="D182" s="289" t="s">
        <v>4428</v>
      </c>
      <c r="E182" s="289">
        <v>41.44</v>
      </c>
      <c r="F182" s="289">
        <v>-1.2</v>
      </c>
      <c r="H182" s="290" t="s">
        <v>4435</v>
      </c>
      <c r="I182" s="291" t="s">
        <v>4436</v>
      </c>
      <c r="J182" s="291" t="s">
        <v>4439</v>
      </c>
      <c r="K182" s="291">
        <v>182.07037037037037</v>
      </c>
      <c r="L182" s="291">
        <v>-1.4</v>
      </c>
      <c r="M182" s="292">
        <f t="shared" si="5"/>
        <v>22.51</v>
      </c>
      <c r="O182" s="289" t="s">
        <v>4448</v>
      </c>
      <c r="Q182" s="402">
        <v>14.0502177411182</v>
      </c>
      <c r="R182" s="402">
        <v>14.745037848318701</v>
      </c>
      <c r="S182" s="402">
        <v>15.959948549803</v>
      </c>
      <c r="T182" s="402">
        <v>18.165477312894801</v>
      </c>
      <c r="U182" s="402">
        <v>20.344541251749</v>
      </c>
      <c r="V182" s="402">
        <v>21.608622247531201</v>
      </c>
      <c r="W182" s="402">
        <v>22.291463472074302</v>
      </c>
      <c r="X182" s="402">
        <v>2.1205937301550901</v>
      </c>
      <c r="Y182" s="289" t="s">
        <v>4452</v>
      </c>
    </row>
    <row r="183" spans="1:25" ht="12">
      <c r="A183" s="4" t="s">
        <v>8714</v>
      </c>
      <c r="C183" s="289" t="s">
        <v>4430</v>
      </c>
      <c r="D183" s="289" t="s">
        <v>4428</v>
      </c>
      <c r="E183" s="289">
        <v>41.44</v>
      </c>
      <c r="F183" s="289">
        <v>-1.2</v>
      </c>
      <c r="H183" s="290" t="s">
        <v>4435</v>
      </c>
      <c r="I183" s="291" t="s">
        <v>4436</v>
      </c>
      <c r="J183" s="291" t="s">
        <v>4439</v>
      </c>
      <c r="K183" s="291">
        <v>182.10740740740741</v>
      </c>
      <c r="L183" s="291">
        <v>-0.7</v>
      </c>
      <c r="M183" s="292">
        <f t="shared" si="5"/>
        <v>19.264799999999997</v>
      </c>
      <c r="O183" s="289" t="s">
        <v>4449</v>
      </c>
      <c r="Q183" s="402">
        <v>11.483388982188901</v>
      </c>
      <c r="R183" s="402">
        <v>12.220772221935601</v>
      </c>
      <c r="S183" s="402">
        <v>13.489871028427499</v>
      </c>
      <c r="T183" s="402">
        <v>15.700203741983801</v>
      </c>
      <c r="U183" s="402">
        <v>17.877536674275898</v>
      </c>
      <c r="V183" s="402">
        <v>19.179527884720901</v>
      </c>
      <c r="W183" s="402">
        <v>19.885279042160501</v>
      </c>
      <c r="X183" s="402">
        <v>2.1229548221193402</v>
      </c>
      <c r="Y183" s="289" t="s">
        <v>4452</v>
      </c>
    </row>
    <row r="184" spans="1:25" ht="12">
      <c r="A184" s="4" t="s">
        <v>8715</v>
      </c>
      <c r="C184" s="289" t="s">
        <v>4430</v>
      </c>
      <c r="D184" s="289" t="s">
        <v>4429</v>
      </c>
      <c r="E184" s="289">
        <v>41.44</v>
      </c>
      <c r="F184" s="289">
        <v>-1.2</v>
      </c>
      <c r="H184" s="290" t="s">
        <v>4435</v>
      </c>
      <c r="I184" s="291" t="s">
        <v>4436</v>
      </c>
      <c r="J184" s="291" t="s">
        <v>4439</v>
      </c>
      <c r="K184" s="291">
        <v>182.14444444444445</v>
      </c>
      <c r="L184" s="291">
        <v>-0.5</v>
      </c>
      <c r="M184" s="292">
        <f t="shared" si="5"/>
        <v>18.359199999999998</v>
      </c>
      <c r="O184" s="289" t="s">
        <v>4448</v>
      </c>
      <c r="Q184" s="402">
        <v>10.8471284312148</v>
      </c>
      <c r="R184" s="402">
        <v>11.520142711372401</v>
      </c>
      <c r="S184" s="402">
        <v>12.826066175540801</v>
      </c>
      <c r="T184" s="402">
        <v>15.010682677892801</v>
      </c>
      <c r="U184" s="402">
        <v>17.2251301374605</v>
      </c>
      <c r="V184" s="402">
        <v>18.507828542215901</v>
      </c>
      <c r="W184" s="402">
        <v>19.1680041945882</v>
      </c>
      <c r="X184" s="402">
        <v>2.1285379632667198</v>
      </c>
      <c r="Y184" s="289" t="s">
        <v>4452</v>
      </c>
    </row>
    <row r="185" spans="1:25" ht="12">
      <c r="A185" s="4" t="s">
        <v>8716</v>
      </c>
      <c r="C185" s="289" t="s">
        <v>4430</v>
      </c>
      <c r="D185" s="289" t="s">
        <v>4429</v>
      </c>
      <c r="E185" s="289">
        <v>41.44</v>
      </c>
      <c r="F185" s="289">
        <v>-1.2</v>
      </c>
      <c r="H185" s="290" t="s">
        <v>4435</v>
      </c>
      <c r="I185" s="291" t="s">
        <v>4436</v>
      </c>
      <c r="J185" s="291" t="s">
        <v>4439</v>
      </c>
      <c r="K185" s="291">
        <v>182.18148148148148</v>
      </c>
      <c r="L185" s="291">
        <v>-0.88</v>
      </c>
      <c r="M185" s="292">
        <f t="shared" si="5"/>
        <v>20.088048000000001</v>
      </c>
      <c r="O185" s="289" t="s">
        <v>4448</v>
      </c>
      <c r="Q185" s="402">
        <v>12.1327809241007</v>
      </c>
      <c r="R185" s="402">
        <v>12.8186205731764</v>
      </c>
      <c r="S185" s="402">
        <v>14.1261664542189</v>
      </c>
      <c r="T185" s="402">
        <v>16.309954880188801</v>
      </c>
      <c r="U185" s="402">
        <v>18.517421101343299</v>
      </c>
      <c r="V185" s="402">
        <v>19.784188995508899</v>
      </c>
      <c r="W185" s="402">
        <v>20.3973935136572</v>
      </c>
      <c r="X185" s="402">
        <v>2.1098129360643001</v>
      </c>
      <c r="Y185" s="289" t="s">
        <v>4454</v>
      </c>
    </row>
    <row r="186" spans="1:25" ht="12">
      <c r="A186" s="4" t="s">
        <v>8717</v>
      </c>
      <c r="C186" s="289" t="s">
        <v>4430</v>
      </c>
      <c r="D186" s="289" t="s">
        <v>4428</v>
      </c>
      <c r="E186" s="289">
        <v>41.44</v>
      </c>
      <c r="F186" s="289">
        <v>-1.2</v>
      </c>
      <c r="H186" s="290" t="s">
        <v>4435</v>
      </c>
      <c r="I186" s="291" t="s">
        <v>4436</v>
      </c>
      <c r="J186" s="291" t="s">
        <v>4439</v>
      </c>
      <c r="K186" s="291">
        <v>182.21851851851852</v>
      </c>
      <c r="L186" s="291">
        <v>-0.83</v>
      </c>
      <c r="M186" s="292">
        <f t="shared" si="5"/>
        <v>19.858588000000001</v>
      </c>
      <c r="O186" s="289" t="s">
        <v>4448</v>
      </c>
      <c r="Q186" s="402">
        <v>12.022537636433301</v>
      </c>
      <c r="R186" s="402">
        <v>12.627777905938499</v>
      </c>
      <c r="S186" s="402">
        <v>13.950623170817099</v>
      </c>
      <c r="T186" s="402">
        <v>16.1547322108859</v>
      </c>
      <c r="U186" s="402">
        <v>18.340459699145999</v>
      </c>
      <c r="V186" s="402">
        <v>19.621893927797</v>
      </c>
      <c r="W186" s="402">
        <v>20.290824136506899</v>
      </c>
      <c r="X186" s="402">
        <v>2.1245612379288801</v>
      </c>
      <c r="Y186" s="289" t="s">
        <v>4452</v>
      </c>
    </row>
    <row r="187" spans="1:25" ht="12">
      <c r="A187" s="4" t="s">
        <v>8718</v>
      </c>
      <c r="C187" s="289" t="s">
        <v>4427</v>
      </c>
      <c r="D187" s="289" t="s">
        <v>4428</v>
      </c>
      <c r="E187" s="289">
        <v>41.44</v>
      </c>
      <c r="F187" s="289">
        <v>-1.2</v>
      </c>
      <c r="H187" s="290" t="s">
        <v>4435</v>
      </c>
      <c r="I187" s="291" t="s">
        <v>4436</v>
      </c>
      <c r="J187" s="291" t="s">
        <v>4439</v>
      </c>
      <c r="K187" s="291">
        <v>182.25555555555556</v>
      </c>
      <c r="L187" s="291">
        <v>-1.85</v>
      </c>
      <c r="M187" s="292">
        <f t="shared" si="5"/>
        <v>24.658299999999997</v>
      </c>
      <c r="O187" s="289" t="s">
        <v>4448</v>
      </c>
      <c r="Q187" s="402">
        <v>15.5520117034183</v>
      </c>
      <c r="R187" s="402">
        <v>16.214134278151001</v>
      </c>
      <c r="S187" s="402">
        <v>17.516782647963701</v>
      </c>
      <c r="T187" s="402">
        <v>19.757634015102699</v>
      </c>
      <c r="U187" s="402">
        <v>22.035259181385101</v>
      </c>
      <c r="V187" s="402">
        <v>23.319689301516</v>
      </c>
      <c r="W187" s="402">
        <v>23.987777625419302</v>
      </c>
      <c r="X187" s="402">
        <v>2.1597359705694998</v>
      </c>
      <c r="Y187" s="289" t="s">
        <v>4452</v>
      </c>
    </row>
    <row r="188" spans="1:25" ht="12">
      <c r="A188" s="4" t="s">
        <v>8719</v>
      </c>
      <c r="C188" s="289" t="s">
        <v>4430</v>
      </c>
      <c r="D188" s="289" t="s">
        <v>4429</v>
      </c>
      <c r="E188" s="289">
        <v>41.44</v>
      </c>
      <c r="F188" s="289">
        <v>-1.2</v>
      </c>
      <c r="H188" s="290" t="s">
        <v>4435</v>
      </c>
      <c r="I188" s="291" t="s">
        <v>4436</v>
      </c>
      <c r="J188" s="291" t="s">
        <v>4439</v>
      </c>
      <c r="K188" s="291">
        <v>182.2925925925926</v>
      </c>
      <c r="L188" s="291">
        <v>-1.55</v>
      </c>
      <c r="M188" s="292">
        <f t="shared" si="5"/>
        <v>23.220700000000001</v>
      </c>
      <c r="O188" s="289" t="s">
        <v>4449</v>
      </c>
      <c r="Q188" s="402">
        <v>14.4940038030777</v>
      </c>
      <c r="R188" s="402">
        <v>15.2074944224806</v>
      </c>
      <c r="S188" s="402">
        <v>16.470514603649701</v>
      </c>
      <c r="T188" s="402">
        <v>18.7003862340522</v>
      </c>
      <c r="U188" s="402">
        <v>20.924161941931001</v>
      </c>
      <c r="V188" s="402">
        <v>22.171735820971001</v>
      </c>
      <c r="W188" s="402">
        <v>22.767985058270501</v>
      </c>
      <c r="X188" s="402">
        <v>2.1337765297660201</v>
      </c>
      <c r="Y188" s="289" t="s">
        <v>4452</v>
      </c>
    </row>
    <row r="189" spans="1:25" ht="12">
      <c r="A189" s="4" t="s">
        <v>8720</v>
      </c>
      <c r="C189" s="289" t="s">
        <v>4430</v>
      </c>
      <c r="D189" s="289" t="s">
        <v>4429</v>
      </c>
      <c r="E189" s="289">
        <v>41.44</v>
      </c>
      <c r="F189" s="289">
        <v>-1.2</v>
      </c>
      <c r="H189" s="290" t="s">
        <v>4435</v>
      </c>
      <c r="I189" s="291" t="s">
        <v>4436</v>
      </c>
      <c r="J189" s="291" t="s">
        <v>4439</v>
      </c>
      <c r="K189" s="293">
        <v>182.32962962962964</v>
      </c>
      <c r="L189" s="293">
        <v>-1.96</v>
      </c>
      <c r="M189" s="292">
        <f t="shared" si="5"/>
        <v>25.190832</v>
      </c>
      <c r="O189" s="289" t="s">
        <v>4448</v>
      </c>
      <c r="Q189" s="402">
        <v>16.033824960800001</v>
      </c>
      <c r="R189" s="402">
        <v>16.694864658501999</v>
      </c>
      <c r="S189" s="402">
        <v>17.985214724120102</v>
      </c>
      <c r="T189" s="402">
        <v>20.198236895005898</v>
      </c>
      <c r="U189" s="402">
        <v>22.3903292466828</v>
      </c>
      <c r="V189" s="402">
        <v>23.694154874083601</v>
      </c>
      <c r="W189" s="402">
        <v>24.3904422835354</v>
      </c>
      <c r="X189" s="402">
        <v>2.13314766178953</v>
      </c>
      <c r="Y189" s="289" t="s">
        <v>4452</v>
      </c>
    </row>
    <row r="190" spans="1:25" ht="12">
      <c r="A190" s="4" t="s">
        <v>8721</v>
      </c>
      <c r="C190" s="289" t="s">
        <v>4430</v>
      </c>
      <c r="D190" s="289" t="s">
        <v>4428</v>
      </c>
      <c r="E190" s="289">
        <v>41.44</v>
      </c>
      <c r="F190" s="289">
        <v>-1.2</v>
      </c>
      <c r="H190" s="290" t="s">
        <v>4435</v>
      </c>
      <c r="I190" s="291" t="s">
        <v>4436</v>
      </c>
      <c r="J190" s="291" t="s">
        <v>4439</v>
      </c>
      <c r="K190" s="293">
        <v>182.36666666666667</v>
      </c>
      <c r="L190" s="293">
        <v>-1.05</v>
      </c>
      <c r="M190" s="292">
        <f t="shared" si="5"/>
        <v>20.872700000000002</v>
      </c>
      <c r="O190" s="289" t="s">
        <v>4448</v>
      </c>
      <c r="Q190" s="402">
        <v>12.722479835140399</v>
      </c>
      <c r="R190" s="402">
        <v>13.3686677467572</v>
      </c>
      <c r="S190" s="402">
        <v>14.6497013264442</v>
      </c>
      <c r="T190" s="402">
        <v>16.861936719435299</v>
      </c>
      <c r="U190" s="402">
        <v>19.066471530887998</v>
      </c>
      <c r="V190" s="402">
        <v>20.4182102835466</v>
      </c>
      <c r="W190" s="402">
        <v>21.104825911437</v>
      </c>
      <c r="X190" s="402">
        <v>2.1372514028716201</v>
      </c>
      <c r="Y190" s="289" t="s">
        <v>4452</v>
      </c>
    </row>
    <row r="191" spans="1:25" ht="12">
      <c r="A191" s="4" t="s">
        <v>8722</v>
      </c>
      <c r="C191" s="289" t="s">
        <v>4430</v>
      </c>
      <c r="D191" s="289" t="s">
        <v>4428</v>
      </c>
      <c r="E191" s="289">
        <v>41.44</v>
      </c>
      <c r="F191" s="289">
        <v>-1.2</v>
      </c>
      <c r="H191" s="290" t="s">
        <v>4435</v>
      </c>
      <c r="I191" s="291" t="s">
        <v>4436</v>
      </c>
      <c r="J191" s="291" t="s">
        <v>4439</v>
      </c>
      <c r="K191" s="293">
        <v>182.40370370370371</v>
      </c>
      <c r="L191" s="293">
        <v>-1.33</v>
      </c>
      <c r="M191" s="292">
        <f t="shared" si="5"/>
        <v>22.180187999999998</v>
      </c>
      <c r="O191" s="289" t="s">
        <v>4448</v>
      </c>
      <c r="Q191" s="402">
        <v>13.704948558025601</v>
      </c>
      <c r="R191" s="402">
        <v>14.390879280348599</v>
      </c>
      <c r="S191" s="402">
        <v>15.6682280585814</v>
      </c>
      <c r="T191" s="402">
        <v>17.908869762828399</v>
      </c>
      <c r="U191" s="402">
        <v>20.094346172975101</v>
      </c>
      <c r="V191" s="402">
        <v>21.363982286158599</v>
      </c>
      <c r="W191" s="402">
        <v>22.068674823326699</v>
      </c>
      <c r="X191" s="402">
        <v>2.1365190005813601</v>
      </c>
      <c r="Y191" s="289" t="s">
        <v>4452</v>
      </c>
    </row>
    <row r="192" spans="1:25" ht="12">
      <c r="A192" s="4" t="s">
        <v>8723</v>
      </c>
      <c r="C192" s="289" t="s">
        <v>4430</v>
      </c>
      <c r="D192" s="289" t="s">
        <v>4429</v>
      </c>
      <c r="E192" s="289">
        <v>41.44</v>
      </c>
      <c r="F192" s="289">
        <v>-1.2</v>
      </c>
      <c r="H192" s="290" t="s">
        <v>4435</v>
      </c>
      <c r="I192" s="291" t="s">
        <v>4436</v>
      </c>
      <c r="J192" s="291" t="s">
        <v>4439</v>
      </c>
      <c r="K192" s="293">
        <v>182.44074074074075</v>
      </c>
      <c r="L192" s="293">
        <v>-0.35</v>
      </c>
      <c r="M192" s="292">
        <f t="shared" si="5"/>
        <v>17.686299999999999</v>
      </c>
      <c r="O192" s="289" t="s">
        <v>4450</v>
      </c>
      <c r="Q192" s="402">
        <v>10.3810525936651</v>
      </c>
      <c r="R192" s="402">
        <v>10.989196237609001</v>
      </c>
      <c r="S192" s="402">
        <v>12.279869393218201</v>
      </c>
      <c r="T192" s="402">
        <v>14.478020294486299</v>
      </c>
      <c r="U192" s="402">
        <v>16.659799833216599</v>
      </c>
      <c r="V192" s="402">
        <v>17.991955661239501</v>
      </c>
      <c r="W192" s="402">
        <v>18.654594525737199</v>
      </c>
      <c r="X192" s="402">
        <v>2.1164824899569501</v>
      </c>
      <c r="Y192" s="289" t="s">
        <v>4452</v>
      </c>
    </row>
    <row r="193" spans="1:25" ht="12">
      <c r="A193" s="4" t="s">
        <v>8724</v>
      </c>
      <c r="C193" s="289" t="s">
        <v>4427</v>
      </c>
      <c r="D193" s="289" t="s">
        <v>4429</v>
      </c>
      <c r="E193" s="289">
        <v>41.44</v>
      </c>
      <c r="F193" s="289">
        <v>-1.2</v>
      </c>
      <c r="H193" s="290" t="s">
        <v>4435</v>
      </c>
      <c r="I193" s="291" t="s">
        <v>4436</v>
      </c>
      <c r="J193" s="291" t="s">
        <v>4439</v>
      </c>
      <c r="K193" s="293">
        <v>182.47777777777779</v>
      </c>
      <c r="L193" s="293">
        <v>-0.6</v>
      </c>
      <c r="M193" s="292">
        <f t="shared" si="5"/>
        <v>18.8108</v>
      </c>
      <c r="O193" s="289" t="s">
        <v>4448</v>
      </c>
      <c r="Q193" s="402">
        <v>11.0549010105874</v>
      </c>
      <c r="R193" s="402">
        <v>11.829113757520799</v>
      </c>
      <c r="S193" s="402">
        <v>13.1428849396526</v>
      </c>
      <c r="T193" s="402">
        <v>15.298999261234901</v>
      </c>
      <c r="U193" s="402">
        <v>17.467561865650499</v>
      </c>
      <c r="V193" s="402">
        <v>18.740372464411202</v>
      </c>
      <c r="W193" s="402">
        <v>19.372346809915701</v>
      </c>
      <c r="X193" s="402">
        <v>2.1046593758381502</v>
      </c>
      <c r="Y193" s="289" t="s">
        <v>4452</v>
      </c>
    </row>
    <row r="194" spans="1:25" ht="12">
      <c r="A194" s="4" t="s">
        <v>8725</v>
      </c>
      <c r="C194" s="289" t="s">
        <v>4430</v>
      </c>
      <c r="D194" s="289" t="s">
        <v>4429</v>
      </c>
      <c r="E194" s="289">
        <v>41.44</v>
      </c>
      <c r="F194" s="289">
        <v>-1.2</v>
      </c>
      <c r="H194" s="290" t="s">
        <v>4435</v>
      </c>
      <c r="I194" s="291" t="s">
        <v>4436</v>
      </c>
      <c r="J194" s="291" t="s">
        <v>4439</v>
      </c>
      <c r="K194" s="293">
        <v>182.51481481481483</v>
      </c>
      <c r="L194" s="293">
        <v>-0.9</v>
      </c>
      <c r="M194" s="295">
        <f t="shared" si="5"/>
        <v>20.18</v>
      </c>
      <c r="O194" s="289" t="s">
        <v>4451</v>
      </c>
      <c r="Q194" s="402">
        <v>12.2321962662988</v>
      </c>
      <c r="R194" s="402">
        <v>12.8731259857619</v>
      </c>
      <c r="S194" s="402">
        <v>14.144381988860101</v>
      </c>
      <c r="T194" s="402">
        <v>16.366567027416</v>
      </c>
      <c r="U194" s="402">
        <v>18.5375285866124</v>
      </c>
      <c r="V194" s="402">
        <v>19.8790489249185</v>
      </c>
      <c r="W194" s="402">
        <v>20.587006956481801</v>
      </c>
      <c r="X194" s="402">
        <v>2.1173906507889102</v>
      </c>
      <c r="Y194" s="289" t="s">
        <v>4452</v>
      </c>
    </row>
    <row r="195" spans="1:25" ht="12">
      <c r="A195" s="4" t="s">
        <v>8726</v>
      </c>
      <c r="C195" s="289" t="s">
        <v>4427</v>
      </c>
      <c r="D195" s="289" t="s">
        <v>4428</v>
      </c>
      <c r="E195" s="289">
        <v>41.44</v>
      </c>
      <c r="F195" s="289">
        <v>-1.2</v>
      </c>
      <c r="H195" s="290" t="s">
        <v>4435</v>
      </c>
      <c r="I195" s="291" t="s">
        <v>4436</v>
      </c>
      <c r="J195" s="291" t="s">
        <v>4439</v>
      </c>
      <c r="K195" s="293">
        <v>182.55185185185186</v>
      </c>
      <c r="L195" s="293">
        <v>-0.6</v>
      </c>
      <c r="M195" s="295">
        <f t="shared" si="5"/>
        <v>18.8108</v>
      </c>
      <c r="O195" s="289" t="s">
        <v>4448</v>
      </c>
      <c r="Q195" s="402">
        <v>11.2076152921518</v>
      </c>
      <c r="R195" s="402">
        <v>11.8589611127009</v>
      </c>
      <c r="S195" s="402">
        <v>13.118890522302101</v>
      </c>
      <c r="T195" s="402">
        <v>15.3508852544894</v>
      </c>
      <c r="U195" s="402">
        <v>17.5418367281864</v>
      </c>
      <c r="V195" s="402">
        <v>18.806413168139098</v>
      </c>
      <c r="W195" s="402">
        <v>19.580482278093601</v>
      </c>
      <c r="X195" s="402">
        <v>2.11722999838392</v>
      </c>
      <c r="Y195" s="289" t="s">
        <v>4452</v>
      </c>
    </row>
    <row r="196" spans="1:25" ht="12">
      <c r="A196" s="4" t="s">
        <v>8727</v>
      </c>
      <c r="C196" s="289" t="s">
        <v>4430</v>
      </c>
      <c r="D196" s="289" t="s">
        <v>4429</v>
      </c>
      <c r="E196" s="289">
        <v>41.44</v>
      </c>
      <c r="F196" s="289">
        <v>-1.2</v>
      </c>
      <c r="H196" s="290" t="s">
        <v>4435</v>
      </c>
      <c r="I196" s="291" t="s">
        <v>4436</v>
      </c>
      <c r="J196" s="291" t="s">
        <v>4439</v>
      </c>
      <c r="K196" s="293">
        <v>182.5888888888889</v>
      </c>
      <c r="L196" s="293">
        <v>-0.9</v>
      </c>
      <c r="M196" s="295">
        <f t="shared" si="5"/>
        <v>20.18</v>
      </c>
      <c r="O196" s="289" t="s">
        <v>4451</v>
      </c>
      <c r="Q196" s="402">
        <v>12.180735919268599</v>
      </c>
      <c r="R196" s="402">
        <v>12.893938808094701</v>
      </c>
      <c r="S196" s="402">
        <v>14.1653917079395</v>
      </c>
      <c r="T196" s="402">
        <v>16.3734032422547</v>
      </c>
      <c r="U196" s="402">
        <v>18.611778419006701</v>
      </c>
      <c r="V196" s="402">
        <v>19.855517325795301</v>
      </c>
      <c r="W196" s="402">
        <v>20.476753089032499</v>
      </c>
      <c r="X196" s="402">
        <v>2.1303710066221901</v>
      </c>
      <c r="Y196" s="289" t="s">
        <v>4454</v>
      </c>
    </row>
    <row r="197" spans="1:25" ht="12">
      <c r="A197" s="4" t="s">
        <v>8728</v>
      </c>
      <c r="C197" s="289" t="s">
        <v>4427</v>
      </c>
      <c r="D197" s="289" t="s">
        <v>4428</v>
      </c>
      <c r="E197" s="289">
        <v>41.44</v>
      </c>
      <c r="F197" s="289">
        <v>-1.2</v>
      </c>
      <c r="H197" s="290" t="s">
        <v>4435</v>
      </c>
      <c r="I197" s="291" t="s">
        <v>4436</v>
      </c>
      <c r="J197" s="291" t="s">
        <v>4439</v>
      </c>
      <c r="K197" s="293">
        <v>182.62592592592594</v>
      </c>
      <c r="L197" s="293">
        <v>-1.3</v>
      </c>
      <c r="M197" s="295">
        <f t="shared" si="5"/>
        <v>22.039200000000001</v>
      </c>
      <c r="O197" s="289" t="s">
        <v>4448</v>
      </c>
      <c r="Q197" s="402">
        <v>13.592928983366299</v>
      </c>
      <c r="R197" s="402">
        <v>14.305647781484</v>
      </c>
      <c r="S197" s="402">
        <v>15.5618926729625</v>
      </c>
      <c r="T197" s="402">
        <v>17.801248777105499</v>
      </c>
      <c r="U197" s="402">
        <v>20.002369478599601</v>
      </c>
      <c r="V197" s="402">
        <v>21.289118361164601</v>
      </c>
      <c r="W197" s="402">
        <v>22.026612708264</v>
      </c>
      <c r="X197" s="402">
        <v>2.1475620521555698</v>
      </c>
      <c r="Y197" s="289" t="s">
        <v>4452</v>
      </c>
    </row>
    <row r="198" spans="1:25" ht="12">
      <c r="A198" s="4" t="s">
        <v>8729</v>
      </c>
      <c r="C198" s="289" t="s">
        <v>4430</v>
      </c>
      <c r="D198" s="289" t="s">
        <v>4429</v>
      </c>
      <c r="E198" s="289">
        <v>41.44</v>
      </c>
      <c r="F198" s="289">
        <v>-1.2</v>
      </c>
      <c r="H198" s="290" t="s">
        <v>4435</v>
      </c>
      <c r="I198" s="291" t="s">
        <v>4436</v>
      </c>
      <c r="J198" s="291" t="s">
        <v>4439</v>
      </c>
      <c r="K198" s="293">
        <v>182.66296296296298</v>
      </c>
      <c r="L198" s="293">
        <v>-1.1000000000000001</v>
      </c>
      <c r="M198" s="295">
        <f t="shared" si="5"/>
        <v>21.104800000000001</v>
      </c>
      <c r="O198" s="289" t="s">
        <v>4448</v>
      </c>
      <c r="Q198" s="402">
        <v>12.9251617025133</v>
      </c>
      <c r="R198" s="402">
        <v>13.5940970166474</v>
      </c>
      <c r="S198" s="402">
        <v>14.856242101603099</v>
      </c>
      <c r="T198" s="402">
        <v>17.109391860903301</v>
      </c>
      <c r="U198" s="402">
        <v>19.304767072809401</v>
      </c>
      <c r="V198" s="402">
        <v>20.646730350452401</v>
      </c>
      <c r="W198" s="402">
        <v>21.318246257425098</v>
      </c>
      <c r="X198" s="402">
        <v>2.1431058949656698</v>
      </c>
      <c r="Y198" s="289" t="s">
        <v>4454</v>
      </c>
    </row>
    <row r="199" spans="1:25" ht="12">
      <c r="A199" s="4" t="s">
        <v>8730</v>
      </c>
      <c r="C199" s="289" t="s">
        <v>4430</v>
      </c>
      <c r="D199" s="289" t="s">
        <v>4429</v>
      </c>
      <c r="E199" s="289">
        <v>41.44</v>
      </c>
      <c r="F199" s="289">
        <v>-1.2</v>
      </c>
      <c r="H199" s="290" t="s">
        <v>4435</v>
      </c>
      <c r="I199" s="291" t="s">
        <v>4436</v>
      </c>
      <c r="J199" s="291" t="s">
        <v>4439</v>
      </c>
      <c r="K199" s="293">
        <v>182.7</v>
      </c>
      <c r="L199" s="293">
        <v>-0.6</v>
      </c>
      <c r="M199" s="295">
        <f t="shared" si="5"/>
        <v>18.8108</v>
      </c>
      <c r="O199" s="289" t="s">
        <v>4448</v>
      </c>
      <c r="Q199" s="402">
        <v>11.1739554939423</v>
      </c>
      <c r="R199" s="402">
        <v>11.8850312558639</v>
      </c>
      <c r="S199" s="402">
        <v>13.143265055373799</v>
      </c>
      <c r="T199" s="402">
        <v>15.3734753900914</v>
      </c>
      <c r="U199" s="402">
        <v>17.602613764674999</v>
      </c>
      <c r="V199" s="402">
        <v>18.972027629527702</v>
      </c>
      <c r="W199" s="402">
        <v>19.689628472504602</v>
      </c>
      <c r="X199" s="402">
        <v>2.1468628754060801</v>
      </c>
      <c r="Y199" s="289" t="s">
        <v>4453</v>
      </c>
    </row>
    <row r="200" spans="1:25" ht="12">
      <c r="A200" s="4" t="s">
        <v>8731</v>
      </c>
      <c r="C200" s="289" t="s">
        <v>4430</v>
      </c>
      <c r="D200" s="289" t="s">
        <v>4428</v>
      </c>
      <c r="E200" s="289">
        <v>41.44</v>
      </c>
      <c r="F200" s="289">
        <v>-1.2</v>
      </c>
      <c r="H200" s="290" t="s">
        <v>4435</v>
      </c>
      <c r="I200" s="291" t="s">
        <v>4440</v>
      </c>
      <c r="J200" s="291" t="s">
        <v>4441</v>
      </c>
      <c r="K200" s="291">
        <v>182.8</v>
      </c>
      <c r="L200" s="291">
        <v>-0.35</v>
      </c>
      <c r="M200" s="295">
        <f t="shared" si="5"/>
        <v>17.686299999999999</v>
      </c>
      <c r="O200" s="289" t="s">
        <v>4448</v>
      </c>
      <c r="Q200" s="402">
        <v>10.317738993865101</v>
      </c>
      <c r="R200" s="402">
        <v>10.975390708743999</v>
      </c>
      <c r="S200" s="402">
        <v>12.191285710265401</v>
      </c>
      <c r="T200" s="402">
        <v>14.421327841348599</v>
      </c>
      <c r="U200" s="402">
        <v>16.645204349180801</v>
      </c>
      <c r="V200" s="402">
        <v>17.902719022865998</v>
      </c>
      <c r="W200" s="402">
        <v>18.635762810475399</v>
      </c>
      <c r="X200" s="402">
        <v>2.1349635466837902</v>
      </c>
      <c r="Y200" s="289" t="s">
        <v>4452</v>
      </c>
    </row>
    <row r="201" spans="1:25" ht="12">
      <c r="A201" s="4" t="s">
        <v>8732</v>
      </c>
      <c r="C201" s="289" t="s">
        <v>4431</v>
      </c>
      <c r="D201" s="289" t="s">
        <v>4429</v>
      </c>
      <c r="E201" s="289">
        <v>43.16</v>
      </c>
      <c r="F201" s="289">
        <v>-4.5</v>
      </c>
      <c r="H201" s="290" t="s">
        <v>4435</v>
      </c>
      <c r="I201" s="291" t="s">
        <v>4436</v>
      </c>
      <c r="J201" s="291" t="s">
        <v>4437</v>
      </c>
      <c r="K201" s="291">
        <v>180.2</v>
      </c>
      <c r="L201" s="291">
        <v>-4.3</v>
      </c>
      <c r="M201" s="295">
        <f t="shared" si="5"/>
        <v>37.2072</v>
      </c>
      <c r="O201" s="289" t="s">
        <v>4448</v>
      </c>
      <c r="Q201" s="402">
        <v>24.249088012044801</v>
      </c>
      <c r="R201" s="402">
        <v>24.940012163759601</v>
      </c>
      <c r="S201" s="402">
        <v>26.2574517858266</v>
      </c>
      <c r="T201" s="402">
        <v>28.448504118749799</v>
      </c>
      <c r="U201" s="402">
        <v>30.632113063721398</v>
      </c>
      <c r="V201" s="402">
        <v>31.918483322704098</v>
      </c>
      <c r="W201" s="402">
        <v>32.5661983184158</v>
      </c>
      <c r="X201" s="402">
        <v>2.1198931988352201</v>
      </c>
      <c r="Y201" s="289" t="s">
        <v>4452</v>
      </c>
    </row>
    <row r="202" spans="1:25" ht="12">
      <c r="A202" s="4" t="s">
        <v>8733</v>
      </c>
      <c r="C202" s="289" t="s">
        <v>4431</v>
      </c>
      <c r="D202" s="289" t="s">
        <v>4429</v>
      </c>
      <c r="E202" s="289">
        <v>43.16</v>
      </c>
      <c r="F202" s="289">
        <v>-4.5</v>
      </c>
      <c r="H202" s="290" t="s">
        <v>4435</v>
      </c>
      <c r="I202" s="291" t="s">
        <v>4436</v>
      </c>
      <c r="J202" s="291" t="s">
        <v>4437</v>
      </c>
      <c r="K202" s="291">
        <v>180.3</v>
      </c>
      <c r="L202" s="291">
        <v>-3.05</v>
      </c>
      <c r="M202" s="295">
        <f t="shared" si="5"/>
        <v>30.624700000000001</v>
      </c>
      <c r="O202" s="289" t="s">
        <v>4448</v>
      </c>
      <c r="Q202" s="402">
        <v>19.854170794775399</v>
      </c>
      <c r="R202" s="402">
        <v>20.506186233085099</v>
      </c>
      <c r="S202" s="402">
        <v>21.769553794985701</v>
      </c>
      <c r="T202" s="402">
        <v>24.0097670756174</v>
      </c>
      <c r="U202" s="402">
        <v>26.2527766725586</v>
      </c>
      <c r="V202" s="402">
        <v>27.512673570601901</v>
      </c>
      <c r="W202" s="402">
        <v>28.2537720366476</v>
      </c>
      <c r="X202" s="402">
        <v>2.14589559954113</v>
      </c>
      <c r="Y202" s="289" t="s">
        <v>4452</v>
      </c>
    </row>
    <row r="203" spans="1:25" ht="12">
      <c r="A203" s="4" t="s">
        <v>8734</v>
      </c>
      <c r="C203" s="289" t="s">
        <v>4432</v>
      </c>
      <c r="D203" s="289" t="s">
        <v>4429</v>
      </c>
      <c r="E203" s="289">
        <v>43.16</v>
      </c>
      <c r="F203" s="289">
        <v>-4.5</v>
      </c>
      <c r="H203" s="290" t="s">
        <v>4435</v>
      </c>
      <c r="I203" s="291" t="s">
        <v>4436</v>
      </c>
      <c r="J203" s="291" t="s">
        <v>4437</v>
      </c>
      <c r="K203" s="291">
        <v>180.4</v>
      </c>
      <c r="L203" s="291">
        <v>-2</v>
      </c>
      <c r="M203" s="295">
        <f t="shared" si="5"/>
        <v>25.385200000000001</v>
      </c>
      <c r="O203" s="289" t="s">
        <v>4448</v>
      </c>
      <c r="Q203" s="402">
        <v>16.105264312350499</v>
      </c>
      <c r="R203" s="402">
        <v>16.784731749513401</v>
      </c>
      <c r="S203" s="402">
        <v>18.0857104837003</v>
      </c>
      <c r="T203" s="402">
        <v>20.277263046285199</v>
      </c>
      <c r="U203" s="402">
        <v>22.472765915274099</v>
      </c>
      <c r="V203" s="402">
        <v>23.791734216925501</v>
      </c>
      <c r="W203" s="402">
        <v>24.461021050840898</v>
      </c>
      <c r="X203" s="402">
        <v>2.1249796133264498</v>
      </c>
      <c r="Y203" s="289" t="s">
        <v>4452</v>
      </c>
    </row>
    <row r="204" spans="1:25" ht="12">
      <c r="A204" s="4" t="s">
        <v>8735</v>
      </c>
      <c r="C204" s="289" t="s">
        <v>4432</v>
      </c>
      <c r="D204" s="289" t="s">
        <v>4429</v>
      </c>
      <c r="E204" s="289">
        <v>43.16</v>
      </c>
      <c r="F204" s="289">
        <v>-4.5</v>
      </c>
      <c r="H204" s="290" t="s">
        <v>4435</v>
      </c>
      <c r="I204" s="291" t="s">
        <v>4436</v>
      </c>
      <c r="J204" s="291" t="s">
        <v>4438</v>
      </c>
      <c r="K204" s="291">
        <v>180.48750000000001</v>
      </c>
      <c r="L204" s="291">
        <v>-2.4</v>
      </c>
      <c r="M204" s="295">
        <f t="shared" si="5"/>
        <v>27.35</v>
      </c>
      <c r="O204" s="289" t="s">
        <v>4450</v>
      </c>
      <c r="Q204" s="402">
        <v>17.513766133129899</v>
      </c>
      <c r="R204" s="402">
        <v>18.200640880656799</v>
      </c>
      <c r="S204" s="402">
        <v>19.5213921816094</v>
      </c>
      <c r="T204" s="402">
        <v>21.701026425734</v>
      </c>
      <c r="U204" s="402">
        <v>23.916666370930201</v>
      </c>
      <c r="V204" s="402">
        <v>25.220843025789002</v>
      </c>
      <c r="W204" s="402">
        <v>25.913285867170899</v>
      </c>
      <c r="X204" s="402">
        <v>2.1337349062976898</v>
      </c>
      <c r="Y204" s="289" t="s">
        <v>4452</v>
      </c>
    </row>
    <row r="205" spans="1:25" ht="12">
      <c r="A205" s="4" t="s">
        <v>8736</v>
      </c>
      <c r="C205" s="289" t="s">
        <v>4432</v>
      </c>
      <c r="D205" s="289" t="s">
        <v>4429</v>
      </c>
      <c r="E205" s="289">
        <v>43.16</v>
      </c>
      <c r="F205" s="289">
        <v>-4.5</v>
      </c>
      <c r="H205" s="290" t="s">
        <v>4435</v>
      </c>
      <c r="I205" s="291" t="s">
        <v>4436</v>
      </c>
      <c r="J205" s="291" t="s">
        <v>4438</v>
      </c>
      <c r="K205" s="291">
        <v>180.57500000000002</v>
      </c>
      <c r="L205" s="291">
        <v>-3.18</v>
      </c>
      <c r="M205" s="292">
        <f t="shared" si="5"/>
        <v>31.291808000000003</v>
      </c>
      <c r="O205" s="289" t="s">
        <v>4449</v>
      </c>
      <c r="Q205" s="402">
        <v>20.379946236915799</v>
      </c>
      <c r="R205" s="402">
        <v>21.062221873769801</v>
      </c>
      <c r="S205" s="402">
        <v>22.317941959890799</v>
      </c>
      <c r="T205" s="402">
        <v>24.489232763380802</v>
      </c>
      <c r="U205" s="402">
        <v>26.68435268376</v>
      </c>
      <c r="V205" s="402">
        <v>27.948244790437101</v>
      </c>
      <c r="W205" s="402">
        <v>28.613221787655601</v>
      </c>
      <c r="X205" s="402">
        <v>2.1030036730497201</v>
      </c>
      <c r="Y205" s="289" t="s">
        <v>4452</v>
      </c>
    </row>
    <row r="206" spans="1:25" ht="12">
      <c r="A206" s="4" t="s">
        <v>8737</v>
      </c>
      <c r="C206" s="289" t="s">
        <v>4431</v>
      </c>
      <c r="D206" s="289" t="s">
        <v>4428</v>
      </c>
      <c r="E206" s="289">
        <v>43.16</v>
      </c>
      <c r="F206" s="289">
        <v>-4.5</v>
      </c>
      <c r="H206" s="290" t="s">
        <v>4435</v>
      </c>
      <c r="I206" s="291" t="s">
        <v>4436</v>
      </c>
      <c r="J206" s="291" t="s">
        <v>4438</v>
      </c>
      <c r="K206" s="293">
        <v>180.66250000000002</v>
      </c>
      <c r="L206" s="293">
        <v>-3.02</v>
      </c>
      <c r="M206" s="292">
        <f t="shared" si="5"/>
        <v>30.471328</v>
      </c>
      <c r="O206" s="289" t="s">
        <v>4449</v>
      </c>
      <c r="Q206" s="402">
        <v>19.729524973205798</v>
      </c>
      <c r="R206" s="402">
        <v>20.3626808007179</v>
      </c>
      <c r="S206" s="402">
        <v>21.683892209926402</v>
      </c>
      <c r="T206" s="402">
        <v>23.8983335872075</v>
      </c>
      <c r="U206" s="402">
        <v>26.101043903180301</v>
      </c>
      <c r="V206" s="402">
        <v>27.4690216904199</v>
      </c>
      <c r="W206" s="402">
        <v>28.117926788734302</v>
      </c>
      <c r="X206" s="402">
        <v>2.1447780624397299</v>
      </c>
      <c r="Y206" s="289" t="s">
        <v>4454</v>
      </c>
    </row>
    <row r="207" spans="1:25" ht="12">
      <c r="A207" s="4" t="s">
        <v>8738</v>
      </c>
      <c r="C207" s="289" t="s">
        <v>4431</v>
      </c>
      <c r="D207" s="289" t="s">
        <v>4429</v>
      </c>
      <c r="E207" s="289">
        <v>43.16</v>
      </c>
      <c r="F207" s="289">
        <v>-4.5</v>
      </c>
      <c r="H207" s="290" t="s">
        <v>4435</v>
      </c>
      <c r="I207" s="291" t="s">
        <v>4436</v>
      </c>
      <c r="J207" s="291" t="s">
        <v>4438</v>
      </c>
      <c r="K207" s="293">
        <v>180.75000000000003</v>
      </c>
      <c r="L207" s="293">
        <v>-2.88</v>
      </c>
      <c r="M207" s="292">
        <f t="shared" si="5"/>
        <v>29.758447999999998</v>
      </c>
      <c r="O207" s="289" t="s">
        <v>4448</v>
      </c>
      <c r="Q207" s="402">
        <v>19.2260056127441</v>
      </c>
      <c r="R207" s="402">
        <v>19.8630185710917</v>
      </c>
      <c r="S207" s="402">
        <v>21.164239076899001</v>
      </c>
      <c r="T207" s="402">
        <v>23.420967595053099</v>
      </c>
      <c r="U207" s="402">
        <v>25.617895051361302</v>
      </c>
      <c r="V207" s="402">
        <v>26.930241916416701</v>
      </c>
      <c r="W207" s="402">
        <v>27.606516451510402</v>
      </c>
      <c r="X207" s="402">
        <v>2.1430709731711999</v>
      </c>
      <c r="Y207" s="289" t="s">
        <v>4453</v>
      </c>
    </row>
    <row r="208" spans="1:25" ht="12">
      <c r="A208" s="4" t="s">
        <v>8739</v>
      </c>
      <c r="C208" s="289" t="s">
        <v>4431</v>
      </c>
      <c r="D208" s="289" t="s">
        <v>4428</v>
      </c>
      <c r="E208" s="289">
        <v>43.16</v>
      </c>
      <c r="F208" s="289">
        <v>-4.5</v>
      </c>
      <c r="H208" s="290" t="s">
        <v>4435</v>
      </c>
      <c r="I208" s="291" t="s">
        <v>4436</v>
      </c>
      <c r="J208" s="291" t="s">
        <v>4438</v>
      </c>
      <c r="K208" s="293">
        <v>180.83750000000003</v>
      </c>
      <c r="L208" s="293">
        <v>-3.2</v>
      </c>
      <c r="M208" s="292">
        <f t="shared" si="5"/>
        <v>31.3948</v>
      </c>
      <c r="O208" s="289" t="s">
        <v>4448</v>
      </c>
      <c r="Q208" s="402">
        <v>20.422260726366801</v>
      </c>
      <c r="R208" s="402">
        <v>21.0528100543474</v>
      </c>
      <c r="S208" s="402">
        <v>22.348355429478101</v>
      </c>
      <c r="T208" s="402">
        <v>24.557478154519501</v>
      </c>
      <c r="U208" s="402">
        <v>26.771876631298301</v>
      </c>
      <c r="V208" s="402">
        <v>28.047699890850499</v>
      </c>
      <c r="W208" s="402">
        <v>28.703899685243201</v>
      </c>
      <c r="X208" s="402">
        <v>2.1294526228633499</v>
      </c>
      <c r="Y208" s="289" t="s">
        <v>4452</v>
      </c>
    </row>
    <row r="209" spans="1:25" ht="12">
      <c r="A209" s="4" t="s">
        <v>8740</v>
      </c>
      <c r="C209" s="289" t="s">
        <v>4432</v>
      </c>
      <c r="D209" s="289" t="s">
        <v>4429</v>
      </c>
      <c r="E209" s="289">
        <v>43.16</v>
      </c>
      <c r="F209" s="289">
        <v>-4.5</v>
      </c>
      <c r="H209" s="290" t="s">
        <v>4435</v>
      </c>
      <c r="I209" s="291" t="s">
        <v>4436</v>
      </c>
      <c r="J209" s="291" t="s">
        <v>4438</v>
      </c>
      <c r="K209" s="293">
        <v>180.92500000000004</v>
      </c>
      <c r="L209" s="293">
        <v>-2.73</v>
      </c>
      <c r="M209" s="292">
        <f t="shared" si="5"/>
        <v>28.999868000000003</v>
      </c>
      <c r="O209" s="289" t="s">
        <v>4448</v>
      </c>
      <c r="Q209" s="402">
        <v>18.611998969379702</v>
      </c>
      <c r="R209" s="402">
        <v>19.285336426062401</v>
      </c>
      <c r="S209" s="402">
        <v>20.627742442848199</v>
      </c>
      <c r="T209" s="402">
        <v>22.844755555126198</v>
      </c>
      <c r="U209" s="402">
        <v>25.0486312153343</v>
      </c>
      <c r="V209" s="402">
        <v>26.376966471983899</v>
      </c>
      <c r="W209" s="402">
        <v>27.030677172735501</v>
      </c>
      <c r="X209" s="402">
        <v>2.1353231650199702</v>
      </c>
      <c r="Y209" s="289" t="s">
        <v>4452</v>
      </c>
    </row>
    <row r="210" spans="1:25" ht="12">
      <c r="A210" s="4" t="s">
        <v>8741</v>
      </c>
      <c r="C210" s="289" t="s">
        <v>4432</v>
      </c>
      <c r="D210" s="289" t="s">
        <v>4428</v>
      </c>
      <c r="E210" s="289">
        <v>43.16</v>
      </c>
      <c r="F210" s="289">
        <v>-4.5</v>
      </c>
      <c r="H210" s="290" t="s">
        <v>4435</v>
      </c>
      <c r="I210" s="291" t="s">
        <v>4436</v>
      </c>
      <c r="J210" s="291" t="s">
        <v>4438</v>
      </c>
      <c r="K210" s="293">
        <v>181.01250000000005</v>
      </c>
      <c r="L210" s="293">
        <v>-2.9</v>
      </c>
      <c r="M210" s="292">
        <f t="shared" si="5"/>
        <v>29.86</v>
      </c>
      <c r="O210" s="289" t="s">
        <v>4448</v>
      </c>
      <c r="Q210" s="402">
        <v>19.3273246847194</v>
      </c>
      <c r="R210" s="402">
        <v>20.021899350400702</v>
      </c>
      <c r="S210" s="402">
        <v>21.274646754035899</v>
      </c>
      <c r="T210" s="402">
        <v>23.465548727294099</v>
      </c>
      <c r="U210" s="402">
        <v>25.6758621345965</v>
      </c>
      <c r="V210" s="402">
        <v>26.944265714575799</v>
      </c>
      <c r="W210" s="402">
        <v>27.600529286373899</v>
      </c>
      <c r="X210" s="402">
        <v>2.1146464855012099</v>
      </c>
      <c r="Y210" s="289" t="s">
        <v>4452</v>
      </c>
    </row>
    <row r="211" spans="1:25" ht="12">
      <c r="A211" s="4" t="s">
        <v>8742</v>
      </c>
      <c r="C211" s="289" t="s">
        <v>4431</v>
      </c>
      <c r="D211" s="289" t="s">
        <v>4429</v>
      </c>
      <c r="E211" s="289">
        <v>43.16</v>
      </c>
      <c r="F211" s="289">
        <v>-4.5</v>
      </c>
      <c r="H211" s="290" t="s">
        <v>4435</v>
      </c>
      <c r="I211" s="291" t="s">
        <v>4436</v>
      </c>
      <c r="J211" s="291" t="s">
        <v>4438</v>
      </c>
      <c r="K211" s="294">
        <v>181.1</v>
      </c>
      <c r="L211" s="294">
        <v>-3.9</v>
      </c>
      <c r="M211" s="292">
        <f t="shared" si="5"/>
        <v>35.06</v>
      </c>
      <c r="O211" s="289" t="s">
        <v>4448</v>
      </c>
      <c r="Q211" s="402">
        <v>22.8810890543397</v>
      </c>
      <c r="R211" s="402">
        <v>23.5090029025713</v>
      </c>
      <c r="S211" s="402">
        <v>24.784820348461501</v>
      </c>
      <c r="T211" s="402">
        <v>27.028381177000899</v>
      </c>
      <c r="U211" s="402">
        <v>29.243249933151901</v>
      </c>
      <c r="V211" s="402">
        <v>30.480626709078301</v>
      </c>
      <c r="W211" s="402">
        <v>31.190520224526502</v>
      </c>
      <c r="X211" s="402">
        <v>2.13323402160424</v>
      </c>
      <c r="Y211" s="289" t="s">
        <v>4452</v>
      </c>
    </row>
    <row r="212" spans="1:25" ht="12">
      <c r="A212" s="4" t="s">
        <v>8743</v>
      </c>
      <c r="C212" s="289" t="s">
        <v>4431</v>
      </c>
      <c r="D212" s="289" t="s">
        <v>4429</v>
      </c>
      <c r="E212" s="289">
        <v>43.16</v>
      </c>
      <c r="F212" s="289">
        <v>-4.5</v>
      </c>
      <c r="H212" s="290" t="s">
        <v>4435</v>
      </c>
      <c r="I212" s="291" t="s">
        <v>4436</v>
      </c>
      <c r="J212" s="291" t="s">
        <v>4439</v>
      </c>
      <c r="K212" s="291">
        <v>181.8</v>
      </c>
      <c r="L212" s="291">
        <v>-1.47</v>
      </c>
      <c r="M212" s="292">
        <f t="shared" ref="M212:M243" si="6">15.7-4.36*(L212-1.1+1)+0.12*(L212-1.1+1)*(L212-1.1+1)</f>
        <v>22.840988000000003</v>
      </c>
      <c r="O212" s="289" t="s">
        <v>4448</v>
      </c>
      <c r="Q212" s="402">
        <v>14.199794852475399</v>
      </c>
      <c r="R212" s="402">
        <v>14.9121506198089</v>
      </c>
      <c r="S212" s="402">
        <v>16.164573752415901</v>
      </c>
      <c r="T212" s="402">
        <v>18.395865285496601</v>
      </c>
      <c r="U212" s="402">
        <v>20.5972999789598</v>
      </c>
      <c r="V212" s="402">
        <v>21.938684766954101</v>
      </c>
      <c r="W212" s="402">
        <v>22.511309446160599</v>
      </c>
      <c r="X212" s="402">
        <v>2.1269591594131798</v>
      </c>
      <c r="Y212" s="289" t="s">
        <v>4452</v>
      </c>
    </row>
    <row r="213" spans="1:25" ht="12">
      <c r="A213" s="4" t="s">
        <v>8744</v>
      </c>
      <c r="C213" s="289" t="s">
        <v>4431</v>
      </c>
      <c r="D213" s="289" t="s">
        <v>4429</v>
      </c>
      <c r="E213" s="289">
        <v>43.16</v>
      </c>
      <c r="F213" s="289">
        <v>-4.5</v>
      </c>
      <c r="H213" s="290" t="s">
        <v>4435</v>
      </c>
      <c r="I213" s="291" t="s">
        <v>4436</v>
      </c>
      <c r="J213" s="291" t="s">
        <v>4439</v>
      </c>
      <c r="K213" s="291">
        <v>181.85625000000002</v>
      </c>
      <c r="L213" s="291">
        <v>-0.93</v>
      </c>
      <c r="M213" s="292">
        <f t="shared" si="6"/>
        <v>20.318107999999999</v>
      </c>
      <c r="O213" s="289" t="s">
        <v>4449</v>
      </c>
      <c r="Q213" s="402">
        <v>12.372418995425299</v>
      </c>
      <c r="R213" s="402">
        <v>13.0148722759448</v>
      </c>
      <c r="S213" s="402">
        <v>14.316706021051401</v>
      </c>
      <c r="T213" s="402">
        <v>16.487640985833998</v>
      </c>
      <c r="U213" s="402">
        <v>18.6994265782632</v>
      </c>
      <c r="V213" s="402">
        <v>19.928306249297901</v>
      </c>
      <c r="W213" s="402">
        <v>20.6359389300675</v>
      </c>
      <c r="X213" s="402">
        <v>2.1100195452466801</v>
      </c>
      <c r="Y213" s="289" t="s">
        <v>4453</v>
      </c>
    </row>
    <row r="214" spans="1:25" ht="12">
      <c r="A214" s="4" t="s">
        <v>8745</v>
      </c>
      <c r="C214" s="289" t="s">
        <v>4432</v>
      </c>
      <c r="D214" s="289" t="s">
        <v>4428</v>
      </c>
      <c r="E214" s="289">
        <v>43.16</v>
      </c>
      <c r="F214" s="289">
        <v>-4.5</v>
      </c>
      <c r="H214" s="290" t="s">
        <v>4435</v>
      </c>
      <c r="I214" s="291" t="s">
        <v>4436</v>
      </c>
      <c r="J214" s="291" t="s">
        <v>4439</v>
      </c>
      <c r="K214" s="291">
        <v>181.91250000000002</v>
      </c>
      <c r="L214" s="291">
        <v>-1.42</v>
      </c>
      <c r="M214" s="292">
        <f t="shared" si="6"/>
        <v>22.604447999999998</v>
      </c>
      <c r="O214" s="289" t="s">
        <v>4448</v>
      </c>
      <c r="Q214" s="402">
        <v>14.0868729618796</v>
      </c>
      <c r="R214" s="402">
        <v>14.7148428505133</v>
      </c>
      <c r="S214" s="402">
        <v>16.062090015611901</v>
      </c>
      <c r="T214" s="402">
        <v>18.228541607601201</v>
      </c>
      <c r="U214" s="402">
        <v>20.4210095353172</v>
      </c>
      <c r="V214" s="402">
        <v>21.7103462935107</v>
      </c>
      <c r="W214" s="402">
        <v>22.340706693332301</v>
      </c>
      <c r="X214" s="402">
        <v>2.1108395848216999</v>
      </c>
      <c r="Y214" s="289" t="s">
        <v>4454</v>
      </c>
    </row>
    <row r="215" spans="1:25" ht="12">
      <c r="A215" s="4" t="s">
        <v>8746</v>
      </c>
      <c r="C215" s="289" t="s">
        <v>4432</v>
      </c>
      <c r="D215" s="289" t="s">
        <v>4429</v>
      </c>
      <c r="E215" s="289">
        <v>43.16</v>
      </c>
      <c r="F215" s="289">
        <v>-4.5</v>
      </c>
      <c r="H215" s="290" t="s">
        <v>4435</v>
      </c>
      <c r="I215" s="291" t="s">
        <v>4436</v>
      </c>
      <c r="J215" s="291" t="s">
        <v>4439</v>
      </c>
      <c r="K215" s="291">
        <v>181.96875000000003</v>
      </c>
      <c r="L215" s="291">
        <v>-0.6</v>
      </c>
      <c r="M215" s="292">
        <f t="shared" si="6"/>
        <v>18.8108</v>
      </c>
      <c r="O215" s="289" t="s">
        <v>4449</v>
      </c>
      <c r="Q215" s="402">
        <v>11.0981894865548</v>
      </c>
      <c r="R215" s="402">
        <v>11.752755191401601</v>
      </c>
      <c r="S215" s="402">
        <v>13.122457911630701</v>
      </c>
      <c r="T215" s="402">
        <v>15.3334073183931</v>
      </c>
      <c r="U215" s="402">
        <v>17.602670907020102</v>
      </c>
      <c r="V215" s="402">
        <v>18.856020446129801</v>
      </c>
      <c r="W215" s="402">
        <v>19.563886754967299</v>
      </c>
      <c r="X215" s="402">
        <v>2.1602112763763301</v>
      </c>
      <c r="Y215" s="289" t="s">
        <v>4452</v>
      </c>
    </row>
    <row r="216" spans="1:25" ht="12">
      <c r="A216" s="4" t="s">
        <v>8747</v>
      </c>
      <c r="C216" s="289" t="s">
        <v>4432</v>
      </c>
      <c r="D216" s="289" t="s">
        <v>4429</v>
      </c>
      <c r="E216" s="289">
        <v>43.16</v>
      </c>
      <c r="F216" s="289">
        <v>-4.5</v>
      </c>
      <c r="H216" s="290" t="s">
        <v>4435</v>
      </c>
      <c r="I216" s="291" t="s">
        <v>4436</v>
      </c>
      <c r="J216" s="291" t="s">
        <v>4439</v>
      </c>
      <c r="K216" s="291">
        <v>182.02500000000003</v>
      </c>
      <c r="L216" s="291">
        <v>-1.17</v>
      </c>
      <c r="M216" s="292">
        <f t="shared" si="6"/>
        <v>21.430748000000001</v>
      </c>
      <c r="O216" s="289" t="s">
        <v>4448</v>
      </c>
      <c r="Q216" s="402">
        <v>13.2228939452009</v>
      </c>
      <c r="R216" s="402">
        <v>13.8172818866271</v>
      </c>
      <c r="S216" s="402">
        <v>15.1051168074823</v>
      </c>
      <c r="T216" s="402">
        <v>17.310056178918099</v>
      </c>
      <c r="U216" s="402">
        <v>19.5117956246877</v>
      </c>
      <c r="V216" s="402">
        <v>20.9077221620798</v>
      </c>
      <c r="W216" s="402">
        <v>21.536101359925802</v>
      </c>
      <c r="X216" s="402">
        <v>2.1357128553096998</v>
      </c>
      <c r="Y216" s="289" t="s">
        <v>4452</v>
      </c>
    </row>
    <row r="217" spans="1:25" ht="12">
      <c r="A217" s="4" t="s">
        <v>8748</v>
      </c>
      <c r="C217" s="289" t="s">
        <v>4432</v>
      </c>
      <c r="D217" s="289" t="s">
        <v>4429</v>
      </c>
      <c r="E217" s="289">
        <v>43.16</v>
      </c>
      <c r="F217" s="289">
        <v>-4.5</v>
      </c>
      <c r="H217" s="290" t="s">
        <v>4435</v>
      </c>
      <c r="I217" s="291" t="s">
        <v>4436</v>
      </c>
      <c r="J217" s="291" t="s">
        <v>4439</v>
      </c>
      <c r="K217" s="291">
        <v>182.08125000000004</v>
      </c>
      <c r="L217" s="291">
        <v>-2.46</v>
      </c>
      <c r="M217" s="292">
        <f t="shared" si="6"/>
        <v>27.648032000000004</v>
      </c>
      <c r="O217" s="289" t="s">
        <v>4448</v>
      </c>
      <c r="Q217" s="402">
        <v>17.787713068978899</v>
      </c>
      <c r="R217" s="402">
        <v>18.4539708248026</v>
      </c>
      <c r="S217" s="402">
        <v>19.735773495392401</v>
      </c>
      <c r="T217" s="402">
        <v>21.952182742602499</v>
      </c>
      <c r="U217" s="402">
        <v>24.126558396923201</v>
      </c>
      <c r="V217" s="402">
        <v>25.452635566262401</v>
      </c>
      <c r="W217" s="402">
        <v>26.128411621776099</v>
      </c>
      <c r="X217" s="402">
        <v>2.12749742437413</v>
      </c>
      <c r="Y217" s="289" t="s">
        <v>4452</v>
      </c>
    </row>
    <row r="218" spans="1:25" ht="12">
      <c r="A218" s="4" t="s">
        <v>8749</v>
      </c>
      <c r="C218" s="289" t="s">
        <v>4431</v>
      </c>
      <c r="D218" s="289" t="s">
        <v>4429</v>
      </c>
      <c r="E218" s="289">
        <v>43.16</v>
      </c>
      <c r="F218" s="289">
        <v>-4.5</v>
      </c>
      <c r="H218" s="290" t="s">
        <v>4435</v>
      </c>
      <c r="I218" s="291" t="s">
        <v>4436</v>
      </c>
      <c r="J218" s="291" t="s">
        <v>4439</v>
      </c>
      <c r="K218" s="291">
        <v>182.13750000000005</v>
      </c>
      <c r="L218" s="291">
        <v>-1.05</v>
      </c>
      <c r="M218" s="292">
        <f t="shared" si="6"/>
        <v>20.872700000000002</v>
      </c>
      <c r="O218" s="289" t="s">
        <v>4448</v>
      </c>
      <c r="Q218" s="402">
        <v>12.7174918811222</v>
      </c>
      <c r="R218" s="402">
        <v>13.4589039054209</v>
      </c>
      <c r="S218" s="402">
        <v>14.685705204133599</v>
      </c>
      <c r="T218" s="402">
        <v>16.901337133336099</v>
      </c>
      <c r="U218" s="402">
        <v>19.1124296328491</v>
      </c>
      <c r="V218" s="402">
        <v>20.4287706838678</v>
      </c>
      <c r="W218" s="402">
        <v>21.1018394349658</v>
      </c>
      <c r="X218" s="402">
        <v>2.1357684243634298</v>
      </c>
      <c r="Y218" s="289" t="s">
        <v>4452</v>
      </c>
    </row>
    <row r="219" spans="1:25" ht="12">
      <c r="A219" s="4" t="s">
        <v>8750</v>
      </c>
      <c r="C219" s="289" t="s">
        <v>4431</v>
      </c>
      <c r="D219" s="289" t="s">
        <v>4428</v>
      </c>
      <c r="E219" s="289">
        <v>43.16</v>
      </c>
      <c r="F219" s="289">
        <v>-4.5</v>
      </c>
      <c r="H219" s="290" t="s">
        <v>4435</v>
      </c>
      <c r="I219" s="291" t="s">
        <v>4436</v>
      </c>
      <c r="J219" s="291" t="s">
        <v>4439</v>
      </c>
      <c r="K219" s="291">
        <v>182.19375000000005</v>
      </c>
      <c r="L219" s="291">
        <v>0.15</v>
      </c>
      <c r="M219" s="295">
        <f t="shared" si="6"/>
        <v>15.482299999999999</v>
      </c>
      <c r="O219" s="289" t="s">
        <v>4448</v>
      </c>
      <c r="Q219" s="402">
        <v>8.4666888276441892</v>
      </c>
      <c r="R219" s="402">
        <v>9.1733331256118191</v>
      </c>
      <c r="S219" s="402">
        <v>10.455214112171699</v>
      </c>
      <c r="T219" s="402">
        <v>12.6581914678743</v>
      </c>
      <c r="U219" s="402">
        <v>14.9163667744991</v>
      </c>
      <c r="V219" s="402">
        <v>16.207391964346598</v>
      </c>
      <c r="W219" s="402">
        <v>16.890019493796</v>
      </c>
      <c r="X219" s="402">
        <v>2.1524765175313698</v>
      </c>
      <c r="Y219" s="289" t="s">
        <v>4452</v>
      </c>
    </row>
    <row r="220" spans="1:25" ht="12">
      <c r="A220" s="4" t="s">
        <v>8751</v>
      </c>
      <c r="C220" s="289" t="s">
        <v>4432</v>
      </c>
      <c r="D220" s="289" t="s">
        <v>4429</v>
      </c>
      <c r="E220" s="289">
        <v>43.16</v>
      </c>
      <c r="F220" s="289">
        <v>-4.5</v>
      </c>
      <c r="H220" s="290" t="s">
        <v>4435</v>
      </c>
      <c r="I220" s="291" t="s">
        <v>4436</v>
      </c>
      <c r="J220" s="291" t="s">
        <v>4439</v>
      </c>
      <c r="K220" s="291">
        <v>182.25000000000006</v>
      </c>
      <c r="L220" s="291">
        <v>-0.65</v>
      </c>
      <c r="M220" s="295">
        <f t="shared" si="6"/>
        <v>19.037499999999998</v>
      </c>
      <c r="O220" s="289" t="s">
        <v>4449</v>
      </c>
      <c r="Q220" s="402">
        <v>11.4617547838166</v>
      </c>
      <c r="R220" s="402">
        <v>12.1010619215189</v>
      </c>
      <c r="S220" s="402">
        <v>13.3173526836419</v>
      </c>
      <c r="T220" s="402">
        <v>15.4952946208215</v>
      </c>
      <c r="U220" s="402">
        <v>17.6293319324439</v>
      </c>
      <c r="V220" s="402">
        <v>19.010375329356801</v>
      </c>
      <c r="W220" s="402">
        <v>19.654177762157499</v>
      </c>
      <c r="X220" s="402">
        <v>2.0956669366676</v>
      </c>
      <c r="Y220" s="289" t="s">
        <v>4453</v>
      </c>
    </row>
    <row r="221" spans="1:25" ht="12">
      <c r="A221" s="4" t="s">
        <v>8752</v>
      </c>
      <c r="C221" s="289" t="s">
        <v>4431</v>
      </c>
      <c r="D221" s="289" t="s">
        <v>4429</v>
      </c>
      <c r="E221" s="289">
        <v>43.16</v>
      </c>
      <c r="F221" s="289">
        <v>-4.5</v>
      </c>
      <c r="H221" s="290" t="s">
        <v>4435</v>
      </c>
      <c r="I221" s="291" t="s">
        <v>4436</v>
      </c>
      <c r="J221" s="291" t="s">
        <v>4439</v>
      </c>
      <c r="K221" s="293">
        <v>182.30625000000006</v>
      </c>
      <c r="L221" s="293">
        <v>-0.95</v>
      </c>
      <c r="M221" s="295">
        <f t="shared" si="6"/>
        <v>20.410299999999999</v>
      </c>
      <c r="O221" s="289" t="s">
        <v>4448</v>
      </c>
      <c r="Q221" s="402">
        <v>12.4287654518543</v>
      </c>
      <c r="R221" s="402">
        <v>13.0384595922621</v>
      </c>
      <c r="S221" s="402">
        <v>14.341661190809001</v>
      </c>
      <c r="T221" s="402">
        <v>16.589022739651099</v>
      </c>
      <c r="U221" s="402">
        <v>18.7826437484383</v>
      </c>
      <c r="V221" s="402">
        <v>20.109702825444401</v>
      </c>
      <c r="W221" s="402">
        <v>20.7559530265425</v>
      </c>
      <c r="X221" s="402">
        <v>2.1421683157232798</v>
      </c>
      <c r="Y221" s="289" t="s">
        <v>4452</v>
      </c>
    </row>
    <row r="222" spans="1:25" ht="12">
      <c r="A222" s="4" t="s">
        <v>8753</v>
      </c>
      <c r="C222" s="289" t="s">
        <v>4432</v>
      </c>
      <c r="D222" s="289" t="s">
        <v>4429</v>
      </c>
      <c r="E222" s="289">
        <v>43.16</v>
      </c>
      <c r="F222" s="289">
        <v>-4.5</v>
      </c>
      <c r="H222" s="290" t="s">
        <v>4435</v>
      </c>
      <c r="I222" s="291" t="s">
        <v>4436</v>
      </c>
      <c r="J222" s="291" t="s">
        <v>4439</v>
      </c>
      <c r="K222" s="293">
        <v>182.36250000000007</v>
      </c>
      <c r="L222" s="293">
        <v>-1.05</v>
      </c>
      <c r="M222" s="295">
        <f t="shared" si="6"/>
        <v>20.872700000000002</v>
      </c>
      <c r="O222" s="289" t="s">
        <v>4448</v>
      </c>
      <c r="Q222" s="402">
        <v>12.744558073657</v>
      </c>
      <c r="R222" s="402">
        <v>13.378530460812</v>
      </c>
      <c r="S222" s="402">
        <v>14.6890584568081</v>
      </c>
      <c r="T222" s="402">
        <v>16.9143610429972</v>
      </c>
      <c r="U222" s="402">
        <v>19.1543978314632</v>
      </c>
      <c r="V222" s="402">
        <v>20.415163617293299</v>
      </c>
      <c r="W222" s="402">
        <v>21.155697135706198</v>
      </c>
      <c r="X222" s="402">
        <v>2.14334807410552</v>
      </c>
      <c r="Y222" s="289" t="s">
        <v>4452</v>
      </c>
    </row>
    <row r="223" spans="1:25" ht="12">
      <c r="A223" s="4" t="s">
        <v>8754</v>
      </c>
      <c r="C223" s="289" t="s">
        <v>4431</v>
      </c>
      <c r="D223" s="289" t="s">
        <v>4428</v>
      </c>
      <c r="E223" s="289">
        <v>43.16</v>
      </c>
      <c r="F223" s="289">
        <v>-4.5</v>
      </c>
      <c r="H223" s="290" t="s">
        <v>4435</v>
      </c>
      <c r="I223" s="291" t="s">
        <v>4436</v>
      </c>
      <c r="J223" s="291" t="s">
        <v>4439</v>
      </c>
      <c r="K223" s="293">
        <v>182.41875000000007</v>
      </c>
      <c r="L223" s="293">
        <v>-0.75</v>
      </c>
      <c r="M223" s="295">
        <f t="shared" si="6"/>
        <v>19.492699999999999</v>
      </c>
      <c r="O223" s="289" t="s">
        <v>4448</v>
      </c>
      <c r="Q223" s="402">
        <v>11.700757470018701</v>
      </c>
      <c r="R223" s="402">
        <v>12.401390269643001</v>
      </c>
      <c r="S223" s="402">
        <v>13.664999117483701</v>
      </c>
      <c r="T223" s="402">
        <v>15.875851227380799</v>
      </c>
      <c r="U223" s="402">
        <v>18.080335541099501</v>
      </c>
      <c r="V223" s="402">
        <v>19.4236908413483</v>
      </c>
      <c r="W223" s="402">
        <v>20.062334123041101</v>
      </c>
      <c r="X223" s="402">
        <v>2.1315674369779498</v>
      </c>
      <c r="Y223" s="289" t="s">
        <v>4452</v>
      </c>
    </row>
    <row r="224" spans="1:25" ht="12">
      <c r="A224" s="4" t="s">
        <v>8755</v>
      </c>
      <c r="C224" s="289" t="s">
        <v>4431</v>
      </c>
      <c r="D224" s="289" t="s">
        <v>4428</v>
      </c>
      <c r="E224" s="289">
        <v>43.16</v>
      </c>
      <c r="F224" s="289">
        <v>-4.5</v>
      </c>
      <c r="H224" s="290" t="s">
        <v>4435</v>
      </c>
      <c r="I224" s="291" t="s">
        <v>4436</v>
      </c>
      <c r="J224" s="291" t="s">
        <v>4439</v>
      </c>
      <c r="K224" s="293">
        <v>182.47500000000008</v>
      </c>
      <c r="L224" s="293">
        <v>-0.6</v>
      </c>
      <c r="M224" s="295">
        <f t="shared" si="6"/>
        <v>18.8108</v>
      </c>
      <c r="O224" s="289" t="s">
        <v>4450</v>
      </c>
      <c r="Q224" s="402">
        <v>11.142830620996801</v>
      </c>
      <c r="R224" s="402">
        <v>11.801982880072099</v>
      </c>
      <c r="S224" s="402">
        <v>13.105041228600699</v>
      </c>
      <c r="T224" s="402">
        <v>15.3406084183739</v>
      </c>
      <c r="U224" s="402">
        <v>17.554321894861999</v>
      </c>
      <c r="V224" s="402">
        <v>18.852429732511599</v>
      </c>
      <c r="W224" s="402">
        <v>19.5931649930798</v>
      </c>
      <c r="X224" s="402">
        <v>2.14124989132219</v>
      </c>
      <c r="Y224" s="289" t="s">
        <v>4452</v>
      </c>
    </row>
    <row r="225" spans="1:25" ht="12">
      <c r="A225" s="4" t="s">
        <v>8756</v>
      </c>
      <c r="C225" s="289" t="s">
        <v>4431</v>
      </c>
      <c r="D225" s="289" t="s">
        <v>4429</v>
      </c>
      <c r="E225" s="289">
        <v>43.16</v>
      </c>
      <c r="F225" s="289">
        <v>-4.5</v>
      </c>
      <c r="H225" s="290" t="s">
        <v>4435</v>
      </c>
      <c r="I225" s="291" t="s">
        <v>4436</v>
      </c>
      <c r="J225" s="291" t="s">
        <v>4439</v>
      </c>
      <c r="K225" s="293">
        <v>182.53125000000009</v>
      </c>
      <c r="L225" s="293">
        <v>-1.1000000000000001</v>
      </c>
      <c r="M225" s="295">
        <f t="shared" si="6"/>
        <v>21.104800000000001</v>
      </c>
      <c r="O225" s="289" t="s">
        <v>4448</v>
      </c>
      <c r="Q225" s="402">
        <v>12.923183313667201</v>
      </c>
      <c r="R225" s="402">
        <v>13.6338717204312</v>
      </c>
      <c r="S225" s="402">
        <v>14.950120534859501</v>
      </c>
      <c r="T225" s="402">
        <v>17.126531003356401</v>
      </c>
      <c r="U225" s="402">
        <v>19.332336618318699</v>
      </c>
      <c r="V225" s="402">
        <v>20.608966487424201</v>
      </c>
      <c r="W225" s="402">
        <v>21.261026931327599</v>
      </c>
      <c r="X225" s="402">
        <v>2.1183611728505101</v>
      </c>
      <c r="Y225" s="289" t="s">
        <v>4452</v>
      </c>
    </row>
    <row r="226" spans="1:25" ht="12">
      <c r="A226" s="4" t="s">
        <v>8757</v>
      </c>
      <c r="C226" s="289" t="s">
        <v>4431</v>
      </c>
      <c r="D226" s="289" t="s">
        <v>4428</v>
      </c>
      <c r="E226" s="289">
        <v>43.16</v>
      </c>
      <c r="F226" s="289">
        <v>-4.5</v>
      </c>
      <c r="H226" s="290" t="s">
        <v>4435</v>
      </c>
      <c r="I226" s="291" t="s">
        <v>4436</v>
      </c>
      <c r="J226" s="291" t="s">
        <v>4439</v>
      </c>
      <c r="K226" s="293">
        <v>182.58750000000009</v>
      </c>
      <c r="L226" s="293">
        <v>-1.3</v>
      </c>
      <c r="M226" s="295">
        <f t="shared" si="6"/>
        <v>22.039200000000001</v>
      </c>
      <c r="O226" s="289" t="s">
        <v>4451</v>
      </c>
      <c r="Q226" s="402">
        <v>13.5913038920982</v>
      </c>
      <c r="R226" s="402">
        <v>14.320401572101799</v>
      </c>
      <c r="S226" s="402">
        <v>15.626373353994</v>
      </c>
      <c r="T226" s="402">
        <v>17.828458175157699</v>
      </c>
      <c r="U226" s="402">
        <v>20.045791068775898</v>
      </c>
      <c r="V226" s="402">
        <v>21.349158900407399</v>
      </c>
      <c r="W226" s="402">
        <v>22.026523087345101</v>
      </c>
      <c r="X226" s="402">
        <v>2.13565009067027</v>
      </c>
      <c r="Y226" s="289" t="s">
        <v>4452</v>
      </c>
    </row>
    <row r="227" spans="1:25" ht="12">
      <c r="A227" s="4" t="s">
        <v>8758</v>
      </c>
      <c r="C227" s="289" t="s">
        <v>4432</v>
      </c>
      <c r="D227" s="289" t="s">
        <v>4429</v>
      </c>
      <c r="E227" s="289">
        <v>43.16</v>
      </c>
      <c r="F227" s="289">
        <v>-4.5</v>
      </c>
      <c r="H227" s="290" t="s">
        <v>4435</v>
      </c>
      <c r="I227" s="291" t="s">
        <v>4436</v>
      </c>
      <c r="J227" s="291" t="s">
        <v>4439</v>
      </c>
      <c r="K227" s="293">
        <v>182.6437500000001</v>
      </c>
      <c r="L227" s="293">
        <v>-0.55000000000000004</v>
      </c>
      <c r="M227" s="295">
        <f t="shared" si="6"/>
        <v>18.584699999999998</v>
      </c>
      <c r="O227" s="289" t="s">
        <v>4451</v>
      </c>
      <c r="Q227" s="402">
        <v>10.9966655795068</v>
      </c>
      <c r="R227" s="402">
        <v>11.6307294109811</v>
      </c>
      <c r="S227" s="402">
        <v>12.9398093525528</v>
      </c>
      <c r="T227" s="402">
        <v>15.129515612213</v>
      </c>
      <c r="U227" s="402">
        <v>17.350860210849898</v>
      </c>
      <c r="V227" s="402">
        <v>18.661973267383502</v>
      </c>
      <c r="W227" s="402">
        <v>19.284594754592401</v>
      </c>
      <c r="X227" s="402">
        <v>2.1384276693919699</v>
      </c>
      <c r="Y227" s="289" t="s">
        <v>4452</v>
      </c>
    </row>
    <row r="228" spans="1:25" ht="12">
      <c r="A228" s="4" t="s">
        <v>8759</v>
      </c>
      <c r="C228" s="289" t="s">
        <v>4431</v>
      </c>
      <c r="D228" s="289" t="s">
        <v>4429</v>
      </c>
      <c r="E228" s="289">
        <v>43.16</v>
      </c>
      <c r="F228" s="289">
        <v>-4.5</v>
      </c>
      <c r="H228" s="290" t="s">
        <v>4435</v>
      </c>
      <c r="I228" s="291" t="s">
        <v>4436</v>
      </c>
      <c r="J228" s="291" t="s">
        <v>4439</v>
      </c>
      <c r="K228" s="293">
        <v>182.7</v>
      </c>
      <c r="L228" s="293">
        <v>-1.2</v>
      </c>
      <c r="M228" s="295">
        <f t="shared" si="6"/>
        <v>21.570799999999998</v>
      </c>
      <c r="O228" s="289" t="s">
        <v>4448</v>
      </c>
      <c r="Q228" s="402">
        <v>13.3656805853694</v>
      </c>
      <c r="R228" s="402">
        <v>13.9928278655639</v>
      </c>
      <c r="S228" s="402">
        <v>15.249953470193001</v>
      </c>
      <c r="T228" s="402">
        <v>17.477163709479701</v>
      </c>
      <c r="U228" s="402">
        <v>19.664214207076999</v>
      </c>
      <c r="V228" s="402">
        <v>20.9062506029953</v>
      </c>
      <c r="W228" s="402">
        <v>21.4981899602158</v>
      </c>
      <c r="X228" s="402">
        <v>2.1062701832792499</v>
      </c>
      <c r="Y228" s="289" t="s">
        <v>4452</v>
      </c>
    </row>
    <row r="229" spans="1:25" ht="12">
      <c r="A229" s="4" t="s">
        <v>8760</v>
      </c>
      <c r="C229" s="289" t="s">
        <v>4432</v>
      </c>
      <c r="D229" s="289" t="s">
        <v>4429</v>
      </c>
      <c r="E229" s="289">
        <v>43.16</v>
      </c>
      <c r="F229" s="289">
        <v>-4.5</v>
      </c>
      <c r="H229" s="290" t="s">
        <v>4435</v>
      </c>
      <c r="I229" s="291" t="s">
        <v>4440</v>
      </c>
      <c r="J229" s="291" t="s">
        <v>4441</v>
      </c>
      <c r="K229" s="291">
        <v>182.8</v>
      </c>
      <c r="L229" s="291">
        <v>-0.55000000000000004</v>
      </c>
      <c r="M229" s="295">
        <f t="shared" si="6"/>
        <v>18.584699999999998</v>
      </c>
      <c r="O229" s="289" t="s">
        <v>4448</v>
      </c>
      <c r="Q229" s="402">
        <v>10.9755436448285</v>
      </c>
      <c r="R229" s="402">
        <v>11.7163936349721</v>
      </c>
      <c r="S229" s="402">
        <v>12.9910949777895</v>
      </c>
      <c r="T229" s="402">
        <v>15.1732317923707</v>
      </c>
      <c r="U229" s="402">
        <v>17.384956033531399</v>
      </c>
      <c r="V229" s="402">
        <v>18.6761613118254</v>
      </c>
      <c r="W229" s="402">
        <v>19.374338963037701</v>
      </c>
      <c r="X229" s="402">
        <v>2.11953963112482</v>
      </c>
      <c r="Y229" s="289" t="s">
        <v>4452</v>
      </c>
    </row>
    <row r="230" spans="1:25" ht="12">
      <c r="A230" s="4" t="s">
        <v>8761</v>
      </c>
      <c r="C230" s="289" t="s">
        <v>4432</v>
      </c>
      <c r="D230" s="289" t="s">
        <v>4428</v>
      </c>
      <c r="E230" s="289">
        <v>43.16</v>
      </c>
      <c r="F230" s="289">
        <v>-4.5</v>
      </c>
      <c r="H230" s="290" t="s">
        <v>4435</v>
      </c>
      <c r="I230" s="291" t="s">
        <v>4440</v>
      </c>
      <c r="J230" s="291" t="s">
        <v>4441</v>
      </c>
      <c r="K230" s="291">
        <v>182.9</v>
      </c>
      <c r="L230" s="291">
        <v>-0.08</v>
      </c>
      <c r="M230" s="295">
        <f t="shared" si="6"/>
        <v>16.488688</v>
      </c>
      <c r="O230" s="289" t="s">
        <v>4451</v>
      </c>
      <c r="Q230" s="402">
        <v>9.3203717643417203</v>
      </c>
      <c r="R230" s="402">
        <v>9.9962316552622301</v>
      </c>
      <c r="S230" s="402">
        <v>11.289958553753999</v>
      </c>
      <c r="T230" s="402">
        <v>13.5175043230283</v>
      </c>
      <c r="U230" s="402">
        <v>15.7581377794763</v>
      </c>
      <c r="V230" s="402">
        <v>17.054951727219901</v>
      </c>
      <c r="W230" s="402">
        <v>17.740141768066501</v>
      </c>
      <c r="X230" s="402">
        <v>2.1437261811741801</v>
      </c>
      <c r="Y230" s="289" t="s">
        <v>4452</v>
      </c>
    </row>
    <row r="231" spans="1:25" ht="12">
      <c r="A231" s="4" t="s">
        <v>8762</v>
      </c>
      <c r="C231" s="289" t="s">
        <v>4431</v>
      </c>
      <c r="D231" s="289" t="s">
        <v>4428</v>
      </c>
      <c r="E231" s="289">
        <v>43.16</v>
      </c>
      <c r="F231" s="289">
        <v>-4.5</v>
      </c>
      <c r="H231" s="290" t="s">
        <v>4435</v>
      </c>
      <c r="I231" s="291" t="s">
        <v>4440</v>
      </c>
      <c r="J231" s="291" t="s">
        <v>4441</v>
      </c>
      <c r="K231" s="291">
        <v>183</v>
      </c>
      <c r="L231" s="291">
        <v>-0.55000000000000004</v>
      </c>
      <c r="M231" s="295">
        <f t="shared" si="6"/>
        <v>18.584699999999998</v>
      </c>
      <c r="O231" s="289" t="s">
        <v>4448</v>
      </c>
      <c r="Q231" s="402">
        <v>11.071887271443901</v>
      </c>
      <c r="R231" s="402">
        <v>11.7567383705266</v>
      </c>
      <c r="S231" s="402">
        <v>12.9571120665855</v>
      </c>
      <c r="T231" s="402">
        <v>15.161838941347501</v>
      </c>
      <c r="U231" s="402">
        <v>17.366364285541</v>
      </c>
      <c r="V231" s="402">
        <v>18.6409212368185</v>
      </c>
      <c r="W231" s="402">
        <v>19.315834114628899</v>
      </c>
      <c r="X231" s="402">
        <v>2.1128781696099002</v>
      </c>
      <c r="Y231" s="289" t="s">
        <v>4452</v>
      </c>
    </row>
    <row r="232" spans="1:25" ht="12">
      <c r="A232" s="4" t="s">
        <v>8763</v>
      </c>
      <c r="C232" s="289" t="s">
        <v>4431</v>
      </c>
      <c r="D232" s="289" t="s">
        <v>4429</v>
      </c>
      <c r="E232" s="289">
        <v>43.16</v>
      </c>
      <c r="F232" s="289">
        <v>-4.5</v>
      </c>
      <c r="H232" s="290" t="s">
        <v>4435</v>
      </c>
      <c r="I232" s="291" t="s">
        <v>4440</v>
      </c>
      <c r="J232" s="291" t="s">
        <v>4441</v>
      </c>
      <c r="K232" s="291">
        <v>183.1</v>
      </c>
      <c r="L232" s="291">
        <v>-1.47</v>
      </c>
      <c r="M232" s="295">
        <f t="shared" si="6"/>
        <v>22.840988000000003</v>
      </c>
      <c r="O232" s="289" t="s">
        <v>4448</v>
      </c>
      <c r="Q232" s="402">
        <v>14.1970123165536</v>
      </c>
      <c r="R232" s="402">
        <v>14.902465024533701</v>
      </c>
      <c r="S232" s="402">
        <v>16.218434173089801</v>
      </c>
      <c r="T232" s="402">
        <v>18.426442741832499</v>
      </c>
      <c r="U232" s="402">
        <v>20.643963782736101</v>
      </c>
      <c r="V232" s="402">
        <v>21.901251504290599</v>
      </c>
      <c r="W232" s="402">
        <v>22.560507139177702</v>
      </c>
      <c r="X232" s="402">
        <v>2.1227081481821402</v>
      </c>
      <c r="Y232" s="289" t="s">
        <v>4452</v>
      </c>
    </row>
    <row r="233" spans="1:25" ht="12">
      <c r="A233" s="4" t="s">
        <v>8764</v>
      </c>
      <c r="C233" s="289" t="s">
        <v>4431</v>
      </c>
      <c r="D233" s="289" t="s">
        <v>4429</v>
      </c>
      <c r="E233" s="289">
        <v>43.16</v>
      </c>
      <c r="F233" s="289">
        <v>-4.5</v>
      </c>
      <c r="H233" s="290" t="s">
        <v>4435</v>
      </c>
      <c r="I233" s="291" t="s">
        <v>4440</v>
      </c>
      <c r="J233" s="291" t="s">
        <v>4441</v>
      </c>
      <c r="K233" s="291">
        <v>183.2</v>
      </c>
      <c r="L233" s="291">
        <v>-0.1</v>
      </c>
      <c r="M233" s="295">
        <f t="shared" si="6"/>
        <v>16.576799999999999</v>
      </c>
      <c r="O233" s="289" t="s">
        <v>4448</v>
      </c>
      <c r="Q233" s="402">
        <v>9.3774306959488296</v>
      </c>
      <c r="R233" s="402">
        <v>10.043651541518701</v>
      </c>
      <c r="S233" s="402">
        <v>11.417557722765</v>
      </c>
      <c r="T233" s="402">
        <v>13.5646097205342</v>
      </c>
      <c r="U233" s="402">
        <v>15.7585910972081</v>
      </c>
      <c r="V233" s="402">
        <v>17.079920043908899</v>
      </c>
      <c r="W233" s="402">
        <v>17.782716370666002</v>
      </c>
      <c r="X233" s="402">
        <v>2.1297390636600499</v>
      </c>
      <c r="Y233" s="289" t="s">
        <v>4452</v>
      </c>
    </row>
    <row r="234" spans="1:25" ht="12">
      <c r="A234" s="4" t="s">
        <v>8765</v>
      </c>
      <c r="C234" s="289" t="s">
        <v>4432</v>
      </c>
      <c r="D234" s="289" t="s">
        <v>4429</v>
      </c>
      <c r="E234" s="289">
        <v>43.16</v>
      </c>
      <c r="F234" s="289">
        <v>-4.5</v>
      </c>
      <c r="H234" s="290" t="s">
        <v>4435</v>
      </c>
      <c r="I234" s="291" t="s">
        <v>4440</v>
      </c>
      <c r="J234" s="291" t="s">
        <v>4441</v>
      </c>
      <c r="K234" s="291">
        <v>183.3</v>
      </c>
      <c r="L234" s="291">
        <v>-0.2</v>
      </c>
      <c r="M234" s="295">
        <f t="shared" si="6"/>
        <v>17.018799999999999</v>
      </c>
      <c r="O234" s="289" t="s">
        <v>4448</v>
      </c>
      <c r="Q234" s="402">
        <v>9.7372167742527793</v>
      </c>
      <c r="R234" s="402">
        <v>10.411456467801299</v>
      </c>
      <c r="S234" s="402">
        <v>11.701217567091501</v>
      </c>
      <c r="T234" s="402">
        <v>13.926810415372699</v>
      </c>
      <c r="U234" s="402">
        <v>16.128609997231599</v>
      </c>
      <c r="V234" s="402">
        <v>17.381039462431598</v>
      </c>
      <c r="W234" s="402">
        <v>18.0370262557805</v>
      </c>
      <c r="X234" s="402">
        <v>2.1372602376971099</v>
      </c>
      <c r="Y234" s="289" t="s">
        <v>4452</v>
      </c>
    </row>
    <row r="235" spans="1:25" ht="12">
      <c r="A235" s="4" t="s">
        <v>8766</v>
      </c>
      <c r="C235" s="289" t="s">
        <v>4431</v>
      </c>
      <c r="D235" s="289" t="s">
        <v>4429</v>
      </c>
      <c r="E235" s="289">
        <v>43.16</v>
      </c>
      <c r="F235" s="289">
        <v>-4.5</v>
      </c>
      <c r="H235" s="290" t="s">
        <v>4435</v>
      </c>
      <c r="I235" s="291" t="s">
        <v>4440</v>
      </c>
      <c r="J235" s="291" t="s">
        <v>4441</v>
      </c>
      <c r="K235" s="291">
        <v>183.4</v>
      </c>
      <c r="L235" s="291">
        <v>0</v>
      </c>
      <c r="M235" s="295">
        <f t="shared" si="6"/>
        <v>16.1372</v>
      </c>
      <c r="O235" s="289" t="s">
        <v>4448</v>
      </c>
      <c r="Q235" s="402">
        <v>8.9634304243598102</v>
      </c>
      <c r="R235" s="402">
        <v>9.6508430576117998</v>
      </c>
      <c r="S235" s="402">
        <v>10.981025721020201</v>
      </c>
      <c r="T235" s="402">
        <v>13.2200300320556</v>
      </c>
      <c r="U235" s="402">
        <v>15.446340315289</v>
      </c>
      <c r="V235" s="402">
        <v>16.742184086204901</v>
      </c>
      <c r="W235" s="402">
        <v>17.380255120060198</v>
      </c>
      <c r="X235" s="402">
        <v>2.1439057805090198</v>
      </c>
      <c r="Y235" s="289" t="s">
        <v>4452</v>
      </c>
    </row>
    <row r="236" spans="1:25" ht="12">
      <c r="A236" s="4" t="s">
        <v>8767</v>
      </c>
      <c r="C236" s="289" t="s">
        <v>4432</v>
      </c>
      <c r="D236" s="289" t="s">
        <v>4428</v>
      </c>
      <c r="E236" s="289">
        <v>43.16</v>
      </c>
      <c r="F236" s="289">
        <v>-4.5</v>
      </c>
      <c r="H236" s="290" t="s">
        <v>4435</v>
      </c>
      <c r="I236" s="291" t="s">
        <v>4440</v>
      </c>
      <c r="J236" s="291" t="s">
        <v>4441</v>
      </c>
      <c r="K236" s="291">
        <v>183.5</v>
      </c>
      <c r="L236" s="291">
        <v>-0.55000000000000004</v>
      </c>
      <c r="M236" s="295">
        <f t="shared" si="6"/>
        <v>18.584699999999998</v>
      </c>
      <c r="O236" s="289" t="s">
        <v>4448</v>
      </c>
      <c r="Q236" s="402">
        <v>11.0104869357894</v>
      </c>
      <c r="R236" s="402">
        <v>11.684875176661199</v>
      </c>
      <c r="S236" s="402">
        <v>12.953433639017</v>
      </c>
      <c r="T236" s="402">
        <v>15.182602876044699</v>
      </c>
      <c r="U236" s="402">
        <v>17.425145369915999</v>
      </c>
      <c r="V236" s="402">
        <v>18.642942463449401</v>
      </c>
      <c r="W236" s="402">
        <v>19.253113382319501</v>
      </c>
      <c r="X236" s="402">
        <v>2.12190691287149</v>
      </c>
      <c r="Y236" s="289" t="s">
        <v>4453</v>
      </c>
    </row>
    <row r="237" spans="1:25" ht="12">
      <c r="A237" s="4" t="s">
        <v>8768</v>
      </c>
      <c r="C237" s="289" t="s">
        <v>4431</v>
      </c>
      <c r="D237" s="289" t="s">
        <v>4429</v>
      </c>
      <c r="E237" s="289">
        <v>43.16</v>
      </c>
      <c r="F237" s="289">
        <v>-4.5</v>
      </c>
      <c r="H237" s="290" t="s">
        <v>4435</v>
      </c>
      <c r="I237" s="291" t="s">
        <v>4440</v>
      </c>
      <c r="J237" s="291" t="s">
        <v>4441</v>
      </c>
      <c r="K237" s="291">
        <v>183.6</v>
      </c>
      <c r="L237" s="291">
        <v>-0.7</v>
      </c>
      <c r="M237" s="295">
        <f t="shared" si="6"/>
        <v>19.264799999999997</v>
      </c>
      <c r="O237" s="289" t="s">
        <v>4448</v>
      </c>
      <c r="Q237" s="402">
        <v>11.523421621865401</v>
      </c>
      <c r="R237" s="402">
        <v>12.228947472267199</v>
      </c>
      <c r="S237" s="402">
        <v>13.5278806759954</v>
      </c>
      <c r="T237" s="402">
        <v>15.731162670154401</v>
      </c>
      <c r="U237" s="402">
        <v>17.910579749601801</v>
      </c>
      <c r="V237" s="402">
        <v>19.200284936467899</v>
      </c>
      <c r="W237" s="402">
        <v>19.8386768758774</v>
      </c>
      <c r="X237" s="402">
        <v>2.1209619859761699</v>
      </c>
      <c r="Y237" s="289" t="s">
        <v>4453</v>
      </c>
    </row>
    <row r="238" spans="1:25" ht="12">
      <c r="A238" s="4" t="s">
        <v>8769</v>
      </c>
      <c r="C238" s="289" t="s">
        <v>4433</v>
      </c>
      <c r="D238" s="289" t="s">
        <v>4429</v>
      </c>
      <c r="E238" s="289">
        <v>43.3</v>
      </c>
      <c r="F238" s="289">
        <v>-6</v>
      </c>
      <c r="H238" s="290" t="s">
        <v>4435</v>
      </c>
      <c r="I238" s="291" t="s">
        <v>4436</v>
      </c>
      <c r="J238" s="291" t="s">
        <v>4437</v>
      </c>
      <c r="K238" s="291">
        <v>178.3</v>
      </c>
      <c r="L238" s="291">
        <v>-1.68</v>
      </c>
      <c r="M238" s="295">
        <f t="shared" si="6"/>
        <v>23.841007999999999</v>
      </c>
      <c r="O238" s="289" t="s">
        <v>4448</v>
      </c>
      <c r="Q238" s="402">
        <v>14.966667502160499</v>
      </c>
      <c r="R238" s="402">
        <v>15.7115949264923</v>
      </c>
      <c r="S238" s="402">
        <v>16.990116963158801</v>
      </c>
      <c r="T238" s="402">
        <v>19.181085667337399</v>
      </c>
      <c r="U238" s="402">
        <v>21.368960437299201</v>
      </c>
      <c r="V238" s="402">
        <v>22.735076009383398</v>
      </c>
      <c r="W238" s="402">
        <v>23.392531107362299</v>
      </c>
      <c r="X238" s="402">
        <v>2.1269420458947499</v>
      </c>
      <c r="Y238" s="289" t="s">
        <v>4453</v>
      </c>
    </row>
    <row r="239" spans="1:25" ht="12">
      <c r="A239" s="4" t="s">
        <v>8770</v>
      </c>
      <c r="C239" s="289" t="s">
        <v>4433</v>
      </c>
      <c r="D239" s="289" t="s">
        <v>4429</v>
      </c>
      <c r="E239" s="289">
        <v>43.3</v>
      </c>
      <c r="F239" s="289">
        <v>-6</v>
      </c>
      <c r="H239" s="290" t="s">
        <v>2620</v>
      </c>
      <c r="I239" s="291" t="s">
        <v>4436</v>
      </c>
      <c r="J239" s="291" t="s">
        <v>4442</v>
      </c>
      <c r="K239" s="291">
        <v>178.42352941176472</v>
      </c>
      <c r="L239" s="291">
        <v>-1.84</v>
      </c>
      <c r="M239" s="295">
        <f t="shared" si="6"/>
        <v>24.610032</v>
      </c>
      <c r="O239" s="289" t="s">
        <v>4451</v>
      </c>
      <c r="Q239" s="402">
        <v>15.516838537380201</v>
      </c>
      <c r="R239" s="402">
        <v>16.214527530173299</v>
      </c>
      <c r="S239" s="402">
        <v>17.5186874500952</v>
      </c>
      <c r="T239" s="402">
        <v>19.747949963210299</v>
      </c>
      <c r="U239" s="402">
        <v>21.980414907163301</v>
      </c>
      <c r="V239" s="402">
        <v>23.254530927285199</v>
      </c>
      <c r="W239" s="402">
        <v>23.887051089175099</v>
      </c>
      <c r="X239" s="402">
        <v>2.14738269779687</v>
      </c>
      <c r="Y239" s="289" t="s">
        <v>4454</v>
      </c>
    </row>
    <row r="240" spans="1:25" ht="12">
      <c r="A240" s="4" t="s">
        <v>8771</v>
      </c>
      <c r="C240" s="289" t="s">
        <v>4433</v>
      </c>
      <c r="D240" s="289" t="s">
        <v>4429</v>
      </c>
      <c r="E240" s="289">
        <v>43.3</v>
      </c>
      <c r="F240" s="289">
        <v>-6</v>
      </c>
      <c r="H240" s="290" t="s">
        <v>2620</v>
      </c>
      <c r="I240" s="291" t="s">
        <v>4436</v>
      </c>
      <c r="J240" s="291" t="s">
        <v>4437</v>
      </c>
      <c r="K240" s="291">
        <v>178.54705882352943</v>
      </c>
      <c r="L240" s="291">
        <v>-2</v>
      </c>
      <c r="M240" s="295">
        <f t="shared" si="6"/>
        <v>25.385200000000001</v>
      </c>
      <c r="O240" s="289" t="s">
        <v>4448</v>
      </c>
      <c r="Q240" s="402">
        <v>16.0581132679226</v>
      </c>
      <c r="R240" s="402">
        <v>16.814100712134302</v>
      </c>
      <c r="S240" s="402">
        <v>18.1115128299238</v>
      </c>
      <c r="T240" s="402">
        <v>20.315633264117999</v>
      </c>
      <c r="U240" s="402">
        <v>22.527269896196898</v>
      </c>
      <c r="V240" s="402">
        <v>23.786828550953899</v>
      </c>
      <c r="W240" s="402">
        <v>24.342222327484102</v>
      </c>
      <c r="X240" s="402">
        <v>2.1210902838560401</v>
      </c>
      <c r="Y240" s="289" t="s">
        <v>4452</v>
      </c>
    </row>
    <row r="241" spans="1:25" ht="12">
      <c r="A241" s="4" t="s">
        <v>8772</v>
      </c>
      <c r="C241" s="289" t="s">
        <v>4433</v>
      </c>
      <c r="D241" s="289" t="s">
        <v>4429</v>
      </c>
      <c r="E241" s="289">
        <v>43.3</v>
      </c>
      <c r="F241" s="289">
        <v>-6</v>
      </c>
      <c r="H241" s="290" t="s">
        <v>4435</v>
      </c>
      <c r="I241" s="291" t="s">
        <v>4436</v>
      </c>
      <c r="J241" s="291" t="s">
        <v>4437</v>
      </c>
      <c r="K241" s="291">
        <v>178.67058823529413</v>
      </c>
      <c r="L241" s="291">
        <v>-1.45</v>
      </c>
      <c r="M241" s="295">
        <f t="shared" si="6"/>
        <v>22.746299999999998</v>
      </c>
      <c r="O241" s="289" t="s">
        <v>4448</v>
      </c>
      <c r="Q241" s="402">
        <v>14.1939396184698</v>
      </c>
      <c r="R241" s="402">
        <v>14.8484488969131</v>
      </c>
      <c r="S241" s="402">
        <v>16.153646348869898</v>
      </c>
      <c r="T241" s="402">
        <v>18.392032559733401</v>
      </c>
      <c r="U241" s="402">
        <v>20.640948373674799</v>
      </c>
      <c r="V241" s="402">
        <v>21.9510316157352</v>
      </c>
      <c r="W241" s="402">
        <v>22.590945271426701</v>
      </c>
      <c r="X241" s="402">
        <v>2.1624337793644401</v>
      </c>
      <c r="Y241" s="289" t="s">
        <v>4452</v>
      </c>
    </row>
    <row r="242" spans="1:25" ht="12">
      <c r="A242" s="4" t="s">
        <v>8773</v>
      </c>
      <c r="C242" s="289" t="s">
        <v>4434</v>
      </c>
      <c r="D242" s="289" t="s">
        <v>4428</v>
      </c>
      <c r="E242" s="289">
        <v>43.3</v>
      </c>
      <c r="F242" s="289">
        <v>-6</v>
      </c>
      <c r="H242" s="290" t="s">
        <v>4435</v>
      </c>
      <c r="I242" s="291" t="s">
        <v>4436</v>
      </c>
      <c r="J242" s="291" t="s">
        <v>4437</v>
      </c>
      <c r="K242" s="291">
        <v>178.79411764705884</v>
      </c>
      <c r="L242" s="291">
        <v>-2</v>
      </c>
      <c r="M242" s="295">
        <f t="shared" si="6"/>
        <v>25.385200000000001</v>
      </c>
      <c r="O242" s="289" t="s">
        <v>4448</v>
      </c>
      <c r="Q242" s="402">
        <v>16.072244190044199</v>
      </c>
      <c r="R242" s="402">
        <v>16.746002268916101</v>
      </c>
      <c r="S242" s="402">
        <v>18.0549790944793</v>
      </c>
      <c r="T242" s="402">
        <v>20.289696140316401</v>
      </c>
      <c r="U242" s="402">
        <v>22.540636105789002</v>
      </c>
      <c r="V242" s="402">
        <v>23.7776896378851</v>
      </c>
      <c r="W242" s="402">
        <v>24.479714415985001</v>
      </c>
      <c r="X242" s="402">
        <v>2.15316418450193</v>
      </c>
      <c r="Y242" s="289" t="s">
        <v>4452</v>
      </c>
    </row>
    <row r="243" spans="1:25" ht="12">
      <c r="A243" s="4" t="s">
        <v>8774</v>
      </c>
      <c r="C243" s="289" t="s">
        <v>4434</v>
      </c>
      <c r="D243" s="289" t="s">
        <v>4429</v>
      </c>
      <c r="E243" s="289">
        <v>43.3</v>
      </c>
      <c r="F243" s="289">
        <v>-6</v>
      </c>
      <c r="H243" s="290" t="s">
        <v>4435</v>
      </c>
      <c r="I243" s="291" t="s">
        <v>4436</v>
      </c>
      <c r="J243" s="291" t="s">
        <v>4442</v>
      </c>
      <c r="K243" s="291">
        <v>178.91764705882355</v>
      </c>
      <c r="L243" s="291">
        <v>-1.05</v>
      </c>
      <c r="M243" s="295">
        <f t="shared" si="6"/>
        <v>20.872700000000002</v>
      </c>
      <c r="O243" s="289" t="s">
        <v>4448</v>
      </c>
      <c r="Q243" s="402">
        <v>12.6843311720644</v>
      </c>
      <c r="R243" s="402">
        <v>13.4508046463699</v>
      </c>
      <c r="S243" s="402">
        <v>14.7034924689085</v>
      </c>
      <c r="T243" s="402">
        <v>16.941301686668499</v>
      </c>
      <c r="U243" s="402">
        <v>19.178215833699898</v>
      </c>
      <c r="V243" s="402">
        <v>20.406175808607099</v>
      </c>
      <c r="W243" s="402">
        <v>21.140837701364902</v>
      </c>
      <c r="X243" s="402">
        <v>2.1421324905076098</v>
      </c>
      <c r="Y243" s="289" t="s">
        <v>4452</v>
      </c>
    </row>
    <row r="244" spans="1:25" ht="12">
      <c r="A244" s="4" t="s">
        <v>8775</v>
      </c>
      <c r="C244" s="289" t="s">
        <v>4433</v>
      </c>
      <c r="D244" s="289" t="s">
        <v>4429</v>
      </c>
      <c r="E244" s="289">
        <v>43.3</v>
      </c>
      <c r="F244" s="289">
        <v>-6</v>
      </c>
      <c r="H244" s="290" t="s">
        <v>4435</v>
      </c>
      <c r="I244" s="291" t="s">
        <v>4436</v>
      </c>
      <c r="J244" s="291" t="s">
        <v>4437</v>
      </c>
      <c r="K244" s="291">
        <v>179.04117647058825</v>
      </c>
      <c r="L244" s="291">
        <v>-1.48</v>
      </c>
      <c r="M244" s="295">
        <f t="shared" ref="M244:M275" si="7">15.7-4.36*(L244-1.1+1)+0.12*(L244-1.1+1)*(L244-1.1+1)</f>
        <v>22.888368</v>
      </c>
      <c r="O244" s="289" t="s">
        <v>4448</v>
      </c>
      <c r="Q244" s="402">
        <v>14.2348368984432</v>
      </c>
      <c r="R244" s="402">
        <v>14.892820060577</v>
      </c>
      <c r="S244" s="402">
        <v>16.191051924897401</v>
      </c>
      <c r="T244" s="402">
        <v>18.424173531478601</v>
      </c>
      <c r="U244" s="402">
        <v>20.621798565090899</v>
      </c>
      <c r="V244" s="402">
        <v>21.8205003784831</v>
      </c>
      <c r="W244" s="402">
        <v>22.517166180756998</v>
      </c>
      <c r="X244" s="402">
        <v>2.1272959332061601</v>
      </c>
      <c r="Y244" s="289" t="s">
        <v>4452</v>
      </c>
    </row>
    <row r="245" spans="1:25" ht="12">
      <c r="A245" s="4" t="s">
        <v>8776</v>
      </c>
      <c r="C245" s="289" t="s">
        <v>4433</v>
      </c>
      <c r="D245" s="289" t="s">
        <v>4428</v>
      </c>
      <c r="E245" s="289">
        <v>43.3</v>
      </c>
      <c r="F245" s="289">
        <v>-6</v>
      </c>
      <c r="H245" s="290" t="s">
        <v>2620</v>
      </c>
      <c r="I245" s="291" t="s">
        <v>4443</v>
      </c>
      <c r="J245" s="291" t="s">
        <v>4437</v>
      </c>
      <c r="K245" s="291">
        <v>179.16470588235296</v>
      </c>
      <c r="L245" s="291">
        <v>-1.45</v>
      </c>
      <c r="M245" s="295">
        <f t="shared" si="7"/>
        <v>22.746299999999998</v>
      </c>
      <c r="O245" s="289" t="s">
        <v>4448</v>
      </c>
      <c r="Q245" s="402">
        <v>14.232963373803701</v>
      </c>
      <c r="R245" s="402">
        <v>14.8845469372735</v>
      </c>
      <c r="S245" s="402">
        <v>16.123742643836</v>
      </c>
      <c r="T245" s="402">
        <v>18.334831245590301</v>
      </c>
      <c r="U245" s="402">
        <v>20.535411486798001</v>
      </c>
      <c r="V245" s="402">
        <v>21.843936946243598</v>
      </c>
      <c r="W245" s="402">
        <v>22.5737725496368</v>
      </c>
      <c r="X245" s="402">
        <v>2.1225290434475901</v>
      </c>
      <c r="Y245" s="289" t="s">
        <v>4454</v>
      </c>
    </row>
    <row r="246" spans="1:25" ht="12">
      <c r="A246" s="4" t="s">
        <v>8777</v>
      </c>
      <c r="C246" s="289" t="s">
        <v>4434</v>
      </c>
      <c r="D246" s="289" t="s">
        <v>4429</v>
      </c>
      <c r="E246" s="289">
        <v>43.3</v>
      </c>
      <c r="F246" s="289">
        <v>-6</v>
      </c>
      <c r="H246" s="290" t="s">
        <v>4435</v>
      </c>
      <c r="I246" s="291" t="s">
        <v>4436</v>
      </c>
      <c r="J246" s="291" t="s">
        <v>4437</v>
      </c>
      <c r="K246" s="291">
        <v>179.28823529411767</v>
      </c>
      <c r="L246" s="291">
        <v>-1.82</v>
      </c>
      <c r="M246" s="295">
        <f t="shared" si="7"/>
        <v>24.513567999999996</v>
      </c>
      <c r="O246" s="289" t="s">
        <v>4448</v>
      </c>
      <c r="Q246" s="402">
        <v>15.4860327675419</v>
      </c>
      <c r="R246" s="402">
        <v>16.163140930261999</v>
      </c>
      <c r="S246" s="402">
        <v>17.425012145520402</v>
      </c>
      <c r="T246" s="402">
        <v>19.627395848672201</v>
      </c>
      <c r="U246" s="402">
        <v>21.837374655353301</v>
      </c>
      <c r="V246" s="402">
        <v>23.176809418281099</v>
      </c>
      <c r="W246" s="402">
        <v>23.846012897416099</v>
      </c>
      <c r="X246" s="402">
        <v>2.1208367052739701</v>
      </c>
      <c r="Y246" s="289" t="s">
        <v>4454</v>
      </c>
    </row>
    <row r="247" spans="1:25" ht="12">
      <c r="A247" s="4" t="s">
        <v>8778</v>
      </c>
      <c r="C247" s="289" t="s">
        <v>4434</v>
      </c>
      <c r="D247" s="289" t="s">
        <v>4429</v>
      </c>
      <c r="E247" s="289">
        <v>43.3</v>
      </c>
      <c r="F247" s="289">
        <v>-6</v>
      </c>
      <c r="H247" s="290" t="s">
        <v>2620</v>
      </c>
      <c r="I247" s="291" t="s">
        <v>4436</v>
      </c>
      <c r="J247" s="291" t="s">
        <v>4442</v>
      </c>
      <c r="K247" s="291">
        <v>179.41176470588238</v>
      </c>
      <c r="L247" s="291">
        <v>-1.75</v>
      </c>
      <c r="M247" s="295">
        <f t="shared" si="7"/>
        <v>24.176699999999997</v>
      </c>
      <c r="O247" s="289" t="s">
        <v>4448</v>
      </c>
      <c r="Q247" s="402">
        <v>15.168552303467701</v>
      </c>
      <c r="R247" s="402">
        <v>15.8841897214506</v>
      </c>
      <c r="S247" s="402">
        <v>17.186865480028001</v>
      </c>
      <c r="T247" s="402">
        <v>19.402772920575</v>
      </c>
      <c r="U247" s="402">
        <v>21.617880785433101</v>
      </c>
      <c r="V247" s="402">
        <v>22.977435840407601</v>
      </c>
      <c r="W247" s="402">
        <v>23.7132806064885</v>
      </c>
      <c r="X247" s="402">
        <v>2.15290750438434</v>
      </c>
      <c r="Y247" s="289" t="s">
        <v>4454</v>
      </c>
    </row>
    <row r="248" spans="1:25" ht="12">
      <c r="A248" s="4" t="s">
        <v>8779</v>
      </c>
      <c r="C248" s="289" t="s">
        <v>4433</v>
      </c>
      <c r="D248" s="289" t="s">
        <v>4429</v>
      </c>
      <c r="E248" s="289">
        <v>43.3</v>
      </c>
      <c r="F248" s="289">
        <v>-6</v>
      </c>
      <c r="H248" s="290" t="s">
        <v>4435</v>
      </c>
      <c r="I248" s="291" t="s">
        <v>4443</v>
      </c>
      <c r="J248" s="291" t="s">
        <v>4437</v>
      </c>
      <c r="K248" s="291">
        <v>179.53529411764708</v>
      </c>
      <c r="L248" s="291">
        <v>-1.63</v>
      </c>
      <c r="M248" s="295">
        <f t="shared" si="7"/>
        <v>23.601948</v>
      </c>
      <c r="O248" s="289" t="s">
        <v>4448</v>
      </c>
      <c r="Q248" s="402">
        <v>14.8565989134297</v>
      </c>
      <c r="R248" s="402">
        <v>15.553171809162601</v>
      </c>
      <c r="S248" s="402">
        <v>16.843253999612301</v>
      </c>
      <c r="T248" s="402">
        <v>19.040219990768598</v>
      </c>
      <c r="U248" s="402">
        <v>21.248676200999299</v>
      </c>
      <c r="V248" s="402">
        <v>22.561947123710201</v>
      </c>
      <c r="W248" s="402">
        <v>23.2172249008138</v>
      </c>
      <c r="X248" s="402">
        <v>2.1327142966029302</v>
      </c>
      <c r="Y248" s="289" t="s">
        <v>4452</v>
      </c>
    </row>
    <row r="249" spans="1:25" ht="12">
      <c r="A249" s="4" t="s">
        <v>8780</v>
      </c>
      <c r="C249" s="289" t="s">
        <v>4433</v>
      </c>
      <c r="D249" s="289" t="s">
        <v>4428</v>
      </c>
      <c r="E249" s="289">
        <v>43.3</v>
      </c>
      <c r="F249" s="289">
        <v>-6</v>
      </c>
      <c r="H249" s="290" t="s">
        <v>4435</v>
      </c>
      <c r="I249" s="291" t="s">
        <v>4443</v>
      </c>
      <c r="J249" s="291" t="s">
        <v>4437</v>
      </c>
      <c r="K249" s="291">
        <v>179.65882352941179</v>
      </c>
      <c r="L249" s="291">
        <v>-2</v>
      </c>
      <c r="M249" s="295">
        <f t="shared" si="7"/>
        <v>25.385200000000001</v>
      </c>
      <c r="O249" s="289" t="s">
        <v>4451</v>
      </c>
      <c r="Q249" s="402">
        <v>16.098686001944898</v>
      </c>
      <c r="R249" s="402">
        <v>16.829253253028501</v>
      </c>
      <c r="S249" s="402">
        <v>18.0995451850218</v>
      </c>
      <c r="T249" s="402">
        <v>20.3061408766611</v>
      </c>
      <c r="U249" s="402">
        <v>22.485044061483201</v>
      </c>
      <c r="V249" s="402">
        <v>23.816172038638999</v>
      </c>
      <c r="W249" s="402">
        <v>24.520686385818902</v>
      </c>
      <c r="X249" s="402">
        <v>2.1341111994289101</v>
      </c>
      <c r="Y249" s="289" t="s">
        <v>4452</v>
      </c>
    </row>
    <row r="250" spans="1:25" ht="12">
      <c r="A250" s="4" t="s">
        <v>8781</v>
      </c>
      <c r="C250" s="289" t="s">
        <v>4434</v>
      </c>
      <c r="D250" s="289" t="s">
        <v>4428</v>
      </c>
      <c r="E250" s="289">
        <v>43.3</v>
      </c>
      <c r="F250" s="289">
        <v>-6</v>
      </c>
      <c r="H250" s="290" t="s">
        <v>4435</v>
      </c>
      <c r="I250" s="291" t="s">
        <v>4436</v>
      </c>
      <c r="J250" s="291" t="s">
        <v>4442</v>
      </c>
      <c r="K250" s="291">
        <v>179.7823529411765</v>
      </c>
      <c r="L250" s="291">
        <v>-1.7</v>
      </c>
      <c r="M250" s="295">
        <f t="shared" si="7"/>
        <v>23.936799999999998</v>
      </c>
      <c r="O250" s="289" t="s">
        <v>4448</v>
      </c>
      <c r="Q250" s="402">
        <v>15.0518861060196</v>
      </c>
      <c r="R250" s="402">
        <v>15.702659267489</v>
      </c>
      <c r="S250" s="402">
        <v>17.030371072591699</v>
      </c>
      <c r="T250" s="402">
        <v>19.226460390078</v>
      </c>
      <c r="U250" s="402">
        <v>21.4211275803858</v>
      </c>
      <c r="V250" s="402">
        <v>22.670958356724899</v>
      </c>
      <c r="W250" s="402">
        <v>23.290308058774599</v>
      </c>
      <c r="X250" s="402">
        <v>2.1163608179247499</v>
      </c>
      <c r="Y250" s="289" t="s">
        <v>4452</v>
      </c>
    </row>
    <row r="251" spans="1:25" ht="12">
      <c r="A251" s="4" t="s">
        <v>8782</v>
      </c>
      <c r="C251" s="289" t="s">
        <v>4434</v>
      </c>
      <c r="D251" s="289" t="s">
        <v>4429</v>
      </c>
      <c r="E251" s="289">
        <v>43.3</v>
      </c>
      <c r="F251" s="289">
        <v>-6</v>
      </c>
      <c r="H251" s="290" t="s">
        <v>4435</v>
      </c>
      <c r="I251" s="291" t="s">
        <v>4436</v>
      </c>
      <c r="J251" s="291" t="s">
        <v>4437</v>
      </c>
      <c r="K251" s="291">
        <v>179.90588235294121</v>
      </c>
      <c r="L251" s="291">
        <v>-1.6</v>
      </c>
      <c r="M251" s="295">
        <f t="shared" si="7"/>
        <v>23.458800000000004</v>
      </c>
      <c r="O251" s="289" t="s">
        <v>4448</v>
      </c>
      <c r="Q251" s="402">
        <v>14.684446538317999</v>
      </c>
      <c r="R251" s="402">
        <v>15.377230284083</v>
      </c>
      <c r="S251" s="402">
        <v>16.620472245256</v>
      </c>
      <c r="T251" s="402">
        <v>18.874500190646302</v>
      </c>
      <c r="U251" s="402">
        <v>21.0930394847055</v>
      </c>
      <c r="V251" s="402">
        <v>22.429592868430401</v>
      </c>
      <c r="W251" s="402">
        <v>23.150383800756899</v>
      </c>
      <c r="X251" s="402">
        <v>2.1459954620355699</v>
      </c>
      <c r="Y251" s="289" t="s">
        <v>4453</v>
      </c>
    </row>
    <row r="252" spans="1:25" ht="12">
      <c r="A252" s="4" t="s">
        <v>8783</v>
      </c>
      <c r="C252" s="289" t="s">
        <v>4433</v>
      </c>
      <c r="D252" s="289" t="s">
        <v>4429</v>
      </c>
      <c r="E252" s="289">
        <v>43.3</v>
      </c>
      <c r="F252" s="289">
        <v>-6</v>
      </c>
      <c r="H252" s="290" t="s">
        <v>2620</v>
      </c>
      <c r="I252" s="291" t="s">
        <v>4436</v>
      </c>
      <c r="J252" s="291" t="s">
        <v>4442</v>
      </c>
      <c r="K252" s="291">
        <v>180.02941176470591</v>
      </c>
      <c r="L252" s="291">
        <v>-2.5299999999999998</v>
      </c>
      <c r="M252" s="295">
        <f t="shared" si="7"/>
        <v>27.996828000000001</v>
      </c>
      <c r="O252" s="289" t="s">
        <v>4448</v>
      </c>
      <c r="Q252" s="402">
        <v>17.993768007689599</v>
      </c>
      <c r="R252" s="402">
        <v>18.591427268129902</v>
      </c>
      <c r="S252" s="402">
        <v>19.8974899356718</v>
      </c>
      <c r="T252" s="402">
        <v>22.1339393487163</v>
      </c>
      <c r="U252" s="402">
        <v>24.346042445812898</v>
      </c>
      <c r="V252" s="402">
        <v>25.7190160700737</v>
      </c>
      <c r="W252" s="402">
        <v>26.4065172041567</v>
      </c>
      <c r="X252" s="402">
        <v>2.1568010230726302</v>
      </c>
      <c r="Y252" s="289" t="s">
        <v>4452</v>
      </c>
    </row>
    <row r="253" spans="1:25" ht="12">
      <c r="A253" s="4" t="s">
        <v>8784</v>
      </c>
      <c r="C253" s="289" t="s">
        <v>4433</v>
      </c>
      <c r="D253" s="289" t="s">
        <v>4429</v>
      </c>
      <c r="E253" s="289">
        <v>43.3</v>
      </c>
      <c r="F253" s="289">
        <v>-6</v>
      </c>
      <c r="H253" s="290" t="s">
        <v>4435</v>
      </c>
      <c r="I253" s="291" t="s">
        <v>4436</v>
      </c>
      <c r="J253" s="291" t="s">
        <v>4437</v>
      </c>
      <c r="K253" s="291">
        <v>180.15294117647062</v>
      </c>
      <c r="L253" s="291">
        <v>-1.3</v>
      </c>
      <c r="M253" s="295">
        <f t="shared" si="7"/>
        <v>22.039200000000001</v>
      </c>
      <c r="O253" s="289" t="s">
        <v>4449</v>
      </c>
      <c r="Q253" s="402">
        <v>13.618802879096799</v>
      </c>
      <c r="R253" s="402">
        <v>14.306205342943001</v>
      </c>
      <c r="S253" s="402">
        <v>15.584528386347399</v>
      </c>
      <c r="T253" s="402">
        <v>17.8077575481772</v>
      </c>
      <c r="U253" s="402">
        <v>20.029491607466699</v>
      </c>
      <c r="V253" s="402">
        <v>21.280581509457999</v>
      </c>
      <c r="W253" s="402">
        <v>21.9209652815174</v>
      </c>
      <c r="X253" s="402">
        <v>2.1250688645228002</v>
      </c>
      <c r="Y253" s="289" t="s">
        <v>4452</v>
      </c>
    </row>
    <row r="254" spans="1:25" ht="12">
      <c r="A254" s="4" t="s">
        <v>8785</v>
      </c>
      <c r="C254" s="289" t="s">
        <v>4433</v>
      </c>
      <c r="D254" s="289" t="s">
        <v>4429</v>
      </c>
      <c r="E254" s="289">
        <v>43.3</v>
      </c>
      <c r="F254" s="289">
        <v>-6</v>
      </c>
      <c r="H254" s="290" t="s">
        <v>4435</v>
      </c>
      <c r="I254" s="291" t="s">
        <v>4436</v>
      </c>
      <c r="J254" s="291" t="s">
        <v>4437</v>
      </c>
      <c r="K254" s="291">
        <v>180.27647058823533</v>
      </c>
      <c r="L254" s="291">
        <v>-1.8</v>
      </c>
      <c r="M254" s="295">
        <f t="shared" si="7"/>
        <v>24.417200000000001</v>
      </c>
      <c r="O254" s="289" t="s">
        <v>4448</v>
      </c>
      <c r="Q254" s="402">
        <v>15.44156750895</v>
      </c>
      <c r="R254" s="402">
        <v>16.0711836628548</v>
      </c>
      <c r="S254" s="402">
        <v>17.376206340416601</v>
      </c>
      <c r="T254" s="402">
        <v>19.595060959682101</v>
      </c>
      <c r="U254" s="402">
        <v>21.813038563696999</v>
      </c>
      <c r="V254" s="402">
        <v>23.056560073470902</v>
      </c>
      <c r="W254" s="402">
        <v>23.707142854148501</v>
      </c>
      <c r="X254" s="402">
        <v>2.1255975455468001</v>
      </c>
      <c r="Y254" s="289" t="s">
        <v>4452</v>
      </c>
    </row>
    <row r="255" spans="1:25" ht="12">
      <c r="A255" s="4" t="s">
        <v>8786</v>
      </c>
      <c r="C255" s="289" t="s">
        <v>4433</v>
      </c>
      <c r="D255" s="289" t="s">
        <v>4429</v>
      </c>
      <c r="E255" s="289">
        <v>43.3</v>
      </c>
      <c r="F255" s="289">
        <v>-6</v>
      </c>
      <c r="H255" s="290" t="s">
        <v>2620</v>
      </c>
      <c r="I255" s="291" t="s">
        <v>4436</v>
      </c>
      <c r="J255" s="291" t="s">
        <v>4437</v>
      </c>
      <c r="K255" s="291">
        <v>180.4</v>
      </c>
      <c r="L255" s="291">
        <v>-1.75</v>
      </c>
      <c r="M255" s="295">
        <f t="shared" si="7"/>
        <v>24.176699999999997</v>
      </c>
      <c r="O255" s="289" t="s">
        <v>4448</v>
      </c>
      <c r="Q255" s="402">
        <v>15.133595960484101</v>
      </c>
      <c r="R255" s="402">
        <v>15.808098718907999</v>
      </c>
      <c r="S255" s="402">
        <v>17.124723004232798</v>
      </c>
      <c r="T255" s="402">
        <v>19.377002066391501</v>
      </c>
      <c r="U255" s="402">
        <v>21.610370451931999</v>
      </c>
      <c r="V255" s="402">
        <v>22.9095378055959</v>
      </c>
      <c r="W255" s="402">
        <v>23.6223677809602</v>
      </c>
      <c r="X255" s="402">
        <v>2.1637357556315799</v>
      </c>
      <c r="Y255" s="289" t="s">
        <v>4452</v>
      </c>
    </row>
    <row r="256" spans="1:25" ht="12">
      <c r="A256" s="4" t="s">
        <v>8787</v>
      </c>
      <c r="C256" s="289" t="s">
        <v>4434</v>
      </c>
      <c r="D256" s="289" t="s">
        <v>4429</v>
      </c>
      <c r="E256" s="289">
        <v>43.3</v>
      </c>
      <c r="F256" s="289">
        <v>-6</v>
      </c>
      <c r="H256" s="290" t="s">
        <v>4435</v>
      </c>
      <c r="I256" s="291" t="s">
        <v>4436</v>
      </c>
      <c r="J256" s="291" t="s">
        <v>4438</v>
      </c>
      <c r="K256" s="291">
        <v>180.452</v>
      </c>
      <c r="L256" s="291">
        <v>-1.43</v>
      </c>
      <c r="M256" s="295">
        <f t="shared" si="7"/>
        <v>22.651708000000003</v>
      </c>
      <c r="O256" s="289" t="s">
        <v>4449</v>
      </c>
      <c r="Q256" s="402">
        <v>14.2181511043644</v>
      </c>
      <c r="R256" s="402">
        <v>14.8488704685752</v>
      </c>
      <c r="S256" s="402">
        <v>16.0633581205214</v>
      </c>
      <c r="T256" s="402">
        <v>18.272258375765698</v>
      </c>
      <c r="U256" s="402">
        <v>20.487373721790298</v>
      </c>
      <c r="V256" s="402">
        <v>21.775581512011001</v>
      </c>
      <c r="W256" s="402">
        <v>22.443879313138801</v>
      </c>
      <c r="X256" s="402">
        <v>2.1150187054951002</v>
      </c>
      <c r="Y256" s="289" t="s">
        <v>4452</v>
      </c>
    </row>
    <row r="257" spans="1:25" ht="12">
      <c r="A257" s="4" t="s">
        <v>8788</v>
      </c>
      <c r="C257" s="289" t="s">
        <v>4433</v>
      </c>
      <c r="D257" s="289" t="s">
        <v>4428</v>
      </c>
      <c r="E257" s="289">
        <v>43.3</v>
      </c>
      <c r="F257" s="289">
        <v>-6</v>
      </c>
      <c r="H257" s="290" t="s">
        <v>2620</v>
      </c>
      <c r="I257" s="291" t="s">
        <v>4443</v>
      </c>
      <c r="J257" s="291" t="s">
        <v>4438</v>
      </c>
      <c r="K257" s="291">
        <v>180.50399999999999</v>
      </c>
      <c r="L257" s="291">
        <v>-2.5</v>
      </c>
      <c r="M257" s="295">
        <f t="shared" si="7"/>
        <v>27.847200000000001</v>
      </c>
      <c r="O257" s="289" t="s">
        <v>4448</v>
      </c>
      <c r="Q257" s="402">
        <v>17.848387635801501</v>
      </c>
      <c r="R257" s="402">
        <v>18.598551833279199</v>
      </c>
      <c r="S257" s="402">
        <v>19.842960466999099</v>
      </c>
      <c r="T257" s="402">
        <v>22.0691750157185</v>
      </c>
      <c r="U257" s="402">
        <v>24.2726601136388</v>
      </c>
      <c r="V257" s="402">
        <v>25.595012306607501</v>
      </c>
      <c r="W257" s="402">
        <v>26.3048022101658</v>
      </c>
      <c r="X257" s="402">
        <v>2.1461445932681502</v>
      </c>
      <c r="Y257" s="289" t="s">
        <v>4452</v>
      </c>
    </row>
    <row r="258" spans="1:25" ht="12">
      <c r="A258" s="4" t="s">
        <v>8789</v>
      </c>
      <c r="C258" s="289" t="s">
        <v>4434</v>
      </c>
      <c r="D258" s="289" t="s">
        <v>4429</v>
      </c>
      <c r="E258" s="289">
        <v>43.3</v>
      </c>
      <c r="F258" s="289">
        <v>-6</v>
      </c>
      <c r="H258" s="290" t="s">
        <v>4435</v>
      </c>
      <c r="I258" s="291" t="s">
        <v>4436</v>
      </c>
      <c r="J258" s="291" t="s">
        <v>4438</v>
      </c>
      <c r="K258" s="291">
        <v>180.55599999999998</v>
      </c>
      <c r="L258" s="291">
        <v>-1.95</v>
      </c>
      <c r="M258" s="295">
        <f t="shared" si="7"/>
        <v>25.142299999999999</v>
      </c>
      <c r="O258" s="289" t="s">
        <v>4451</v>
      </c>
      <c r="Q258" s="402">
        <v>15.938356108181701</v>
      </c>
      <c r="R258" s="402">
        <v>16.636794597141201</v>
      </c>
      <c r="S258" s="402">
        <v>17.911680184339701</v>
      </c>
      <c r="T258" s="402">
        <v>20.135073194229001</v>
      </c>
      <c r="U258" s="402">
        <v>22.347079518346799</v>
      </c>
      <c r="V258" s="402">
        <v>23.6761192944494</v>
      </c>
      <c r="W258" s="402">
        <v>24.319888569845901</v>
      </c>
      <c r="X258" s="402">
        <v>2.1331053614216202</v>
      </c>
      <c r="Y258" s="289" t="s">
        <v>4454</v>
      </c>
    </row>
    <row r="259" spans="1:25" ht="12">
      <c r="A259" s="4" t="s">
        <v>8790</v>
      </c>
      <c r="C259" s="289" t="s">
        <v>4433</v>
      </c>
      <c r="D259" s="289" t="s">
        <v>4429</v>
      </c>
      <c r="E259" s="289">
        <v>43.3</v>
      </c>
      <c r="F259" s="289">
        <v>-6</v>
      </c>
      <c r="H259" s="290" t="s">
        <v>2620</v>
      </c>
      <c r="I259" s="291" t="s">
        <v>4443</v>
      </c>
      <c r="J259" s="291" t="s">
        <v>4438</v>
      </c>
      <c r="K259" s="293">
        <v>180.60799999999998</v>
      </c>
      <c r="L259" s="293">
        <v>-1.85</v>
      </c>
      <c r="M259" s="295">
        <f t="shared" si="7"/>
        <v>24.658299999999997</v>
      </c>
      <c r="O259" s="289" t="s">
        <v>4448</v>
      </c>
      <c r="Q259" s="402">
        <v>15.6060104980382</v>
      </c>
      <c r="R259" s="402">
        <v>16.275163364289401</v>
      </c>
      <c r="S259" s="402">
        <v>17.556156507248801</v>
      </c>
      <c r="T259" s="402">
        <v>19.766081383586101</v>
      </c>
      <c r="U259" s="402">
        <v>21.971685791045399</v>
      </c>
      <c r="V259" s="402">
        <v>23.267186722145102</v>
      </c>
      <c r="W259" s="402">
        <v>23.918409659617701</v>
      </c>
      <c r="X259" s="402">
        <v>2.1276285716205701</v>
      </c>
      <c r="Y259" s="289" t="s">
        <v>4452</v>
      </c>
    </row>
    <row r="260" spans="1:25" ht="12">
      <c r="A260" s="4" t="s">
        <v>8791</v>
      </c>
      <c r="C260" s="289" t="s">
        <v>4434</v>
      </c>
      <c r="D260" s="289" t="s">
        <v>4429</v>
      </c>
      <c r="E260" s="289">
        <v>43.3</v>
      </c>
      <c r="F260" s="289">
        <v>-6</v>
      </c>
      <c r="H260" s="290" t="s">
        <v>4435</v>
      </c>
      <c r="I260" s="291" t="s">
        <v>4436</v>
      </c>
      <c r="J260" s="291" t="s">
        <v>4438</v>
      </c>
      <c r="K260" s="293">
        <v>180.65999999999997</v>
      </c>
      <c r="L260" s="293">
        <v>-1.8</v>
      </c>
      <c r="M260" s="295">
        <f t="shared" si="7"/>
        <v>24.417200000000001</v>
      </c>
      <c r="O260" s="289" t="s">
        <v>4448</v>
      </c>
      <c r="Q260" s="402">
        <v>15.390626945625</v>
      </c>
      <c r="R260" s="402">
        <v>16.0450627543926</v>
      </c>
      <c r="S260" s="402">
        <v>17.385133942924199</v>
      </c>
      <c r="T260" s="402">
        <v>19.615760754537799</v>
      </c>
      <c r="U260" s="402">
        <v>21.830003860691399</v>
      </c>
      <c r="V260" s="402">
        <v>23.136666362579501</v>
      </c>
      <c r="W260" s="402">
        <v>23.8099748794567</v>
      </c>
      <c r="X260" s="402">
        <v>2.14577083794773</v>
      </c>
      <c r="Y260" s="289" t="s">
        <v>4453</v>
      </c>
    </row>
    <row r="261" spans="1:25" ht="12">
      <c r="A261" s="4" t="s">
        <v>8792</v>
      </c>
      <c r="C261" s="289" t="s">
        <v>4433</v>
      </c>
      <c r="D261" s="289" t="s">
        <v>4428</v>
      </c>
      <c r="E261" s="289">
        <v>43.3</v>
      </c>
      <c r="F261" s="289">
        <v>-6</v>
      </c>
      <c r="H261" s="290" t="s">
        <v>4435</v>
      </c>
      <c r="I261" s="291" t="s">
        <v>4436</v>
      </c>
      <c r="J261" s="291" t="s">
        <v>4444</v>
      </c>
      <c r="K261" s="293">
        <v>180.71199999999996</v>
      </c>
      <c r="L261" s="293">
        <v>-1.9</v>
      </c>
      <c r="M261" s="295">
        <f t="shared" si="7"/>
        <v>24.900000000000002</v>
      </c>
      <c r="O261" s="289" t="s">
        <v>4448</v>
      </c>
      <c r="Q261" s="402">
        <v>15.753136404021999</v>
      </c>
      <c r="R261" s="402">
        <v>16.373411440798002</v>
      </c>
      <c r="S261" s="402">
        <v>17.745265247328401</v>
      </c>
      <c r="T261" s="402">
        <v>19.952990815106599</v>
      </c>
      <c r="U261" s="402">
        <v>22.1558206557823</v>
      </c>
      <c r="V261" s="402">
        <v>23.525066852893001</v>
      </c>
      <c r="W261" s="402">
        <v>24.165300187546201</v>
      </c>
      <c r="X261" s="402">
        <v>2.1428271286283</v>
      </c>
      <c r="Y261" s="289" t="s">
        <v>4452</v>
      </c>
    </row>
    <row r="262" spans="1:25" ht="12">
      <c r="A262" s="4" t="s">
        <v>8793</v>
      </c>
      <c r="C262" s="289" t="s">
        <v>4434</v>
      </c>
      <c r="D262" s="289" t="s">
        <v>4429</v>
      </c>
      <c r="E262" s="289">
        <v>43.3</v>
      </c>
      <c r="F262" s="289">
        <v>-6</v>
      </c>
      <c r="H262" s="290" t="s">
        <v>2620</v>
      </c>
      <c r="I262" s="291" t="s">
        <v>4436</v>
      </c>
      <c r="J262" s="291" t="s">
        <v>4438</v>
      </c>
      <c r="K262" s="293">
        <v>180.76399999999995</v>
      </c>
      <c r="L262" s="293">
        <v>-1.95</v>
      </c>
      <c r="M262" s="295">
        <f t="shared" si="7"/>
        <v>25.142299999999999</v>
      </c>
      <c r="O262" s="289" t="s">
        <v>4448</v>
      </c>
      <c r="Q262" s="402">
        <v>15.9870277068585</v>
      </c>
      <c r="R262" s="402">
        <v>16.6581543555242</v>
      </c>
      <c r="S262" s="402">
        <v>17.964344905998001</v>
      </c>
      <c r="T262" s="402">
        <v>20.156477106425601</v>
      </c>
      <c r="U262" s="402">
        <v>22.385698725228</v>
      </c>
      <c r="V262" s="402">
        <v>23.694618463806101</v>
      </c>
      <c r="W262" s="402">
        <v>24.337885274616799</v>
      </c>
      <c r="X262" s="402">
        <v>2.1319923731425399</v>
      </c>
      <c r="Y262" s="289" t="s">
        <v>4452</v>
      </c>
    </row>
    <row r="263" spans="1:25" ht="12">
      <c r="A263" s="4" t="s">
        <v>8794</v>
      </c>
      <c r="C263" s="289" t="s">
        <v>4434</v>
      </c>
      <c r="D263" s="289" t="s">
        <v>4428</v>
      </c>
      <c r="E263" s="289">
        <v>43.3</v>
      </c>
      <c r="F263" s="289">
        <v>-6</v>
      </c>
      <c r="H263" s="290" t="s">
        <v>2620</v>
      </c>
      <c r="I263" s="291" t="s">
        <v>4436</v>
      </c>
      <c r="J263" s="291" t="s">
        <v>4438</v>
      </c>
      <c r="K263" s="293">
        <v>180.81599999999995</v>
      </c>
      <c r="L263" s="293">
        <v>-1.88</v>
      </c>
      <c r="M263" s="295">
        <f t="shared" si="7"/>
        <v>24.803248</v>
      </c>
      <c r="O263" s="289" t="s">
        <v>4449</v>
      </c>
      <c r="Q263" s="402">
        <v>15.6826354152962</v>
      </c>
      <c r="R263" s="402">
        <v>16.384529610120602</v>
      </c>
      <c r="S263" s="402">
        <v>17.629361333118101</v>
      </c>
      <c r="T263" s="402">
        <v>19.8567223105198</v>
      </c>
      <c r="U263" s="402">
        <v>22.0728478573457</v>
      </c>
      <c r="V263" s="402">
        <v>23.3531282595326</v>
      </c>
      <c r="W263" s="402">
        <v>24.078393637842598</v>
      </c>
      <c r="X263" s="402">
        <v>2.1290506859730001</v>
      </c>
      <c r="Y263" s="289" t="s">
        <v>4452</v>
      </c>
    </row>
    <row r="264" spans="1:25" ht="12">
      <c r="A264" s="4" t="s">
        <v>8795</v>
      </c>
      <c r="C264" s="289" t="s">
        <v>4433</v>
      </c>
      <c r="D264" s="289" t="s">
        <v>4429</v>
      </c>
      <c r="E264" s="289">
        <v>43.3</v>
      </c>
      <c r="F264" s="289">
        <v>-6</v>
      </c>
      <c r="H264" s="290" t="s">
        <v>4435</v>
      </c>
      <c r="I264" s="291" t="s">
        <v>4436</v>
      </c>
      <c r="J264" s="291" t="s">
        <v>4438</v>
      </c>
      <c r="K264" s="293">
        <v>180.86799999999994</v>
      </c>
      <c r="L264" s="293">
        <v>-1.4</v>
      </c>
      <c r="M264" s="295">
        <f t="shared" si="7"/>
        <v>22.51</v>
      </c>
      <c r="O264" s="289" t="s">
        <v>4448</v>
      </c>
      <c r="Q264" s="402">
        <v>14.143537205949499</v>
      </c>
      <c r="R264" s="402">
        <v>14.7427616300678</v>
      </c>
      <c r="S264" s="402">
        <v>16.0001699717196</v>
      </c>
      <c r="T264" s="402">
        <v>18.222555653064799</v>
      </c>
      <c r="U264" s="402">
        <v>20.412549359300201</v>
      </c>
      <c r="V264" s="402">
        <v>21.741276093078799</v>
      </c>
      <c r="W264" s="402">
        <v>22.402837981556399</v>
      </c>
      <c r="X264" s="402">
        <v>2.1209454159091301</v>
      </c>
      <c r="Y264" s="289" t="s">
        <v>4452</v>
      </c>
    </row>
    <row r="265" spans="1:25" ht="12">
      <c r="A265" s="4" t="s">
        <v>8796</v>
      </c>
      <c r="C265" s="289" t="s">
        <v>4433</v>
      </c>
      <c r="D265" s="289" t="s">
        <v>4429</v>
      </c>
      <c r="E265" s="289">
        <v>43.3</v>
      </c>
      <c r="F265" s="289">
        <v>-6</v>
      </c>
      <c r="H265" s="290" t="s">
        <v>4435</v>
      </c>
      <c r="I265" s="291" t="s">
        <v>4436</v>
      </c>
      <c r="J265" s="291" t="s">
        <v>4438</v>
      </c>
      <c r="K265" s="293">
        <v>180.91999999999993</v>
      </c>
      <c r="L265" s="293">
        <v>-2.1</v>
      </c>
      <c r="M265" s="295">
        <f t="shared" si="7"/>
        <v>25.872800000000002</v>
      </c>
      <c r="O265" s="289" t="s">
        <v>4448</v>
      </c>
      <c r="Q265" s="402">
        <v>16.5312169566573</v>
      </c>
      <c r="R265" s="402">
        <v>17.163360327331599</v>
      </c>
      <c r="S265" s="402">
        <v>18.463336099499699</v>
      </c>
      <c r="T265" s="402">
        <v>20.676389506524799</v>
      </c>
      <c r="U265" s="402">
        <v>22.882095097027399</v>
      </c>
      <c r="V265" s="402">
        <v>24.095662304810599</v>
      </c>
      <c r="W265" s="402">
        <v>24.7758171484485</v>
      </c>
      <c r="X265" s="402">
        <v>2.1226501784954799</v>
      </c>
      <c r="Y265" s="289" t="s">
        <v>4452</v>
      </c>
    </row>
    <row r="266" spans="1:25" ht="12">
      <c r="A266" s="4" t="s">
        <v>8797</v>
      </c>
      <c r="C266" s="289" t="s">
        <v>4433</v>
      </c>
      <c r="D266" s="289" t="s">
        <v>4428</v>
      </c>
      <c r="E266" s="289">
        <v>43.3</v>
      </c>
      <c r="F266" s="289">
        <v>-6</v>
      </c>
      <c r="H266" s="290" t="s">
        <v>2620</v>
      </c>
      <c r="I266" s="291" t="s">
        <v>4436</v>
      </c>
      <c r="J266" s="291" t="s">
        <v>4444</v>
      </c>
      <c r="K266" s="293">
        <v>180.97199999999992</v>
      </c>
      <c r="L266" s="293">
        <v>-2.5299999999999998</v>
      </c>
      <c r="M266" s="295">
        <f t="shared" si="7"/>
        <v>27.996828000000001</v>
      </c>
      <c r="O266" s="289" t="s">
        <v>4449</v>
      </c>
      <c r="Q266" s="402">
        <v>18.050092554769002</v>
      </c>
      <c r="R266" s="402">
        <v>18.7021786820995</v>
      </c>
      <c r="S266" s="402">
        <v>20.009775570138199</v>
      </c>
      <c r="T266" s="402">
        <v>22.185497539055799</v>
      </c>
      <c r="U266" s="402">
        <v>24.395889438837301</v>
      </c>
      <c r="V266" s="402">
        <v>25.682895209057001</v>
      </c>
      <c r="W266" s="402">
        <v>26.3394902184404</v>
      </c>
      <c r="X266" s="402">
        <v>2.12317364233814</v>
      </c>
      <c r="Y266" s="289" t="s">
        <v>4452</v>
      </c>
    </row>
    <row r="267" spans="1:25" ht="12">
      <c r="A267" s="4" t="s">
        <v>8798</v>
      </c>
      <c r="C267" s="289" t="s">
        <v>4433</v>
      </c>
      <c r="D267" s="289" t="s">
        <v>4428</v>
      </c>
      <c r="E267" s="289">
        <v>43.3</v>
      </c>
      <c r="F267" s="289">
        <v>-6</v>
      </c>
      <c r="H267" s="290" t="s">
        <v>4435</v>
      </c>
      <c r="I267" s="291" t="s">
        <v>4443</v>
      </c>
      <c r="J267" s="291" t="s">
        <v>4438</v>
      </c>
      <c r="K267" s="293">
        <v>181.02399999999992</v>
      </c>
      <c r="L267" s="293">
        <v>-2.0499999999999998</v>
      </c>
      <c r="M267" s="295">
        <f t="shared" si="7"/>
        <v>25.628699999999998</v>
      </c>
      <c r="O267" s="289" t="s">
        <v>4448</v>
      </c>
      <c r="Q267" s="402">
        <v>16.313811521421201</v>
      </c>
      <c r="R267" s="402">
        <v>16.935253421717899</v>
      </c>
      <c r="S267" s="402">
        <v>18.226756102871299</v>
      </c>
      <c r="T267" s="402">
        <v>20.4443168957681</v>
      </c>
      <c r="U267" s="402">
        <v>22.680266026384501</v>
      </c>
      <c r="V267" s="402">
        <v>23.8886423724515</v>
      </c>
      <c r="W267" s="402">
        <v>24.491849181854001</v>
      </c>
      <c r="X267" s="402">
        <v>2.12130637546848</v>
      </c>
      <c r="Y267" s="289" t="s">
        <v>4452</v>
      </c>
    </row>
    <row r="268" spans="1:25" ht="12">
      <c r="A268" s="4" t="s">
        <v>8799</v>
      </c>
      <c r="C268" s="289" t="s">
        <v>4433</v>
      </c>
      <c r="D268" s="289" t="s">
        <v>4429</v>
      </c>
      <c r="E268" s="289">
        <v>43.3</v>
      </c>
      <c r="F268" s="289">
        <v>-6</v>
      </c>
      <c r="H268" s="290" t="s">
        <v>4435</v>
      </c>
      <c r="I268" s="291" t="s">
        <v>4436</v>
      </c>
      <c r="J268" s="291" t="s">
        <v>4438</v>
      </c>
      <c r="K268" s="293">
        <v>181.07599999999991</v>
      </c>
      <c r="L268" s="293">
        <v>-1.95</v>
      </c>
      <c r="M268" s="295">
        <f t="shared" si="7"/>
        <v>25.142299999999999</v>
      </c>
      <c r="O268" s="289" t="s">
        <v>4448</v>
      </c>
      <c r="Q268" s="402">
        <v>15.9843435871403</v>
      </c>
      <c r="R268" s="402">
        <v>16.610364003261498</v>
      </c>
      <c r="S268" s="402">
        <v>17.943177840176499</v>
      </c>
      <c r="T268" s="402">
        <v>20.146919145022899</v>
      </c>
      <c r="U268" s="402">
        <v>22.378371647571299</v>
      </c>
      <c r="V268" s="402">
        <v>23.604312856351299</v>
      </c>
      <c r="W268" s="402">
        <v>24.281221951341401</v>
      </c>
      <c r="X268" s="402">
        <v>2.1336806304397999</v>
      </c>
      <c r="Y268" s="289" t="s">
        <v>4453</v>
      </c>
    </row>
    <row r="269" spans="1:25" ht="12">
      <c r="A269" s="4" t="s">
        <v>8800</v>
      </c>
      <c r="C269" s="289" t="s">
        <v>4434</v>
      </c>
      <c r="D269" s="289" t="s">
        <v>4429</v>
      </c>
      <c r="E269" s="289">
        <v>43.3</v>
      </c>
      <c r="F269" s="289">
        <v>-6</v>
      </c>
      <c r="H269" s="290" t="s">
        <v>4435</v>
      </c>
      <c r="I269" s="291" t="s">
        <v>4443</v>
      </c>
      <c r="J269" s="291" t="s">
        <v>4438</v>
      </c>
      <c r="K269" s="293">
        <v>181.1279999999999</v>
      </c>
      <c r="L269" s="293">
        <v>-1.78</v>
      </c>
      <c r="M269" s="295">
        <f t="shared" si="7"/>
        <v>24.320927999999999</v>
      </c>
      <c r="O269" s="289" t="s">
        <v>4448</v>
      </c>
      <c r="Q269" s="402">
        <v>15.2985735722991</v>
      </c>
      <c r="R269" s="402">
        <v>15.955452646120699</v>
      </c>
      <c r="S269" s="402">
        <v>17.267237303852301</v>
      </c>
      <c r="T269" s="402">
        <v>19.517119561969501</v>
      </c>
      <c r="U269" s="402">
        <v>21.750390886478499</v>
      </c>
      <c r="V269" s="402">
        <v>23.0762831684237</v>
      </c>
      <c r="W269" s="402">
        <v>23.6756554484958</v>
      </c>
      <c r="X269" s="402">
        <v>2.1553900999933799</v>
      </c>
      <c r="Y269" s="289" t="s">
        <v>4453</v>
      </c>
    </row>
    <row r="270" spans="1:25" ht="12">
      <c r="A270" s="4" t="s">
        <v>8801</v>
      </c>
      <c r="C270" s="289" t="s">
        <v>4434</v>
      </c>
      <c r="D270" s="289" t="s">
        <v>4429</v>
      </c>
      <c r="E270" s="289">
        <v>43.3</v>
      </c>
      <c r="F270" s="289">
        <v>-6</v>
      </c>
      <c r="H270" s="290" t="s">
        <v>4435</v>
      </c>
      <c r="I270" s="291" t="s">
        <v>4436</v>
      </c>
      <c r="J270" s="291" t="s">
        <v>4444</v>
      </c>
      <c r="K270" s="293">
        <v>181.17999999999989</v>
      </c>
      <c r="L270" s="293">
        <v>-2.5299999999999998</v>
      </c>
      <c r="M270" s="295">
        <f t="shared" si="7"/>
        <v>27.996828000000001</v>
      </c>
      <c r="O270" s="289" t="s">
        <v>4448</v>
      </c>
      <c r="Q270" s="402">
        <v>17.946939615534699</v>
      </c>
      <c r="R270" s="402">
        <v>18.635578202583702</v>
      </c>
      <c r="S270" s="402">
        <v>19.9501985448189</v>
      </c>
      <c r="T270" s="402">
        <v>22.146061140832401</v>
      </c>
      <c r="U270" s="402">
        <v>24.321818657833699</v>
      </c>
      <c r="V270" s="402">
        <v>25.716843851697298</v>
      </c>
      <c r="W270" s="402">
        <v>26.330218936817602</v>
      </c>
      <c r="X270" s="402">
        <v>2.1289453918057601</v>
      </c>
      <c r="Y270" s="289" t="s">
        <v>4453</v>
      </c>
    </row>
    <row r="271" spans="1:25" ht="12">
      <c r="A271" s="4" t="s">
        <v>8802</v>
      </c>
      <c r="C271" s="289" t="s">
        <v>4433</v>
      </c>
      <c r="D271" s="289" t="s">
        <v>4428</v>
      </c>
      <c r="E271" s="289">
        <v>43.3</v>
      </c>
      <c r="F271" s="289">
        <v>-6</v>
      </c>
      <c r="H271" s="290" t="s">
        <v>2620</v>
      </c>
      <c r="I271" s="291" t="s">
        <v>4443</v>
      </c>
      <c r="J271" s="291" t="s">
        <v>4444</v>
      </c>
      <c r="K271" s="293">
        <v>181.23199999999989</v>
      </c>
      <c r="L271" s="293">
        <v>-2.8</v>
      </c>
      <c r="M271" s="295">
        <f t="shared" si="7"/>
        <v>29.353200000000001</v>
      </c>
      <c r="O271" s="289" t="s">
        <v>4448</v>
      </c>
      <c r="Q271" s="402">
        <v>18.940393741414201</v>
      </c>
      <c r="R271" s="402">
        <v>19.596205710402401</v>
      </c>
      <c r="S271" s="402">
        <v>20.8905473811547</v>
      </c>
      <c r="T271" s="402">
        <v>23.137380958319099</v>
      </c>
      <c r="U271" s="402">
        <v>25.365630085986101</v>
      </c>
      <c r="V271" s="402">
        <v>26.667115012598899</v>
      </c>
      <c r="W271" s="402">
        <v>27.251441965657399</v>
      </c>
      <c r="X271" s="402">
        <v>2.1454924722884199</v>
      </c>
      <c r="Y271" s="289" t="s">
        <v>4452</v>
      </c>
    </row>
    <row r="272" spans="1:25" ht="12">
      <c r="A272" s="4" t="s">
        <v>8803</v>
      </c>
      <c r="C272" s="289" t="s">
        <v>4433</v>
      </c>
      <c r="D272" s="289" t="s">
        <v>4428</v>
      </c>
      <c r="E272" s="289">
        <v>43.3</v>
      </c>
      <c r="F272" s="289">
        <v>-6</v>
      </c>
      <c r="H272" s="290" t="s">
        <v>4435</v>
      </c>
      <c r="I272" s="291" t="s">
        <v>4443</v>
      </c>
      <c r="J272" s="291" t="s">
        <v>4438</v>
      </c>
      <c r="K272" s="293">
        <v>181.28399999999988</v>
      </c>
      <c r="L272" s="293">
        <v>-2</v>
      </c>
      <c r="M272" s="295">
        <f t="shared" si="7"/>
        <v>25.385200000000001</v>
      </c>
      <c r="O272" s="289" t="s">
        <v>4451</v>
      </c>
      <c r="Q272" s="402">
        <v>16.2358669343472</v>
      </c>
      <c r="R272" s="402">
        <v>16.844937026169099</v>
      </c>
      <c r="S272" s="402">
        <v>18.1157328176823</v>
      </c>
      <c r="T272" s="402">
        <v>20.3246627356069</v>
      </c>
      <c r="U272" s="402">
        <v>22.547568354613301</v>
      </c>
      <c r="V272" s="402">
        <v>23.7935684538438</v>
      </c>
      <c r="W272" s="402">
        <v>24.479612567311101</v>
      </c>
      <c r="X272" s="402">
        <v>2.1248202277573598</v>
      </c>
      <c r="Y272" s="289" t="s">
        <v>4453</v>
      </c>
    </row>
    <row r="273" spans="1:25" ht="12">
      <c r="A273" s="4" t="s">
        <v>8804</v>
      </c>
      <c r="C273" s="289" t="s">
        <v>4434</v>
      </c>
      <c r="D273" s="289" t="s">
        <v>4428</v>
      </c>
      <c r="E273" s="289">
        <v>43.3</v>
      </c>
      <c r="F273" s="289">
        <v>-6</v>
      </c>
      <c r="H273" s="290" t="s">
        <v>4435</v>
      </c>
      <c r="I273" s="291" t="s">
        <v>4436</v>
      </c>
      <c r="J273" s="291" t="s">
        <v>4438</v>
      </c>
      <c r="K273" s="291">
        <v>181.33599999999987</v>
      </c>
      <c r="L273" s="291">
        <v>-2.95</v>
      </c>
      <c r="M273" s="295">
        <f t="shared" si="7"/>
        <v>30.114300000000004</v>
      </c>
      <c r="O273" s="289" t="s">
        <v>4448</v>
      </c>
      <c r="Q273" s="402">
        <v>19.467745020582999</v>
      </c>
      <c r="R273" s="402">
        <v>20.153316023585301</v>
      </c>
      <c r="S273" s="402">
        <v>21.435983590703</v>
      </c>
      <c r="T273" s="402">
        <v>23.655249118111499</v>
      </c>
      <c r="U273" s="402">
        <v>25.8750743716339</v>
      </c>
      <c r="V273" s="402">
        <v>27.208472198704801</v>
      </c>
      <c r="W273" s="402">
        <v>27.8810443817619</v>
      </c>
      <c r="X273" s="402">
        <v>2.15173105191074</v>
      </c>
      <c r="Y273" s="289" t="s">
        <v>4454</v>
      </c>
    </row>
    <row r="274" spans="1:25" ht="12">
      <c r="A274" s="4" t="s">
        <v>8805</v>
      </c>
      <c r="C274" s="289" t="s">
        <v>4433</v>
      </c>
      <c r="D274" s="289" t="s">
        <v>4428</v>
      </c>
      <c r="E274" s="289">
        <v>43.3</v>
      </c>
      <c r="F274" s="289">
        <v>-6</v>
      </c>
      <c r="H274" s="290" t="s">
        <v>4435</v>
      </c>
      <c r="I274" s="291" t="s">
        <v>4436</v>
      </c>
      <c r="J274" s="291" t="s">
        <v>4438</v>
      </c>
      <c r="K274" s="291">
        <v>181.38799999999986</v>
      </c>
      <c r="L274" s="291">
        <v>-2.88</v>
      </c>
      <c r="M274" s="295">
        <f t="shared" si="7"/>
        <v>29.758447999999998</v>
      </c>
      <c r="O274" s="289" t="s">
        <v>4449</v>
      </c>
      <c r="Q274" s="402">
        <v>19.1974575296788</v>
      </c>
      <c r="R274" s="402">
        <v>19.869124620539399</v>
      </c>
      <c r="S274" s="402">
        <v>21.176377057551999</v>
      </c>
      <c r="T274" s="402">
        <v>23.419970761503201</v>
      </c>
      <c r="U274" s="402">
        <v>25.629591095134899</v>
      </c>
      <c r="V274" s="402">
        <v>26.940968751928501</v>
      </c>
      <c r="W274" s="402">
        <v>27.611589174863699</v>
      </c>
      <c r="X274" s="402">
        <v>2.1461066310303298</v>
      </c>
      <c r="Y274" s="289" t="s">
        <v>4452</v>
      </c>
    </row>
    <row r="275" spans="1:25" ht="12">
      <c r="A275" s="4" t="s">
        <v>8806</v>
      </c>
      <c r="C275" s="289" t="s">
        <v>4433</v>
      </c>
      <c r="D275" s="289" t="s">
        <v>4429</v>
      </c>
      <c r="E275" s="289">
        <v>43.3</v>
      </c>
      <c r="F275" s="289">
        <v>-6</v>
      </c>
      <c r="H275" s="290" t="s">
        <v>4435</v>
      </c>
      <c r="I275" s="291" t="s">
        <v>4443</v>
      </c>
      <c r="J275" s="291" t="s">
        <v>4438</v>
      </c>
      <c r="K275" s="291">
        <v>181.43999999999986</v>
      </c>
      <c r="L275" s="291">
        <v>-2.0499999999999998</v>
      </c>
      <c r="M275" s="295">
        <f t="shared" si="7"/>
        <v>25.628699999999998</v>
      </c>
      <c r="O275" s="289" t="s">
        <v>4448</v>
      </c>
      <c r="Q275" s="402">
        <v>16.258762060105401</v>
      </c>
      <c r="R275" s="402">
        <v>16.9889139596342</v>
      </c>
      <c r="S275" s="402">
        <v>18.2702201813104</v>
      </c>
      <c r="T275" s="402">
        <v>20.4461518940115</v>
      </c>
      <c r="U275" s="402">
        <v>22.667667580707501</v>
      </c>
      <c r="V275" s="402">
        <v>23.9309236664145</v>
      </c>
      <c r="W275" s="402">
        <v>24.5686932105403</v>
      </c>
      <c r="X275" s="402">
        <v>2.12036002878195</v>
      </c>
      <c r="Y275" s="289" t="s">
        <v>4452</v>
      </c>
    </row>
    <row r="276" spans="1:25" ht="12">
      <c r="A276" s="4" t="s">
        <v>8807</v>
      </c>
      <c r="C276" s="289" t="s">
        <v>4433</v>
      </c>
      <c r="D276" s="289" t="s">
        <v>4429</v>
      </c>
      <c r="E276" s="289">
        <v>43.3</v>
      </c>
      <c r="F276" s="289">
        <v>-6</v>
      </c>
      <c r="H276" s="290" t="s">
        <v>4435</v>
      </c>
      <c r="I276" s="291" t="s">
        <v>4436</v>
      </c>
      <c r="J276" s="291" t="s">
        <v>4444</v>
      </c>
      <c r="K276" s="291">
        <v>181.49199999999985</v>
      </c>
      <c r="L276" s="291">
        <v>-1.93</v>
      </c>
      <c r="M276" s="295">
        <f t="shared" ref="M276:M307" si="8">15.7-4.36*(L276-1.1+1)+0.12*(L276-1.1+1)*(L276-1.1+1)</f>
        <v>25.045308000000002</v>
      </c>
      <c r="O276" s="289" t="s">
        <v>4451</v>
      </c>
      <c r="Q276" s="402">
        <v>15.8475463310533</v>
      </c>
      <c r="R276" s="402">
        <v>16.538982090365302</v>
      </c>
      <c r="S276" s="402">
        <v>17.871236924405199</v>
      </c>
      <c r="T276" s="402">
        <v>20.084476457223399</v>
      </c>
      <c r="U276" s="402">
        <v>22.299669276745</v>
      </c>
      <c r="V276" s="402">
        <v>23.522300321594301</v>
      </c>
      <c r="W276" s="402">
        <v>24.178246285326701</v>
      </c>
      <c r="X276" s="402">
        <v>2.1365395548633401</v>
      </c>
      <c r="Y276" s="289" t="s">
        <v>4452</v>
      </c>
    </row>
    <row r="277" spans="1:25" ht="12">
      <c r="A277" s="4" t="s">
        <v>8808</v>
      </c>
      <c r="C277" s="289" t="s">
        <v>4433</v>
      </c>
      <c r="D277" s="289" t="s">
        <v>4428</v>
      </c>
      <c r="E277" s="289">
        <v>43.3</v>
      </c>
      <c r="F277" s="289">
        <v>-6</v>
      </c>
      <c r="H277" s="290" t="s">
        <v>4435</v>
      </c>
      <c r="I277" s="291" t="s">
        <v>4436</v>
      </c>
      <c r="J277" s="291" t="s">
        <v>4438</v>
      </c>
      <c r="K277" s="291">
        <v>181.54399999999984</v>
      </c>
      <c r="L277" s="291">
        <v>-1.73</v>
      </c>
      <c r="M277" s="295">
        <f t="shared" si="8"/>
        <v>24.080667999999999</v>
      </c>
      <c r="O277" s="289" t="s">
        <v>4448</v>
      </c>
      <c r="Q277" s="402">
        <v>15.237390931255501</v>
      </c>
      <c r="R277" s="402">
        <v>15.919153140492501</v>
      </c>
      <c r="S277" s="402">
        <v>17.154326783318101</v>
      </c>
      <c r="T277" s="402">
        <v>19.346002167845501</v>
      </c>
      <c r="U277" s="402">
        <v>21.548686773166398</v>
      </c>
      <c r="V277" s="402">
        <v>22.894668274456901</v>
      </c>
      <c r="W277" s="402">
        <v>23.5704943112233</v>
      </c>
      <c r="X277" s="402">
        <v>2.1336764828359001</v>
      </c>
      <c r="Y277" s="289" t="s">
        <v>4452</v>
      </c>
    </row>
    <row r="278" spans="1:25" ht="12">
      <c r="A278" s="4" t="s">
        <v>8809</v>
      </c>
      <c r="C278" s="289" t="s">
        <v>4434</v>
      </c>
      <c r="D278" s="289" t="s">
        <v>4429</v>
      </c>
      <c r="E278" s="289">
        <v>43.3</v>
      </c>
      <c r="F278" s="289">
        <v>-6</v>
      </c>
      <c r="H278" s="290" t="s">
        <v>4435</v>
      </c>
      <c r="I278" s="291" t="s">
        <v>4443</v>
      </c>
      <c r="J278" s="291" t="s">
        <v>4444</v>
      </c>
      <c r="K278" s="291">
        <v>181.59599999999983</v>
      </c>
      <c r="L278" s="291">
        <v>-1.44</v>
      </c>
      <c r="M278" s="295">
        <f t="shared" si="8"/>
        <v>22.698992000000001</v>
      </c>
      <c r="O278" s="289" t="s">
        <v>4451</v>
      </c>
      <c r="Q278" s="402">
        <v>14.2013450592836</v>
      </c>
      <c r="R278" s="402">
        <v>14.8588844130576</v>
      </c>
      <c r="S278" s="402">
        <v>16.1071792245639</v>
      </c>
      <c r="T278" s="402">
        <v>18.323631944849499</v>
      </c>
      <c r="U278" s="402">
        <v>20.563647939010099</v>
      </c>
      <c r="V278" s="402">
        <v>21.811238102302699</v>
      </c>
      <c r="W278" s="402">
        <v>22.432501300378899</v>
      </c>
      <c r="X278" s="402">
        <v>2.1165142793743201</v>
      </c>
      <c r="Y278" s="289" t="s">
        <v>4452</v>
      </c>
    </row>
    <row r="279" spans="1:25" ht="12">
      <c r="A279" s="4" t="s">
        <v>8810</v>
      </c>
      <c r="C279" s="289" t="s">
        <v>4434</v>
      </c>
      <c r="D279" s="289" t="s">
        <v>4428</v>
      </c>
      <c r="E279" s="289">
        <v>43.3</v>
      </c>
      <c r="F279" s="289">
        <v>-6</v>
      </c>
      <c r="H279" s="290" t="s">
        <v>4435</v>
      </c>
      <c r="I279" s="291" t="s">
        <v>4436</v>
      </c>
      <c r="J279" s="291" t="s">
        <v>4438</v>
      </c>
      <c r="K279" s="291">
        <v>181.64799999999983</v>
      </c>
      <c r="L279" s="291">
        <v>-3</v>
      </c>
      <c r="M279" s="295">
        <f t="shared" si="8"/>
        <v>30.369199999999999</v>
      </c>
      <c r="O279" s="289" t="s">
        <v>4448</v>
      </c>
      <c r="Q279" s="402">
        <v>19.589884749555701</v>
      </c>
      <c r="R279" s="402">
        <v>20.3509617384873</v>
      </c>
      <c r="S279" s="402">
        <v>21.658476817097601</v>
      </c>
      <c r="T279" s="402">
        <v>23.840177370692899</v>
      </c>
      <c r="U279" s="402">
        <v>26.0376561511452</v>
      </c>
      <c r="V279" s="402">
        <v>27.309750031876799</v>
      </c>
      <c r="W279" s="402">
        <v>27.928093145979801</v>
      </c>
      <c r="X279" s="402">
        <v>2.1267010304290102</v>
      </c>
      <c r="Y279" s="289" t="s">
        <v>4452</v>
      </c>
    </row>
    <row r="280" spans="1:25" ht="12">
      <c r="A280" s="4" t="s">
        <v>8811</v>
      </c>
      <c r="C280" s="289" t="s">
        <v>4433</v>
      </c>
      <c r="D280" s="289" t="s">
        <v>4429</v>
      </c>
      <c r="E280" s="289">
        <v>43.3</v>
      </c>
      <c r="F280" s="289">
        <v>-6</v>
      </c>
      <c r="H280" s="290" t="s">
        <v>4435</v>
      </c>
      <c r="I280" s="291" t="s">
        <v>4436</v>
      </c>
      <c r="J280" s="291" t="s">
        <v>4438</v>
      </c>
      <c r="K280" s="291">
        <v>181.7</v>
      </c>
      <c r="L280" s="291">
        <v>-2</v>
      </c>
      <c r="M280" s="295">
        <f t="shared" si="8"/>
        <v>25.385200000000001</v>
      </c>
      <c r="O280" s="289" t="s">
        <v>4448</v>
      </c>
      <c r="Q280" s="402">
        <v>16.231299916321301</v>
      </c>
      <c r="R280" s="402">
        <v>16.845914709270598</v>
      </c>
      <c r="S280" s="402">
        <v>18.137170643582799</v>
      </c>
      <c r="T280" s="402">
        <v>20.292114977458201</v>
      </c>
      <c r="U280" s="402">
        <v>22.456309975694499</v>
      </c>
      <c r="V280" s="402">
        <v>23.732009763255999</v>
      </c>
      <c r="W280" s="402">
        <v>24.4087170347381</v>
      </c>
      <c r="X280" s="402">
        <v>2.091675746115</v>
      </c>
      <c r="Y280" s="289" t="s">
        <v>4452</v>
      </c>
    </row>
    <row r="281" spans="1:25" ht="12">
      <c r="A281" s="4" t="s">
        <v>8812</v>
      </c>
      <c r="C281" s="289" t="s">
        <v>4433</v>
      </c>
      <c r="D281" s="289" t="s">
        <v>4429</v>
      </c>
      <c r="E281" s="289">
        <v>43.3</v>
      </c>
      <c r="F281" s="289">
        <v>-6</v>
      </c>
      <c r="H281" s="290" t="s">
        <v>4435</v>
      </c>
      <c r="I281" s="291" t="s">
        <v>4436</v>
      </c>
      <c r="J281" s="291" t="s">
        <v>4439</v>
      </c>
      <c r="K281" s="291">
        <v>181.79090909090908</v>
      </c>
      <c r="L281" s="291">
        <v>-1.1000000000000001</v>
      </c>
      <c r="M281" s="295">
        <f t="shared" si="8"/>
        <v>21.104800000000001</v>
      </c>
      <c r="O281" s="289" t="s">
        <v>4448</v>
      </c>
      <c r="Q281" s="402">
        <v>12.9212441556607</v>
      </c>
      <c r="R281" s="402">
        <v>13.588693704726801</v>
      </c>
      <c r="S281" s="402">
        <v>14.857834271774999</v>
      </c>
      <c r="T281" s="402">
        <v>17.094401122173899</v>
      </c>
      <c r="U281" s="402">
        <v>19.274504092958299</v>
      </c>
      <c r="V281" s="402">
        <v>20.565732972759999</v>
      </c>
      <c r="W281" s="402">
        <v>21.324665909727301</v>
      </c>
      <c r="X281" s="402">
        <v>2.13661945419849</v>
      </c>
      <c r="Y281" s="289" t="s">
        <v>4454</v>
      </c>
    </row>
    <row r="282" spans="1:25" ht="12">
      <c r="A282" s="4" t="s">
        <v>8813</v>
      </c>
      <c r="C282" s="289" t="s">
        <v>4433</v>
      </c>
      <c r="D282" s="289" t="s">
        <v>4429</v>
      </c>
      <c r="E282" s="289">
        <v>43.3</v>
      </c>
      <c r="F282" s="289">
        <v>-6</v>
      </c>
      <c r="H282" s="290" t="s">
        <v>4435</v>
      </c>
      <c r="I282" s="291" t="s">
        <v>4436</v>
      </c>
      <c r="J282" s="291" t="s">
        <v>4439</v>
      </c>
      <c r="K282" s="291">
        <v>181.88181818181818</v>
      </c>
      <c r="L282" s="291">
        <v>-1.38</v>
      </c>
      <c r="M282" s="295">
        <f t="shared" si="8"/>
        <v>22.415647999999997</v>
      </c>
      <c r="O282" s="289" t="s">
        <v>4451</v>
      </c>
      <c r="Q282" s="402">
        <v>13.921642583365299</v>
      </c>
      <c r="R282" s="402">
        <v>14.619093700868399</v>
      </c>
      <c r="S282" s="402">
        <v>15.906946470172601</v>
      </c>
      <c r="T282" s="402">
        <v>18.072684608491699</v>
      </c>
      <c r="U282" s="402">
        <v>20.309451463386601</v>
      </c>
      <c r="V282" s="402">
        <v>21.5544925007998</v>
      </c>
      <c r="W282" s="402">
        <v>22.229940466520901</v>
      </c>
      <c r="X282" s="402">
        <v>2.122377174411</v>
      </c>
      <c r="Y282" s="289" t="s">
        <v>4454</v>
      </c>
    </row>
    <row r="283" spans="1:25" ht="12">
      <c r="A283" s="4" t="s">
        <v>8814</v>
      </c>
      <c r="C283" s="289" t="s">
        <v>4433</v>
      </c>
      <c r="D283" s="289" t="s">
        <v>4429</v>
      </c>
      <c r="E283" s="289">
        <v>43.3</v>
      </c>
      <c r="F283" s="289">
        <v>-6</v>
      </c>
      <c r="H283" s="290" t="s">
        <v>4435</v>
      </c>
      <c r="I283" s="291" t="s">
        <v>4436</v>
      </c>
      <c r="J283" s="291" t="s">
        <v>4439</v>
      </c>
      <c r="K283" s="291">
        <v>181.97272727272727</v>
      </c>
      <c r="L283" s="291">
        <v>-1.2</v>
      </c>
      <c r="M283" s="295">
        <f t="shared" si="8"/>
        <v>21.570799999999998</v>
      </c>
      <c r="O283" s="289" t="s">
        <v>4451</v>
      </c>
      <c r="Q283" s="402">
        <v>13.333433431519801</v>
      </c>
      <c r="R283" s="402">
        <v>13.995016194208899</v>
      </c>
      <c r="S283" s="402">
        <v>15.269036266423999</v>
      </c>
      <c r="T283" s="402">
        <v>17.4656263616716</v>
      </c>
      <c r="U283" s="402">
        <v>19.6616562090441</v>
      </c>
      <c r="V283" s="402">
        <v>20.942815049546599</v>
      </c>
      <c r="W283" s="402">
        <v>21.666278274306801</v>
      </c>
      <c r="X283" s="402">
        <v>2.1251768727932299</v>
      </c>
      <c r="Y283" s="289" t="s">
        <v>4452</v>
      </c>
    </row>
    <row r="284" spans="1:25" ht="12">
      <c r="A284" s="4" t="s">
        <v>8815</v>
      </c>
      <c r="C284" s="289" t="s">
        <v>4434</v>
      </c>
      <c r="D284" s="289" t="s">
        <v>4428</v>
      </c>
      <c r="E284" s="289">
        <v>43.3</v>
      </c>
      <c r="F284" s="289">
        <v>-6</v>
      </c>
      <c r="H284" s="290" t="s">
        <v>4435</v>
      </c>
      <c r="I284" s="291" t="s">
        <v>4443</v>
      </c>
      <c r="J284" s="291" t="s">
        <v>4445</v>
      </c>
      <c r="K284" s="291">
        <v>182.06363636363636</v>
      </c>
      <c r="L284" s="291">
        <v>-0.85</v>
      </c>
      <c r="M284" s="295">
        <f t="shared" si="8"/>
        <v>19.950299999999999</v>
      </c>
      <c r="O284" s="289" t="s">
        <v>4448</v>
      </c>
      <c r="Q284" s="402">
        <v>11.930754198253901</v>
      </c>
      <c r="R284" s="402">
        <v>12.7037164550005</v>
      </c>
      <c r="S284" s="402">
        <v>13.979789565286801</v>
      </c>
      <c r="T284" s="402">
        <v>16.2171797738214</v>
      </c>
      <c r="U284" s="402">
        <v>18.469485466733701</v>
      </c>
      <c r="V284" s="402">
        <v>19.744073839069902</v>
      </c>
      <c r="W284" s="402">
        <v>20.440813257506498</v>
      </c>
      <c r="X284" s="402">
        <v>2.1615092106781599</v>
      </c>
      <c r="Y284" s="289" t="s">
        <v>4453</v>
      </c>
    </row>
    <row r="285" spans="1:25" ht="12">
      <c r="A285" s="4" t="s">
        <v>8816</v>
      </c>
      <c r="C285" s="289" t="s">
        <v>4433</v>
      </c>
      <c r="D285" s="289" t="s">
        <v>4429</v>
      </c>
      <c r="E285" s="289">
        <v>43.3</v>
      </c>
      <c r="F285" s="289">
        <v>-6</v>
      </c>
      <c r="H285" s="290" t="s">
        <v>4435</v>
      </c>
      <c r="I285" s="291" t="s">
        <v>4436</v>
      </c>
      <c r="J285" s="291" t="s">
        <v>4439</v>
      </c>
      <c r="K285" s="291">
        <v>182.15454545454546</v>
      </c>
      <c r="L285" s="291">
        <v>-0.75</v>
      </c>
      <c r="M285" s="295">
        <f t="shared" si="8"/>
        <v>19.492699999999999</v>
      </c>
      <c r="O285" s="289" t="s">
        <v>4448</v>
      </c>
      <c r="Q285" s="402">
        <v>11.658332215651001</v>
      </c>
      <c r="R285" s="402">
        <v>12.365623502327599</v>
      </c>
      <c r="S285" s="402">
        <v>13.6158142072572</v>
      </c>
      <c r="T285" s="402">
        <v>15.8598124572692</v>
      </c>
      <c r="U285" s="402">
        <v>18.0934811108751</v>
      </c>
      <c r="V285" s="402">
        <v>19.423653714106099</v>
      </c>
      <c r="W285" s="402">
        <v>20.099064108165901</v>
      </c>
      <c r="X285" s="402">
        <v>2.1504813016003399</v>
      </c>
      <c r="Y285" s="289" t="s">
        <v>4452</v>
      </c>
    </row>
    <row r="286" spans="1:25" ht="12">
      <c r="A286" s="4" t="s">
        <v>8817</v>
      </c>
      <c r="C286" s="289" t="s">
        <v>4433</v>
      </c>
      <c r="D286" s="289" t="s">
        <v>4428</v>
      </c>
      <c r="E286" s="289">
        <v>43.3</v>
      </c>
      <c r="F286" s="289">
        <v>-6</v>
      </c>
      <c r="H286" s="290" t="s">
        <v>4435</v>
      </c>
      <c r="I286" s="291" t="s">
        <v>4436</v>
      </c>
      <c r="J286" s="291" t="s">
        <v>4439</v>
      </c>
      <c r="K286" s="291">
        <v>182.24545454545455</v>
      </c>
      <c r="L286" s="291">
        <v>-0.6</v>
      </c>
      <c r="M286" s="295">
        <f t="shared" si="8"/>
        <v>18.8108</v>
      </c>
      <c r="O286" s="289" t="s">
        <v>4448</v>
      </c>
      <c r="Q286" s="402">
        <v>11.1404083303297</v>
      </c>
      <c r="R286" s="402">
        <v>11.8187220986971</v>
      </c>
      <c r="S286" s="402">
        <v>13.1013365688279</v>
      </c>
      <c r="T286" s="402">
        <v>15.3054733818222</v>
      </c>
      <c r="U286" s="402">
        <v>17.506881772964199</v>
      </c>
      <c r="V286" s="402">
        <v>18.788070108135301</v>
      </c>
      <c r="W286" s="402">
        <v>19.432406436347701</v>
      </c>
      <c r="X286" s="402">
        <v>2.13114158262169</v>
      </c>
      <c r="Y286" s="289" t="s">
        <v>4453</v>
      </c>
    </row>
    <row r="287" spans="1:25" ht="12">
      <c r="A287" s="4" t="s">
        <v>8818</v>
      </c>
      <c r="C287" s="289" t="s">
        <v>4433</v>
      </c>
      <c r="D287" s="289" t="s">
        <v>4428</v>
      </c>
      <c r="E287" s="289">
        <v>43.3</v>
      </c>
      <c r="F287" s="289">
        <v>-6</v>
      </c>
      <c r="H287" s="290" t="s">
        <v>4435</v>
      </c>
      <c r="I287" s="291" t="s">
        <v>4436</v>
      </c>
      <c r="J287" s="291" t="s">
        <v>4439</v>
      </c>
      <c r="K287" s="293">
        <v>182.33636363636364</v>
      </c>
      <c r="L287" s="293">
        <v>-0.43</v>
      </c>
      <c r="M287" s="295">
        <f t="shared" si="8"/>
        <v>18.044508</v>
      </c>
      <c r="O287" s="289" t="s">
        <v>4448</v>
      </c>
      <c r="Q287" s="402">
        <v>10.568174530213501</v>
      </c>
      <c r="R287" s="402">
        <v>11.179969155121199</v>
      </c>
      <c r="S287" s="402">
        <v>12.435595884354999</v>
      </c>
      <c r="T287" s="402">
        <v>14.6904537237897</v>
      </c>
      <c r="U287" s="402">
        <v>16.928122028807099</v>
      </c>
      <c r="V287" s="402">
        <v>18.232345489618901</v>
      </c>
      <c r="W287" s="402">
        <v>18.911446953662999</v>
      </c>
      <c r="X287" s="402">
        <v>2.1413047695515499</v>
      </c>
      <c r="Y287" s="289" t="s">
        <v>4452</v>
      </c>
    </row>
    <row r="288" spans="1:25" ht="12">
      <c r="A288" s="4" t="s">
        <v>8819</v>
      </c>
      <c r="C288" s="289" t="s">
        <v>4433</v>
      </c>
      <c r="D288" s="289" t="s">
        <v>4428</v>
      </c>
      <c r="E288" s="289">
        <v>43.3</v>
      </c>
      <c r="F288" s="289">
        <v>-6</v>
      </c>
      <c r="H288" s="290" t="s">
        <v>4435</v>
      </c>
      <c r="I288" s="291" t="s">
        <v>4436</v>
      </c>
      <c r="J288" s="291" t="s">
        <v>4439</v>
      </c>
      <c r="K288" s="293">
        <v>182.42727272727274</v>
      </c>
      <c r="L288" s="293">
        <v>-0.33</v>
      </c>
      <c r="M288" s="295">
        <f t="shared" si="8"/>
        <v>17.596988</v>
      </c>
      <c r="O288" s="289" t="s">
        <v>4448</v>
      </c>
      <c r="Q288" s="402">
        <v>10.1434533520143</v>
      </c>
      <c r="R288" s="402">
        <v>10.875223295461399</v>
      </c>
      <c r="S288" s="402">
        <v>12.217240859958499</v>
      </c>
      <c r="T288" s="402">
        <v>14.404369486718201</v>
      </c>
      <c r="U288" s="402">
        <v>16.577674817000599</v>
      </c>
      <c r="V288" s="402">
        <v>17.973338700542399</v>
      </c>
      <c r="W288" s="402">
        <v>18.669217458760901</v>
      </c>
      <c r="X288" s="402">
        <v>2.1392387315949302</v>
      </c>
      <c r="Y288" s="289" t="s">
        <v>4452</v>
      </c>
    </row>
    <row r="289" spans="1:25" ht="12">
      <c r="A289" s="4" t="s">
        <v>8820</v>
      </c>
      <c r="C289" s="289" t="s">
        <v>4434</v>
      </c>
      <c r="D289" s="289" t="s">
        <v>4429</v>
      </c>
      <c r="E289" s="289">
        <v>43.3</v>
      </c>
      <c r="F289" s="289">
        <v>-6</v>
      </c>
      <c r="H289" s="290" t="s">
        <v>4435</v>
      </c>
      <c r="I289" s="291" t="s">
        <v>4436</v>
      </c>
      <c r="J289" s="291" t="s">
        <v>4439</v>
      </c>
      <c r="K289" s="293">
        <v>182.51818181818183</v>
      </c>
      <c r="L289" s="293">
        <v>-0.85</v>
      </c>
      <c r="M289" s="295">
        <f t="shared" si="8"/>
        <v>19.950299999999999</v>
      </c>
      <c r="O289" s="289" t="s">
        <v>4448</v>
      </c>
      <c r="Q289" s="402">
        <v>11.9714161054342</v>
      </c>
      <c r="R289" s="402">
        <v>12.6864221929282</v>
      </c>
      <c r="S289" s="402">
        <v>13.9856087401394</v>
      </c>
      <c r="T289" s="402">
        <v>16.204402709008001</v>
      </c>
      <c r="U289" s="402">
        <v>18.462159438201802</v>
      </c>
      <c r="V289" s="402">
        <v>19.696323428461898</v>
      </c>
      <c r="W289" s="402">
        <v>20.403136256491099</v>
      </c>
      <c r="X289" s="402">
        <v>2.1481213004852999</v>
      </c>
      <c r="Y289" s="289" t="s">
        <v>4453</v>
      </c>
    </row>
    <row r="290" spans="1:25" ht="12">
      <c r="A290" s="4" t="s">
        <v>8821</v>
      </c>
      <c r="C290" s="289" t="s">
        <v>4434</v>
      </c>
      <c r="D290" s="289" t="s">
        <v>4429</v>
      </c>
      <c r="E290" s="289">
        <v>43.3</v>
      </c>
      <c r="F290" s="289">
        <v>-6</v>
      </c>
      <c r="H290" s="290" t="s">
        <v>2620</v>
      </c>
      <c r="I290" s="291" t="s">
        <v>4436</v>
      </c>
      <c r="J290" s="291" t="s">
        <v>4439</v>
      </c>
      <c r="K290" s="293">
        <v>182.60909090909092</v>
      </c>
      <c r="L290" s="293">
        <v>-7.0000000000000007E-2</v>
      </c>
      <c r="M290" s="295">
        <f t="shared" si="8"/>
        <v>16.444668</v>
      </c>
      <c r="O290" s="289" t="s">
        <v>4448</v>
      </c>
      <c r="Q290" s="402">
        <v>9.2979359397763996</v>
      </c>
      <c r="R290" s="402">
        <v>9.9774054205777301</v>
      </c>
      <c r="S290" s="402">
        <v>11.248451601098999</v>
      </c>
      <c r="T290" s="402">
        <v>13.4657168051817</v>
      </c>
      <c r="U290" s="402">
        <v>15.650733597056499</v>
      </c>
      <c r="V290" s="402">
        <v>16.936470227770702</v>
      </c>
      <c r="W290" s="402">
        <v>17.600388804718101</v>
      </c>
      <c r="X290" s="402">
        <v>2.12585754526209</v>
      </c>
      <c r="Y290" s="289" t="s">
        <v>4454</v>
      </c>
    </row>
    <row r="291" spans="1:25" ht="12">
      <c r="A291" s="4" t="s">
        <v>8822</v>
      </c>
      <c r="C291" s="289" t="s">
        <v>4433</v>
      </c>
      <c r="D291" s="289" t="s">
        <v>4429</v>
      </c>
      <c r="E291" s="289">
        <v>43.3</v>
      </c>
      <c r="F291" s="289">
        <v>-6</v>
      </c>
      <c r="H291" s="290" t="s">
        <v>4435</v>
      </c>
      <c r="I291" s="291" t="s">
        <v>4436</v>
      </c>
      <c r="J291" s="291" t="s">
        <v>4445</v>
      </c>
      <c r="K291" s="293">
        <v>182.7</v>
      </c>
      <c r="L291" s="293">
        <v>-1.05</v>
      </c>
      <c r="M291" s="295">
        <f t="shared" si="8"/>
        <v>20.872700000000002</v>
      </c>
      <c r="O291" s="289" t="s">
        <v>4448</v>
      </c>
      <c r="Q291" s="402">
        <v>12.835435472125299</v>
      </c>
      <c r="R291" s="402">
        <v>13.4558385539742</v>
      </c>
      <c r="S291" s="402">
        <v>14.7378162668494</v>
      </c>
      <c r="T291" s="402">
        <v>16.9513765955158</v>
      </c>
      <c r="U291" s="402">
        <v>19.160378754128502</v>
      </c>
      <c r="V291" s="402">
        <v>20.4703455904435</v>
      </c>
      <c r="W291" s="402">
        <v>21.117977665595401</v>
      </c>
      <c r="X291" s="402">
        <v>2.1295814032991198</v>
      </c>
      <c r="Y291" s="289" t="s">
        <v>4452</v>
      </c>
    </row>
    <row r="292" spans="1:25" ht="12">
      <c r="A292" s="4" t="s">
        <v>8823</v>
      </c>
      <c r="C292" s="289" t="s">
        <v>4433</v>
      </c>
      <c r="D292" s="289" t="s">
        <v>4429</v>
      </c>
      <c r="E292" s="289">
        <v>43.3</v>
      </c>
      <c r="F292" s="289">
        <v>-6</v>
      </c>
      <c r="H292" s="290" t="s">
        <v>4435</v>
      </c>
      <c r="I292" s="291" t="s">
        <v>4440</v>
      </c>
      <c r="J292" s="291" t="s">
        <v>4441</v>
      </c>
      <c r="K292" s="291">
        <v>182.78823529411764</v>
      </c>
      <c r="L292" s="291">
        <v>0.05</v>
      </c>
      <c r="M292" s="295">
        <f t="shared" si="8"/>
        <v>15.918299999999999</v>
      </c>
      <c r="O292" s="289" t="s">
        <v>4451</v>
      </c>
      <c r="Q292" s="402">
        <v>8.9169886857497804</v>
      </c>
      <c r="R292" s="402">
        <v>9.5613007809450608</v>
      </c>
      <c r="S292" s="402">
        <v>10.8415510085941</v>
      </c>
      <c r="T292" s="402">
        <v>13.0422102331333</v>
      </c>
      <c r="U292" s="402">
        <v>15.215983150799801</v>
      </c>
      <c r="V292" s="402">
        <v>16.490968235848399</v>
      </c>
      <c r="W292" s="402">
        <v>17.124841647820499</v>
      </c>
      <c r="X292" s="402">
        <v>2.1105124985736801</v>
      </c>
      <c r="Y292" s="289" t="s">
        <v>4452</v>
      </c>
    </row>
    <row r="293" spans="1:25" ht="12">
      <c r="A293" s="4" t="s">
        <v>8824</v>
      </c>
      <c r="C293" s="289" t="s">
        <v>4434</v>
      </c>
      <c r="D293" s="289" t="s">
        <v>4429</v>
      </c>
      <c r="E293" s="289">
        <v>43.3</v>
      </c>
      <c r="F293" s="289">
        <v>-6</v>
      </c>
      <c r="H293" s="290" t="s">
        <v>4435</v>
      </c>
      <c r="I293" s="291" t="s">
        <v>4440</v>
      </c>
      <c r="J293" s="291" t="s">
        <v>4441</v>
      </c>
      <c r="K293" s="291">
        <v>182.87647058823529</v>
      </c>
      <c r="L293" s="291">
        <v>0.1</v>
      </c>
      <c r="M293" s="295">
        <f t="shared" si="8"/>
        <v>15.7</v>
      </c>
      <c r="O293" s="289" t="s">
        <v>4448</v>
      </c>
      <c r="Q293" s="402">
        <v>8.7015220540306295</v>
      </c>
      <c r="R293" s="402">
        <v>9.3249603059980792</v>
      </c>
      <c r="S293" s="402">
        <v>10.6608664186505</v>
      </c>
      <c r="T293" s="402">
        <v>12.8586698118659</v>
      </c>
      <c r="U293" s="402">
        <v>15.080816744767899</v>
      </c>
      <c r="V293" s="402">
        <v>16.381414797675301</v>
      </c>
      <c r="W293" s="402">
        <v>17.087714212524698</v>
      </c>
      <c r="X293" s="402">
        <v>2.1473573623104798</v>
      </c>
      <c r="Y293" s="289" t="s">
        <v>4452</v>
      </c>
    </row>
    <row r="294" spans="1:25" ht="12">
      <c r="A294" s="4" t="s">
        <v>8825</v>
      </c>
      <c r="C294" s="289" t="s">
        <v>4434</v>
      </c>
      <c r="D294" s="289" t="s">
        <v>4428</v>
      </c>
      <c r="E294" s="289">
        <v>43.3</v>
      </c>
      <c r="F294" s="289">
        <v>-6</v>
      </c>
      <c r="H294" s="290" t="s">
        <v>4435</v>
      </c>
      <c r="I294" s="291" t="s">
        <v>4440</v>
      </c>
      <c r="J294" s="291" t="s">
        <v>4441</v>
      </c>
      <c r="K294" s="291">
        <v>182.96470588235294</v>
      </c>
      <c r="L294" s="291">
        <v>0.38</v>
      </c>
      <c r="M294" s="295">
        <f t="shared" si="8"/>
        <v>14.488607999999999</v>
      </c>
      <c r="O294" s="289" t="s">
        <v>4448</v>
      </c>
      <c r="Q294" s="402">
        <v>7.7546517349631898</v>
      </c>
      <c r="R294" s="402">
        <v>8.3810157514873094</v>
      </c>
      <c r="S294" s="402">
        <v>9.6636457970636194</v>
      </c>
      <c r="T294" s="402">
        <v>11.8642286188513</v>
      </c>
      <c r="U294" s="402">
        <v>14.0955944323522</v>
      </c>
      <c r="V294" s="402">
        <v>15.378308734195</v>
      </c>
      <c r="W294" s="402">
        <v>15.972193650815999</v>
      </c>
      <c r="X294" s="402">
        <v>2.1330410744609201</v>
      </c>
      <c r="Y294" s="289" t="s">
        <v>4452</v>
      </c>
    </row>
    <row r="295" spans="1:25" ht="12">
      <c r="A295" s="4" t="s">
        <v>8826</v>
      </c>
      <c r="C295" s="289" t="s">
        <v>4433</v>
      </c>
      <c r="D295" s="289" t="s">
        <v>4429</v>
      </c>
      <c r="E295" s="289">
        <v>43.3</v>
      </c>
      <c r="F295" s="289">
        <v>-6</v>
      </c>
      <c r="H295" s="290" t="s">
        <v>2620</v>
      </c>
      <c r="I295" s="291" t="s">
        <v>4440</v>
      </c>
      <c r="J295" s="291" t="s">
        <v>4441</v>
      </c>
      <c r="K295" s="291">
        <v>183.0529411764706</v>
      </c>
      <c r="L295" s="291">
        <v>-7.0000000000000007E-2</v>
      </c>
      <c r="M295" s="295">
        <f t="shared" si="8"/>
        <v>16.444668</v>
      </c>
      <c r="O295" s="289" t="s">
        <v>4448</v>
      </c>
      <c r="Q295" s="402">
        <v>9.2506955736274197</v>
      </c>
      <c r="R295" s="402">
        <v>9.9234768268540492</v>
      </c>
      <c r="S295" s="402">
        <v>11.2305688411906</v>
      </c>
      <c r="T295" s="402">
        <v>13.4425112534425</v>
      </c>
      <c r="U295" s="402">
        <v>15.656088432991</v>
      </c>
      <c r="V295" s="402">
        <v>16.930789814015299</v>
      </c>
      <c r="W295" s="402">
        <v>17.644414365016299</v>
      </c>
      <c r="X295" s="402">
        <v>2.1392081419305198</v>
      </c>
      <c r="Y295" s="289" t="s">
        <v>4452</v>
      </c>
    </row>
    <row r="296" spans="1:25" ht="12">
      <c r="A296" s="4" t="s">
        <v>8827</v>
      </c>
      <c r="C296" s="289" t="s">
        <v>4433</v>
      </c>
      <c r="D296" s="289" t="s">
        <v>4429</v>
      </c>
      <c r="E296" s="289">
        <v>43.3</v>
      </c>
      <c r="F296" s="289">
        <v>-6</v>
      </c>
      <c r="H296" s="290" t="s">
        <v>4435</v>
      </c>
      <c r="I296" s="291" t="s">
        <v>4440</v>
      </c>
      <c r="J296" s="291" t="s">
        <v>4441</v>
      </c>
      <c r="K296" s="291">
        <v>183.14117647058825</v>
      </c>
      <c r="L296" s="291">
        <v>0.1</v>
      </c>
      <c r="M296" s="295">
        <f t="shared" si="8"/>
        <v>15.7</v>
      </c>
      <c r="O296" s="289" t="s">
        <v>4448</v>
      </c>
      <c r="Q296" s="402">
        <v>8.6516001983316198</v>
      </c>
      <c r="R296" s="402">
        <v>9.3544507208844703</v>
      </c>
      <c r="S296" s="402">
        <v>10.5859752637894</v>
      </c>
      <c r="T296" s="402">
        <v>12.8353743572657</v>
      </c>
      <c r="U296" s="402">
        <v>15.070385270980299</v>
      </c>
      <c r="V296" s="402">
        <v>16.316739465847299</v>
      </c>
      <c r="W296" s="402">
        <v>16.9628650216541</v>
      </c>
      <c r="X296" s="402">
        <v>2.1383225604376799</v>
      </c>
      <c r="Y296" s="289" t="s">
        <v>4452</v>
      </c>
    </row>
    <row r="297" spans="1:25" ht="12">
      <c r="A297" s="4" t="s">
        <v>8828</v>
      </c>
      <c r="C297" s="289" t="s">
        <v>4434</v>
      </c>
      <c r="D297" s="289" t="s">
        <v>4429</v>
      </c>
      <c r="E297" s="289">
        <v>43.3</v>
      </c>
      <c r="F297" s="289">
        <v>-6</v>
      </c>
      <c r="H297" s="290" t="s">
        <v>4435</v>
      </c>
      <c r="I297" s="291" t="s">
        <v>4440</v>
      </c>
      <c r="J297" s="291" t="s">
        <v>4446</v>
      </c>
      <c r="K297" s="291">
        <v>183.2294117647059</v>
      </c>
      <c r="L297" s="291">
        <v>0</v>
      </c>
      <c r="M297" s="295">
        <f t="shared" si="8"/>
        <v>16.1372</v>
      </c>
      <c r="O297" s="289" t="s">
        <v>4448</v>
      </c>
      <c r="Q297" s="402">
        <v>9.0482204455766997</v>
      </c>
      <c r="R297" s="402">
        <v>9.7664232067037702</v>
      </c>
      <c r="S297" s="402">
        <v>11.0355395148857</v>
      </c>
      <c r="T297" s="402">
        <v>13.212826758684299</v>
      </c>
      <c r="U297" s="402">
        <v>15.4165105356154</v>
      </c>
      <c r="V297" s="402">
        <v>16.693036051125201</v>
      </c>
      <c r="W297" s="402">
        <v>17.365834594585799</v>
      </c>
      <c r="X297" s="402">
        <v>2.12521378687283</v>
      </c>
      <c r="Y297" s="289" t="s">
        <v>4453</v>
      </c>
    </row>
    <row r="298" spans="1:25" ht="12">
      <c r="A298" s="4" t="s">
        <v>8829</v>
      </c>
      <c r="C298" s="289" t="s">
        <v>4434</v>
      </c>
      <c r="D298" s="289" t="s">
        <v>4429</v>
      </c>
      <c r="E298" s="289">
        <v>43.3</v>
      </c>
      <c r="F298" s="289">
        <v>-6</v>
      </c>
      <c r="H298" s="290" t="s">
        <v>4435</v>
      </c>
      <c r="I298" s="291" t="s">
        <v>4440</v>
      </c>
      <c r="J298" s="291" t="s">
        <v>4441</v>
      </c>
      <c r="K298" s="291">
        <v>183.31764705882355</v>
      </c>
      <c r="L298" s="291">
        <v>0</v>
      </c>
      <c r="M298" s="295">
        <f t="shared" si="8"/>
        <v>16.1372</v>
      </c>
      <c r="O298" s="289" t="s">
        <v>4448</v>
      </c>
      <c r="Q298" s="402">
        <v>9.1050011591074593</v>
      </c>
      <c r="R298" s="402">
        <v>9.7928367420759503</v>
      </c>
      <c r="S298" s="402">
        <v>10.9979625449267</v>
      </c>
      <c r="T298" s="402">
        <v>13.212381066373499</v>
      </c>
      <c r="U298" s="402">
        <v>15.405347325467901</v>
      </c>
      <c r="V298" s="402">
        <v>16.7604794029617</v>
      </c>
      <c r="W298" s="402">
        <v>17.453490940574302</v>
      </c>
      <c r="X298" s="402">
        <v>2.1169283791426299</v>
      </c>
      <c r="Y298" s="289" t="s">
        <v>4454</v>
      </c>
    </row>
    <row r="299" spans="1:25" ht="12">
      <c r="A299" s="4" t="s">
        <v>8830</v>
      </c>
      <c r="C299" s="289" t="s">
        <v>4434</v>
      </c>
      <c r="D299" s="289" t="s">
        <v>4429</v>
      </c>
      <c r="E299" s="289">
        <v>43.3</v>
      </c>
      <c r="F299" s="289">
        <v>-6</v>
      </c>
      <c r="H299" s="290" t="s">
        <v>4435</v>
      </c>
      <c r="I299" s="291" t="s">
        <v>4440</v>
      </c>
      <c r="J299" s="291" t="s">
        <v>4446</v>
      </c>
      <c r="K299" s="291">
        <v>183.40588235294121</v>
      </c>
      <c r="L299" s="291">
        <v>0.05</v>
      </c>
      <c r="M299" s="295">
        <f t="shared" si="8"/>
        <v>15.918299999999999</v>
      </c>
      <c r="O299" s="289" t="s">
        <v>4448</v>
      </c>
      <c r="Q299" s="402">
        <v>8.8243685418009505</v>
      </c>
      <c r="R299" s="402">
        <v>9.5449516125376697</v>
      </c>
      <c r="S299" s="402">
        <v>10.8344246474424</v>
      </c>
      <c r="T299" s="402">
        <v>13.0345609842156</v>
      </c>
      <c r="U299" s="402">
        <v>15.234803213350199</v>
      </c>
      <c r="V299" s="402">
        <v>16.574122835390799</v>
      </c>
      <c r="W299" s="402">
        <v>17.2405041176747</v>
      </c>
      <c r="X299" s="402">
        <v>2.1337076038745102</v>
      </c>
      <c r="Y299" s="289" t="s">
        <v>4452</v>
      </c>
    </row>
    <row r="300" spans="1:25" ht="12">
      <c r="A300" s="4" t="s">
        <v>8831</v>
      </c>
      <c r="C300" s="289" t="s">
        <v>4433</v>
      </c>
      <c r="D300" s="289" t="s">
        <v>4428</v>
      </c>
      <c r="E300" s="289">
        <v>43.3</v>
      </c>
      <c r="F300" s="289">
        <v>-6</v>
      </c>
      <c r="H300" s="290" t="s">
        <v>4435</v>
      </c>
      <c r="I300" s="291" t="s">
        <v>4440</v>
      </c>
      <c r="J300" s="291" t="s">
        <v>4441</v>
      </c>
      <c r="K300" s="291">
        <v>183.49411764705886</v>
      </c>
      <c r="L300" s="291">
        <v>0.05</v>
      </c>
      <c r="M300" s="295">
        <f t="shared" si="8"/>
        <v>15.918299999999999</v>
      </c>
      <c r="O300" s="289" t="s">
        <v>4448</v>
      </c>
      <c r="Q300" s="402">
        <v>8.80507391941725</v>
      </c>
      <c r="R300" s="402">
        <v>9.4861951706168099</v>
      </c>
      <c r="S300" s="402">
        <v>10.781979618681101</v>
      </c>
      <c r="T300" s="402">
        <v>12.998694083651401</v>
      </c>
      <c r="U300" s="402">
        <v>15.2181914057987</v>
      </c>
      <c r="V300" s="402">
        <v>16.477642012080199</v>
      </c>
      <c r="W300" s="402">
        <v>17.135434331011101</v>
      </c>
      <c r="X300" s="402">
        <v>2.1346984821542399</v>
      </c>
      <c r="Y300" s="289" t="s">
        <v>4452</v>
      </c>
    </row>
    <row r="301" spans="1:25" ht="12">
      <c r="A301" s="4" t="s">
        <v>8832</v>
      </c>
      <c r="C301" s="289" t="s">
        <v>4433</v>
      </c>
      <c r="D301" s="289" t="s">
        <v>4429</v>
      </c>
      <c r="E301" s="289">
        <v>43.3</v>
      </c>
      <c r="F301" s="289">
        <v>-6</v>
      </c>
      <c r="H301" s="290" t="s">
        <v>4435</v>
      </c>
      <c r="I301" s="291" t="s">
        <v>4447</v>
      </c>
      <c r="J301" s="291" t="s">
        <v>4446</v>
      </c>
      <c r="K301" s="291">
        <v>183.58235294117651</v>
      </c>
      <c r="L301" s="291">
        <v>-0.5</v>
      </c>
      <c r="M301" s="295">
        <f t="shared" si="8"/>
        <v>18.359199999999998</v>
      </c>
      <c r="O301" s="289" t="s">
        <v>4448</v>
      </c>
      <c r="Q301" s="402">
        <v>10.835034497170801</v>
      </c>
      <c r="R301" s="402">
        <v>11.5421278582893</v>
      </c>
      <c r="S301" s="402">
        <v>12.802864149478401</v>
      </c>
      <c r="T301" s="402">
        <v>14.998361419730999</v>
      </c>
      <c r="U301" s="402">
        <v>17.189203131580499</v>
      </c>
      <c r="V301" s="402">
        <v>18.407906874864299</v>
      </c>
      <c r="W301" s="402">
        <v>19.047228562601699</v>
      </c>
      <c r="X301" s="402">
        <v>2.10276859692229</v>
      </c>
      <c r="Y301" s="289" t="s">
        <v>4452</v>
      </c>
    </row>
    <row r="302" spans="1:25" ht="12">
      <c r="A302" s="4" t="s">
        <v>8833</v>
      </c>
      <c r="C302" s="289" t="s">
        <v>4433</v>
      </c>
      <c r="D302" s="289" t="s">
        <v>4428</v>
      </c>
      <c r="E302" s="289">
        <v>43.3</v>
      </c>
      <c r="F302" s="289">
        <v>-6</v>
      </c>
      <c r="H302" s="290" t="s">
        <v>4435</v>
      </c>
      <c r="I302" s="291" t="s">
        <v>4440</v>
      </c>
      <c r="J302" s="291" t="s">
        <v>4446</v>
      </c>
      <c r="K302" s="291">
        <v>183.67058823529416</v>
      </c>
      <c r="L302" s="291">
        <v>-0.7</v>
      </c>
      <c r="M302" s="295">
        <f t="shared" si="8"/>
        <v>19.264799999999997</v>
      </c>
      <c r="O302" s="289" t="s">
        <v>4451</v>
      </c>
      <c r="Q302" s="402">
        <v>11.447361204209701</v>
      </c>
      <c r="R302" s="402">
        <v>12.156506921613</v>
      </c>
      <c r="S302" s="402">
        <v>13.451744156861199</v>
      </c>
      <c r="T302" s="402">
        <v>15.667501977486699</v>
      </c>
      <c r="U302" s="402">
        <v>17.8634241241969</v>
      </c>
      <c r="V302" s="402">
        <v>19.254462629834599</v>
      </c>
      <c r="W302" s="402">
        <v>19.900930857926099</v>
      </c>
      <c r="X302" s="402">
        <v>2.1413037014704002</v>
      </c>
      <c r="Y302" s="289" t="s">
        <v>4453</v>
      </c>
    </row>
    <row r="303" spans="1:25" ht="12">
      <c r="A303" s="4" t="s">
        <v>8834</v>
      </c>
      <c r="C303" s="289" t="s">
        <v>4434</v>
      </c>
      <c r="D303" s="289" t="s">
        <v>4429</v>
      </c>
      <c r="E303" s="289">
        <v>43.3</v>
      </c>
      <c r="F303" s="289">
        <v>-6</v>
      </c>
      <c r="H303" s="290" t="s">
        <v>4435</v>
      </c>
      <c r="I303" s="291" t="s">
        <v>4440</v>
      </c>
      <c r="J303" s="291" t="s">
        <v>4441</v>
      </c>
      <c r="K303" s="291">
        <v>183.75882352941181</v>
      </c>
      <c r="L303" s="291">
        <v>0.6</v>
      </c>
      <c r="M303" s="295">
        <f t="shared" si="8"/>
        <v>13.549999999999999</v>
      </c>
      <c r="O303" s="289" t="s">
        <v>4448</v>
      </c>
      <c r="Q303" s="402">
        <v>6.9252970763531003</v>
      </c>
      <c r="R303" s="402">
        <v>7.5939307006598504</v>
      </c>
      <c r="S303" s="402">
        <v>8.9219703978859108</v>
      </c>
      <c r="T303" s="402">
        <v>11.0983843007708</v>
      </c>
      <c r="U303" s="402">
        <v>13.3395980837418</v>
      </c>
      <c r="V303" s="402">
        <v>14.6197286915812</v>
      </c>
      <c r="W303" s="402">
        <v>15.2779215737624</v>
      </c>
      <c r="X303" s="402">
        <v>2.1314757735147398</v>
      </c>
      <c r="Y303" s="289" t="s">
        <v>4452</v>
      </c>
    </row>
    <row r="304" spans="1:25" ht="12">
      <c r="A304" s="4" t="s">
        <v>8835</v>
      </c>
      <c r="C304" s="289" t="s">
        <v>4434</v>
      </c>
      <c r="D304" s="289" t="s">
        <v>4429</v>
      </c>
      <c r="E304" s="289">
        <v>43.3</v>
      </c>
      <c r="F304" s="289">
        <v>-6</v>
      </c>
      <c r="H304" s="290" t="s">
        <v>2620</v>
      </c>
      <c r="I304" s="291" t="s">
        <v>4440</v>
      </c>
      <c r="J304" s="291" t="s">
        <v>4446</v>
      </c>
      <c r="K304" s="291">
        <v>183.84705882352947</v>
      </c>
      <c r="L304" s="291">
        <v>0.63</v>
      </c>
      <c r="M304" s="292">
        <f t="shared" si="8"/>
        <v>13.422908</v>
      </c>
      <c r="O304" s="289" t="s">
        <v>4448</v>
      </c>
      <c r="Q304" s="402">
        <v>6.7554876988968404</v>
      </c>
      <c r="R304" s="402">
        <v>7.4008675029598496</v>
      </c>
      <c r="S304" s="402">
        <v>8.7418481877190395</v>
      </c>
      <c r="T304" s="402">
        <v>10.959790020490599</v>
      </c>
      <c r="U304" s="402">
        <v>13.1546600436748</v>
      </c>
      <c r="V304" s="402">
        <v>14.4633059128893</v>
      </c>
      <c r="W304" s="402">
        <v>15.1746935716591</v>
      </c>
      <c r="X304" s="402">
        <v>2.1376475455683401</v>
      </c>
      <c r="Y304" s="289" t="s">
        <v>4452</v>
      </c>
    </row>
    <row r="305" spans="1:25" ht="12">
      <c r="A305" s="4" t="s">
        <v>8836</v>
      </c>
      <c r="C305" s="289" t="s">
        <v>4433</v>
      </c>
      <c r="D305" s="289" t="s">
        <v>4428</v>
      </c>
      <c r="E305" s="289">
        <v>43.3</v>
      </c>
      <c r="F305" s="289">
        <v>-6</v>
      </c>
      <c r="H305" s="290" t="s">
        <v>4435</v>
      </c>
      <c r="I305" s="291" t="s">
        <v>4447</v>
      </c>
      <c r="J305" s="291" t="s">
        <v>4441</v>
      </c>
      <c r="K305" s="291">
        <v>183.93529411764712</v>
      </c>
      <c r="L305" s="291">
        <v>0.45</v>
      </c>
      <c r="M305" s="292">
        <f t="shared" si="8"/>
        <v>14.188699999999999</v>
      </c>
      <c r="O305" s="289" t="s">
        <v>4448</v>
      </c>
      <c r="Q305" s="402">
        <v>7.4101366041108196</v>
      </c>
      <c r="R305" s="402">
        <v>8.0475921588330799</v>
      </c>
      <c r="S305" s="402">
        <v>9.3876810143115197</v>
      </c>
      <c r="T305" s="402">
        <v>11.617315135125899</v>
      </c>
      <c r="U305" s="402">
        <v>13.8325184579374</v>
      </c>
      <c r="V305" s="402">
        <v>15.229269561962999</v>
      </c>
      <c r="W305" s="402">
        <v>15.926600984851</v>
      </c>
      <c r="X305" s="402">
        <v>2.15270276880613</v>
      </c>
      <c r="Y305" s="289" t="s">
        <v>4452</v>
      </c>
    </row>
    <row r="306" spans="1:25" ht="12">
      <c r="A306" s="4" t="s">
        <v>8837</v>
      </c>
      <c r="C306" s="289" t="s">
        <v>4433</v>
      </c>
      <c r="D306" s="289" t="s">
        <v>4428</v>
      </c>
      <c r="E306" s="289">
        <v>43.3</v>
      </c>
      <c r="F306" s="289">
        <v>-6</v>
      </c>
      <c r="H306" s="290" t="s">
        <v>4435</v>
      </c>
      <c r="I306" s="291" t="s">
        <v>4447</v>
      </c>
      <c r="J306" s="291" t="s">
        <v>4441</v>
      </c>
      <c r="K306" s="291">
        <v>184.02352941176477</v>
      </c>
      <c r="L306" s="291">
        <v>0.5</v>
      </c>
      <c r="M306" s="292">
        <f t="shared" si="8"/>
        <v>13.975199999999999</v>
      </c>
      <c r="O306" s="289" t="s">
        <v>4449</v>
      </c>
      <c r="Q306" s="402">
        <v>7.2542738045052602</v>
      </c>
      <c r="R306" s="402">
        <v>7.89594028664151</v>
      </c>
      <c r="S306" s="402">
        <v>9.2283512032294208</v>
      </c>
      <c r="T306" s="402">
        <v>11.4303370248264</v>
      </c>
      <c r="U306" s="402">
        <v>13.661423383406699</v>
      </c>
      <c r="V306" s="402">
        <v>14.965941378733</v>
      </c>
      <c r="W306" s="402">
        <v>15.6259635189442</v>
      </c>
      <c r="X306" s="402">
        <v>2.1412525752535601</v>
      </c>
      <c r="Y306" s="289" t="s">
        <v>4452</v>
      </c>
    </row>
    <row r="307" spans="1:25" ht="12">
      <c r="A307" s="4" t="s">
        <v>8838</v>
      </c>
      <c r="C307" s="289" t="s">
        <v>4433</v>
      </c>
      <c r="D307" s="289" t="s">
        <v>4429</v>
      </c>
      <c r="E307" s="289">
        <v>43.3</v>
      </c>
      <c r="F307" s="289">
        <v>-6</v>
      </c>
      <c r="H307" s="290" t="s">
        <v>4435</v>
      </c>
      <c r="I307" s="291" t="s">
        <v>4440</v>
      </c>
      <c r="J307" s="291" t="s">
        <v>4441</v>
      </c>
      <c r="K307" s="291">
        <v>184.11176470588242</v>
      </c>
      <c r="L307" s="291">
        <v>0.08</v>
      </c>
      <c r="M307" s="292">
        <f t="shared" si="8"/>
        <v>15.787247999999998</v>
      </c>
      <c r="O307" s="289" t="s">
        <v>4448</v>
      </c>
      <c r="Q307" s="402">
        <v>8.6855246952945606</v>
      </c>
      <c r="R307" s="402">
        <v>9.3641007929430593</v>
      </c>
      <c r="S307" s="402">
        <v>10.642177821854199</v>
      </c>
      <c r="T307" s="402">
        <v>12.9042816676369</v>
      </c>
      <c r="U307" s="402">
        <v>15.1385555183591</v>
      </c>
      <c r="V307" s="402">
        <v>16.449522236526199</v>
      </c>
      <c r="W307" s="402">
        <v>17.063120712277598</v>
      </c>
      <c r="X307" s="402">
        <v>2.1429589819872299</v>
      </c>
      <c r="Y307" s="289" t="s">
        <v>4452</v>
      </c>
    </row>
    <row r="308" spans="1:25" ht="12">
      <c r="A308" s="4" t="s">
        <v>8839</v>
      </c>
      <c r="C308" s="289" t="s">
        <v>4433</v>
      </c>
      <c r="D308" s="289" t="s">
        <v>4429</v>
      </c>
      <c r="E308" s="289">
        <v>43.3</v>
      </c>
      <c r="F308" s="289">
        <v>-6</v>
      </c>
      <c r="H308" s="290" t="s">
        <v>2620</v>
      </c>
      <c r="I308" s="291" t="s">
        <v>4440</v>
      </c>
      <c r="J308" s="291" t="s">
        <v>4441</v>
      </c>
      <c r="K308" s="291">
        <v>184.2</v>
      </c>
      <c r="L308" s="291">
        <v>-0.47</v>
      </c>
      <c r="M308" s="292">
        <f t="shared" ref="M308" si="9">15.7-4.36*(L308-1.1+1)+0.12*(L308-1.1+1)*(L308-1.1+1)</f>
        <v>18.224187999999998</v>
      </c>
      <c r="O308" s="289" t="s">
        <v>4448</v>
      </c>
      <c r="Q308" s="402">
        <v>10.642685574095999</v>
      </c>
      <c r="R308" s="402">
        <v>11.365933044913</v>
      </c>
      <c r="S308" s="402">
        <v>12.6353089696726</v>
      </c>
      <c r="T308" s="402">
        <v>14.865782075138499</v>
      </c>
      <c r="U308" s="402">
        <v>17.099535503317099</v>
      </c>
      <c r="V308" s="402">
        <v>18.367487213396899</v>
      </c>
      <c r="W308" s="402">
        <v>19.132081880012901</v>
      </c>
      <c r="X308" s="402">
        <v>2.1414479688949402</v>
      </c>
      <c r="Y308" s="289" t="s">
        <v>4452</v>
      </c>
    </row>
  </sheetData>
  <sortState ref="B2:AB126">
    <sortCondition ref="C2:C126"/>
    <sortCondition ref="K2:K126"/>
  </sortState>
  <mergeCells count="1">
    <mergeCell ref="Q1:X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zoomScaleNormal="100" workbookViewId="0">
      <selection activeCell="I7" sqref="I7"/>
    </sheetView>
  </sheetViews>
  <sheetFormatPr defaultColWidth="8.77734375" defaultRowHeight="10.8"/>
  <cols>
    <col min="1" max="13" width="8.77734375" style="217"/>
    <col min="14" max="21" width="5.88671875" style="263" customWidth="1"/>
    <col min="22" max="22" width="17" style="217" customWidth="1"/>
    <col min="23" max="16384" width="8.77734375" style="217"/>
  </cols>
  <sheetData>
    <row r="1" spans="1:22" s="263" customFormat="1" ht="14.4" customHeight="1">
      <c r="N1" s="439" t="s">
        <v>9521</v>
      </c>
      <c r="O1" s="440"/>
      <c r="P1" s="440"/>
      <c r="Q1" s="440"/>
      <c r="R1" s="440"/>
      <c r="S1" s="440"/>
      <c r="T1" s="440"/>
      <c r="U1" s="440"/>
    </row>
    <row r="2" spans="1:22" ht="11.4" thickBot="1">
      <c r="A2" s="117" t="s">
        <v>4972</v>
      </c>
      <c r="B2" s="221" t="s">
        <v>3605</v>
      </c>
      <c r="C2" s="201" t="s">
        <v>3606</v>
      </c>
      <c r="D2" s="201" t="s">
        <v>3607</v>
      </c>
      <c r="E2" s="201" t="s">
        <v>3601</v>
      </c>
      <c r="F2" s="201" t="s">
        <v>1000</v>
      </c>
      <c r="G2" s="201" t="s">
        <v>3610</v>
      </c>
      <c r="H2" s="201" t="s">
        <v>3609</v>
      </c>
      <c r="I2" s="71" t="s">
        <v>2411</v>
      </c>
      <c r="J2" s="70" t="s">
        <v>993</v>
      </c>
      <c r="K2" s="222" t="s">
        <v>3602</v>
      </c>
      <c r="L2" s="223" t="s">
        <v>3603</v>
      </c>
      <c r="M2" s="201" t="s">
        <v>3604</v>
      </c>
      <c r="N2" s="251">
        <v>2.5000000000000001E-2</v>
      </c>
      <c r="O2" s="251">
        <v>0.05</v>
      </c>
      <c r="P2" s="251">
        <v>0.15</v>
      </c>
      <c r="Q2" s="251" t="s">
        <v>9519</v>
      </c>
      <c r="R2" s="251">
        <v>0.85</v>
      </c>
      <c r="S2" s="251">
        <v>0.95</v>
      </c>
      <c r="T2" s="251">
        <v>0.97499999999999998</v>
      </c>
      <c r="U2" s="251" t="s">
        <v>9518</v>
      </c>
      <c r="V2" s="201" t="s">
        <v>3608</v>
      </c>
    </row>
    <row r="3" spans="1:22" ht="11.4" thickTop="1">
      <c r="A3" s="217" t="s">
        <v>8840</v>
      </c>
      <c r="B3" s="216">
        <v>229</v>
      </c>
      <c r="C3" s="217" t="s">
        <v>3591</v>
      </c>
      <c r="D3" s="218" t="s">
        <v>3592</v>
      </c>
      <c r="E3" s="217">
        <v>37</v>
      </c>
      <c r="F3" s="217" t="s">
        <v>3593</v>
      </c>
      <c r="G3" s="217" t="s">
        <v>3594</v>
      </c>
      <c r="H3" s="224" t="s">
        <v>3594</v>
      </c>
      <c r="I3" s="217" t="s">
        <v>2524</v>
      </c>
      <c r="J3" s="217">
        <v>163.5</v>
      </c>
      <c r="K3" s="219">
        <v>0.32</v>
      </c>
      <c r="L3" s="220">
        <f t="shared" ref="L3:L66" si="0">16-4.14*(K3-M3)+0.13*(K3-M3)^2</f>
        <v>10.761711999999999</v>
      </c>
      <c r="M3" s="217">
        <v>-1</v>
      </c>
      <c r="N3" s="403">
        <v>7.8250801689540896</v>
      </c>
      <c r="O3" s="403">
        <v>8.5358937695599604</v>
      </c>
      <c r="P3" s="403">
        <v>9.8604793603581893</v>
      </c>
      <c r="Q3" s="403">
        <v>12.0937435770341</v>
      </c>
      <c r="R3" s="403">
        <v>14.309153957768499</v>
      </c>
      <c r="S3" s="403">
        <v>15.637394044911</v>
      </c>
      <c r="T3" s="403">
        <v>16.419686996062399</v>
      </c>
      <c r="U3" s="403">
        <v>2.1522830225368899</v>
      </c>
      <c r="V3" s="217" t="s">
        <v>3590</v>
      </c>
    </row>
    <row r="4" spans="1:22">
      <c r="A4" s="217" t="s">
        <v>8841</v>
      </c>
      <c r="B4" s="216">
        <v>230</v>
      </c>
      <c r="C4" s="217" t="s">
        <v>3591</v>
      </c>
      <c r="D4" s="218" t="s">
        <v>3592</v>
      </c>
      <c r="E4" s="217">
        <v>37</v>
      </c>
      <c r="F4" s="217" t="s">
        <v>3593</v>
      </c>
      <c r="G4" s="217" t="s">
        <v>3594</v>
      </c>
      <c r="H4" s="224" t="s">
        <v>3594</v>
      </c>
      <c r="I4" s="217" t="s">
        <v>2524</v>
      </c>
      <c r="J4" s="217">
        <v>163.5</v>
      </c>
      <c r="K4" s="219">
        <v>-0.5</v>
      </c>
      <c r="L4" s="220">
        <f t="shared" si="0"/>
        <v>13.9625</v>
      </c>
      <c r="M4" s="217">
        <v>-1</v>
      </c>
      <c r="N4" s="403">
        <v>10.829674939997901</v>
      </c>
      <c r="O4" s="403">
        <v>11.4744179765451</v>
      </c>
      <c r="P4" s="403">
        <v>12.795401300074101</v>
      </c>
      <c r="Q4" s="403">
        <v>14.9708131003704</v>
      </c>
      <c r="R4" s="403">
        <v>17.1856785419196</v>
      </c>
      <c r="S4" s="403">
        <v>18.4882819382786</v>
      </c>
      <c r="T4" s="403">
        <v>19.1508323813642</v>
      </c>
      <c r="U4" s="403">
        <v>2.11953014586354</v>
      </c>
      <c r="V4" s="217" t="s">
        <v>3590</v>
      </c>
    </row>
    <row r="5" spans="1:22">
      <c r="A5" s="217" t="s">
        <v>8842</v>
      </c>
      <c r="B5" s="216">
        <v>232</v>
      </c>
      <c r="C5" s="217" t="s">
        <v>3591</v>
      </c>
      <c r="D5" s="218" t="s">
        <v>3592</v>
      </c>
      <c r="E5" s="217">
        <v>37</v>
      </c>
      <c r="F5" s="217" t="s">
        <v>3593</v>
      </c>
      <c r="G5" s="217" t="s">
        <v>3594</v>
      </c>
      <c r="H5" s="224" t="s">
        <v>3594</v>
      </c>
      <c r="I5" s="217" t="s">
        <v>2524</v>
      </c>
      <c r="J5" s="217">
        <v>163.5</v>
      </c>
      <c r="K5" s="219">
        <v>0.23</v>
      </c>
      <c r="L5" s="220">
        <f t="shared" si="0"/>
        <v>11.104477000000001</v>
      </c>
      <c r="M5" s="217">
        <v>-1</v>
      </c>
      <c r="N5" s="403">
        <v>8.3299367133136304</v>
      </c>
      <c r="O5" s="403">
        <v>8.9609087616749097</v>
      </c>
      <c r="P5" s="403">
        <v>10.1960975048333</v>
      </c>
      <c r="Q5" s="403">
        <v>12.4236305421416</v>
      </c>
      <c r="R5" s="403">
        <v>14.672114896258799</v>
      </c>
      <c r="S5" s="403">
        <v>15.9848641053375</v>
      </c>
      <c r="T5" s="403">
        <v>16.677474252036902</v>
      </c>
      <c r="U5" s="403">
        <v>2.1429267435716302</v>
      </c>
      <c r="V5" s="217" t="s">
        <v>3590</v>
      </c>
    </row>
    <row r="6" spans="1:22">
      <c r="A6" s="217" t="s">
        <v>8843</v>
      </c>
      <c r="B6" s="216">
        <v>233</v>
      </c>
      <c r="C6" s="217" t="s">
        <v>3591</v>
      </c>
      <c r="D6" s="218" t="s">
        <v>3592</v>
      </c>
      <c r="E6" s="217">
        <v>37</v>
      </c>
      <c r="F6" s="217" t="s">
        <v>3593</v>
      </c>
      <c r="G6" s="217" t="s">
        <v>3594</v>
      </c>
      <c r="H6" s="224" t="s">
        <v>3594</v>
      </c>
      <c r="I6" s="217" t="s">
        <v>2524</v>
      </c>
      <c r="J6" s="217">
        <v>163.5</v>
      </c>
      <c r="K6" s="219">
        <v>0.12</v>
      </c>
      <c r="L6" s="220">
        <f t="shared" si="0"/>
        <v>11.526271999999999</v>
      </c>
      <c r="M6" s="217">
        <v>-1</v>
      </c>
      <c r="N6" s="403">
        <v>8.5501625696374095</v>
      </c>
      <c r="O6" s="403">
        <v>9.1585231506560998</v>
      </c>
      <c r="P6" s="403">
        <v>10.5683106176116</v>
      </c>
      <c r="Q6" s="403">
        <v>12.756605425897099</v>
      </c>
      <c r="R6" s="403">
        <v>14.941626231501299</v>
      </c>
      <c r="S6" s="403">
        <v>16.238323686789698</v>
      </c>
      <c r="T6" s="403">
        <v>16.962362131409201</v>
      </c>
      <c r="U6" s="403">
        <v>2.1399005234005002</v>
      </c>
      <c r="V6" s="217" t="s">
        <v>3590</v>
      </c>
    </row>
    <row r="7" spans="1:22">
      <c r="A7" s="217" t="s">
        <v>8844</v>
      </c>
      <c r="B7" s="216">
        <v>285</v>
      </c>
      <c r="C7" s="217" t="s">
        <v>3591</v>
      </c>
      <c r="D7" s="218" t="s">
        <v>3592</v>
      </c>
      <c r="E7" s="217">
        <v>37</v>
      </c>
      <c r="F7" s="217" t="s">
        <v>3593</v>
      </c>
      <c r="G7" s="217" t="s">
        <v>3594</v>
      </c>
      <c r="H7" s="224" t="s">
        <v>3594</v>
      </c>
      <c r="I7" s="217" t="s">
        <v>2524</v>
      </c>
      <c r="J7" s="217">
        <v>163.5</v>
      </c>
      <c r="K7" s="219">
        <v>-0.24</v>
      </c>
      <c r="L7" s="220">
        <f t="shared" si="0"/>
        <v>12.928687999999999</v>
      </c>
      <c r="M7" s="217">
        <v>-1</v>
      </c>
      <c r="N7" s="403">
        <v>9.8948621013294105</v>
      </c>
      <c r="O7" s="403">
        <v>10.5787506251688</v>
      </c>
      <c r="P7" s="403">
        <v>11.8226419297915</v>
      </c>
      <c r="Q7" s="403">
        <v>14.066279945757</v>
      </c>
      <c r="R7" s="403">
        <v>16.2805164816067</v>
      </c>
      <c r="S7" s="403">
        <v>17.5081276912886</v>
      </c>
      <c r="T7" s="403">
        <v>18.178325733587101</v>
      </c>
      <c r="U7" s="403">
        <v>2.1224402098311002</v>
      </c>
      <c r="V7" s="217" t="s">
        <v>3590</v>
      </c>
    </row>
    <row r="8" spans="1:22">
      <c r="A8" s="217" t="s">
        <v>8845</v>
      </c>
      <c r="B8" s="216">
        <v>286</v>
      </c>
      <c r="C8" s="217" t="s">
        <v>3591</v>
      </c>
      <c r="D8" s="218" t="s">
        <v>3592</v>
      </c>
      <c r="E8" s="217">
        <v>37</v>
      </c>
      <c r="F8" s="217" t="s">
        <v>3593</v>
      </c>
      <c r="G8" s="217" t="s">
        <v>3594</v>
      </c>
      <c r="H8" s="224" t="s">
        <v>3594</v>
      </c>
      <c r="I8" s="217" t="s">
        <v>2524</v>
      </c>
      <c r="J8" s="217">
        <v>163.5</v>
      </c>
      <c r="K8" s="219">
        <v>0.25</v>
      </c>
      <c r="L8" s="220">
        <f t="shared" si="0"/>
        <v>11.028124999999999</v>
      </c>
      <c r="M8" s="217">
        <v>-1</v>
      </c>
      <c r="N8" s="403">
        <v>8.2168744852756301</v>
      </c>
      <c r="O8" s="403">
        <v>8.8418164401056298</v>
      </c>
      <c r="P8" s="403">
        <v>10.152542660836399</v>
      </c>
      <c r="Q8" s="403">
        <v>12.3624074601343</v>
      </c>
      <c r="R8" s="403">
        <v>14.548697373827199</v>
      </c>
      <c r="S8" s="403">
        <v>15.8404737396444</v>
      </c>
      <c r="T8" s="403">
        <v>16.4608920902037</v>
      </c>
      <c r="U8" s="403">
        <v>2.1139972386615198</v>
      </c>
      <c r="V8" s="217" t="s">
        <v>3590</v>
      </c>
    </row>
    <row r="9" spans="1:22">
      <c r="A9" s="217" t="s">
        <v>8846</v>
      </c>
      <c r="B9" s="216">
        <v>265</v>
      </c>
      <c r="C9" s="217" t="s">
        <v>3591</v>
      </c>
      <c r="D9" s="218" t="s">
        <v>3592</v>
      </c>
      <c r="E9" s="217">
        <v>37</v>
      </c>
      <c r="F9" s="217" t="s">
        <v>3593</v>
      </c>
      <c r="G9" s="217" t="s">
        <v>3594</v>
      </c>
      <c r="H9" s="224" t="s">
        <v>3611</v>
      </c>
      <c r="I9" s="217" t="s">
        <v>2524</v>
      </c>
      <c r="J9" s="225">
        <v>163.69999999999999</v>
      </c>
      <c r="K9" s="226">
        <v>0.27</v>
      </c>
      <c r="L9" s="220">
        <f t="shared" si="0"/>
        <v>10.951877</v>
      </c>
      <c r="M9" s="217">
        <v>-1</v>
      </c>
      <c r="N9" s="403">
        <v>8.0484683745953394</v>
      </c>
      <c r="O9" s="403">
        <v>8.7325732251001504</v>
      </c>
      <c r="P9" s="403">
        <v>10.010957487928399</v>
      </c>
      <c r="Q9" s="403">
        <v>12.241732735918999</v>
      </c>
      <c r="R9" s="403">
        <v>14.4997147631143</v>
      </c>
      <c r="S9" s="403">
        <v>15.7580475589789</v>
      </c>
      <c r="T9" s="403">
        <v>16.373951705826101</v>
      </c>
      <c r="U9" s="403">
        <v>2.1471061560972098</v>
      </c>
      <c r="V9" s="217" t="s">
        <v>3590</v>
      </c>
    </row>
    <row r="10" spans="1:22">
      <c r="A10" s="217" t="s">
        <v>8847</v>
      </c>
      <c r="B10" s="216">
        <v>266</v>
      </c>
      <c r="C10" s="217" t="s">
        <v>3591</v>
      </c>
      <c r="D10" s="218" t="s">
        <v>3592</v>
      </c>
      <c r="E10" s="217">
        <v>37</v>
      </c>
      <c r="F10" s="217" t="s">
        <v>3593</v>
      </c>
      <c r="G10" s="217" t="s">
        <v>3594</v>
      </c>
      <c r="H10" s="224" t="s">
        <v>3611</v>
      </c>
      <c r="I10" s="217" t="s">
        <v>2524</v>
      </c>
      <c r="J10" s="225">
        <v>163.69999999999999</v>
      </c>
      <c r="K10" s="226">
        <v>0.45</v>
      </c>
      <c r="L10" s="220">
        <f t="shared" si="0"/>
        <v>10.270325</v>
      </c>
      <c r="M10" s="217">
        <v>-1</v>
      </c>
      <c r="N10" s="403">
        <v>7.5478492166331996</v>
      </c>
      <c r="O10" s="403">
        <v>8.1487708106561207</v>
      </c>
      <c r="P10" s="403">
        <v>9.4722830168899499</v>
      </c>
      <c r="Q10" s="403">
        <v>11.6147674667309</v>
      </c>
      <c r="R10" s="403">
        <v>13.799562890331799</v>
      </c>
      <c r="S10" s="403">
        <v>15.040005101838601</v>
      </c>
      <c r="T10" s="403">
        <v>15.728224151618001</v>
      </c>
      <c r="U10" s="403">
        <v>2.1007025975720302</v>
      </c>
      <c r="V10" s="217" t="s">
        <v>3590</v>
      </c>
    </row>
    <row r="11" spans="1:22">
      <c r="A11" s="217" t="s">
        <v>8848</v>
      </c>
      <c r="B11" s="216">
        <v>267</v>
      </c>
      <c r="C11" s="217" t="s">
        <v>3591</v>
      </c>
      <c r="D11" s="218" t="s">
        <v>3592</v>
      </c>
      <c r="E11" s="217">
        <v>37</v>
      </c>
      <c r="F11" s="217" t="s">
        <v>3593</v>
      </c>
      <c r="G11" s="217" t="s">
        <v>3594</v>
      </c>
      <c r="H11" s="224" t="s">
        <v>3611</v>
      </c>
      <c r="I11" s="217" t="s">
        <v>2524</v>
      </c>
      <c r="J11" s="225">
        <v>163.69999999999999</v>
      </c>
      <c r="K11" s="226">
        <v>0.32</v>
      </c>
      <c r="L11" s="220">
        <f t="shared" si="0"/>
        <v>10.761711999999999</v>
      </c>
      <c r="M11" s="217">
        <v>-1</v>
      </c>
      <c r="N11" s="403">
        <v>7.9362977383591398</v>
      </c>
      <c r="O11" s="403">
        <v>8.5840646656165305</v>
      </c>
      <c r="P11" s="403">
        <v>9.8773915486729695</v>
      </c>
      <c r="Q11" s="403">
        <v>12.1073905361848</v>
      </c>
      <c r="R11" s="403">
        <v>14.338695241111401</v>
      </c>
      <c r="S11" s="403">
        <v>15.672854660187401</v>
      </c>
      <c r="T11" s="403">
        <v>16.339410785292099</v>
      </c>
      <c r="U11" s="403">
        <v>2.1503454349806099</v>
      </c>
      <c r="V11" s="217" t="s">
        <v>3590</v>
      </c>
    </row>
    <row r="12" spans="1:22">
      <c r="A12" s="217" t="s">
        <v>8849</v>
      </c>
      <c r="B12" s="216">
        <v>268</v>
      </c>
      <c r="C12" s="217" t="s">
        <v>3591</v>
      </c>
      <c r="D12" s="218" t="s">
        <v>3592</v>
      </c>
      <c r="E12" s="217">
        <v>37</v>
      </c>
      <c r="F12" s="217" t="s">
        <v>3593</v>
      </c>
      <c r="G12" s="217" t="s">
        <v>3594</v>
      </c>
      <c r="H12" s="224" t="s">
        <v>3611</v>
      </c>
      <c r="I12" s="217" t="s">
        <v>2524</v>
      </c>
      <c r="J12" s="225">
        <v>163.69999999999999</v>
      </c>
      <c r="K12" s="226">
        <v>0.34</v>
      </c>
      <c r="L12" s="220">
        <f t="shared" si="0"/>
        <v>10.685828000000001</v>
      </c>
      <c r="M12" s="217">
        <v>-1</v>
      </c>
      <c r="N12" s="403">
        <v>7.7914105905773399</v>
      </c>
      <c r="O12" s="403">
        <v>8.4889052114450703</v>
      </c>
      <c r="P12" s="403">
        <v>9.6830302506168593</v>
      </c>
      <c r="Q12" s="403">
        <v>11.9488483862006</v>
      </c>
      <c r="R12" s="403">
        <v>14.1633383322015</v>
      </c>
      <c r="S12" s="403">
        <v>15.544810894487499</v>
      </c>
      <c r="T12" s="403">
        <v>16.210738494840999</v>
      </c>
      <c r="U12" s="403">
        <v>2.15542131777435</v>
      </c>
      <c r="V12" s="217" t="s">
        <v>3590</v>
      </c>
    </row>
    <row r="13" spans="1:22">
      <c r="A13" s="217" t="s">
        <v>8850</v>
      </c>
      <c r="B13" s="216">
        <v>269</v>
      </c>
      <c r="C13" s="217" t="s">
        <v>3591</v>
      </c>
      <c r="D13" s="218" t="s">
        <v>3592</v>
      </c>
      <c r="E13" s="217">
        <v>37</v>
      </c>
      <c r="F13" s="217" t="s">
        <v>3593</v>
      </c>
      <c r="G13" s="217" t="s">
        <v>3594</v>
      </c>
      <c r="H13" s="224" t="s">
        <v>3611</v>
      </c>
      <c r="I13" s="217" t="s">
        <v>2524</v>
      </c>
      <c r="J13" s="225">
        <v>163.69999999999999</v>
      </c>
      <c r="K13" s="226">
        <v>0.28000000000000003</v>
      </c>
      <c r="L13" s="220">
        <f t="shared" si="0"/>
        <v>10.913792000000001</v>
      </c>
      <c r="M13" s="217">
        <v>-1</v>
      </c>
      <c r="N13" s="403">
        <v>8.0010732609211299</v>
      </c>
      <c r="O13" s="403">
        <v>8.7022959775231605</v>
      </c>
      <c r="P13" s="403">
        <v>10.0278909451999</v>
      </c>
      <c r="Q13" s="403">
        <v>12.232837754151801</v>
      </c>
      <c r="R13" s="403">
        <v>14.4378439618323</v>
      </c>
      <c r="S13" s="403">
        <v>15.753776421575701</v>
      </c>
      <c r="T13" s="403">
        <v>16.421261117966498</v>
      </c>
      <c r="U13" s="403">
        <v>2.1416076809732201</v>
      </c>
      <c r="V13" s="217" t="s">
        <v>3590</v>
      </c>
    </row>
    <row r="14" spans="1:22">
      <c r="A14" s="217" t="s">
        <v>8851</v>
      </c>
      <c r="B14" s="216">
        <v>275</v>
      </c>
      <c r="C14" s="217" t="s">
        <v>3591</v>
      </c>
      <c r="D14" s="218" t="s">
        <v>3592</v>
      </c>
      <c r="E14" s="217">
        <v>37</v>
      </c>
      <c r="F14" s="217" t="s">
        <v>3593</v>
      </c>
      <c r="G14" s="217" t="s">
        <v>3594</v>
      </c>
      <c r="H14" s="224" t="s">
        <v>3611</v>
      </c>
      <c r="I14" s="217" t="s">
        <v>2524</v>
      </c>
      <c r="J14" s="225">
        <v>163.69999999999999</v>
      </c>
      <c r="K14" s="226">
        <v>0.3</v>
      </c>
      <c r="L14" s="220">
        <f t="shared" si="0"/>
        <v>10.8377</v>
      </c>
      <c r="M14" s="217">
        <v>-1</v>
      </c>
      <c r="N14" s="403">
        <v>7.9207786132221898</v>
      </c>
      <c r="O14" s="403">
        <v>8.5388503422330899</v>
      </c>
      <c r="P14" s="403">
        <v>9.8667181801011008</v>
      </c>
      <c r="Q14" s="403">
        <v>12.130367029833801</v>
      </c>
      <c r="R14" s="403">
        <v>14.325529375917</v>
      </c>
      <c r="S14" s="403">
        <v>15.6585881827626</v>
      </c>
      <c r="T14" s="403">
        <v>16.3180282842556</v>
      </c>
      <c r="U14" s="403">
        <v>2.1576708801090301</v>
      </c>
      <c r="V14" s="217" t="s">
        <v>3590</v>
      </c>
    </row>
    <row r="15" spans="1:22">
      <c r="A15" s="217" t="s">
        <v>8852</v>
      </c>
      <c r="B15" s="216">
        <v>225</v>
      </c>
      <c r="C15" s="217" t="s">
        <v>3591</v>
      </c>
      <c r="D15" s="218" t="s">
        <v>3592</v>
      </c>
      <c r="E15" s="217">
        <v>37</v>
      </c>
      <c r="F15" s="217" t="s">
        <v>3593</v>
      </c>
      <c r="G15" s="217" t="s">
        <v>3595</v>
      </c>
      <c r="H15" s="224" t="s">
        <v>3612</v>
      </c>
      <c r="I15" s="217" t="s">
        <v>2524</v>
      </c>
      <c r="J15" s="217">
        <v>163.9</v>
      </c>
      <c r="K15" s="219">
        <v>0.14000000000000001</v>
      </c>
      <c r="L15" s="220">
        <f t="shared" si="0"/>
        <v>11.449348000000001</v>
      </c>
      <c r="M15" s="217">
        <v>-1</v>
      </c>
      <c r="N15" s="403">
        <v>8.5441404814576902</v>
      </c>
      <c r="O15" s="403">
        <v>9.1851395273623204</v>
      </c>
      <c r="P15" s="403">
        <v>10.5229767537479</v>
      </c>
      <c r="Q15" s="403">
        <v>12.7368253801395</v>
      </c>
      <c r="R15" s="403">
        <v>14.9776429797407</v>
      </c>
      <c r="S15" s="403">
        <v>16.265616539900702</v>
      </c>
      <c r="T15" s="403">
        <v>16.835389451714601</v>
      </c>
      <c r="U15" s="403">
        <v>2.1422802935853098</v>
      </c>
      <c r="V15" s="217" t="s">
        <v>3590</v>
      </c>
    </row>
    <row r="16" spans="1:22">
      <c r="A16" s="217" t="s">
        <v>8853</v>
      </c>
      <c r="B16" s="216">
        <v>226</v>
      </c>
      <c r="C16" s="217" t="s">
        <v>3591</v>
      </c>
      <c r="D16" s="218" t="s">
        <v>3592</v>
      </c>
      <c r="E16" s="217">
        <v>37</v>
      </c>
      <c r="F16" s="217" t="s">
        <v>3593</v>
      </c>
      <c r="G16" s="217" t="s">
        <v>3595</v>
      </c>
      <c r="H16" s="224" t="s">
        <v>3612</v>
      </c>
      <c r="I16" s="217" t="s">
        <v>2524</v>
      </c>
      <c r="J16" s="217">
        <v>163.9</v>
      </c>
      <c r="K16" s="219">
        <v>0.12</v>
      </c>
      <c r="L16" s="220">
        <f t="shared" si="0"/>
        <v>11.526271999999999</v>
      </c>
      <c r="M16" s="217">
        <v>-1</v>
      </c>
      <c r="N16" s="403">
        <v>8.6351610587172605</v>
      </c>
      <c r="O16" s="403">
        <v>9.2940052638477209</v>
      </c>
      <c r="P16" s="403">
        <v>10.5847033654297</v>
      </c>
      <c r="Q16" s="403">
        <v>12.777815025697199</v>
      </c>
      <c r="R16" s="403">
        <v>14.970363947259999</v>
      </c>
      <c r="S16" s="403">
        <v>16.298600635695902</v>
      </c>
      <c r="T16" s="403">
        <v>16.944426608701502</v>
      </c>
      <c r="U16" s="403">
        <v>2.12784034078049</v>
      </c>
      <c r="V16" s="217" t="s">
        <v>3590</v>
      </c>
    </row>
    <row r="17" spans="1:22">
      <c r="A17" s="217" t="s">
        <v>8854</v>
      </c>
      <c r="B17" s="216">
        <v>228</v>
      </c>
      <c r="C17" s="217" t="s">
        <v>3591</v>
      </c>
      <c r="D17" s="218" t="s">
        <v>3592</v>
      </c>
      <c r="E17" s="217">
        <v>37</v>
      </c>
      <c r="F17" s="217" t="s">
        <v>3593</v>
      </c>
      <c r="G17" s="217" t="s">
        <v>3595</v>
      </c>
      <c r="H17" s="224" t="s">
        <v>3612</v>
      </c>
      <c r="I17" s="217" t="s">
        <v>2524</v>
      </c>
      <c r="J17" s="217">
        <v>163.9</v>
      </c>
      <c r="K17" s="219">
        <v>0.06</v>
      </c>
      <c r="L17" s="220">
        <f t="shared" si="0"/>
        <v>11.757667999999999</v>
      </c>
      <c r="M17" s="217">
        <v>-1</v>
      </c>
      <c r="N17" s="403">
        <v>8.8997945498043105</v>
      </c>
      <c r="O17" s="403">
        <v>9.5379970529582305</v>
      </c>
      <c r="P17" s="403">
        <v>10.8134394770124</v>
      </c>
      <c r="Q17" s="403">
        <v>12.997131765926399</v>
      </c>
      <c r="R17" s="403">
        <v>15.1976036106</v>
      </c>
      <c r="S17" s="403">
        <v>16.4657550189532</v>
      </c>
      <c r="T17" s="403">
        <v>17.1147553346804</v>
      </c>
      <c r="U17" s="403">
        <v>2.1268755148931402</v>
      </c>
      <c r="V17" s="217" t="s">
        <v>3590</v>
      </c>
    </row>
    <row r="18" spans="1:22">
      <c r="A18" s="217" t="s">
        <v>8855</v>
      </c>
      <c r="B18" s="216">
        <v>235</v>
      </c>
      <c r="C18" s="217" t="s">
        <v>3591</v>
      </c>
      <c r="D18" s="218" t="s">
        <v>3592</v>
      </c>
      <c r="E18" s="217">
        <v>37</v>
      </c>
      <c r="F18" s="217" t="s">
        <v>3593</v>
      </c>
      <c r="G18" s="217" t="s">
        <v>3595</v>
      </c>
      <c r="H18" s="224" t="s">
        <v>3612</v>
      </c>
      <c r="I18" s="217" t="s">
        <v>2524</v>
      </c>
      <c r="J18" s="217">
        <v>163.9</v>
      </c>
      <c r="K18" s="219">
        <v>0.03</v>
      </c>
      <c r="L18" s="220">
        <f t="shared" si="0"/>
        <v>11.873717000000001</v>
      </c>
      <c r="M18" s="217">
        <v>-1</v>
      </c>
      <c r="N18" s="403">
        <v>8.9427332817372704</v>
      </c>
      <c r="O18" s="403">
        <v>9.6512442060636001</v>
      </c>
      <c r="P18" s="403">
        <v>10.9452725136633</v>
      </c>
      <c r="Q18" s="403">
        <v>13.134131384428599</v>
      </c>
      <c r="R18" s="403">
        <v>15.3434252902127</v>
      </c>
      <c r="S18" s="403">
        <v>16.628172580101001</v>
      </c>
      <c r="T18" s="403">
        <v>17.343578596842399</v>
      </c>
      <c r="U18" s="403">
        <v>2.1337041325086799</v>
      </c>
      <c r="V18" s="217" t="s">
        <v>3590</v>
      </c>
    </row>
    <row r="19" spans="1:22">
      <c r="A19" s="217" t="s">
        <v>8856</v>
      </c>
      <c r="B19" s="216">
        <v>236</v>
      </c>
      <c r="C19" s="217" t="s">
        <v>3591</v>
      </c>
      <c r="D19" s="218" t="s">
        <v>3592</v>
      </c>
      <c r="E19" s="217">
        <v>37</v>
      </c>
      <c r="F19" s="217" t="s">
        <v>3593</v>
      </c>
      <c r="G19" s="217" t="s">
        <v>3595</v>
      </c>
      <c r="H19" s="224" t="s">
        <v>3612</v>
      </c>
      <c r="I19" s="217" t="s">
        <v>2524</v>
      </c>
      <c r="J19" s="217">
        <v>163.9</v>
      </c>
      <c r="K19" s="219">
        <v>0.12</v>
      </c>
      <c r="L19" s="220">
        <f t="shared" si="0"/>
        <v>11.526271999999999</v>
      </c>
      <c r="M19" s="217">
        <v>-1</v>
      </c>
      <c r="N19" s="403">
        <v>8.4601322120999001</v>
      </c>
      <c r="O19" s="403">
        <v>9.2579234333412295</v>
      </c>
      <c r="P19" s="403">
        <v>10.5760062284479</v>
      </c>
      <c r="Q19" s="403">
        <v>12.805993783881201</v>
      </c>
      <c r="R19" s="403">
        <v>15.0196562021969</v>
      </c>
      <c r="S19" s="403">
        <v>16.2454670509089</v>
      </c>
      <c r="T19" s="403">
        <v>16.941509257493799</v>
      </c>
      <c r="U19" s="403">
        <v>2.1423205404538201</v>
      </c>
      <c r="V19" s="217" t="s">
        <v>3590</v>
      </c>
    </row>
    <row r="20" spans="1:22">
      <c r="A20" s="217" t="s">
        <v>8857</v>
      </c>
      <c r="B20" s="216">
        <v>237</v>
      </c>
      <c r="C20" s="217" t="s">
        <v>3591</v>
      </c>
      <c r="D20" s="218" t="s">
        <v>3592</v>
      </c>
      <c r="E20" s="217">
        <v>37</v>
      </c>
      <c r="F20" s="217" t="s">
        <v>3593</v>
      </c>
      <c r="G20" s="217" t="s">
        <v>3595</v>
      </c>
      <c r="H20" s="224" t="s">
        <v>3612</v>
      </c>
      <c r="I20" s="217" t="s">
        <v>2524</v>
      </c>
      <c r="J20" s="217">
        <v>163.9</v>
      </c>
      <c r="K20" s="219">
        <v>0.44</v>
      </c>
      <c r="L20" s="220">
        <f t="shared" si="0"/>
        <v>10.307968000000001</v>
      </c>
      <c r="M20" s="217">
        <v>-1</v>
      </c>
      <c r="N20" s="403">
        <v>7.5503643404460998</v>
      </c>
      <c r="O20" s="403">
        <v>8.2014742349024203</v>
      </c>
      <c r="P20" s="403">
        <v>9.4369966515076005</v>
      </c>
      <c r="Q20" s="403">
        <v>11.6627793936447</v>
      </c>
      <c r="R20" s="403">
        <v>13.8619587098104</v>
      </c>
      <c r="S20" s="403">
        <v>15.1498326965612</v>
      </c>
      <c r="T20" s="403">
        <v>15.809018120987799</v>
      </c>
      <c r="U20" s="403">
        <v>2.1199376864333201</v>
      </c>
      <c r="V20" s="217" t="s">
        <v>3590</v>
      </c>
    </row>
    <row r="21" spans="1:22">
      <c r="A21" s="217" t="s">
        <v>8858</v>
      </c>
      <c r="B21" s="216">
        <v>295</v>
      </c>
      <c r="C21" s="217" t="s">
        <v>3591</v>
      </c>
      <c r="D21" s="218" t="s">
        <v>3592</v>
      </c>
      <c r="E21" s="217">
        <v>37</v>
      </c>
      <c r="F21" s="217" t="s">
        <v>3593</v>
      </c>
      <c r="G21" s="217" t="s">
        <v>3595</v>
      </c>
      <c r="H21" s="224" t="s">
        <v>3613</v>
      </c>
      <c r="I21" s="217" t="s">
        <v>2524</v>
      </c>
      <c r="J21" s="217">
        <v>164.1</v>
      </c>
      <c r="K21" s="219">
        <v>0.14000000000000001</v>
      </c>
      <c r="L21" s="220">
        <f t="shared" si="0"/>
        <v>11.449348000000001</v>
      </c>
      <c r="M21" s="217">
        <v>-1</v>
      </c>
      <c r="N21" s="403">
        <v>8.4631302119030707</v>
      </c>
      <c r="O21" s="403">
        <v>9.2317761727542695</v>
      </c>
      <c r="P21" s="403">
        <v>10.5029121394009</v>
      </c>
      <c r="Q21" s="403">
        <v>12.707560157164901</v>
      </c>
      <c r="R21" s="403">
        <v>14.903204514904701</v>
      </c>
      <c r="S21" s="403">
        <v>16.135838585094501</v>
      </c>
      <c r="T21" s="403">
        <v>16.756660879394001</v>
      </c>
      <c r="U21" s="403">
        <v>2.11360113623553</v>
      </c>
      <c r="V21" s="217" t="s">
        <v>3590</v>
      </c>
    </row>
    <row r="22" spans="1:22">
      <c r="A22" s="217" t="s">
        <v>8859</v>
      </c>
      <c r="B22" s="216">
        <v>296</v>
      </c>
      <c r="C22" s="217" t="s">
        <v>3591</v>
      </c>
      <c r="D22" s="218" t="s">
        <v>3592</v>
      </c>
      <c r="E22" s="217">
        <v>37</v>
      </c>
      <c r="F22" s="217" t="s">
        <v>3593</v>
      </c>
      <c r="G22" s="217" t="s">
        <v>3595</v>
      </c>
      <c r="H22" s="224" t="s">
        <v>3613</v>
      </c>
      <c r="I22" s="217" t="s">
        <v>2524</v>
      </c>
      <c r="J22" s="217">
        <v>164.1</v>
      </c>
      <c r="K22" s="219">
        <v>-7.0000000000000007E-2</v>
      </c>
      <c r="L22" s="220">
        <f t="shared" si="0"/>
        <v>12.262237000000001</v>
      </c>
      <c r="M22" s="217">
        <v>-1</v>
      </c>
      <c r="N22" s="403">
        <v>9.2662351408474297</v>
      </c>
      <c r="O22" s="403">
        <v>9.9701065878877806</v>
      </c>
      <c r="P22" s="403">
        <v>11.2094004268627</v>
      </c>
      <c r="Q22" s="403">
        <v>13.4532818942345</v>
      </c>
      <c r="R22" s="403">
        <v>15.678225198741099</v>
      </c>
      <c r="S22" s="403">
        <v>16.981655535399401</v>
      </c>
      <c r="T22" s="403">
        <v>17.656157270547698</v>
      </c>
      <c r="U22" s="403">
        <v>2.1390559799833602</v>
      </c>
      <c r="V22" s="217" t="s">
        <v>3590</v>
      </c>
    </row>
    <row r="23" spans="1:22">
      <c r="A23" s="217" t="s">
        <v>8860</v>
      </c>
      <c r="B23" s="216">
        <v>297</v>
      </c>
      <c r="C23" s="217" t="s">
        <v>3591</v>
      </c>
      <c r="D23" s="218" t="s">
        <v>3592</v>
      </c>
      <c r="E23" s="217">
        <v>37</v>
      </c>
      <c r="F23" s="217" t="s">
        <v>3593</v>
      </c>
      <c r="G23" s="217" t="s">
        <v>3595</v>
      </c>
      <c r="H23" s="224" t="s">
        <v>3613</v>
      </c>
      <c r="I23" s="217" t="s">
        <v>2524</v>
      </c>
      <c r="J23" s="217">
        <v>164.1</v>
      </c>
      <c r="K23" s="219">
        <v>0</v>
      </c>
      <c r="L23" s="220">
        <f t="shared" si="0"/>
        <v>11.99</v>
      </c>
      <c r="M23" s="217">
        <v>-1</v>
      </c>
      <c r="N23" s="403">
        <v>9.0567629508217795</v>
      </c>
      <c r="O23" s="403">
        <v>9.6858146457211607</v>
      </c>
      <c r="P23" s="403">
        <v>10.9882370677295</v>
      </c>
      <c r="Q23" s="403">
        <v>13.204230777685</v>
      </c>
      <c r="R23" s="403">
        <v>15.4166611571767</v>
      </c>
      <c r="S23" s="403">
        <v>16.728678401990098</v>
      </c>
      <c r="T23" s="403">
        <v>17.3537872026793</v>
      </c>
      <c r="U23" s="403">
        <v>2.1286329599717102</v>
      </c>
      <c r="V23" s="217" t="s">
        <v>3590</v>
      </c>
    </row>
    <row r="24" spans="1:22">
      <c r="A24" s="217" t="s">
        <v>8861</v>
      </c>
      <c r="B24" s="216">
        <v>298</v>
      </c>
      <c r="C24" s="217" t="s">
        <v>3591</v>
      </c>
      <c r="D24" s="218" t="s">
        <v>3592</v>
      </c>
      <c r="E24" s="217">
        <v>37</v>
      </c>
      <c r="F24" s="217" t="s">
        <v>3593</v>
      </c>
      <c r="G24" s="217" t="s">
        <v>3595</v>
      </c>
      <c r="H24" s="224" t="s">
        <v>3613</v>
      </c>
      <c r="I24" s="217" t="s">
        <v>2524</v>
      </c>
      <c r="J24" s="217">
        <v>164.1</v>
      </c>
      <c r="K24" s="219">
        <v>0.03</v>
      </c>
      <c r="L24" s="220">
        <f t="shared" si="0"/>
        <v>11.873717000000001</v>
      </c>
      <c r="M24" s="217">
        <v>-1</v>
      </c>
      <c r="N24" s="403">
        <v>9.0003721992404397</v>
      </c>
      <c r="O24" s="403">
        <v>9.6190911767192002</v>
      </c>
      <c r="P24" s="403">
        <v>10.892266203188701</v>
      </c>
      <c r="Q24" s="403">
        <v>13.117741814848999</v>
      </c>
      <c r="R24" s="403">
        <v>15.3226661554749</v>
      </c>
      <c r="S24" s="403">
        <v>16.620876585103701</v>
      </c>
      <c r="T24" s="403">
        <v>17.281932277531901</v>
      </c>
      <c r="U24" s="403">
        <v>2.1281244399829</v>
      </c>
      <c r="V24" s="217" t="s">
        <v>3590</v>
      </c>
    </row>
    <row r="25" spans="1:22">
      <c r="A25" s="217" t="s">
        <v>8862</v>
      </c>
      <c r="B25" s="216">
        <v>299</v>
      </c>
      <c r="C25" s="217" t="s">
        <v>3591</v>
      </c>
      <c r="D25" s="218" t="s">
        <v>3592</v>
      </c>
      <c r="E25" s="217">
        <v>37</v>
      </c>
      <c r="F25" s="217" t="s">
        <v>3593</v>
      </c>
      <c r="G25" s="217" t="s">
        <v>3595</v>
      </c>
      <c r="H25" s="224" t="s">
        <v>3613</v>
      </c>
      <c r="I25" s="217" t="s">
        <v>2524</v>
      </c>
      <c r="J25" s="217">
        <v>164.1</v>
      </c>
      <c r="K25" s="219">
        <v>0.52</v>
      </c>
      <c r="L25" s="220">
        <f t="shared" si="0"/>
        <v>10.007552</v>
      </c>
      <c r="M25" s="217">
        <v>-1</v>
      </c>
      <c r="N25" s="403">
        <v>7.1921601748077704</v>
      </c>
      <c r="O25" s="403">
        <v>7.87085341149798</v>
      </c>
      <c r="P25" s="403">
        <v>9.1650146076415702</v>
      </c>
      <c r="Q25" s="403">
        <v>11.3372629902986</v>
      </c>
      <c r="R25" s="403">
        <v>13.562506204985599</v>
      </c>
      <c r="S25" s="403">
        <v>14.870328525637801</v>
      </c>
      <c r="T25" s="403">
        <v>15.492054926446199</v>
      </c>
      <c r="U25" s="403">
        <v>2.1208752977993002</v>
      </c>
      <c r="V25" s="217" t="s">
        <v>3590</v>
      </c>
    </row>
    <row r="26" spans="1:22">
      <c r="A26" s="217" t="s">
        <v>8863</v>
      </c>
      <c r="B26" s="216">
        <v>300</v>
      </c>
      <c r="C26" s="217" t="s">
        <v>3591</v>
      </c>
      <c r="D26" s="218" t="s">
        <v>3592</v>
      </c>
      <c r="E26" s="217">
        <v>37</v>
      </c>
      <c r="F26" s="217" t="s">
        <v>3593</v>
      </c>
      <c r="G26" s="217" t="s">
        <v>3595</v>
      </c>
      <c r="H26" s="224" t="s">
        <v>3613</v>
      </c>
      <c r="I26" s="217" t="s">
        <v>2524</v>
      </c>
      <c r="J26" s="217">
        <v>164.1</v>
      </c>
      <c r="K26" s="219">
        <v>0.36</v>
      </c>
      <c r="L26" s="220">
        <f t="shared" si="0"/>
        <v>10.610048000000003</v>
      </c>
      <c r="M26" s="217">
        <v>-1</v>
      </c>
      <c r="N26" s="403">
        <v>7.7310309513858702</v>
      </c>
      <c r="O26" s="403">
        <v>8.3753370268780305</v>
      </c>
      <c r="P26" s="403">
        <v>9.7095829759202896</v>
      </c>
      <c r="Q26" s="403">
        <v>11.926458493999901</v>
      </c>
      <c r="R26" s="403">
        <v>14.152186354326799</v>
      </c>
      <c r="S26" s="403">
        <v>15.4745662827348</v>
      </c>
      <c r="T26" s="403">
        <v>16.168745872465902</v>
      </c>
      <c r="U26" s="403">
        <v>2.1382020486867099</v>
      </c>
      <c r="V26" s="217" t="s">
        <v>3590</v>
      </c>
    </row>
    <row r="27" spans="1:22">
      <c r="A27" s="217" t="s">
        <v>8864</v>
      </c>
      <c r="B27" s="216">
        <v>301</v>
      </c>
      <c r="C27" s="217" t="s">
        <v>3591</v>
      </c>
      <c r="D27" s="218" t="s">
        <v>3592</v>
      </c>
      <c r="E27" s="217">
        <v>37</v>
      </c>
      <c r="F27" s="217" t="s">
        <v>3593</v>
      </c>
      <c r="G27" s="217" t="s">
        <v>3595</v>
      </c>
      <c r="H27" s="224" t="s">
        <v>3613</v>
      </c>
      <c r="I27" s="217" t="s">
        <v>2524</v>
      </c>
      <c r="J27" s="217">
        <v>164.1</v>
      </c>
      <c r="K27" s="219">
        <v>0.1</v>
      </c>
      <c r="L27" s="220">
        <f t="shared" si="0"/>
        <v>11.603299999999999</v>
      </c>
      <c r="M27" s="217">
        <v>-1</v>
      </c>
      <c r="N27" s="403">
        <v>8.7252609510533095</v>
      </c>
      <c r="O27" s="403">
        <v>9.3363870571838898</v>
      </c>
      <c r="P27" s="403">
        <v>10.6180805230647</v>
      </c>
      <c r="Q27" s="403">
        <v>12.872540781485799</v>
      </c>
      <c r="R27" s="403">
        <v>15.0668843030376</v>
      </c>
      <c r="S27" s="403">
        <v>16.401142431561301</v>
      </c>
      <c r="T27" s="403">
        <v>17.042825882150701</v>
      </c>
      <c r="U27" s="403">
        <v>2.1407846206815599</v>
      </c>
      <c r="V27" s="217" t="s">
        <v>3590</v>
      </c>
    </row>
    <row r="28" spans="1:22">
      <c r="A28" s="217" t="s">
        <v>8865</v>
      </c>
      <c r="B28" s="216">
        <v>302</v>
      </c>
      <c r="C28" s="217" t="s">
        <v>3591</v>
      </c>
      <c r="D28" s="218" t="s">
        <v>3592</v>
      </c>
      <c r="E28" s="217">
        <v>37</v>
      </c>
      <c r="F28" s="217" t="s">
        <v>3593</v>
      </c>
      <c r="G28" s="217" t="s">
        <v>3595</v>
      </c>
      <c r="H28" s="224" t="s">
        <v>3613</v>
      </c>
      <c r="I28" s="217" t="s">
        <v>2524</v>
      </c>
      <c r="J28" s="217">
        <v>164.1</v>
      </c>
      <c r="K28" s="219">
        <v>0.16</v>
      </c>
      <c r="L28" s="220">
        <f t="shared" si="0"/>
        <v>11.372528000000001</v>
      </c>
      <c r="M28" s="217">
        <v>-1</v>
      </c>
      <c r="N28" s="403">
        <v>8.4063522779819397</v>
      </c>
      <c r="O28" s="403">
        <v>9.0946680156622204</v>
      </c>
      <c r="P28" s="403">
        <v>10.416519571182899</v>
      </c>
      <c r="Q28" s="403">
        <v>12.6415809039612</v>
      </c>
      <c r="R28" s="403">
        <v>14.8885133862077</v>
      </c>
      <c r="S28" s="403">
        <v>16.150875543308501</v>
      </c>
      <c r="T28" s="403">
        <v>16.813551862518601</v>
      </c>
      <c r="U28" s="403">
        <v>2.14989219501004</v>
      </c>
      <c r="V28" s="217" t="s">
        <v>3590</v>
      </c>
    </row>
    <row r="29" spans="1:22">
      <c r="A29" s="217" t="s">
        <v>8866</v>
      </c>
      <c r="B29" s="216">
        <v>303</v>
      </c>
      <c r="C29" s="217" t="s">
        <v>3591</v>
      </c>
      <c r="D29" s="218" t="s">
        <v>3592</v>
      </c>
      <c r="E29" s="217">
        <v>37</v>
      </c>
      <c r="F29" s="217" t="s">
        <v>3593</v>
      </c>
      <c r="G29" s="217" t="s">
        <v>3595</v>
      </c>
      <c r="H29" s="224" t="s">
        <v>3613</v>
      </c>
      <c r="I29" s="217" t="s">
        <v>2524</v>
      </c>
      <c r="J29" s="217">
        <v>164.1</v>
      </c>
      <c r="K29" s="219">
        <v>0.25</v>
      </c>
      <c r="L29" s="220">
        <f t="shared" si="0"/>
        <v>11.028124999999999</v>
      </c>
      <c r="M29" s="217">
        <v>-1</v>
      </c>
      <c r="N29" s="403">
        <v>8.1728334726390095</v>
      </c>
      <c r="O29" s="403">
        <v>8.8197660960019295</v>
      </c>
      <c r="P29" s="403">
        <v>10.1255977655966</v>
      </c>
      <c r="Q29" s="403">
        <v>12.3138611141529</v>
      </c>
      <c r="R29" s="403">
        <v>14.5166496576622</v>
      </c>
      <c r="S29" s="403">
        <v>15.8096718857723</v>
      </c>
      <c r="T29" s="403">
        <v>16.539178474</v>
      </c>
      <c r="U29" s="403">
        <v>2.1243730345324399</v>
      </c>
      <c r="V29" s="217" t="s">
        <v>3590</v>
      </c>
    </row>
    <row r="30" spans="1:22">
      <c r="A30" s="217" t="s">
        <v>8867</v>
      </c>
      <c r="B30" s="216">
        <v>304</v>
      </c>
      <c r="C30" s="217" t="s">
        <v>3591</v>
      </c>
      <c r="D30" s="218" t="s">
        <v>3592</v>
      </c>
      <c r="E30" s="217">
        <v>37</v>
      </c>
      <c r="F30" s="217" t="s">
        <v>3593</v>
      </c>
      <c r="G30" s="217" t="s">
        <v>3595</v>
      </c>
      <c r="H30" s="224" t="s">
        <v>3613</v>
      </c>
      <c r="I30" s="217" t="s">
        <v>2524</v>
      </c>
      <c r="J30" s="217">
        <v>164.1</v>
      </c>
      <c r="K30" s="219">
        <v>0.11</v>
      </c>
      <c r="L30" s="220">
        <f t="shared" si="0"/>
        <v>11.564773000000001</v>
      </c>
      <c r="M30" s="217">
        <v>-1</v>
      </c>
      <c r="N30" s="403">
        <v>8.60612020015515</v>
      </c>
      <c r="O30" s="403">
        <v>9.2736946927903894</v>
      </c>
      <c r="P30" s="403">
        <v>10.588281071283999</v>
      </c>
      <c r="Q30" s="403">
        <v>12.8113067921728</v>
      </c>
      <c r="R30" s="403">
        <v>15.0212423736755</v>
      </c>
      <c r="S30" s="403">
        <v>16.328153295458101</v>
      </c>
      <c r="T30" s="403">
        <v>16.985553938518599</v>
      </c>
      <c r="U30" s="403">
        <v>2.13605252581841</v>
      </c>
      <c r="V30" s="217" t="s">
        <v>3590</v>
      </c>
    </row>
    <row r="31" spans="1:22">
      <c r="A31" s="217" t="s">
        <v>8868</v>
      </c>
      <c r="B31" s="216">
        <v>305</v>
      </c>
      <c r="C31" s="217" t="s">
        <v>3591</v>
      </c>
      <c r="D31" s="218" t="s">
        <v>3592</v>
      </c>
      <c r="E31" s="217">
        <v>37</v>
      </c>
      <c r="F31" s="217" t="s">
        <v>3593</v>
      </c>
      <c r="G31" s="217" t="s">
        <v>3595</v>
      </c>
      <c r="H31" s="224" t="s">
        <v>3613</v>
      </c>
      <c r="I31" s="217" t="s">
        <v>2524</v>
      </c>
      <c r="J31" s="217">
        <v>164.1</v>
      </c>
      <c r="K31" s="219">
        <v>0.62</v>
      </c>
      <c r="L31" s="220">
        <f t="shared" si="0"/>
        <v>9.634371999999999</v>
      </c>
      <c r="M31" s="217">
        <v>-1</v>
      </c>
      <c r="N31" s="403">
        <v>6.7691420044613997</v>
      </c>
      <c r="O31" s="403">
        <v>7.5027899213800104</v>
      </c>
      <c r="P31" s="403">
        <v>8.7954389165302391</v>
      </c>
      <c r="Q31" s="403">
        <v>11.0157771163448</v>
      </c>
      <c r="R31" s="403">
        <v>13.244577073451399</v>
      </c>
      <c r="S31" s="403">
        <v>14.4886461587298</v>
      </c>
      <c r="T31" s="403">
        <v>15.164332685712999</v>
      </c>
      <c r="U31" s="403">
        <v>2.1337373171785501</v>
      </c>
      <c r="V31" s="217" t="s">
        <v>3590</v>
      </c>
    </row>
    <row r="32" spans="1:22">
      <c r="A32" s="217" t="s">
        <v>8869</v>
      </c>
      <c r="B32" s="216">
        <v>306</v>
      </c>
      <c r="C32" s="217" t="s">
        <v>3591</v>
      </c>
      <c r="D32" s="218" t="s">
        <v>3592</v>
      </c>
      <c r="E32" s="217">
        <v>37</v>
      </c>
      <c r="F32" s="217" t="s">
        <v>3593</v>
      </c>
      <c r="G32" s="217" t="s">
        <v>3595</v>
      </c>
      <c r="H32" s="224" t="s">
        <v>3613</v>
      </c>
      <c r="I32" s="217" t="s">
        <v>2524</v>
      </c>
      <c r="J32" s="217">
        <v>164.1</v>
      </c>
      <c r="K32" s="219">
        <v>-7.0000000000000007E-2</v>
      </c>
      <c r="L32" s="220">
        <f t="shared" si="0"/>
        <v>12.262237000000001</v>
      </c>
      <c r="M32" s="217">
        <v>-1</v>
      </c>
      <c r="N32" s="403">
        <v>9.2999066818694995</v>
      </c>
      <c r="O32" s="403">
        <v>9.94558374836833</v>
      </c>
      <c r="P32" s="403">
        <v>11.2234832639383</v>
      </c>
      <c r="Q32" s="403">
        <v>13.4378028229271</v>
      </c>
      <c r="R32" s="403">
        <v>15.6269973775966</v>
      </c>
      <c r="S32" s="403">
        <v>16.8989462128838</v>
      </c>
      <c r="T32" s="403">
        <v>17.595288202744602</v>
      </c>
      <c r="U32" s="403">
        <v>2.1186064195100802</v>
      </c>
      <c r="V32" s="217" t="s">
        <v>3590</v>
      </c>
    </row>
    <row r="33" spans="1:22">
      <c r="A33" s="217" t="s">
        <v>8870</v>
      </c>
      <c r="B33" s="216">
        <v>307</v>
      </c>
      <c r="C33" s="217" t="s">
        <v>3591</v>
      </c>
      <c r="D33" s="218" t="s">
        <v>3592</v>
      </c>
      <c r="E33" s="217">
        <v>37</v>
      </c>
      <c r="F33" s="217" t="s">
        <v>3593</v>
      </c>
      <c r="G33" s="217" t="s">
        <v>3595</v>
      </c>
      <c r="H33" s="224" t="s">
        <v>3613</v>
      </c>
      <c r="I33" s="217" t="s">
        <v>2524</v>
      </c>
      <c r="J33" s="217">
        <v>164.1</v>
      </c>
      <c r="K33" s="219">
        <v>-0.19</v>
      </c>
      <c r="L33" s="220">
        <f t="shared" si="0"/>
        <v>12.731892999999999</v>
      </c>
      <c r="M33" s="217">
        <v>-1</v>
      </c>
      <c r="N33" s="403">
        <v>9.7233108558085899</v>
      </c>
      <c r="O33" s="403">
        <v>10.409440003740601</v>
      </c>
      <c r="P33" s="403">
        <v>11.7003610824697</v>
      </c>
      <c r="Q33" s="403">
        <v>13.889906733563301</v>
      </c>
      <c r="R33" s="403">
        <v>16.119287321445501</v>
      </c>
      <c r="S33" s="403">
        <v>17.4386152539169</v>
      </c>
      <c r="T33" s="403">
        <v>18.098760041610401</v>
      </c>
      <c r="U33" s="403">
        <v>2.1365666080694501</v>
      </c>
      <c r="V33" s="217" t="s">
        <v>3590</v>
      </c>
    </row>
    <row r="34" spans="1:22">
      <c r="A34" s="217" t="s">
        <v>8871</v>
      </c>
      <c r="B34" s="216">
        <v>308</v>
      </c>
      <c r="C34" s="217" t="s">
        <v>3591</v>
      </c>
      <c r="D34" s="218" t="s">
        <v>3592</v>
      </c>
      <c r="E34" s="217">
        <v>37</v>
      </c>
      <c r="F34" s="217" t="s">
        <v>3593</v>
      </c>
      <c r="G34" s="217" t="s">
        <v>3595</v>
      </c>
      <c r="H34" s="224" t="s">
        <v>3613</v>
      </c>
      <c r="I34" s="217" t="s">
        <v>2524</v>
      </c>
      <c r="J34" s="217">
        <v>164.1</v>
      </c>
      <c r="K34" s="219">
        <v>0.24</v>
      </c>
      <c r="L34" s="220">
        <f t="shared" si="0"/>
        <v>11.066288</v>
      </c>
      <c r="M34" s="217">
        <v>-1</v>
      </c>
      <c r="N34" s="403">
        <v>8.1802746478974004</v>
      </c>
      <c r="O34" s="403">
        <v>8.8494764160212895</v>
      </c>
      <c r="P34" s="403">
        <v>10.1111370497417</v>
      </c>
      <c r="Q34" s="403">
        <v>12.332988902308401</v>
      </c>
      <c r="R34" s="403">
        <v>14.571641862980799</v>
      </c>
      <c r="S34" s="403">
        <v>15.9236621150062</v>
      </c>
      <c r="T34" s="403">
        <v>16.5740636547409</v>
      </c>
      <c r="U34" s="403">
        <v>2.1549817837343102</v>
      </c>
      <c r="V34" s="217" t="s">
        <v>3590</v>
      </c>
    </row>
    <row r="35" spans="1:22">
      <c r="A35" s="217" t="s">
        <v>8872</v>
      </c>
      <c r="B35" s="216">
        <v>309</v>
      </c>
      <c r="C35" s="217" t="s">
        <v>3591</v>
      </c>
      <c r="D35" s="218" t="s">
        <v>3592</v>
      </c>
      <c r="E35" s="217">
        <v>37</v>
      </c>
      <c r="F35" s="217" t="s">
        <v>3593</v>
      </c>
      <c r="G35" s="217" t="s">
        <v>3595</v>
      </c>
      <c r="H35" s="224" t="s">
        <v>3613</v>
      </c>
      <c r="I35" s="217" t="s">
        <v>2524</v>
      </c>
      <c r="J35" s="217">
        <v>164.1</v>
      </c>
      <c r="K35" s="219">
        <v>0.45</v>
      </c>
      <c r="L35" s="220">
        <f t="shared" si="0"/>
        <v>10.270325</v>
      </c>
      <c r="M35" s="217">
        <v>-1</v>
      </c>
      <c r="N35" s="403">
        <v>7.4226231835272198</v>
      </c>
      <c r="O35" s="403">
        <v>8.0681235960884194</v>
      </c>
      <c r="P35" s="403">
        <v>9.4315128146460108</v>
      </c>
      <c r="Q35" s="403">
        <v>11.608565731650399</v>
      </c>
      <c r="R35" s="403">
        <v>13.837059739785801</v>
      </c>
      <c r="S35" s="403">
        <v>15.0998242945331</v>
      </c>
      <c r="T35" s="403">
        <v>15.7578090432973</v>
      </c>
      <c r="U35" s="403">
        <v>2.13166339570992</v>
      </c>
      <c r="V35" s="217" t="s">
        <v>3590</v>
      </c>
    </row>
    <row r="36" spans="1:22">
      <c r="A36" s="217" t="s">
        <v>8873</v>
      </c>
      <c r="B36" s="216">
        <v>258</v>
      </c>
      <c r="C36" s="217" t="s">
        <v>3591</v>
      </c>
      <c r="D36" s="218" t="s">
        <v>3592</v>
      </c>
      <c r="E36" s="217">
        <v>37</v>
      </c>
      <c r="F36" s="217" t="s">
        <v>3593</v>
      </c>
      <c r="G36" s="217" t="s">
        <v>3596</v>
      </c>
      <c r="H36" s="224" t="s">
        <v>3614</v>
      </c>
      <c r="I36" s="217" t="s">
        <v>2524</v>
      </c>
      <c r="J36" s="217">
        <v>164.25</v>
      </c>
      <c r="K36" s="219">
        <v>0.19</v>
      </c>
      <c r="L36" s="220">
        <f t="shared" si="0"/>
        <v>11.257493</v>
      </c>
      <c r="M36" s="217">
        <v>-1</v>
      </c>
      <c r="N36" s="403">
        <v>8.3112213104946893</v>
      </c>
      <c r="O36" s="403">
        <v>8.9957680571444207</v>
      </c>
      <c r="P36" s="403">
        <v>10.290495936857299</v>
      </c>
      <c r="Q36" s="403">
        <v>12.5297478992018</v>
      </c>
      <c r="R36" s="403">
        <v>14.7615357538031</v>
      </c>
      <c r="S36" s="403">
        <v>16.052648802555499</v>
      </c>
      <c r="T36" s="403">
        <v>16.7900870503716</v>
      </c>
      <c r="U36" s="403">
        <v>2.14556677598795</v>
      </c>
      <c r="V36" s="217" t="s">
        <v>3590</v>
      </c>
    </row>
    <row r="37" spans="1:22">
      <c r="A37" s="217" t="s">
        <v>8874</v>
      </c>
      <c r="B37" s="216">
        <v>260</v>
      </c>
      <c r="C37" s="217" t="s">
        <v>3591</v>
      </c>
      <c r="D37" s="218" t="s">
        <v>3592</v>
      </c>
      <c r="E37" s="217">
        <v>37</v>
      </c>
      <c r="F37" s="217" t="s">
        <v>3593</v>
      </c>
      <c r="G37" s="217" t="s">
        <v>3596</v>
      </c>
      <c r="H37" s="224" t="s">
        <v>3614</v>
      </c>
      <c r="I37" s="217" t="s">
        <v>2524</v>
      </c>
      <c r="J37" s="217">
        <v>164.25</v>
      </c>
      <c r="K37" s="219">
        <v>-0.6</v>
      </c>
      <c r="L37" s="220">
        <f t="shared" si="0"/>
        <v>14.364799999999999</v>
      </c>
      <c r="M37" s="217">
        <v>-1</v>
      </c>
      <c r="N37" s="403">
        <v>11.1677014416798</v>
      </c>
      <c r="O37" s="403">
        <v>11.8428939450373</v>
      </c>
      <c r="P37" s="403">
        <v>13.154693674007699</v>
      </c>
      <c r="Q37" s="403">
        <v>15.3463854820276</v>
      </c>
      <c r="R37" s="403">
        <v>17.5462851117294</v>
      </c>
      <c r="S37" s="403">
        <v>18.839852415512802</v>
      </c>
      <c r="T37" s="403">
        <v>19.514672404497801</v>
      </c>
      <c r="U37" s="403">
        <v>2.1327200395124302</v>
      </c>
      <c r="V37" s="217" t="s">
        <v>3590</v>
      </c>
    </row>
    <row r="38" spans="1:22">
      <c r="A38" s="217" t="s">
        <v>8875</v>
      </c>
      <c r="B38" s="216">
        <v>261</v>
      </c>
      <c r="C38" s="217" t="s">
        <v>3591</v>
      </c>
      <c r="D38" s="218" t="s">
        <v>3592</v>
      </c>
      <c r="E38" s="217">
        <v>37</v>
      </c>
      <c r="F38" s="217" t="s">
        <v>3593</v>
      </c>
      <c r="G38" s="217" t="s">
        <v>3596</v>
      </c>
      <c r="H38" s="224" t="s">
        <v>3614</v>
      </c>
      <c r="I38" s="217" t="s">
        <v>2524</v>
      </c>
      <c r="J38" s="217">
        <v>164.25</v>
      </c>
      <c r="K38" s="219">
        <v>-0.13</v>
      </c>
      <c r="L38" s="220">
        <f t="shared" si="0"/>
        <v>12.496597</v>
      </c>
      <c r="M38" s="217">
        <v>-1</v>
      </c>
      <c r="N38" s="403">
        <v>9.4801896213288401</v>
      </c>
      <c r="O38" s="403">
        <v>10.1348729754356</v>
      </c>
      <c r="P38" s="403">
        <v>11.435261855512</v>
      </c>
      <c r="Q38" s="403">
        <v>13.6986722300976</v>
      </c>
      <c r="R38" s="403">
        <v>15.9444330093418</v>
      </c>
      <c r="S38" s="403">
        <v>17.2521203887535</v>
      </c>
      <c r="T38" s="403">
        <v>17.9076962268568</v>
      </c>
      <c r="U38" s="403">
        <v>2.1555905669406901</v>
      </c>
      <c r="V38" s="217" t="s">
        <v>3590</v>
      </c>
    </row>
    <row r="39" spans="1:22">
      <c r="A39" s="217" t="s">
        <v>8876</v>
      </c>
      <c r="B39" s="216">
        <v>262</v>
      </c>
      <c r="C39" s="217" t="s">
        <v>3591</v>
      </c>
      <c r="D39" s="218" t="s">
        <v>3592</v>
      </c>
      <c r="E39" s="217">
        <v>37</v>
      </c>
      <c r="F39" s="217" t="s">
        <v>3593</v>
      </c>
      <c r="G39" s="217" t="s">
        <v>3596</v>
      </c>
      <c r="H39" s="224" t="s">
        <v>3614</v>
      </c>
      <c r="I39" s="217" t="s">
        <v>2524</v>
      </c>
      <c r="J39" s="217">
        <v>164.25</v>
      </c>
      <c r="K39" s="219">
        <v>0.25</v>
      </c>
      <c r="L39" s="220">
        <f t="shared" si="0"/>
        <v>11.028124999999999</v>
      </c>
      <c r="M39" s="217">
        <v>-1</v>
      </c>
      <c r="N39" s="403">
        <v>8.0783698474863908</v>
      </c>
      <c r="O39" s="403">
        <v>8.7947115450245406</v>
      </c>
      <c r="P39" s="403">
        <v>10.137510465548001</v>
      </c>
      <c r="Q39" s="403">
        <v>12.335206972323601</v>
      </c>
      <c r="R39" s="403">
        <v>14.516486928088099</v>
      </c>
      <c r="S39" s="403">
        <v>15.8628120642065</v>
      </c>
      <c r="T39" s="403">
        <v>16.4575022453351</v>
      </c>
      <c r="U39" s="403">
        <v>2.1386142504766199</v>
      </c>
      <c r="V39" s="217" t="s">
        <v>3590</v>
      </c>
    </row>
    <row r="40" spans="1:22">
      <c r="A40" s="217" t="s">
        <v>8877</v>
      </c>
      <c r="B40" s="216">
        <v>264</v>
      </c>
      <c r="C40" s="217" t="s">
        <v>3591</v>
      </c>
      <c r="D40" s="218" t="s">
        <v>3592</v>
      </c>
      <c r="E40" s="217">
        <v>37</v>
      </c>
      <c r="F40" s="217" t="s">
        <v>3593</v>
      </c>
      <c r="G40" s="217" t="s">
        <v>3596</v>
      </c>
      <c r="H40" s="224" t="s">
        <v>3614</v>
      </c>
      <c r="I40" s="217" t="s">
        <v>2524</v>
      </c>
      <c r="J40" s="217">
        <v>164.25</v>
      </c>
      <c r="K40" s="219">
        <v>0.05</v>
      </c>
      <c r="L40" s="220">
        <f t="shared" si="0"/>
        <v>11.796325000000001</v>
      </c>
      <c r="M40" s="217">
        <v>-1</v>
      </c>
      <c r="N40" s="403">
        <v>8.8174991249226302</v>
      </c>
      <c r="O40" s="403">
        <v>9.5786602236372609</v>
      </c>
      <c r="P40" s="403">
        <v>10.8485751206549</v>
      </c>
      <c r="Q40" s="403">
        <v>13.023203954462801</v>
      </c>
      <c r="R40" s="403">
        <v>15.1793212511311</v>
      </c>
      <c r="S40" s="403">
        <v>16.5238075457526</v>
      </c>
      <c r="T40" s="403">
        <v>17.168175615394901</v>
      </c>
      <c r="U40" s="403">
        <v>2.10852642737827</v>
      </c>
      <c r="V40" s="217" t="s">
        <v>3590</v>
      </c>
    </row>
    <row r="41" spans="1:22">
      <c r="A41" s="217" t="s">
        <v>8878</v>
      </c>
      <c r="B41" s="216">
        <v>252</v>
      </c>
      <c r="C41" s="217" t="s">
        <v>3591</v>
      </c>
      <c r="D41" s="218" t="s">
        <v>3592</v>
      </c>
      <c r="E41" s="217">
        <v>37</v>
      </c>
      <c r="F41" s="217" t="s">
        <v>3593</v>
      </c>
      <c r="G41" s="217" t="s">
        <v>3597</v>
      </c>
      <c r="H41" s="224" t="s">
        <v>3597</v>
      </c>
      <c r="I41" s="217" t="s">
        <v>2524</v>
      </c>
      <c r="J41" s="225">
        <v>164.6</v>
      </c>
      <c r="K41" s="226">
        <v>0.27</v>
      </c>
      <c r="L41" s="220">
        <f t="shared" si="0"/>
        <v>10.951877</v>
      </c>
      <c r="M41" s="217">
        <v>-1</v>
      </c>
      <c r="N41" s="403">
        <v>8.0486860354666501</v>
      </c>
      <c r="O41" s="403">
        <v>8.7258443985622094</v>
      </c>
      <c r="P41" s="403">
        <v>10.0307166690414</v>
      </c>
      <c r="Q41" s="403">
        <v>12.2393700843734</v>
      </c>
      <c r="R41" s="403">
        <v>14.4388327459181</v>
      </c>
      <c r="S41" s="403">
        <v>15.7560119031615</v>
      </c>
      <c r="T41" s="403">
        <v>16.423548559385999</v>
      </c>
      <c r="U41" s="403">
        <v>2.1403819916286499</v>
      </c>
      <c r="V41" s="217" t="s">
        <v>3590</v>
      </c>
    </row>
    <row r="42" spans="1:22">
      <c r="A42" s="217" t="s">
        <v>8879</v>
      </c>
      <c r="B42" s="216">
        <v>253</v>
      </c>
      <c r="C42" s="217" t="s">
        <v>3591</v>
      </c>
      <c r="D42" s="218" t="s">
        <v>3592</v>
      </c>
      <c r="E42" s="217">
        <v>37</v>
      </c>
      <c r="F42" s="217" t="s">
        <v>3593</v>
      </c>
      <c r="G42" s="217" t="s">
        <v>3597</v>
      </c>
      <c r="H42" s="224" t="s">
        <v>3597</v>
      </c>
      <c r="I42" s="217" t="s">
        <v>2524</v>
      </c>
      <c r="J42" s="225">
        <v>164.6</v>
      </c>
      <c r="K42" s="226">
        <v>0.17</v>
      </c>
      <c r="L42" s="220">
        <f t="shared" si="0"/>
        <v>11.334157000000001</v>
      </c>
      <c r="M42" s="217">
        <v>-1</v>
      </c>
      <c r="N42" s="403">
        <v>8.4540265267249897</v>
      </c>
      <c r="O42" s="403">
        <v>9.1468379937817694</v>
      </c>
      <c r="P42" s="403">
        <v>10.479178673928301</v>
      </c>
      <c r="Q42" s="403">
        <v>12.6614287019149</v>
      </c>
      <c r="R42" s="403">
        <v>14.8824616162153</v>
      </c>
      <c r="S42" s="403">
        <v>16.1857090607548</v>
      </c>
      <c r="T42" s="403">
        <v>16.8812706372387</v>
      </c>
      <c r="U42" s="403">
        <v>2.13650273900973</v>
      </c>
      <c r="V42" s="217" t="s">
        <v>3590</v>
      </c>
    </row>
    <row r="43" spans="1:22">
      <c r="A43" s="217" t="s">
        <v>8880</v>
      </c>
      <c r="B43" s="216">
        <v>254</v>
      </c>
      <c r="C43" s="217" t="s">
        <v>3591</v>
      </c>
      <c r="D43" s="218" t="s">
        <v>3592</v>
      </c>
      <c r="E43" s="217">
        <v>37</v>
      </c>
      <c r="F43" s="217" t="s">
        <v>3593</v>
      </c>
      <c r="G43" s="217" t="s">
        <v>3597</v>
      </c>
      <c r="H43" s="224" t="s">
        <v>3597</v>
      </c>
      <c r="I43" s="217" t="s">
        <v>2524</v>
      </c>
      <c r="J43" s="225">
        <v>164.6</v>
      </c>
      <c r="K43" s="226">
        <v>-0.65</v>
      </c>
      <c r="L43" s="220">
        <f t="shared" si="0"/>
        <v>14.566924999999999</v>
      </c>
      <c r="M43" s="217">
        <v>-1</v>
      </c>
      <c r="N43" s="403">
        <v>11.3306475221928</v>
      </c>
      <c r="O43" s="403">
        <v>12.024974519109399</v>
      </c>
      <c r="P43" s="403">
        <v>13.311752733600899</v>
      </c>
      <c r="Q43" s="403">
        <v>15.5318247830175</v>
      </c>
      <c r="R43" s="403">
        <v>17.767214160442499</v>
      </c>
      <c r="S43" s="403">
        <v>19.025457866903</v>
      </c>
      <c r="T43" s="403">
        <v>19.685241875828201</v>
      </c>
      <c r="U43" s="403">
        <v>2.1352395504973698</v>
      </c>
      <c r="V43" s="217" t="s">
        <v>3590</v>
      </c>
    </row>
    <row r="44" spans="1:22">
      <c r="A44" s="217" t="s">
        <v>8881</v>
      </c>
      <c r="B44" s="216">
        <v>255</v>
      </c>
      <c r="C44" s="217" t="s">
        <v>3591</v>
      </c>
      <c r="D44" s="218" t="s">
        <v>3592</v>
      </c>
      <c r="E44" s="217">
        <v>37</v>
      </c>
      <c r="F44" s="217" t="s">
        <v>3593</v>
      </c>
      <c r="G44" s="217" t="s">
        <v>3597</v>
      </c>
      <c r="H44" s="224" t="s">
        <v>3597</v>
      </c>
      <c r="I44" s="217" t="s">
        <v>2524</v>
      </c>
      <c r="J44" s="225">
        <v>164.6</v>
      </c>
      <c r="K44" s="226">
        <v>-0.45</v>
      </c>
      <c r="L44" s="220">
        <f t="shared" si="0"/>
        <v>13.762324999999999</v>
      </c>
      <c r="M44" s="217">
        <v>-1</v>
      </c>
      <c r="N44" s="403">
        <v>10.6234191762099</v>
      </c>
      <c r="O44" s="403">
        <v>11.3045593812099</v>
      </c>
      <c r="P44" s="403">
        <v>12.612450295714099</v>
      </c>
      <c r="Q44" s="403">
        <v>14.787571385184499</v>
      </c>
      <c r="R44" s="403">
        <v>16.99722649628</v>
      </c>
      <c r="S44" s="403">
        <v>18.3194163813383</v>
      </c>
      <c r="T44" s="403">
        <v>18.9892942181616</v>
      </c>
      <c r="U44" s="403">
        <v>2.1240657854763998</v>
      </c>
      <c r="V44" s="217" t="s">
        <v>3590</v>
      </c>
    </row>
    <row r="45" spans="1:22">
      <c r="A45" s="217" t="s">
        <v>8882</v>
      </c>
      <c r="B45" s="216">
        <v>276</v>
      </c>
      <c r="C45" s="217" t="s">
        <v>3591</v>
      </c>
      <c r="D45" s="218" t="s">
        <v>3592</v>
      </c>
      <c r="E45" s="217">
        <v>37</v>
      </c>
      <c r="F45" s="217" t="s">
        <v>3593</v>
      </c>
      <c r="G45" s="217" t="s">
        <v>3597</v>
      </c>
      <c r="H45" s="224" t="s">
        <v>3597</v>
      </c>
      <c r="I45" s="217" t="s">
        <v>2524</v>
      </c>
      <c r="J45" s="225">
        <v>164.6</v>
      </c>
      <c r="K45" s="226">
        <v>0.08</v>
      </c>
      <c r="L45" s="220">
        <f t="shared" si="0"/>
        <v>11.680432</v>
      </c>
      <c r="M45" s="217">
        <v>-1</v>
      </c>
      <c r="N45" s="403">
        <v>8.6580344215226805</v>
      </c>
      <c r="O45" s="403">
        <v>9.32569806813067</v>
      </c>
      <c r="P45" s="403">
        <v>10.6488734912514</v>
      </c>
      <c r="Q45" s="403">
        <v>12.883902711457999</v>
      </c>
      <c r="R45" s="403">
        <v>15.0665670870267</v>
      </c>
      <c r="S45" s="403">
        <v>16.349412799047599</v>
      </c>
      <c r="T45" s="403">
        <v>17.026736069275401</v>
      </c>
      <c r="U45" s="403">
        <v>2.13076188847901</v>
      </c>
      <c r="V45" s="217" t="s">
        <v>3590</v>
      </c>
    </row>
    <row r="46" spans="1:22">
      <c r="A46" s="217" t="s">
        <v>8883</v>
      </c>
      <c r="B46" s="216">
        <v>277</v>
      </c>
      <c r="C46" s="217" t="s">
        <v>3591</v>
      </c>
      <c r="D46" s="218" t="s">
        <v>3592</v>
      </c>
      <c r="E46" s="217">
        <v>37</v>
      </c>
      <c r="F46" s="217" t="s">
        <v>3593</v>
      </c>
      <c r="G46" s="217" t="s">
        <v>3597</v>
      </c>
      <c r="H46" s="224" t="s">
        <v>3597</v>
      </c>
      <c r="I46" s="217" t="s">
        <v>2524</v>
      </c>
      <c r="J46" s="225">
        <v>164.6</v>
      </c>
      <c r="K46" s="226">
        <v>0.2</v>
      </c>
      <c r="L46" s="220">
        <f t="shared" si="0"/>
        <v>11.219200000000001</v>
      </c>
      <c r="M46" s="217">
        <v>-1</v>
      </c>
      <c r="N46" s="403">
        <v>8.29742725484925</v>
      </c>
      <c r="O46" s="403">
        <v>9.0323327376080798</v>
      </c>
      <c r="P46" s="403">
        <v>10.322558703861301</v>
      </c>
      <c r="Q46" s="403">
        <v>12.5305219474395</v>
      </c>
      <c r="R46" s="403">
        <v>14.7199685954215</v>
      </c>
      <c r="S46" s="403">
        <v>16.028693891813599</v>
      </c>
      <c r="T46" s="403">
        <v>16.699224405625401</v>
      </c>
      <c r="U46" s="403">
        <v>2.1223946108812202</v>
      </c>
      <c r="V46" s="217" t="s">
        <v>3590</v>
      </c>
    </row>
    <row r="47" spans="1:22">
      <c r="A47" s="217" t="s">
        <v>8884</v>
      </c>
      <c r="B47" s="216">
        <v>279</v>
      </c>
      <c r="C47" s="217" t="s">
        <v>3591</v>
      </c>
      <c r="D47" s="218" t="s">
        <v>3592</v>
      </c>
      <c r="E47" s="217">
        <v>37</v>
      </c>
      <c r="F47" s="217" t="s">
        <v>3593</v>
      </c>
      <c r="G47" s="217" t="s">
        <v>3597</v>
      </c>
      <c r="H47" s="224" t="s">
        <v>3597</v>
      </c>
      <c r="I47" s="217" t="s">
        <v>2524</v>
      </c>
      <c r="J47" s="225">
        <v>164.6</v>
      </c>
      <c r="K47" s="226">
        <v>-0.36</v>
      </c>
      <c r="L47" s="220">
        <f t="shared" si="0"/>
        <v>13.403648</v>
      </c>
      <c r="M47" s="217">
        <v>-1</v>
      </c>
      <c r="N47" s="403">
        <v>10.3418712149691</v>
      </c>
      <c r="O47" s="403">
        <v>11.1320190972774</v>
      </c>
      <c r="P47" s="403">
        <v>12.341926450952799</v>
      </c>
      <c r="Q47" s="403">
        <v>14.5111314770524</v>
      </c>
      <c r="R47" s="403">
        <v>16.694787460391201</v>
      </c>
      <c r="S47" s="403">
        <v>18.019671358952401</v>
      </c>
      <c r="T47" s="403">
        <v>18.6729473522829</v>
      </c>
      <c r="U47" s="403">
        <v>2.1084035223431599</v>
      </c>
      <c r="V47" s="217" t="s">
        <v>3590</v>
      </c>
    </row>
    <row r="48" spans="1:22">
      <c r="A48" s="217" t="s">
        <v>8885</v>
      </c>
      <c r="B48" s="216">
        <v>280</v>
      </c>
      <c r="C48" s="217" t="s">
        <v>3591</v>
      </c>
      <c r="D48" s="218" t="s">
        <v>3592</v>
      </c>
      <c r="E48" s="217">
        <v>37</v>
      </c>
      <c r="F48" s="217" t="s">
        <v>3593</v>
      </c>
      <c r="G48" s="217" t="s">
        <v>3597</v>
      </c>
      <c r="H48" s="224" t="s">
        <v>3597</v>
      </c>
      <c r="I48" s="217" t="s">
        <v>2524</v>
      </c>
      <c r="J48" s="225">
        <v>164.6</v>
      </c>
      <c r="K48" s="226">
        <v>-0.24</v>
      </c>
      <c r="L48" s="220">
        <f t="shared" si="0"/>
        <v>12.928687999999999</v>
      </c>
      <c r="M48" s="217">
        <v>-1</v>
      </c>
      <c r="N48" s="403">
        <v>9.9664868275306109</v>
      </c>
      <c r="O48" s="403">
        <v>10.543702363071199</v>
      </c>
      <c r="P48" s="403">
        <v>11.8414131197862</v>
      </c>
      <c r="Q48" s="403">
        <v>14.063604377039599</v>
      </c>
      <c r="R48" s="403">
        <v>16.270584205032002</v>
      </c>
      <c r="S48" s="403">
        <v>17.5801293958244</v>
      </c>
      <c r="T48" s="403">
        <v>18.267485183662501</v>
      </c>
      <c r="U48" s="403">
        <v>2.1355481951350801</v>
      </c>
      <c r="V48" s="217" t="s">
        <v>3590</v>
      </c>
    </row>
    <row r="49" spans="1:22">
      <c r="A49" s="217" t="s">
        <v>8886</v>
      </c>
      <c r="B49" s="216">
        <v>256</v>
      </c>
      <c r="C49" s="217" t="s">
        <v>3591</v>
      </c>
      <c r="D49" s="218" t="s">
        <v>3592</v>
      </c>
      <c r="E49" s="217">
        <v>37</v>
      </c>
      <c r="F49" s="217" t="s">
        <v>3593</v>
      </c>
      <c r="G49" s="217" t="s">
        <v>3597</v>
      </c>
      <c r="H49" s="224" t="s">
        <v>3615</v>
      </c>
      <c r="I49" s="217" t="s">
        <v>2524</v>
      </c>
      <c r="J49" s="225">
        <v>164.85</v>
      </c>
      <c r="K49" s="226">
        <v>-0.38</v>
      </c>
      <c r="L49" s="220">
        <f t="shared" si="0"/>
        <v>13.483172</v>
      </c>
      <c r="M49" s="217">
        <v>-1</v>
      </c>
      <c r="N49" s="403">
        <v>10.389528123609299</v>
      </c>
      <c r="O49" s="403">
        <v>11.0530529245074</v>
      </c>
      <c r="P49" s="403">
        <v>12.355759808176501</v>
      </c>
      <c r="Q49" s="403">
        <v>14.546526775240199</v>
      </c>
      <c r="R49" s="403">
        <v>16.754352820913201</v>
      </c>
      <c r="S49" s="403">
        <v>18.0958527026586</v>
      </c>
      <c r="T49" s="403">
        <v>18.808161839076199</v>
      </c>
      <c r="U49" s="403">
        <v>2.12878484628627</v>
      </c>
      <c r="V49" s="217" t="s">
        <v>3598</v>
      </c>
    </row>
    <row r="50" spans="1:22">
      <c r="A50" s="217" t="s">
        <v>8887</v>
      </c>
      <c r="B50" s="216">
        <v>257</v>
      </c>
      <c r="C50" s="217" t="s">
        <v>3591</v>
      </c>
      <c r="D50" s="218" t="s">
        <v>3592</v>
      </c>
      <c r="E50" s="217">
        <v>37</v>
      </c>
      <c r="F50" s="217" t="s">
        <v>3593</v>
      </c>
      <c r="G50" s="217" t="s">
        <v>3597</v>
      </c>
      <c r="H50" s="224" t="s">
        <v>3615</v>
      </c>
      <c r="I50" s="217" t="s">
        <v>2524</v>
      </c>
      <c r="J50" s="225">
        <v>164.85</v>
      </c>
      <c r="K50" s="226">
        <v>0.08</v>
      </c>
      <c r="L50" s="220">
        <f t="shared" si="0"/>
        <v>11.680432</v>
      </c>
      <c r="M50" s="217">
        <v>-1</v>
      </c>
      <c r="N50" s="403">
        <v>8.8624754177470795</v>
      </c>
      <c r="O50" s="403">
        <v>9.44632766067547</v>
      </c>
      <c r="P50" s="403">
        <v>10.735367906213799</v>
      </c>
      <c r="Q50" s="403">
        <v>12.9791859838317</v>
      </c>
      <c r="R50" s="403">
        <v>15.2421446768107</v>
      </c>
      <c r="S50" s="403">
        <v>16.475836997472999</v>
      </c>
      <c r="T50" s="403">
        <v>17.131352540533701</v>
      </c>
      <c r="U50" s="403">
        <v>2.1496329604116999</v>
      </c>
      <c r="V50" s="217" t="s">
        <v>3590</v>
      </c>
    </row>
    <row r="51" spans="1:22">
      <c r="A51" s="217" t="s">
        <v>8888</v>
      </c>
      <c r="B51" s="216">
        <v>270</v>
      </c>
      <c r="C51" s="217" t="s">
        <v>3591</v>
      </c>
      <c r="D51" s="218" t="s">
        <v>3592</v>
      </c>
      <c r="E51" s="217">
        <v>37</v>
      </c>
      <c r="F51" s="217" t="s">
        <v>3593</v>
      </c>
      <c r="G51" s="217" t="s">
        <v>3597</v>
      </c>
      <c r="H51" s="224" t="s">
        <v>3615</v>
      </c>
      <c r="I51" s="217" t="s">
        <v>2524</v>
      </c>
      <c r="J51" s="225">
        <v>164.85</v>
      </c>
      <c r="K51" s="226">
        <v>0.02</v>
      </c>
      <c r="L51" s="220">
        <f t="shared" si="0"/>
        <v>11.912452</v>
      </c>
      <c r="M51" s="217">
        <v>-1</v>
      </c>
      <c r="N51" s="403">
        <v>8.8781014922971906</v>
      </c>
      <c r="O51" s="403">
        <v>9.5762296671548608</v>
      </c>
      <c r="P51" s="403">
        <v>10.8996898406229</v>
      </c>
      <c r="Q51" s="403">
        <v>13.106842670651501</v>
      </c>
      <c r="R51" s="403">
        <v>15.323905796135801</v>
      </c>
      <c r="S51" s="403">
        <v>16.673137441086901</v>
      </c>
      <c r="T51" s="403">
        <v>17.399729921146001</v>
      </c>
      <c r="U51" s="403">
        <v>2.1506913973331598</v>
      </c>
      <c r="V51" s="217" t="s">
        <v>3590</v>
      </c>
    </row>
    <row r="52" spans="1:22">
      <c r="A52" s="217" t="s">
        <v>8889</v>
      </c>
      <c r="B52" s="216">
        <v>272</v>
      </c>
      <c r="C52" s="217" t="s">
        <v>3591</v>
      </c>
      <c r="D52" s="218" t="s">
        <v>3592</v>
      </c>
      <c r="E52" s="217">
        <v>37</v>
      </c>
      <c r="F52" s="217" t="s">
        <v>3593</v>
      </c>
      <c r="G52" s="217" t="s">
        <v>3597</v>
      </c>
      <c r="H52" s="224" t="s">
        <v>3615</v>
      </c>
      <c r="I52" s="217" t="s">
        <v>2524</v>
      </c>
      <c r="J52" s="225">
        <v>164.85</v>
      </c>
      <c r="K52" s="226">
        <v>-0.22</v>
      </c>
      <c r="L52" s="220">
        <f t="shared" si="0"/>
        <v>12.849891999999999</v>
      </c>
      <c r="M52" s="217">
        <v>-1</v>
      </c>
      <c r="N52" s="403">
        <v>9.8417947896518303</v>
      </c>
      <c r="O52" s="403">
        <v>10.525493806139</v>
      </c>
      <c r="P52" s="403">
        <v>11.818268789430499</v>
      </c>
      <c r="Q52" s="403">
        <v>14.0105288836635</v>
      </c>
      <c r="R52" s="403">
        <v>16.192728421126201</v>
      </c>
      <c r="S52" s="403">
        <v>17.5224059916005</v>
      </c>
      <c r="T52" s="403">
        <v>18.1994588621932</v>
      </c>
      <c r="U52" s="403">
        <v>2.1250212968095399</v>
      </c>
      <c r="V52" s="217" t="s">
        <v>3590</v>
      </c>
    </row>
    <row r="53" spans="1:22">
      <c r="A53" s="217" t="s">
        <v>8890</v>
      </c>
      <c r="B53" s="216">
        <v>273</v>
      </c>
      <c r="C53" s="217" t="s">
        <v>3591</v>
      </c>
      <c r="D53" s="218" t="s">
        <v>3592</v>
      </c>
      <c r="E53" s="217">
        <v>37</v>
      </c>
      <c r="F53" s="217" t="s">
        <v>3593</v>
      </c>
      <c r="G53" s="217" t="s">
        <v>3597</v>
      </c>
      <c r="H53" s="224" t="s">
        <v>3615</v>
      </c>
      <c r="I53" s="217" t="s">
        <v>2524</v>
      </c>
      <c r="J53" s="225">
        <v>164.85</v>
      </c>
      <c r="K53" s="226">
        <v>0.14000000000000001</v>
      </c>
      <c r="L53" s="220">
        <f t="shared" si="0"/>
        <v>11.449348000000001</v>
      </c>
      <c r="M53" s="217">
        <v>-1</v>
      </c>
      <c r="N53" s="403">
        <v>8.5107802119433291</v>
      </c>
      <c r="O53" s="403">
        <v>9.1455904747390804</v>
      </c>
      <c r="P53" s="403">
        <v>10.452188248618</v>
      </c>
      <c r="Q53" s="403">
        <v>12.6857353254046</v>
      </c>
      <c r="R53" s="403">
        <v>14.9022056708412</v>
      </c>
      <c r="S53" s="403">
        <v>16.229918250323198</v>
      </c>
      <c r="T53" s="403">
        <v>16.8140102288483</v>
      </c>
      <c r="U53" s="403">
        <v>2.1313369027481901</v>
      </c>
      <c r="V53" s="217" t="s">
        <v>3590</v>
      </c>
    </row>
    <row r="54" spans="1:22">
      <c r="A54" s="217" t="s">
        <v>8891</v>
      </c>
      <c r="B54" s="216">
        <v>274</v>
      </c>
      <c r="C54" s="217" t="s">
        <v>3591</v>
      </c>
      <c r="D54" s="218" t="s">
        <v>3592</v>
      </c>
      <c r="E54" s="217">
        <v>37</v>
      </c>
      <c r="F54" s="217" t="s">
        <v>3593</v>
      </c>
      <c r="G54" s="217" t="s">
        <v>3597</v>
      </c>
      <c r="H54" s="224" t="s">
        <v>3615</v>
      </c>
      <c r="I54" s="217" t="s">
        <v>2524</v>
      </c>
      <c r="J54" s="225">
        <v>164.85</v>
      </c>
      <c r="K54" s="226">
        <v>0.05</v>
      </c>
      <c r="L54" s="220">
        <f t="shared" si="0"/>
        <v>11.796325000000001</v>
      </c>
      <c r="M54" s="217">
        <v>-1</v>
      </c>
      <c r="N54" s="403">
        <v>8.8320225306680804</v>
      </c>
      <c r="O54" s="403">
        <v>9.4855685365787092</v>
      </c>
      <c r="P54" s="403">
        <v>10.808943113167199</v>
      </c>
      <c r="Q54" s="403">
        <v>13.010417871951301</v>
      </c>
      <c r="R54" s="403">
        <v>15.207729349796899</v>
      </c>
      <c r="S54" s="403">
        <v>16.485380512806</v>
      </c>
      <c r="T54" s="403">
        <v>17.162065270661898</v>
      </c>
      <c r="U54" s="403">
        <v>2.12186842031144</v>
      </c>
      <c r="V54" s="217" t="s">
        <v>3590</v>
      </c>
    </row>
    <row r="55" spans="1:22">
      <c r="A55" s="217" t="s">
        <v>8892</v>
      </c>
      <c r="B55" s="216">
        <v>238</v>
      </c>
      <c r="C55" s="217" t="s">
        <v>3591</v>
      </c>
      <c r="D55" s="218" t="s">
        <v>3592</v>
      </c>
      <c r="E55" s="217">
        <v>37</v>
      </c>
      <c r="F55" s="217" t="s">
        <v>3593</v>
      </c>
      <c r="G55" s="217" t="s">
        <v>3599</v>
      </c>
      <c r="H55" s="224" t="s">
        <v>3616</v>
      </c>
      <c r="I55" s="217" t="s">
        <v>2524</v>
      </c>
      <c r="J55" s="217">
        <v>165.2</v>
      </c>
      <c r="K55" s="219">
        <v>0.04</v>
      </c>
      <c r="L55" s="220">
        <f t="shared" si="0"/>
        <v>11.835008</v>
      </c>
      <c r="M55" s="217">
        <v>-1</v>
      </c>
      <c r="N55" s="403">
        <v>8.8904146985933501</v>
      </c>
      <c r="O55" s="403">
        <v>9.5344620584450901</v>
      </c>
      <c r="P55" s="403">
        <v>10.8787755990673</v>
      </c>
      <c r="Q55" s="403">
        <v>13.0792423912538</v>
      </c>
      <c r="R55" s="403">
        <v>15.297156975393101</v>
      </c>
      <c r="S55" s="403">
        <v>16.606676180222301</v>
      </c>
      <c r="T55" s="403">
        <v>17.224707936163099</v>
      </c>
      <c r="U55" s="403">
        <v>2.1286222722173598</v>
      </c>
      <c r="V55" s="217" t="s">
        <v>3590</v>
      </c>
    </row>
    <row r="56" spans="1:22">
      <c r="A56" s="217" t="s">
        <v>8893</v>
      </c>
      <c r="B56" s="216">
        <v>240</v>
      </c>
      <c r="C56" s="217" t="s">
        <v>3591</v>
      </c>
      <c r="D56" s="218" t="s">
        <v>3592</v>
      </c>
      <c r="E56" s="217">
        <v>37</v>
      </c>
      <c r="F56" s="217" t="s">
        <v>3593</v>
      </c>
      <c r="G56" s="217" t="s">
        <v>3599</v>
      </c>
      <c r="H56" s="224" t="s">
        <v>3616</v>
      </c>
      <c r="I56" s="217" t="s">
        <v>2524</v>
      </c>
      <c r="J56" s="217">
        <v>165.2</v>
      </c>
      <c r="K56" s="219">
        <v>-0.09</v>
      </c>
      <c r="L56" s="220">
        <f t="shared" si="0"/>
        <v>12.340253000000001</v>
      </c>
      <c r="M56" s="217">
        <v>-1</v>
      </c>
      <c r="N56" s="403">
        <v>9.3919594351961404</v>
      </c>
      <c r="O56" s="403">
        <v>10.015019960652699</v>
      </c>
      <c r="P56" s="403">
        <v>11.3197644487551</v>
      </c>
      <c r="Q56" s="403">
        <v>13.531045465201201</v>
      </c>
      <c r="R56" s="403">
        <v>15.757174928925201</v>
      </c>
      <c r="S56" s="403">
        <v>17.0941857219733</v>
      </c>
      <c r="T56" s="403">
        <v>17.748721171081201</v>
      </c>
      <c r="U56" s="403">
        <v>2.14234241349559</v>
      </c>
      <c r="V56" s="217" t="s">
        <v>3590</v>
      </c>
    </row>
    <row r="57" spans="1:22">
      <c r="A57" s="217" t="s">
        <v>8894</v>
      </c>
      <c r="B57" s="216">
        <v>241</v>
      </c>
      <c r="C57" s="217" t="s">
        <v>3591</v>
      </c>
      <c r="D57" s="218" t="s">
        <v>3592</v>
      </c>
      <c r="E57" s="217">
        <v>37</v>
      </c>
      <c r="F57" s="217" t="s">
        <v>3593</v>
      </c>
      <c r="G57" s="217" t="s">
        <v>3599</v>
      </c>
      <c r="H57" s="224" t="s">
        <v>3616</v>
      </c>
      <c r="I57" s="217" t="s">
        <v>2524</v>
      </c>
      <c r="J57" s="217">
        <v>165.2</v>
      </c>
      <c r="K57" s="219">
        <v>0.42</v>
      </c>
      <c r="L57" s="220">
        <f t="shared" si="0"/>
        <v>10.383332000000001</v>
      </c>
      <c r="M57" s="217">
        <v>-1</v>
      </c>
      <c r="N57" s="403">
        <v>7.4550040911947297</v>
      </c>
      <c r="O57" s="403">
        <v>8.2113998611794106</v>
      </c>
      <c r="P57" s="403">
        <v>9.5450856901285501</v>
      </c>
      <c r="Q57" s="403">
        <v>11.6990486957479</v>
      </c>
      <c r="R57" s="403">
        <v>13.8653559457321</v>
      </c>
      <c r="S57" s="403">
        <v>15.096854437376599</v>
      </c>
      <c r="T57" s="403">
        <v>15.7782180637777</v>
      </c>
      <c r="U57" s="403">
        <v>2.10165074132486</v>
      </c>
      <c r="V57" s="217" t="s">
        <v>3590</v>
      </c>
    </row>
    <row r="58" spans="1:22">
      <c r="A58" s="217" t="s">
        <v>8895</v>
      </c>
      <c r="B58" s="216">
        <v>249</v>
      </c>
      <c r="C58" s="217" t="s">
        <v>3591</v>
      </c>
      <c r="D58" s="218" t="s">
        <v>3592</v>
      </c>
      <c r="E58" s="217">
        <v>37</v>
      </c>
      <c r="F58" s="217" t="s">
        <v>3593</v>
      </c>
      <c r="G58" s="217" t="s">
        <v>3599</v>
      </c>
      <c r="H58" s="224" t="s">
        <v>3616</v>
      </c>
      <c r="I58" s="217" t="s">
        <v>2524</v>
      </c>
      <c r="J58" s="217">
        <v>165.2</v>
      </c>
      <c r="K58" s="219">
        <v>0.45</v>
      </c>
      <c r="L58" s="220">
        <f t="shared" si="0"/>
        <v>10.270325</v>
      </c>
      <c r="M58" s="217">
        <v>-1</v>
      </c>
      <c r="N58" s="403">
        <v>7.39902760479713</v>
      </c>
      <c r="O58" s="403">
        <v>8.1034187686264403</v>
      </c>
      <c r="P58" s="403">
        <v>9.4424569298568208</v>
      </c>
      <c r="Q58" s="403">
        <v>11.5976124441361</v>
      </c>
      <c r="R58" s="403">
        <v>13.7966951661809</v>
      </c>
      <c r="S58" s="403">
        <v>15.121851537303799</v>
      </c>
      <c r="T58" s="403">
        <v>15.777420276464801</v>
      </c>
      <c r="U58" s="403">
        <v>2.1185521752091101</v>
      </c>
      <c r="V58" s="217" t="s">
        <v>3590</v>
      </c>
    </row>
    <row r="59" spans="1:22">
      <c r="A59" s="217" t="s">
        <v>8896</v>
      </c>
      <c r="B59" s="216">
        <v>251</v>
      </c>
      <c r="C59" s="217" t="s">
        <v>3591</v>
      </c>
      <c r="D59" s="218" t="s">
        <v>3592</v>
      </c>
      <c r="E59" s="217">
        <v>37</v>
      </c>
      <c r="F59" s="217" t="s">
        <v>3593</v>
      </c>
      <c r="G59" s="217" t="s">
        <v>3599</v>
      </c>
      <c r="H59" s="224" t="s">
        <v>3616</v>
      </c>
      <c r="I59" s="217" t="s">
        <v>2524</v>
      </c>
      <c r="J59" s="217">
        <v>165.2</v>
      </c>
      <c r="K59" s="219">
        <v>-0.21</v>
      </c>
      <c r="L59" s="220">
        <f t="shared" si="0"/>
        <v>12.810533</v>
      </c>
      <c r="M59" s="217">
        <v>-1</v>
      </c>
      <c r="N59" s="403">
        <v>9.7115768345610807</v>
      </c>
      <c r="O59" s="403">
        <v>10.4498084361556</v>
      </c>
      <c r="P59" s="403">
        <v>11.714796733224899</v>
      </c>
      <c r="Q59" s="403">
        <v>13.923137015158799</v>
      </c>
      <c r="R59" s="403">
        <v>16.1139673017516</v>
      </c>
      <c r="S59" s="403">
        <v>17.460148265547598</v>
      </c>
      <c r="T59" s="403">
        <v>18.116997856352398</v>
      </c>
      <c r="U59" s="403">
        <v>2.1286121548429202</v>
      </c>
      <c r="V59" s="217" t="s">
        <v>3590</v>
      </c>
    </row>
    <row r="60" spans="1:22">
      <c r="A60" s="217" t="s">
        <v>8897</v>
      </c>
      <c r="B60" s="216">
        <v>278</v>
      </c>
      <c r="C60" s="217" t="s">
        <v>3591</v>
      </c>
      <c r="D60" s="218" t="s">
        <v>3592</v>
      </c>
      <c r="E60" s="217">
        <v>37</v>
      </c>
      <c r="F60" s="217" t="s">
        <v>3593</v>
      </c>
      <c r="G60" s="217" t="s">
        <v>3599</v>
      </c>
      <c r="H60" s="224" t="s">
        <v>3616</v>
      </c>
      <c r="I60" s="217" t="s">
        <v>2524</v>
      </c>
      <c r="J60" s="217">
        <v>165.2</v>
      </c>
      <c r="K60" s="219">
        <v>0.02</v>
      </c>
      <c r="L60" s="220">
        <f t="shared" si="0"/>
        <v>11.912452</v>
      </c>
      <c r="M60" s="217">
        <v>-1</v>
      </c>
      <c r="N60" s="403">
        <v>9.1161784109091393</v>
      </c>
      <c r="O60" s="403">
        <v>9.7233613107191008</v>
      </c>
      <c r="P60" s="403">
        <v>10.936233610736</v>
      </c>
      <c r="Q60" s="403">
        <v>13.136131978435101</v>
      </c>
      <c r="R60" s="403">
        <v>15.340554111939801</v>
      </c>
      <c r="S60" s="403">
        <v>16.6222150099115</v>
      </c>
      <c r="T60" s="403">
        <v>17.2860063513996</v>
      </c>
      <c r="U60" s="403">
        <v>2.1153280678470199</v>
      </c>
      <c r="V60" s="217" t="s">
        <v>3590</v>
      </c>
    </row>
    <row r="61" spans="1:22">
      <c r="A61" s="217" t="s">
        <v>8898</v>
      </c>
      <c r="B61" s="216">
        <v>282</v>
      </c>
      <c r="C61" s="217" t="s">
        <v>3591</v>
      </c>
      <c r="D61" s="218" t="s">
        <v>3592</v>
      </c>
      <c r="E61" s="217">
        <v>37</v>
      </c>
      <c r="F61" s="217" t="s">
        <v>3593</v>
      </c>
      <c r="G61" s="217" t="s">
        <v>3599</v>
      </c>
      <c r="H61" s="224" t="s">
        <v>3616</v>
      </c>
      <c r="I61" s="217" t="s">
        <v>2524</v>
      </c>
      <c r="J61" s="217">
        <v>165.2</v>
      </c>
      <c r="K61" s="219">
        <v>0.08</v>
      </c>
      <c r="L61" s="220">
        <f t="shared" si="0"/>
        <v>11.680432</v>
      </c>
      <c r="M61" s="217">
        <v>-1</v>
      </c>
      <c r="N61" s="403">
        <v>8.7584620594604896</v>
      </c>
      <c r="O61" s="403">
        <v>9.4752170699045806</v>
      </c>
      <c r="P61" s="403">
        <v>10.777782723048899</v>
      </c>
      <c r="Q61" s="403">
        <v>12.9480235612771</v>
      </c>
      <c r="R61" s="403">
        <v>15.185721317136201</v>
      </c>
      <c r="S61" s="403">
        <v>16.491832636966599</v>
      </c>
      <c r="T61" s="403">
        <v>17.161674371146599</v>
      </c>
      <c r="U61" s="403">
        <v>2.14018140021849</v>
      </c>
      <c r="V61" s="217" t="s">
        <v>3590</v>
      </c>
    </row>
    <row r="62" spans="1:22">
      <c r="A62" s="217" t="s">
        <v>8899</v>
      </c>
      <c r="B62" s="216">
        <v>283</v>
      </c>
      <c r="C62" s="217" t="s">
        <v>3591</v>
      </c>
      <c r="D62" s="218" t="s">
        <v>3592</v>
      </c>
      <c r="E62" s="217">
        <v>37</v>
      </c>
      <c r="F62" s="217" t="s">
        <v>3593</v>
      </c>
      <c r="G62" s="217" t="s">
        <v>3599</v>
      </c>
      <c r="H62" s="224" t="s">
        <v>3616</v>
      </c>
      <c r="I62" s="217" t="s">
        <v>2524</v>
      </c>
      <c r="J62" s="217">
        <v>165.2</v>
      </c>
      <c r="K62" s="219">
        <v>0.28999999999999998</v>
      </c>
      <c r="L62" s="220">
        <f t="shared" si="0"/>
        <v>10.875733000000002</v>
      </c>
      <c r="M62" s="217">
        <v>-1</v>
      </c>
      <c r="N62" s="403">
        <v>8.0321508038927192</v>
      </c>
      <c r="O62" s="403">
        <v>8.6771836765901291</v>
      </c>
      <c r="P62" s="403">
        <v>10.0421178148829</v>
      </c>
      <c r="Q62" s="403">
        <v>12.184429359035001</v>
      </c>
      <c r="R62" s="403">
        <v>14.347362531096399</v>
      </c>
      <c r="S62" s="403">
        <v>15.6244510627947</v>
      </c>
      <c r="T62" s="403">
        <v>16.405236718847799</v>
      </c>
      <c r="U62" s="403">
        <v>2.1094122690613801</v>
      </c>
      <c r="V62" s="217" t="s">
        <v>3590</v>
      </c>
    </row>
    <row r="63" spans="1:22">
      <c r="A63" s="217" t="s">
        <v>8900</v>
      </c>
      <c r="B63" s="216">
        <v>243</v>
      </c>
      <c r="C63" s="217" t="s">
        <v>3591</v>
      </c>
      <c r="D63" s="218" t="s">
        <v>3592</v>
      </c>
      <c r="E63" s="217">
        <v>37</v>
      </c>
      <c r="F63" s="217" t="s">
        <v>3593</v>
      </c>
      <c r="G63" s="217" t="s">
        <v>3600</v>
      </c>
      <c r="I63" s="217" t="s">
        <v>2524</v>
      </c>
      <c r="J63" s="217">
        <v>165.8</v>
      </c>
      <c r="K63" s="219">
        <v>0.23</v>
      </c>
      <c r="L63" s="220">
        <f t="shared" si="0"/>
        <v>11.104477000000001</v>
      </c>
      <c r="M63" s="217">
        <v>-1</v>
      </c>
      <c r="N63" s="403">
        <v>8.18392879547946</v>
      </c>
      <c r="O63" s="403">
        <v>8.8878106901004195</v>
      </c>
      <c r="P63" s="403">
        <v>10.180326968167099</v>
      </c>
      <c r="Q63" s="403">
        <v>12.4091121132934</v>
      </c>
      <c r="R63" s="403">
        <v>14.6423481058058</v>
      </c>
      <c r="S63" s="403">
        <v>15.9678722385001</v>
      </c>
      <c r="T63" s="403">
        <v>16.632599496343499</v>
      </c>
      <c r="U63" s="403">
        <v>2.1553375256501099</v>
      </c>
      <c r="V63" s="217" t="s">
        <v>3590</v>
      </c>
    </row>
    <row r="64" spans="1:22">
      <c r="A64" s="217" t="s">
        <v>8901</v>
      </c>
      <c r="B64" s="216">
        <v>245</v>
      </c>
      <c r="C64" s="217" t="s">
        <v>3591</v>
      </c>
      <c r="D64" s="218" t="s">
        <v>3592</v>
      </c>
      <c r="E64" s="217">
        <v>37</v>
      </c>
      <c r="F64" s="217" t="s">
        <v>3593</v>
      </c>
      <c r="G64" s="217" t="s">
        <v>3600</v>
      </c>
      <c r="I64" s="217" t="s">
        <v>2524</v>
      </c>
      <c r="J64" s="217">
        <v>165.8</v>
      </c>
      <c r="K64" s="219">
        <v>0.12</v>
      </c>
      <c r="L64" s="220">
        <f t="shared" si="0"/>
        <v>11.526271999999999</v>
      </c>
      <c r="M64" s="217">
        <v>-1</v>
      </c>
      <c r="N64" s="403">
        <v>8.6533934978769693</v>
      </c>
      <c r="O64" s="403">
        <v>9.3126307489668907</v>
      </c>
      <c r="P64" s="403">
        <v>10.6049637908189</v>
      </c>
      <c r="Q64" s="403">
        <v>12.8146312299726</v>
      </c>
      <c r="R64" s="403">
        <v>15.0096878018516</v>
      </c>
      <c r="S64" s="403">
        <v>16.301735413732601</v>
      </c>
      <c r="T64" s="403">
        <v>16.9673218352603</v>
      </c>
      <c r="U64" s="403">
        <v>2.12970968488658</v>
      </c>
      <c r="V64" s="217" t="s">
        <v>3590</v>
      </c>
    </row>
    <row r="65" spans="1:22">
      <c r="A65" s="217" t="s">
        <v>8902</v>
      </c>
      <c r="B65" s="216">
        <v>246</v>
      </c>
      <c r="C65" s="217" t="s">
        <v>3591</v>
      </c>
      <c r="D65" s="218" t="s">
        <v>3592</v>
      </c>
      <c r="E65" s="217">
        <v>37</v>
      </c>
      <c r="F65" s="217" t="s">
        <v>3593</v>
      </c>
      <c r="G65" s="217" t="s">
        <v>3600</v>
      </c>
      <c r="I65" s="217" t="s">
        <v>2524</v>
      </c>
      <c r="J65" s="217">
        <v>165.8</v>
      </c>
      <c r="K65" s="219">
        <v>-0.33</v>
      </c>
      <c r="L65" s="220">
        <f t="shared" si="0"/>
        <v>13.284557</v>
      </c>
      <c r="M65" s="217">
        <v>-1</v>
      </c>
      <c r="N65" s="403">
        <v>10.240342563953099</v>
      </c>
      <c r="O65" s="403">
        <v>10.8519076276002</v>
      </c>
      <c r="P65" s="403">
        <v>12.1168920468861</v>
      </c>
      <c r="Q65" s="403">
        <v>14.345366064691801</v>
      </c>
      <c r="R65" s="403">
        <v>16.5350549336925</v>
      </c>
      <c r="S65" s="403">
        <v>17.884714379698199</v>
      </c>
      <c r="T65" s="403">
        <v>18.518549880237099</v>
      </c>
      <c r="U65" s="403">
        <v>2.1266662769254299</v>
      </c>
      <c r="V65" s="217" t="s">
        <v>3590</v>
      </c>
    </row>
    <row r="66" spans="1:22">
      <c r="A66" s="217" t="s">
        <v>8903</v>
      </c>
      <c r="B66" s="216">
        <v>247</v>
      </c>
      <c r="C66" s="217" t="s">
        <v>3591</v>
      </c>
      <c r="D66" s="218" t="s">
        <v>3592</v>
      </c>
      <c r="E66" s="217">
        <v>37</v>
      </c>
      <c r="F66" s="217" t="s">
        <v>3593</v>
      </c>
      <c r="G66" s="217" t="s">
        <v>3600</v>
      </c>
      <c r="I66" s="217" t="s">
        <v>2524</v>
      </c>
      <c r="J66" s="217">
        <v>165.8</v>
      </c>
      <c r="K66" s="219">
        <v>0.26</v>
      </c>
      <c r="L66" s="220">
        <f t="shared" si="0"/>
        <v>10.989988</v>
      </c>
      <c r="M66" s="217">
        <v>-1</v>
      </c>
      <c r="N66" s="403">
        <v>8.1549479000782199</v>
      </c>
      <c r="O66" s="403">
        <v>8.7935845660410603</v>
      </c>
      <c r="P66" s="403">
        <v>10.038500689962399</v>
      </c>
      <c r="Q66" s="403">
        <v>12.291098550224</v>
      </c>
      <c r="R66" s="403">
        <v>14.513786797818</v>
      </c>
      <c r="S66" s="403">
        <v>15.799616821277301</v>
      </c>
      <c r="T66" s="403">
        <v>16.4105567485549</v>
      </c>
      <c r="U66" s="403">
        <v>2.1385529366171698</v>
      </c>
      <c r="V66" s="217" t="s">
        <v>3590</v>
      </c>
    </row>
    <row r="67" spans="1:22">
      <c r="A67" s="217" t="s">
        <v>8904</v>
      </c>
      <c r="B67" s="216">
        <v>287</v>
      </c>
      <c r="C67" s="217" t="s">
        <v>3591</v>
      </c>
      <c r="D67" s="218" t="s">
        <v>3592</v>
      </c>
      <c r="E67" s="217">
        <v>37</v>
      </c>
      <c r="F67" s="217" t="s">
        <v>3593</v>
      </c>
      <c r="G67" s="217" t="s">
        <v>3600</v>
      </c>
      <c r="I67" s="217" t="s">
        <v>2524</v>
      </c>
      <c r="J67" s="217">
        <v>165.8</v>
      </c>
      <c r="K67" s="219">
        <v>0.19</v>
      </c>
      <c r="L67" s="220">
        <f t="shared" ref="L67" si="1">16-4.14*(K67-M67)+0.13*(K67-M67)^2</f>
        <v>11.257493</v>
      </c>
      <c r="M67" s="217">
        <v>-1</v>
      </c>
      <c r="N67" s="403">
        <v>8.3063374917753094</v>
      </c>
      <c r="O67" s="403">
        <v>8.9922185456170602</v>
      </c>
      <c r="P67" s="403">
        <v>10.3416764748704</v>
      </c>
      <c r="Q67" s="403">
        <v>12.5783609999676</v>
      </c>
      <c r="R67" s="403">
        <v>14.817229210268501</v>
      </c>
      <c r="S67" s="403">
        <v>16.150471180059899</v>
      </c>
      <c r="T67" s="403">
        <v>16.801318291018202</v>
      </c>
      <c r="U67" s="403">
        <v>2.1578657746552601</v>
      </c>
      <c r="V67" s="217" t="s">
        <v>3590</v>
      </c>
    </row>
  </sheetData>
  <mergeCells count="1">
    <mergeCell ref="N1:U1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F1" zoomScaleNormal="100" workbookViewId="0">
      <selection activeCell="L2" sqref="L2"/>
    </sheetView>
  </sheetViews>
  <sheetFormatPr defaultColWidth="8.77734375" defaultRowHeight="14.4"/>
  <cols>
    <col min="1" max="13" width="8.77734375" style="185"/>
    <col min="14" max="21" width="6.21875" style="402" customWidth="1"/>
    <col min="22" max="22" width="17.21875" style="185" customWidth="1"/>
    <col min="23" max="16384" width="8.77734375" style="185"/>
  </cols>
  <sheetData>
    <row r="1" spans="1:22">
      <c r="N1" s="439" t="s">
        <v>9521</v>
      </c>
      <c r="O1" s="440"/>
      <c r="P1" s="440"/>
      <c r="Q1" s="440"/>
      <c r="R1" s="440"/>
      <c r="S1" s="440"/>
      <c r="T1" s="440"/>
      <c r="U1" s="440"/>
    </row>
    <row r="2" spans="1:22" ht="34.200000000000003" thickBot="1">
      <c r="A2" s="117" t="s">
        <v>4972</v>
      </c>
      <c r="B2" s="192" t="s">
        <v>3186</v>
      </c>
      <c r="C2" s="71" t="s">
        <v>3187</v>
      </c>
      <c r="D2" s="192" t="s">
        <v>3188</v>
      </c>
      <c r="E2" s="71" t="s">
        <v>3189</v>
      </c>
      <c r="F2" s="71" t="s">
        <v>3190</v>
      </c>
      <c r="G2" s="192" t="s">
        <v>3191</v>
      </c>
      <c r="H2" s="70" t="s">
        <v>3192</v>
      </c>
      <c r="I2" s="70" t="s">
        <v>3193</v>
      </c>
      <c r="J2" s="71" t="s">
        <v>3401</v>
      </c>
      <c r="K2" s="192" t="s">
        <v>3402</v>
      </c>
      <c r="L2" s="192" t="s">
        <v>3403</v>
      </c>
      <c r="M2" s="192" t="s">
        <v>3404</v>
      </c>
      <c r="N2" s="251">
        <v>2.5000000000000001E-2</v>
      </c>
      <c r="O2" s="251">
        <v>0.05</v>
      </c>
      <c r="P2" s="251">
        <v>0.15</v>
      </c>
      <c r="Q2" s="251" t="s">
        <v>9519</v>
      </c>
      <c r="R2" s="251">
        <v>0.85</v>
      </c>
      <c r="S2" s="251">
        <v>0.95</v>
      </c>
      <c r="T2" s="251">
        <v>0.97499999999999998</v>
      </c>
      <c r="U2" s="251" t="s">
        <v>9518</v>
      </c>
      <c r="V2" s="71" t="s">
        <v>4</v>
      </c>
    </row>
    <row r="3" spans="1:22" ht="15.45" customHeight="1" thickTop="1">
      <c r="A3" s="230" t="s">
        <v>8905</v>
      </c>
      <c r="B3" s="186" t="s">
        <v>3194</v>
      </c>
      <c r="C3" s="186" t="s">
        <v>2521</v>
      </c>
      <c r="D3" s="186">
        <v>112.75</v>
      </c>
      <c r="E3" s="186" t="s">
        <v>3195</v>
      </c>
      <c r="F3" s="186" t="s">
        <v>3196</v>
      </c>
      <c r="G3" s="186" t="s">
        <v>3197</v>
      </c>
      <c r="H3" s="187">
        <f t="shared" ref="H3:H63" si="0">15.7-4.36*(J3+1)+0.12*(J3+1)*(J3+1)</f>
        <v>17.730992000000001</v>
      </c>
      <c r="I3" s="188">
        <v>158.6</v>
      </c>
      <c r="J3" s="186">
        <v>-1.46</v>
      </c>
      <c r="K3" s="186" t="s">
        <v>3198</v>
      </c>
      <c r="L3" s="186" t="s">
        <v>3199</v>
      </c>
      <c r="M3" s="186" t="s">
        <v>3200</v>
      </c>
      <c r="N3" s="402">
        <v>14.125729981456001</v>
      </c>
      <c r="O3" s="402">
        <v>14.8795420803028</v>
      </c>
      <c r="P3" s="402">
        <v>16.162287747739601</v>
      </c>
      <c r="Q3" s="402">
        <v>18.372630989164101</v>
      </c>
      <c r="R3" s="402">
        <v>20.5832787430552</v>
      </c>
      <c r="S3" s="402">
        <v>21.907246970733301</v>
      </c>
      <c r="T3" s="402">
        <v>22.6520906305106</v>
      </c>
      <c r="U3" s="402">
        <v>2.1415878187367001</v>
      </c>
      <c r="V3" s="191" t="s">
        <v>3400</v>
      </c>
    </row>
    <row r="4" spans="1:22" ht="21.6">
      <c r="A4" s="230" t="s">
        <v>8906</v>
      </c>
      <c r="B4" s="186" t="s">
        <v>3201</v>
      </c>
      <c r="C4" s="186" t="s">
        <v>2521</v>
      </c>
      <c r="D4" s="186">
        <v>112.75</v>
      </c>
      <c r="E4" s="186" t="s">
        <v>3195</v>
      </c>
      <c r="F4" s="186" t="s">
        <v>3196</v>
      </c>
      <c r="G4" s="186" t="s">
        <v>3197</v>
      </c>
      <c r="H4" s="187">
        <f t="shared" si="0"/>
        <v>16.005787999999999</v>
      </c>
      <c r="I4" s="187">
        <f>158.6-1.3*(D4-112.75)/(126.05-112.75)</f>
        <v>158.6</v>
      </c>
      <c r="J4" s="186">
        <v>-1.07</v>
      </c>
      <c r="K4" s="186" t="s">
        <v>3202</v>
      </c>
      <c r="L4" s="186" t="s">
        <v>3203</v>
      </c>
      <c r="M4" s="186" t="s">
        <v>3204</v>
      </c>
      <c r="N4" s="402">
        <v>12.7901683972885</v>
      </c>
      <c r="O4" s="402">
        <v>13.4429259006485</v>
      </c>
      <c r="P4" s="402">
        <v>14.775934454158</v>
      </c>
      <c r="Q4" s="402">
        <v>17.001474294010102</v>
      </c>
      <c r="R4" s="402">
        <v>19.2255320929135</v>
      </c>
      <c r="S4" s="402">
        <v>20.517792272539001</v>
      </c>
      <c r="T4" s="402">
        <v>21.236484008944799</v>
      </c>
      <c r="U4" s="402">
        <v>2.15334093783245</v>
      </c>
      <c r="V4" s="191" t="s">
        <v>3400</v>
      </c>
    </row>
    <row r="5" spans="1:22" ht="21.6">
      <c r="A5" s="230" t="s">
        <v>8907</v>
      </c>
      <c r="B5" s="186" t="s">
        <v>3205</v>
      </c>
      <c r="C5" s="186" t="s">
        <v>2521</v>
      </c>
      <c r="D5" s="186">
        <v>112.75</v>
      </c>
      <c r="E5" s="186" t="s">
        <v>3195</v>
      </c>
      <c r="F5" s="186" t="s">
        <v>3196</v>
      </c>
      <c r="G5" s="186" t="s">
        <v>3197</v>
      </c>
      <c r="H5" s="187">
        <f t="shared" si="0"/>
        <v>16.797499999999999</v>
      </c>
      <c r="I5" s="187">
        <f t="shared" ref="I5:I40" si="1">158.6-1.3*(D5-112.75)/(126.05-112.75)</f>
        <v>158.6</v>
      </c>
      <c r="J5" s="186">
        <v>-1.25</v>
      </c>
      <c r="K5" s="186" t="s">
        <v>3206</v>
      </c>
      <c r="L5" s="186" t="s">
        <v>3207</v>
      </c>
      <c r="M5" s="186" t="s">
        <v>3208</v>
      </c>
      <c r="N5" s="402">
        <v>13.4560054643143</v>
      </c>
      <c r="O5" s="402">
        <v>14.162847559732</v>
      </c>
      <c r="P5" s="402">
        <v>15.440784107998001</v>
      </c>
      <c r="Q5" s="402">
        <v>17.658010987498798</v>
      </c>
      <c r="R5" s="402">
        <v>19.8605076835311</v>
      </c>
      <c r="S5" s="402">
        <v>21.174492903387101</v>
      </c>
      <c r="T5" s="402">
        <v>21.884662338507098</v>
      </c>
      <c r="U5" s="402">
        <v>2.1353559342481199</v>
      </c>
      <c r="V5" s="191" t="s">
        <v>3400</v>
      </c>
    </row>
    <row r="6" spans="1:22" ht="21.6">
      <c r="A6" s="230" t="s">
        <v>8908</v>
      </c>
      <c r="B6" s="186" t="s">
        <v>3209</v>
      </c>
      <c r="C6" s="186" t="s">
        <v>2521</v>
      </c>
      <c r="D6" s="186">
        <v>112.8</v>
      </c>
      <c r="E6" s="186" t="s">
        <v>3195</v>
      </c>
      <c r="F6" s="186" t="s">
        <v>3196</v>
      </c>
      <c r="G6" s="186" t="s">
        <v>3197</v>
      </c>
      <c r="H6" s="187">
        <f t="shared" si="0"/>
        <v>13.634847999999998</v>
      </c>
      <c r="I6" s="187">
        <f t="shared" si="1"/>
        <v>158.5951127819549</v>
      </c>
      <c r="J6" s="186">
        <v>-0.52</v>
      </c>
      <c r="K6" s="186" t="s">
        <v>3210</v>
      </c>
      <c r="L6" s="186" t="s">
        <v>3211</v>
      </c>
      <c r="M6" s="186" t="s">
        <v>3212</v>
      </c>
      <c r="N6" s="402">
        <v>10.787126595257099</v>
      </c>
      <c r="O6" s="402">
        <v>11.4758481161085</v>
      </c>
      <c r="P6" s="402">
        <v>12.789898780227301</v>
      </c>
      <c r="Q6" s="402">
        <v>15.0170230228993</v>
      </c>
      <c r="R6" s="402">
        <v>17.205913329788199</v>
      </c>
      <c r="S6" s="402">
        <v>18.462405024944701</v>
      </c>
      <c r="T6" s="402">
        <v>19.134521473539099</v>
      </c>
      <c r="U6" s="402">
        <v>2.1364190669668499</v>
      </c>
      <c r="V6" s="191" t="s">
        <v>3400</v>
      </c>
    </row>
    <row r="7" spans="1:22" ht="21.6">
      <c r="A7" s="230" t="s">
        <v>8909</v>
      </c>
      <c r="B7" s="186" t="s">
        <v>3213</v>
      </c>
      <c r="C7" s="186" t="s">
        <v>2521</v>
      </c>
      <c r="D7" s="186">
        <v>112.8</v>
      </c>
      <c r="E7" s="186" t="s">
        <v>3195</v>
      </c>
      <c r="F7" s="186" t="s">
        <v>3196</v>
      </c>
      <c r="G7" s="186" t="s">
        <v>3197</v>
      </c>
      <c r="H7" s="187">
        <f t="shared" si="0"/>
        <v>14.274267999999999</v>
      </c>
      <c r="I7" s="187">
        <f t="shared" si="1"/>
        <v>158.5951127819549</v>
      </c>
      <c r="J7" s="186">
        <v>-0.67</v>
      </c>
      <c r="K7" s="186" t="s">
        <v>3214</v>
      </c>
      <c r="L7" s="186" t="s">
        <v>3215</v>
      </c>
      <c r="M7" s="186" t="s">
        <v>3216</v>
      </c>
      <c r="N7" s="402">
        <v>11.337347637591799</v>
      </c>
      <c r="O7" s="402">
        <v>12.024012440991299</v>
      </c>
      <c r="P7" s="402">
        <v>13.330564218640999</v>
      </c>
      <c r="Q7" s="402">
        <v>15.5853836963056</v>
      </c>
      <c r="R7" s="402">
        <v>17.849996773017999</v>
      </c>
      <c r="S7" s="402">
        <v>19.0789499131707</v>
      </c>
      <c r="T7" s="402">
        <v>19.817461703802799</v>
      </c>
      <c r="U7" s="402">
        <v>2.1583613404272399</v>
      </c>
      <c r="V7" s="191" t="s">
        <v>3400</v>
      </c>
    </row>
    <row r="8" spans="1:22" ht="21.6">
      <c r="A8" s="230" t="s">
        <v>8910</v>
      </c>
      <c r="B8" s="186" t="s">
        <v>3217</v>
      </c>
      <c r="C8" s="186" t="s">
        <v>2521</v>
      </c>
      <c r="D8" s="186">
        <v>114.1</v>
      </c>
      <c r="E8" s="186" t="s">
        <v>3195</v>
      </c>
      <c r="F8" s="186" t="s">
        <v>3196</v>
      </c>
      <c r="G8" s="186" t="s">
        <v>3197</v>
      </c>
      <c r="H8" s="187">
        <f t="shared" si="0"/>
        <v>7.4988119999999983</v>
      </c>
      <c r="I8" s="187">
        <f t="shared" si="1"/>
        <v>158.46804511278194</v>
      </c>
      <c r="J8" s="186">
        <v>0.99</v>
      </c>
      <c r="K8" s="186" t="s">
        <v>3218</v>
      </c>
      <c r="L8" s="186" t="s">
        <v>3219</v>
      </c>
      <c r="M8" s="186" t="s">
        <v>3220</v>
      </c>
      <c r="N8" s="402">
        <v>5.6351775819338998</v>
      </c>
      <c r="O8" s="402">
        <v>6.2776337823574604</v>
      </c>
      <c r="P8" s="402">
        <v>7.5609962750980797</v>
      </c>
      <c r="Q8" s="402">
        <v>9.73945410709333</v>
      </c>
      <c r="R8" s="402">
        <v>11.9439548613739</v>
      </c>
      <c r="S8" s="402">
        <v>13.2628867975576</v>
      </c>
      <c r="T8" s="402">
        <v>14.004625482890701</v>
      </c>
      <c r="U8" s="402">
        <v>2.1218273950688298</v>
      </c>
      <c r="V8" s="191" t="s">
        <v>3400</v>
      </c>
    </row>
    <row r="9" spans="1:22" ht="21.6">
      <c r="A9" s="230" t="s">
        <v>8911</v>
      </c>
      <c r="B9" s="186" t="s">
        <v>3221</v>
      </c>
      <c r="C9" s="186" t="s">
        <v>2521</v>
      </c>
      <c r="D9" s="186">
        <v>114.1</v>
      </c>
      <c r="E9" s="186" t="s">
        <v>3195</v>
      </c>
      <c r="F9" s="186" t="s">
        <v>3196</v>
      </c>
      <c r="G9" s="186" t="s">
        <v>3197</v>
      </c>
      <c r="H9" s="187">
        <f t="shared" si="0"/>
        <v>11.956128</v>
      </c>
      <c r="I9" s="187">
        <f t="shared" si="1"/>
        <v>158.46804511278194</v>
      </c>
      <c r="J9" s="186">
        <v>-0.12</v>
      </c>
      <c r="K9" s="186" t="s">
        <v>3222</v>
      </c>
      <c r="L9" s="186" t="s">
        <v>3223</v>
      </c>
      <c r="M9" s="186" t="s">
        <v>3224</v>
      </c>
      <c r="N9" s="402">
        <v>9.5028773931250203</v>
      </c>
      <c r="O9" s="402">
        <v>10.1820463424278</v>
      </c>
      <c r="P9" s="402">
        <v>11.4312468756023</v>
      </c>
      <c r="Q9" s="402">
        <v>13.6182814961563</v>
      </c>
      <c r="R9" s="402">
        <v>15.8256046020112</v>
      </c>
      <c r="S9" s="402">
        <v>17.106959877380799</v>
      </c>
      <c r="T9" s="402">
        <v>17.846047391504499</v>
      </c>
      <c r="U9" s="402">
        <v>2.1201453587605599</v>
      </c>
      <c r="V9" s="191" t="s">
        <v>3400</v>
      </c>
    </row>
    <row r="10" spans="1:22" ht="21.6">
      <c r="A10" s="230" t="s">
        <v>8912</v>
      </c>
      <c r="B10" s="186" t="s">
        <v>3225</v>
      </c>
      <c r="C10" s="186" t="s">
        <v>2521</v>
      </c>
      <c r="D10" s="186">
        <v>114.1</v>
      </c>
      <c r="E10" s="186" t="s">
        <v>3195</v>
      </c>
      <c r="F10" s="186" t="s">
        <v>3196</v>
      </c>
      <c r="G10" s="186" t="s">
        <v>3197</v>
      </c>
      <c r="H10" s="187">
        <f t="shared" si="0"/>
        <v>7.9273279999999993</v>
      </c>
      <c r="I10" s="187">
        <f t="shared" si="1"/>
        <v>158.46804511278194</v>
      </c>
      <c r="J10" s="186">
        <v>0.88</v>
      </c>
      <c r="K10" s="186" t="s">
        <v>3226</v>
      </c>
      <c r="L10" s="186" t="s">
        <v>3222</v>
      </c>
      <c r="M10" s="186" t="s">
        <v>3227</v>
      </c>
      <c r="N10" s="402">
        <v>5.9045662242016501</v>
      </c>
      <c r="O10" s="402">
        <v>6.4824618828794698</v>
      </c>
      <c r="P10" s="402">
        <v>7.8535054691756701</v>
      </c>
      <c r="Q10" s="402">
        <v>10.071830638084</v>
      </c>
      <c r="R10" s="402">
        <v>12.2816922623325</v>
      </c>
      <c r="S10" s="402">
        <v>13.641032757475999</v>
      </c>
      <c r="T10" s="402">
        <v>14.252485989761</v>
      </c>
      <c r="U10" s="402">
        <v>2.1473707339570902</v>
      </c>
      <c r="V10" s="191" t="s">
        <v>3400</v>
      </c>
    </row>
    <row r="11" spans="1:22" ht="21.6">
      <c r="A11" s="230" t="s">
        <v>8913</v>
      </c>
      <c r="B11" s="186" t="s">
        <v>3228</v>
      </c>
      <c r="C11" s="186" t="s">
        <v>2521</v>
      </c>
      <c r="D11" s="186">
        <v>114.1</v>
      </c>
      <c r="E11" s="186" t="s">
        <v>3195</v>
      </c>
      <c r="F11" s="186" t="s">
        <v>3196</v>
      </c>
      <c r="G11" s="186" t="s">
        <v>3197</v>
      </c>
      <c r="H11" s="187">
        <f t="shared" si="0"/>
        <v>9.3101079999999996</v>
      </c>
      <c r="I11" s="187">
        <f t="shared" si="1"/>
        <v>158.46804511278194</v>
      </c>
      <c r="J11" s="186">
        <v>0.53</v>
      </c>
      <c r="K11" s="186" t="s">
        <v>3229</v>
      </c>
      <c r="L11" s="186" t="s">
        <v>3230</v>
      </c>
      <c r="M11" s="186" t="s">
        <v>3231</v>
      </c>
      <c r="N11" s="402">
        <v>7.1904462907593798</v>
      </c>
      <c r="O11" s="402">
        <v>7.8290247606148604</v>
      </c>
      <c r="P11" s="402">
        <v>9.0596083200991302</v>
      </c>
      <c r="Q11" s="402">
        <v>11.3060383894903</v>
      </c>
      <c r="R11" s="402">
        <v>13.5649767608278</v>
      </c>
      <c r="S11" s="402">
        <v>14.9013038720491</v>
      </c>
      <c r="T11" s="402">
        <v>15.522086655391</v>
      </c>
      <c r="U11" s="402">
        <v>2.1529772561553999</v>
      </c>
      <c r="V11" s="191" t="s">
        <v>3400</v>
      </c>
    </row>
    <row r="12" spans="1:22" ht="21.6">
      <c r="A12" s="230" t="s">
        <v>8914</v>
      </c>
      <c r="B12" s="186" t="s">
        <v>3232</v>
      </c>
      <c r="C12" s="186" t="s">
        <v>2521</v>
      </c>
      <c r="D12" s="186">
        <v>114.1</v>
      </c>
      <c r="E12" s="186" t="s">
        <v>3195</v>
      </c>
      <c r="F12" s="186" t="s">
        <v>3196</v>
      </c>
      <c r="G12" s="186" t="s">
        <v>3197</v>
      </c>
      <c r="H12" s="187">
        <f t="shared" si="0"/>
        <v>11.583707999999998</v>
      </c>
      <c r="I12" s="187">
        <f t="shared" si="1"/>
        <v>158.46804511278194</v>
      </c>
      <c r="J12" s="186">
        <v>-0.03</v>
      </c>
      <c r="K12" s="186" t="s">
        <v>3233</v>
      </c>
      <c r="L12" s="186" t="s">
        <v>3234</v>
      </c>
      <c r="M12" s="186" t="s">
        <v>3235</v>
      </c>
      <c r="N12" s="402">
        <v>9.0332850173430099</v>
      </c>
      <c r="O12" s="402">
        <v>9.7867706457768904</v>
      </c>
      <c r="P12" s="402">
        <v>11.0840963190621</v>
      </c>
      <c r="Q12" s="402">
        <v>13.2882968549245</v>
      </c>
      <c r="R12" s="402">
        <v>15.498115133206699</v>
      </c>
      <c r="S12" s="402">
        <v>16.778987540246501</v>
      </c>
      <c r="T12" s="402">
        <v>17.450182472932699</v>
      </c>
      <c r="U12" s="402">
        <v>2.1196078799092199</v>
      </c>
      <c r="V12" s="191" t="s">
        <v>3400</v>
      </c>
    </row>
    <row r="13" spans="1:22" ht="21.6">
      <c r="A13" s="230" t="s">
        <v>8915</v>
      </c>
      <c r="B13" s="186" t="s">
        <v>3236</v>
      </c>
      <c r="C13" s="186" t="s">
        <v>2521</v>
      </c>
      <c r="D13" s="186">
        <v>114.1</v>
      </c>
      <c r="E13" s="186" t="s">
        <v>3195</v>
      </c>
      <c r="F13" s="186" t="s">
        <v>3196</v>
      </c>
      <c r="G13" s="186" t="s">
        <v>3197</v>
      </c>
      <c r="H13" s="187">
        <f t="shared" si="0"/>
        <v>14.660511999999999</v>
      </c>
      <c r="I13" s="187">
        <f t="shared" si="1"/>
        <v>158.46804511278194</v>
      </c>
      <c r="J13" s="186">
        <v>-0.76</v>
      </c>
      <c r="K13" s="186" t="s">
        <v>3237</v>
      </c>
      <c r="L13" s="186" t="s">
        <v>3238</v>
      </c>
      <c r="M13" s="186" t="s">
        <v>3239</v>
      </c>
      <c r="N13" s="402">
        <v>11.701201062387399</v>
      </c>
      <c r="O13" s="402">
        <v>12.420326197884</v>
      </c>
      <c r="P13" s="402">
        <v>13.727743419246099</v>
      </c>
      <c r="Q13" s="402">
        <v>15.934639161511599</v>
      </c>
      <c r="R13" s="402">
        <v>18.160451154551499</v>
      </c>
      <c r="S13" s="402">
        <v>19.463083386288499</v>
      </c>
      <c r="T13" s="402">
        <v>20.172713304875501</v>
      </c>
      <c r="U13" s="402">
        <v>2.1402075987048899</v>
      </c>
      <c r="V13" s="191" t="s">
        <v>3400</v>
      </c>
    </row>
    <row r="14" spans="1:22" ht="21.6">
      <c r="A14" s="230" t="s">
        <v>8916</v>
      </c>
      <c r="B14" s="186" t="s">
        <v>3240</v>
      </c>
      <c r="C14" s="186" t="s">
        <v>2521</v>
      </c>
      <c r="D14" s="186">
        <v>114.1</v>
      </c>
      <c r="E14" s="186" t="s">
        <v>3195</v>
      </c>
      <c r="F14" s="186" t="s">
        <v>3196</v>
      </c>
      <c r="G14" s="186" t="s">
        <v>3197</v>
      </c>
      <c r="H14" s="187">
        <f t="shared" si="0"/>
        <v>11.008251999999999</v>
      </c>
      <c r="I14" s="187">
        <f t="shared" si="1"/>
        <v>158.46804511278194</v>
      </c>
      <c r="J14" s="186">
        <v>0.11</v>
      </c>
      <c r="K14" s="186" t="s">
        <v>3241</v>
      </c>
      <c r="L14" s="186" t="s">
        <v>3242</v>
      </c>
      <c r="M14" s="186" t="s">
        <v>3243</v>
      </c>
      <c r="N14" s="402">
        <v>8.6584598917841298</v>
      </c>
      <c r="O14" s="402">
        <v>9.3840284470615707</v>
      </c>
      <c r="P14" s="402">
        <v>10.6311742517174</v>
      </c>
      <c r="Q14" s="402">
        <v>12.838671335205801</v>
      </c>
      <c r="R14" s="402">
        <v>15.071009931320299</v>
      </c>
      <c r="S14" s="402">
        <v>16.328676476055701</v>
      </c>
      <c r="T14" s="402">
        <v>16.9926072157898</v>
      </c>
      <c r="U14" s="402">
        <v>2.1334263371555</v>
      </c>
      <c r="V14" s="191" t="s">
        <v>3400</v>
      </c>
    </row>
    <row r="15" spans="1:22" ht="21.6">
      <c r="A15" s="230" t="s">
        <v>8917</v>
      </c>
      <c r="B15" s="186" t="s">
        <v>3244</v>
      </c>
      <c r="C15" s="186" t="s">
        <v>2521</v>
      </c>
      <c r="D15" s="186">
        <v>114.1</v>
      </c>
      <c r="E15" s="186" t="s">
        <v>3195</v>
      </c>
      <c r="F15" s="186" t="s">
        <v>3196</v>
      </c>
      <c r="G15" s="186" t="s">
        <v>3197</v>
      </c>
      <c r="H15" s="187">
        <f t="shared" si="0"/>
        <v>11.997627999999999</v>
      </c>
      <c r="I15" s="187">
        <f t="shared" si="1"/>
        <v>158.46804511278194</v>
      </c>
      <c r="J15" s="186">
        <v>-0.13</v>
      </c>
      <c r="K15" s="186" t="s">
        <v>3222</v>
      </c>
      <c r="L15" s="186" t="s">
        <v>3223</v>
      </c>
      <c r="M15" s="186" t="s">
        <v>3245</v>
      </c>
      <c r="N15" s="402">
        <v>9.5650862214540204</v>
      </c>
      <c r="O15" s="402">
        <v>10.2534232068104</v>
      </c>
      <c r="P15" s="402">
        <v>11.511722077370401</v>
      </c>
      <c r="Q15" s="402">
        <v>13.676951211464299</v>
      </c>
      <c r="R15" s="402">
        <v>15.845872871297701</v>
      </c>
      <c r="S15" s="402">
        <v>17.132218519740999</v>
      </c>
      <c r="T15" s="402">
        <v>17.774823241961101</v>
      </c>
      <c r="U15" s="402">
        <v>2.1030467032007398</v>
      </c>
      <c r="V15" s="191" t="s">
        <v>3400</v>
      </c>
    </row>
    <row r="16" spans="1:22" ht="21.6">
      <c r="A16" s="230" t="s">
        <v>8918</v>
      </c>
      <c r="B16" s="186" t="s">
        <v>3246</v>
      </c>
      <c r="C16" s="186" t="s">
        <v>2521</v>
      </c>
      <c r="D16" s="186">
        <v>115.8</v>
      </c>
      <c r="E16" s="186" t="s">
        <v>3195</v>
      </c>
      <c r="F16" s="186" t="s">
        <v>3196</v>
      </c>
      <c r="G16" s="186" t="s">
        <v>3197</v>
      </c>
      <c r="H16" s="187">
        <f t="shared" si="0"/>
        <v>9.230299999999998</v>
      </c>
      <c r="I16" s="187">
        <f t="shared" si="1"/>
        <v>158.3018796992481</v>
      </c>
      <c r="J16" s="186">
        <v>0.55000000000000004</v>
      </c>
      <c r="K16" s="186" t="s">
        <v>3247</v>
      </c>
      <c r="L16" s="186" t="s">
        <v>3230</v>
      </c>
      <c r="M16" s="186" t="s">
        <v>3248</v>
      </c>
      <c r="N16" s="402">
        <v>7.0219939832939202</v>
      </c>
      <c r="O16" s="402">
        <v>7.7178354591339202</v>
      </c>
      <c r="P16" s="402">
        <v>9.0502142523679794</v>
      </c>
      <c r="Q16" s="402">
        <v>11.260058718424601</v>
      </c>
      <c r="R16" s="402">
        <v>13.458390978977199</v>
      </c>
      <c r="S16" s="402">
        <v>14.784268385308801</v>
      </c>
      <c r="T16" s="402">
        <v>15.4825321707415</v>
      </c>
      <c r="U16" s="402">
        <v>2.13653850778257</v>
      </c>
      <c r="V16" s="191" t="s">
        <v>3400</v>
      </c>
    </row>
    <row r="17" spans="1:22" ht="21.6">
      <c r="A17" s="230" t="s">
        <v>8919</v>
      </c>
      <c r="B17" s="186" t="s">
        <v>3249</v>
      </c>
      <c r="C17" s="186" t="s">
        <v>2521</v>
      </c>
      <c r="D17" s="186">
        <v>116.9</v>
      </c>
      <c r="E17" s="189" t="s">
        <v>3195</v>
      </c>
      <c r="F17" s="189" t="s">
        <v>3196</v>
      </c>
      <c r="G17" s="189" t="s">
        <v>3250</v>
      </c>
      <c r="H17" s="157">
        <f t="shared" si="0"/>
        <v>14.145951999999999</v>
      </c>
      <c r="I17" s="157">
        <f t="shared" si="1"/>
        <v>158.19436090225562</v>
      </c>
      <c r="J17" s="189">
        <v>-0.64</v>
      </c>
      <c r="K17" s="186" t="s">
        <v>3251</v>
      </c>
      <c r="L17" s="186" t="s">
        <v>3252</v>
      </c>
      <c r="M17" s="186" t="s">
        <v>3253</v>
      </c>
      <c r="N17" s="402">
        <v>11.3112523595399</v>
      </c>
      <c r="O17" s="402">
        <v>11.988672656317499</v>
      </c>
      <c r="P17" s="402">
        <v>13.284884712283899</v>
      </c>
      <c r="Q17" s="402">
        <v>15.4997093479766</v>
      </c>
      <c r="R17" s="402">
        <v>17.725786333350101</v>
      </c>
      <c r="S17" s="402">
        <v>19.0316821481841</v>
      </c>
      <c r="T17" s="402">
        <v>19.714274879472399</v>
      </c>
      <c r="U17" s="402">
        <v>2.14227319894847</v>
      </c>
      <c r="V17" s="191" t="s">
        <v>3400</v>
      </c>
    </row>
    <row r="18" spans="1:22" ht="21.6">
      <c r="A18" s="230" t="s">
        <v>8920</v>
      </c>
      <c r="B18" s="186" t="s">
        <v>3254</v>
      </c>
      <c r="C18" s="186" t="s">
        <v>2521</v>
      </c>
      <c r="D18" s="186">
        <v>116.9</v>
      </c>
      <c r="E18" s="189" t="s">
        <v>3195</v>
      </c>
      <c r="F18" s="189" t="s">
        <v>3196</v>
      </c>
      <c r="G18" s="189" t="s">
        <v>3250</v>
      </c>
      <c r="H18" s="157">
        <f t="shared" si="0"/>
        <v>13.085051999999997</v>
      </c>
      <c r="I18" s="157">
        <f t="shared" si="1"/>
        <v>158.19436090225562</v>
      </c>
      <c r="J18" s="189">
        <v>-0.39</v>
      </c>
      <c r="K18" s="186" t="s">
        <v>3255</v>
      </c>
      <c r="L18" s="186" t="s">
        <v>3256</v>
      </c>
      <c r="M18" s="186" t="s">
        <v>3257</v>
      </c>
      <c r="N18" s="402">
        <v>10.4741718506385</v>
      </c>
      <c r="O18" s="402">
        <v>11.1649885175263</v>
      </c>
      <c r="P18" s="402">
        <v>12.3762896400216</v>
      </c>
      <c r="Q18" s="402">
        <v>14.5817888598016</v>
      </c>
      <c r="R18" s="402">
        <v>16.789162810201901</v>
      </c>
      <c r="S18" s="402">
        <v>18.065126128937798</v>
      </c>
      <c r="T18" s="402">
        <v>18.686849788889901</v>
      </c>
      <c r="U18" s="402">
        <v>2.11028919473162</v>
      </c>
      <c r="V18" s="191" t="s">
        <v>3400</v>
      </c>
    </row>
    <row r="19" spans="1:22" ht="21.6">
      <c r="A19" s="230" t="s">
        <v>8921</v>
      </c>
      <c r="B19" s="186" t="s">
        <v>3258</v>
      </c>
      <c r="C19" s="186" t="s">
        <v>2521</v>
      </c>
      <c r="D19" s="186">
        <v>117.4</v>
      </c>
      <c r="E19" s="189" t="s">
        <v>3195</v>
      </c>
      <c r="F19" s="189" t="s">
        <v>3196</v>
      </c>
      <c r="G19" s="189" t="s">
        <v>3250</v>
      </c>
      <c r="H19" s="157">
        <f t="shared" si="0"/>
        <v>8.280091999999998</v>
      </c>
      <c r="I19" s="157">
        <f t="shared" si="1"/>
        <v>158.1454887218045</v>
      </c>
      <c r="J19" s="189">
        <v>0.79</v>
      </c>
      <c r="K19" s="186" t="s">
        <v>3259</v>
      </c>
      <c r="L19" s="186" t="s">
        <v>3260</v>
      </c>
      <c r="M19" s="186" t="s">
        <v>3261</v>
      </c>
      <c r="N19" s="402">
        <v>6.1253693003998597</v>
      </c>
      <c r="O19" s="402">
        <v>6.89440686646999</v>
      </c>
      <c r="P19" s="402">
        <v>8.1490697564199408</v>
      </c>
      <c r="Q19" s="402">
        <v>10.3927438658362</v>
      </c>
      <c r="R19" s="402">
        <v>12.609075009781099</v>
      </c>
      <c r="S19" s="402">
        <v>13.944202345557001</v>
      </c>
      <c r="T19" s="402">
        <v>14.5837228484893</v>
      </c>
      <c r="U19" s="402">
        <v>2.1610911946681401</v>
      </c>
      <c r="V19" s="191" t="s">
        <v>3400</v>
      </c>
    </row>
    <row r="20" spans="1:22" ht="21.6">
      <c r="A20" s="230" t="s">
        <v>8922</v>
      </c>
      <c r="B20" s="186" t="s">
        <v>3262</v>
      </c>
      <c r="C20" s="186" t="s">
        <v>2521</v>
      </c>
      <c r="D20" s="186">
        <v>117.4</v>
      </c>
      <c r="E20" s="189" t="s">
        <v>3195</v>
      </c>
      <c r="F20" s="189" t="s">
        <v>3196</v>
      </c>
      <c r="G20" s="189" t="s">
        <v>3250</v>
      </c>
      <c r="H20" s="157">
        <f t="shared" si="0"/>
        <v>12.122271999999999</v>
      </c>
      <c r="I20" s="157">
        <f t="shared" si="1"/>
        <v>158.1454887218045</v>
      </c>
      <c r="J20" s="189">
        <v>-0.16</v>
      </c>
      <c r="K20" s="186" t="s">
        <v>3263</v>
      </c>
      <c r="L20" s="186" t="s">
        <v>3264</v>
      </c>
      <c r="M20" s="186" t="s">
        <v>3231</v>
      </c>
      <c r="N20" s="402">
        <v>9.6140987507217606</v>
      </c>
      <c r="O20" s="402">
        <v>10.2929152942384</v>
      </c>
      <c r="P20" s="402">
        <v>11.5629344767706</v>
      </c>
      <c r="Q20" s="402">
        <v>13.811714076729</v>
      </c>
      <c r="R20" s="402">
        <v>16.000478373973198</v>
      </c>
      <c r="S20" s="402">
        <v>17.295311690093499</v>
      </c>
      <c r="T20" s="402">
        <v>18.005101696644701</v>
      </c>
      <c r="U20" s="402">
        <v>2.1303486417368598</v>
      </c>
      <c r="V20" s="191" t="s">
        <v>3400</v>
      </c>
    </row>
    <row r="21" spans="1:22" ht="21.6">
      <c r="A21" s="230" t="s">
        <v>8923</v>
      </c>
      <c r="B21" s="186" t="s">
        <v>3265</v>
      </c>
      <c r="C21" s="186" t="s">
        <v>2521</v>
      </c>
      <c r="D21" s="186">
        <v>117.4</v>
      </c>
      <c r="E21" s="189" t="s">
        <v>3195</v>
      </c>
      <c r="F21" s="189" t="s">
        <v>3196</v>
      </c>
      <c r="G21" s="189" t="s">
        <v>3250</v>
      </c>
      <c r="H21" s="157">
        <f t="shared" si="0"/>
        <v>13.507611999999998</v>
      </c>
      <c r="I21" s="157">
        <f t="shared" si="1"/>
        <v>158.1454887218045</v>
      </c>
      <c r="J21" s="189">
        <v>-0.49</v>
      </c>
      <c r="K21" s="186" t="s">
        <v>3266</v>
      </c>
      <c r="L21" s="186" t="s">
        <v>3267</v>
      </c>
      <c r="M21" s="186" t="s">
        <v>3268</v>
      </c>
      <c r="N21" s="402">
        <v>10.6697010770558</v>
      </c>
      <c r="O21" s="402">
        <v>11.409345029303299</v>
      </c>
      <c r="P21" s="402">
        <v>12.646685478193801</v>
      </c>
      <c r="Q21" s="402">
        <v>14.8920743067924</v>
      </c>
      <c r="R21" s="402">
        <v>17.094904743473801</v>
      </c>
      <c r="S21" s="402">
        <v>18.449848198882599</v>
      </c>
      <c r="T21" s="402">
        <v>19.098719478324998</v>
      </c>
      <c r="U21" s="402">
        <v>2.1491686776717902</v>
      </c>
      <c r="V21" s="191" t="s">
        <v>3400</v>
      </c>
    </row>
    <row r="22" spans="1:22" ht="21.6">
      <c r="A22" s="230" t="s">
        <v>8924</v>
      </c>
      <c r="B22" s="186" t="s">
        <v>3269</v>
      </c>
      <c r="C22" s="186" t="s">
        <v>2521</v>
      </c>
      <c r="D22" s="186">
        <v>118.65</v>
      </c>
      <c r="E22" s="189" t="s">
        <v>3195</v>
      </c>
      <c r="F22" s="189" t="s">
        <v>3196</v>
      </c>
      <c r="G22" s="189" t="s">
        <v>3250</v>
      </c>
      <c r="H22" s="157">
        <f t="shared" si="0"/>
        <v>11.748987999999999</v>
      </c>
      <c r="I22" s="157">
        <f t="shared" si="1"/>
        <v>158.02330827067669</v>
      </c>
      <c r="J22" s="189">
        <v>-7.0000000000000007E-2</v>
      </c>
      <c r="K22" s="186" t="s">
        <v>3270</v>
      </c>
      <c r="L22" s="186" t="s">
        <v>3202</v>
      </c>
      <c r="M22" s="186" t="s">
        <v>3271</v>
      </c>
      <c r="N22" s="402">
        <v>9.3094408059434102</v>
      </c>
      <c r="O22" s="402">
        <v>9.9968242967396108</v>
      </c>
      <c r="P22" s="402">
        <v>11.330785350300101</v>
      </c>
      <c r="Q22" s="402">
        <v>13.485771235112701</v>
      </c>
      <c r="R22" s="402">
        <v>15.682065727768601</v>
      </c>
      <c r="S22" s="402">
        <v>16.9429217252363</v>
      </c>
      <c r="T22" s="402">
        <v>17.616791927228601</v>
      </c>
      <c r="U22" s="402">
        <v>2.1085815622069002</v>
      </c>
      <c r="V22" s="191" t="s">
        <v>3400</v>
      </c>
    </row>
    <row r="23" spans="1:22" ht="21.6">
      <c r="A23" s="230" t="s">
        <v>8925</v>
      </c>
      <c r="B23" s="186" t="s">
        <v>3272</v>
      </c>
      <c r="C23" s="186" t="s">
        <v>2521</v>
      </c>
      <c r="D23" s="186">
        <v>118.65</v>
      </c>
      <c r="E23" s="189" t="s">
        <v>3195</v>
      </c>
      <c r="F23" s="189" t="s">
        <v>3196</v>
      </c>
      <c r="G23" s="189" t="s">
        <v>3250</v>
      </c>
      <c r="H23" s="157">
        <f t="shared" si="0"/>
        <v>14.188699999999999</v>
      </c>
      <c r="I23" s="157">
        <f t="shared" si="1"/>
        <v>158.02330827067669</v>
      </c>
      <c r="J23" s="189">
        <v>-0.65</v>
      </c>
      <c r="K23" s="186" t="s">
        <v>3214</v>
      </c>
      <c r="L23" s="186" t="s">
        <v>3215</v>
      </c>
      <c r="M23" s="186" t="s">
        <v>3273</v>
      </c>
      <c r="N23" s="402">
        <v>11.357583744606201</v>
      </c>
      <c r="O23" s="402">
        <v>12.0140741932994</v>
      </c>
      <c r="P23" s="402">
        <v>13.272653208074299</v>
      </c>
      <c r="Q23" s="402">
        <v>15.4900138008026</v>
      </c>
      <c r="R23" s="402">
        <v>17.6695389889084</v>
      </c>
      <c r="S23" s="402">
        <v>19.019908738500501</v>
      </c>
      <c r="T23" s="402">
        <v>19.654215091149499</v>
      </c>
      <c r="U23" s="402">
        <v>2.1269298304049902</v>
      </c>
      <c r="V23" s="191" t="s">
        <v>3400</v>
      </c>
    </row>
    <row r="24" spans="1:22" ht="21.6">
      <c r="A24" s="230" t="s">
        <v>8926</v>
      </c>
      <c r="B24" s="186" t="s">
        <v>3274</v>
      </c>
      <c r="C24" s="186" t="s">
        <v>2521</v>
      </c>
      <c r="D24" s="186">
        <v>118.65</v>
      </c>
      <c r="E24" s="189" t="s">
        <v>3195</v>
      </c>
      <c r="F24" s="189" t="s">
        <v>3196</v>
      </c>
      <c r="G24" s="189" t="s">
        <v>3250</v>
      </c>
      <c r="H24" s="157">
        <f t="shared" si="0"/>
        <v>14.402799999999999</v>
      </c>
      <c r="I24" s="157">
        <f t="shared" si="1"/>
        <v>158.02330827067669</v>
      </c>
      <c r="J24" s="189">
        <v>-0.7</v>
      </c>
      <c r="K24" s="186" t="s">
        <v>3275</v>
      </c>
      <c r="L24" s="186" t="s">
        <v>3276</v>
      </c>
      <c r="M24" s="186" t="s">
        <v>3273</v>
      </c>
      <c r="N24" s="402">
        <v>11.4536832460119</v>
      </c>
      <c r="O24" s="402">
        <v>12.233239741978601</v>
      </c>
      <c r="P24" s="402">
        <v>13.4474445313946</v>
      </c>
      <c r="Q24" s="402">
        <v>15.692859773026001</v>
      </c>
      <c r="R24" s="402">
        <v>17.945326572268701</v>
      </c>
      <c r="S24" s="402">
        <v>19.178750140575399</v>
      </c>
      <c r="T24" s="402">
        <v>19.856386433387399</v>
      </c>
      <c r="U24" s="402">
        <v>2.1464101336513601</v>
      </c>
      <c r="V24" s="191" t="s">
        <v>3400</v>
      </c>
    </row>
    <row r="25" spans="1:22" ht="21.6">
      <c r="A25" s="230" t="s">
        <v>8927</v>
      </c>
      <c r="B25" s="186" t="s">
        <v>3277</v>
      </c>
      <c r="C25" s="186" t="s">
        <v>2521</v>
      </c>
      <c r="D25" s="186">
        <v>118.65</v>
      </c>
      <c r="E25" s="189" t="s">
        <v>3195</v>
      </c>
      <c r="F25" s="189" t="s">
        <v>3196</v>
      </c>
      <c r="G25" s="189" t="s">
        <v>3250</v>
      </c>
      <c r="H25" s="157">
        <f t="shared" si="0"/>
        <v>13.889967999999998</v>
      </c>
      <c r="I25" s="157">
        <f t="shared" si="1"/>
        <v>158.02330827067669</v>
      </c>
      <c r="J25" s="189">
        <v>-0.57999999999999996</v>
      </c>
      <c r="K25" s="186" t="s">
        <v>3278</v>
      </c>
      <c r="L25" s="186" t="s">
        <v>3279</v>
      </c>
      <c r="M25" s="186" t="s">
        <v>3280</v>
      </c>
      <c r="N25" s="402">
        <v>11.1033815160683</v>
      </c>
      <c r="O25" s="402">
        <v>11.7481883045694</v>
      </c>
      <c r="P25" s="402">
        <v>13.0265270056871</v>
      </c>
      <c r="Q25" s="402">
        <v>15.2713303769735</v>
      </c>
      <c r="R25" s="402">
        <v>17.500503101061899</v>
      </c>
      <c r="S25" s="402">
        <v>18.835186815952699</v>
      </c>
      <c r="T25" s="402">
        <v>19.514749256877</v>
      </c>
      <c r="U25" s="402">
        <v>2.1539134325654499</v>
      </c>
      <c r="V25" s="191" t="s">
        <v>3400</v>
      </c>
    </row>
    <row r="26" spans="1:22" ht="21.6">
      <c r="A26" s="230" t="s">
        <v>8928</v>
      </c>
      <c r="B26" s="186" t="s">
        <v>3281</v>
      </c>
      <c r="C26" s="186" t="s">
        <v>2521</v>
      </c>
      <c r="D26" s="186">
        <v>118.65</v>
      </c>
      <c r="E26" s="189" t="s">
        <v>3195</v>
      </c>
      <c r="F26" s="189" t="s">
        <v>3196</v>
      </c>
      <c r="G26" s="189" t="s">
        <v>3250</v>
      </c>
      <c r="H26" s="157">
        <f t="shared" si="0"/>
        <v>11.336507999999998</v>
      </c>
      <c r="I26" s="157">
        <f t="shared" si="1"/>
        <v>158.02330827067669</v>
      </c>
      <c r="J26" s="189">
        <v>0.03</v>
      </c>
      <c r="K26" s="186" t="s">
        <v>3282</v>
      </c>
      <c r="L26" s="186" t="s">
        <v>3283</v>
      </c>
      <c r="M26" s="186" t="s">
        <v>3284</v>
      </c>
      <c r="N26" s="402">
        <v>8.8912142037319093</v>
      </c>
      <c r="O26" s="402">
        <v>9.5157449020445295</v>
      </c>
      <c r="P26" s="402">
        <v>10.8536358430005</v>
      </c>
      <c r="Q26" s="402">
        <v>13.0832570250828</v>
      </c>
      <c r="R26" s="402">
        <v>15.2830618795667</v>
      </c>
      <c r="S26" s="402">
        <v>16.618714240550698</v>
      </c>
      <c r="T26" s="402">
        <v>17.259802585229298</v>
      </c>
      <c r="U26" s="402">
        <v>2.1395722627359302</v>
      </c>
      <c r="V26" s="191" t="s">
        <v>3400</v>
      </c>
    </row>
    <row r="27" spans="1:22" ht="21.6">
      <c r="A27" s="230" t="s">
        <v>8929</v>
      </c>
      <c r="B27" s="186" t="s">
        <v>3285</v>
      </c>
      <c r="C27" s="186" t="s">
        <v>2521</v>
      </c>
      <c r="D27" s="186">
        <v>123.7</v>
      </c>
      <c r="E27" s="186" t="s">
        <v>3195</v>
      </c>
      <c r="F27" s="186" t="s">
        <v>3196</v>
      </c>
      <c r="G27" s="186" t="s">
        <v>3250</v>
      </c>
      <c r="H27" s="187">
        <f t="shared" si="0"/>
        <v>14.962267999999998</v>
      </c>
      <c r="I27" s="187">
        <f t="shared" si="1"/>
        <v>157.52969924812029</v>
      </c>
      <c r="J27" s="186">
        <v>-0.83</v>
      </c>
      <c r="K27" s="186" t="s">
        <v>3286</v>
      </c>
      <c r="L27" s="186" t="s">
        <v>3287</v>
      </c>
      <c r="M27" s="186" t="s">
        <v>3288</v>
      </c>
      <c r="N27" s="402">
        <v>11.994041635870101</v>
      </c>
      <c r="O27" s="402">
        <v>12.6256201010662</v>
      </c>
      <c r="P27" s="402">
        <v>13.902909117347299</v>
      </c>
      <c r="Q27" s="402">
        <v>16.149555561793701</v>
      </c>
      <c r="R27" s="402">
        <v>18.359418897170599</v>
      </c>
      <c r="S27" s="402">
        <v>19.713250782642302</v>
      </c>
      <c r="T27" s="402">
        <v>20.3272357022324</v>
      </c>
      <c r="U27" s="402">
        <v>2.1480275309434398</v>
      </c>
      <c r="V27" s="191" t="s">
        <v>3400</v>
      </c>
    </row>
    <row r="28" spans="1:22" ht="21.6">
      <c r="A28" s="230" t="s">
        <v>8930</v>
      </c>
      <c r="B28" s="186" t="s">
        <v>3289</v>
      </c>
      <c r="C28" s="186" t="s">
        <v>2521</v>
      </c>
      <c r="D28" s="186">
        <v>123.7</v>
      </c>
      <c r="E28" s="186" t="s">
        <v>3195</v>
      </c>
      <c r="F28" s="186" t="s">
        <v>3196</v>
      </c>
      <c r="G28" s="186" t="s">
        <v>3250</v>
      </c>
      <c r="H28" s="187">
        <f t="shared" si="0"/>
        <v>18.856092</v>
      </c>
      <c r="I28" s="187">
        <f t="shared" si="1"/>
        <v>157.52969924812029</v>
      </c>
      <c r="J28" s="186">
        <v>-1.71</v>
      </c>
      <c r="K28" s="186" t="s">
        <v>3290</v>
      </c>
      <c r="L28" s="186" t="s">
        <v>3291</v>
      </c>
      <c r="M28" s="186" t="s">
        <v>3292</v>
      </c>
      <c r="N28" s="402">
        <v>15.135145247675499</v>
      </c>
      <c r="O28" s="402">
        <v>15.7619958662517</v>
      </c>
      <c r="P28" s="402">
        <v>17.061399699093901</v>
      </c>
      <c r="Q28" s="402">
        <v>19.271560489841001</v>
      </c>
      <c r="R28" s="402">
        <v>21.481390980053199</v>
      </c>
      <c r="S28" s="402">
        <v>22.859574339803402</v>
      </c>
      <c r="T28" s="402">
        <v>23.5141608258117</v>
      </c>
      <c r="U28" s="402">
        <v>2.1319194291345598</v>
      </c>
      <c r="V28" s="191" t="s">
        <v>3400</v>
      </c>
    </row>
    <row r="29" spans="1:22" ht="21.6">
      <c r="A29" s="230" t="s">
        <v>8931</v>
      </c>
      <c r="B29" s="186" t="s">
        <v>3293</v>
      </c>
      <c r="C29" s="186" t="s">
        <v>2521</v>
      </c>
      <c r="D29" s="186">
        <v>123.7</v>
      </c>
      <c r="E29" s="186" t="s">
        <v>3195</v>
      </c>
      <c r="F29" s="186" t="s">
        <v>3196</v>
      </c>
      <c r="G29" s="186" t="s">
        <v>3250</v>
      </c>
      <c r="H29" s="187">
        <f t="shared" si="0"/>
        <v>14.574512</v>
      </c>
      <c r="I29" s="187">
        <f t="shared" si="1"/>
        <v>157.52969924812029</v>
      </c>
      <c r="J29" s="186">
        <v>-0.74</v>
      </c>
      <c r="K29" s="186" t="s">
        <v>3294</v>
      </c>
      <c r="L29" s="186" t="s">
        <v>3295</v>
      </c>
      <c r="M29" s="186" t="s">
        <v>3296</v>
      </c>
      <c r="N29" s="402">
        <v>11.729253518102899</v>
      </c>
      <c r="O29" s="402">
        <v>12.313088510162</v>
      </c>
      <c r="P29" s="402">
        <v>13.621115366735101</v>
      </c>
      <c r="Q29" s="402">
        <v>15.8263797329871</v>
      </c>
      <c r="R29" s="402">
        <v>18.0194066623108</v>
      </c>
      <c r="S29" s="402">
        <v>19.357003047114699</v>
      </c>
      <c r="T29" s="402">
        <v>20.006644509365799</v>
      </c>
      <c r="U29" s="402">
        <v>2.1246647176737099</v>
      </c>
      <c r="V29" s="191" t="s">
        <v>3400</v>
      </c>
    </row>
    <row r="30" spans="1:22" ht="21.6">
      <c r="A30" s="230" t="s">
        <v>8932</v>
      </c>
      <c r="B30" s="186" t="s">
        <v>3297</v>
      </c>
      <c r="C30" s="186" t="s">
        <v>2521</v>
      </c>
      <c r="D30" s="186">
        <v>123.7</v>
      </c>
      <c r="E30" s="186" t="s">
        <v>3195</v>
      </c>
      <c r="F30" s="186" t="s">
        <v>3196</v>
      </c>
      <c r="G30" s="186" t="s">
        <v>3250</v>
      </c>
      <c r="H30" s="187">
        <f t="shared" si="0"/>
        <v>15.091951999999999</v>
      </c>
      <c r="I30" s="187">
        <f t="shared" si="1"/>
        <v>157.52969924812029</v>
      </c>
      <c r="J30" s="186">
        <v>-0.86</v>
      </c>
      <c r="K30" s="186" t="s">
        <v>3298</v>
      </c>
      <c r="L30" s="186" t="s">
        <v>3299</v>
      </c>
      <c r="M30" s="186" t="s">
        <v>3300</v>
      </c>
      <c r="N30" s="402">
        <v>11.981595059361499</v>
      </c>
      <c r="O30" s="402">
        <v>12.6891283565491</v>
      </c>
      <c r="P30" s="402">
        <v>14.0065203202966</v>
      </c>
      <c r="Q30" s="402">
        <v>16.231102993526701</v>
      </c>
      <c r="R30" s="402">
        <v>18.4718789062476</v>
      </c>
      <c r="S30" s="402">
        <v>19.7564737242242</v>
      </c>
      <c r="T30" s="402">
        <v>20.434563617213001</v>
      </c>
      <c r="U30" s="402">
        <v>2.1481887082207498</v>
      </c>
      <c r="V30" s="191" t="s">
        <v>3400</v>
      </c>
    </row>
    <row r="31" spans="1:22" ht="21.6">
      <c r="A31" s="230" t="s">
        <v>8933</v>
      </c>
      <c r="B31" s="186" t="s">
        <v>3301</v>
      </c>
      <c r="C31" s="186" t="s">
        <v>2521</v>
      </c>
      <c r="D31" s="186">
        <v>123.7</v>
      </c>
      <c r="E31" s="186" t="s">
        <v>3195</v>
      </c>
      <c r="F31" s="186" t="s">
        <v>3196</v>
      </c>
      <c r="G31" s="186" t="s">
        <v>3250</v>
      </c>
      <c r="H31" s="187">
        <f t="shared" si="0"/>
        <v>20.687452</v>
      </c>
      <c r="I31" s="187">
        <f t="shared" si="1"/>
        <v>157.52969924812029</v>
      </c>
      <c r="J31" s="186">
        <v>-2.11</v>
      </c>
      <c r="K31" s="186" t="s">
        <v>3302</v>
      </c>
      <c r="L31" s="186" t="s">
        <v>3303</v>
      </c>
      <c r="M31" s="186" t="s">
        <v>3288</v>
      </c>
      <c r="N31" s="402">
        <v>16.606410440613399</v>
      </c>
      <c r="O31" s="402">
        <v>17.183974261826101</v>
      </c>
      <c r="P31" s="402">
        <v>18.493032624890201</v>
      </c>
      <c r="Q31" s="402">
        <v>20.7007877874948</v>
      </c>
      <c r="R31" s="402">
        <v>22.899594333762799</v>
      </c>
      <c r="S31" s="402">
        <v>24.207028191866399</v>
      </c>
      <c r="T31" s="402">
        <v>25.0117168395752</v>
      </c>
      <c r="U31" s="402">
        <v>2.1326729829624198</v>
      </c>
      <c r="V31" s="191" t="s">
        <v>3400</v>
      </c>
    </row>
    <row r="32" spans="1:22" ht="21.6">
      <c r="A32" s="230" t="s">
        <v>8934</v>
      </c>
      <c r="B32" s="186" t="s">
        <v>3304</v>
      </c>
      <c r="C32" s="186" t="s">
        <v>2521</v>
      </c>
      <c r="D32" s="186">
        <v>123.7</v>
      </c>
      <c r="E32" s="186" t="s">
        <v>3195</v>
      </c>
      <c r="F32" s="186" t="s">
        <v>3196</v>
      </c>
      <c r="G32" s="186" t="s">
        <v>3250</v>
      </c>
      <c r="H32" s="187">
        <f t="shared" si="0"/>
        <v>16.224927999999998</v>
      </c>
      <c r="I32" s="187">
        <f t="shared" si="1"/>
        <v>157.52969924812029</v>
      </c>
      <c r="J32" s="186">
        <v>-1.1200000000000001</v>
      </c>
      <c r="K32" s="186" t="s">
        <v>3223</v>
      </c>
      <c r="L32" s="186" t="s">
        <v>3302</v>
      </c>
      <c r="M32" s="186" t="s">
        <v>3305</v>
      </c>
      <c r="N32" s="402">
        <v>12.9838428666268</v>
      </c>
      <c r="O32" s="402">
        <v>13.6908902881143</v>
      </c>
      <c r="P32" s="402">
        <v>14.964543987971901</v>
      </c>
      <c r="Q32" s="402">
        <v>17.1992831724246</v>
      </c>
      <c r="R32" s="402">
        <v>19.4299364871239</v>
      </c>
      <c r="S32" s="402">
        <v>20.7337300090139</v>
      </c>
      <c r="T32" s="402">
        <v>21.3935842286037</v>
      </c>
      <c r="U32" s="402">
        <v>2.1477125974545799</v>
      </c>
      <c r="V32" s="191" t="s">
        <v>3400</v>
      </c>
    </row>
    <row r="33" spans="1:22" ht="21.6">
      <c r="A33" s="230" t="s">
        <v>8935</v>
      </c>
      <c r="B33" s="186" t="s">
        <v>3306</v>
      </c>
      <c r="C33" s="186" t="s">
        <v>2521</v>
      </c>
      <c r="D33" s="186">
        <v>123.7</v>
      </c>
      <c r="E33" s="186" t="s">
        <v>3195</v>
      </c>
      <c r="F33" s="186" t="s">
        <v>3196</v>
      </c>
      <c r="G33" s="186" t="s">
        <v>3250</v>
      </c>
      <c r="H33" s="187">
        <f t="shared" si="0"/>
        <v>18.449327999999998</v>
      </c>
      <c r="I33" s="187">
        <f t="shared" si="1"/>
        <v>157.52969924812029</v>
      </c>
      <c r="J33" s="186">
        <v>-1.62</v>
      </c>
      <c r="K33" s="186" t="s">
        <v>3307</v>
      </c>
      <c r="L33" s="186" t="s">
        <v>3308</v>
      </c>
      <c r="M33" s="186" t="s">
        <v>3309</v>
      </c>
      <c r="N33" s="402">
        <v>14.7193361603779</v>
      </c>
      <c r="O33" s="402">
        <v>15.425294487169801</v>
      </c>
      <c r="P33" s="402">
        <v>16.7198596096062</v>
      </c>
      <c r="Q33" s="402">
        <v>18.964698828079499</v>
      </c>
      <c r="R33" s="402">
        <v>21.1982769270587</v>
      </c>
      <c r="S33" s="402">
        <v>22.451519296680999</v>
      </c>
      <c r="T33" s="402">
        <v>23.132328375376101</v>
      </c>
      <c r="U33" s="402">
        <v>2.1481723780342099</v>
      </c>
      <c r="V33" s="191" t="s">
        <v>3400</v>
      </c>
    </row>
    <row r="34" spans="1:22" ht="21.6">
      <c r="A34" s="230" t="s">
        <v>8936</v>
      </c>
      <c r="B34" s="186" t="s">
        <v>3310</v>
      </c>
      <c r="C34" s="186" t="s">
        <v>2521</v>
      </c>
      <c r="D34" s="186">
        <v>126.05</v>
      </c>
      <c r="E34" s="186" t="s">
        <v>3195</v>
      </c>
      <c r="F34" s="186" t="s">
        <v>3196</v>
      </c>
      <c r="G34" s="186" t="s">
        <v>3250</v>
      </c>
      <c r="H34" s="187">
        <f t="shared" si="0"/>
        <v>14.445691999999999</v>
      </c>
      <c r="I34" s="187">
        <f t="shared" si="1"/>
        <v>157.29999999999998</v>
      </c>
      <c r="J34" s="186">
        <v>-0.71</v>
      </c>
      <c r="K34" s="186" t="s">
        <v>3275</v>
      </c>
      <c r="L34" s="186" t="s">
        <v>3290</v>
      </c>
      <c r="M34" s="186" t="s">
        <v>3311</v>
      </c>
      <c r="N34" s="402">
        <v>11.4982434540161</v>
      </c>
      <c r="O34" s="402">
        <v>12.1881930766216</v>
      </c>
      <c r="P34" s="402">
        <v>13.540996312970901</v>
      </c>
      <c r="Q34" s="402">
        <v>15.7216189919175</v>
      </c>
      <c r="R34" s="402">
        <v>17.947368835610799</v>
      </c>
      <c r="S34" s="402">
        <v>19.215351698602198</v>
      </c>
      <c r="T34" s="402">
        <v>19.911980478352799</v>
      </c>
      <c r="U34" s="402">
        <v>2.1422138443355201</v>
      </c>
      <c r="V34" s="191" t="s">
        <v>3400</v>
      </c>
    </row>
    <row r="35" spans="1:22" ht="21.6">
      <c r="A35" s="230" t="s">
        <v>8937</v>
      </c>
      <c r="B35" s="186" t="s">
        <v>3312</v>
      </c>
      <c r="C35" s="186" t="s">
        <v>2521</v>
      </c>
      <c r="D35" s="186">
        <v>126.05</v>
      </c>
      <c r="E35" s="186" t="s">
        <v>3195</v>
      </c>
      <c r="F35" s="186" t="s">
        <v>3196</v>
      </c>
      <c r="G35" s="186" t="s">
        <v>3250</v>
      </c>
      <c r="H35" s="187">
        <f t="shared" si="0"/>
        <v>17.596988</v>
      </c>
      <c r="I35" s="187">
        <f t="shared" si="1"/>
        <v>157.29999999999998</v>
      </c>
      <c r="J35" s="186">
        <v>-1.43</v>
      </c>
      <c r="K35" s="186" t="s">
        <v>3313</v>
      </c>
      <c r="L35" s="186" t="s">
        <v>3314</v>
      </c>
      <c r="M35" s="186" t="s">
        <v>3315</v>
      </c>
      <c r="N35" s="402">
        <v>14.1159490839577</v>
      </c>
      <c r="O35" s="402">
        <v>14.7188252479499</v>
      </c>
      <c r="P35" s="402">
        <v>16.0861786134416</v>
      </c>
      <c r="Q35" s="402">
        <v>18.262264335830601</v>
      </c>
      <c r="R35" s="402">
        <v>20.449462147063699</v>
      </c>
      <c r="S35" s="402">
        <v>21.7135404231731</v>
      </c>
      <c r="T35" s="402">
        <v>22.358638421822</v>
      </c>
      <c r="U35" s="402">
        <v>2.1182686736993102</v>
      </c>
      <c r="V35" s="191" t="s">
        <v>3400</v>
      </c>
    </row>
    <row r="36" spans="1:22" ht="21.6">
      <c r="A36" s="230" t="s">
        <v>8938</v>
      </c>
      <c r="B36" s="186" t="s">
        <v>3316</v>
      </c>
      <c r="C36" s="186" t="s">
        <v>2521</v>
      </c>
      <c r="D36" s="186">
        <v>126.05</v>
      </c>
      <c r="E36" s="186" t="s">
        <v>3195</v>
      </c>
      <c r="F36" s="186" t="s">
        <v>3196</v>
      </c>
      <c r="G36" s="186" t="s">
        <v>3250</v>
      </c>
      <c r="H36" s="187">
        <f t="shared" si="0"/>
        <v>10.032699999999998</v>
      </c>
      <c r="I36" s="187">
        <f t="shared" si="1"/>
        <v>157.29999999999998</v>
      </c>
      <c r="J36" s="186">
        <v>0.35</v>
      </c>
      <c r="K36" s="186" t="s">
        <v>3317</v>
      </c>
      <c r="L36" s="186" t="s">
        <v>3214</v>
      </c>
      <c r="M36" s="186" t="s">
        <v>3318</v>
      </c>
      <c r="N36" s="402">
        <v>7.8082135924883103</v>
      </c>
      <c r="O36" s="402">
        <v>8.4488303473332493</v>
      </c>
      <c r="P36" s="402">
        <v>9.7543718143024094</v>
      </c>
      <c r="Q36" s="402">
        <v>11.9670949166109</v>
      </c>
      <c r="R36" s="402">
        <v>14.174307478929199</v>
      </c>
      <c r="S36" s="402">
        <v>15.524197488590399</v>
      </c>
      <c r="T36" s="402">
        <v>16.1252408218031</v>
      </c>
      <c r="U36" s="402">
        <v>2.1399200774220102</v>
      </c>
      <c r="V36" s="191" t="s">
        <v>3400</v>
      </c>
    </row>
    <row r="37" spans="1:22" ht="21.6">
      <c r="A37" s="230" t="s">
        <v>8939</v>
      </c>
      <c r="B37" s="186" t="s">
        <v>3319</v>
      </c>
      <c r="C37" s="186" t="s">
        <v>2521</v>
      </c>
      <c r="D37" s="186">
        <v>126.05</v>
      </c>
      <c r="E37" s="186" t="s">
        <v>3195</v>
      </c>
      <c r="F37" s="186" t="s">
        <v>3196</v>
      </c>
      <c r="G37" s="186" t="s">
        <v>3250</v>
      </c>
      <c r="H37" s="187">
        <f t="shared" si="0"/>
        <v>12.163867999999999</v>
      </c>
      <c r="I37" s="187">
        <f t="shared" si="1"/>
        <v>157.29999999999998</v>
      </c>
      <c r="J37" s="186">
        <v>-0.17</v>
      </c>
      <c r="K37" s="186" t="s">
        <v>3320</v>
      </c>
      <c r="L37" s="186" t="s">
        <v>3264</v>
      </c>
      <c r="M37" s="186" t="s">
        <v>3321</v>
      </c>
      <c r="N37" s="402">
        <v>9.5497537651619897</v>
      </c>
      <c r="O37" s="402">
        <v>10.2452794879104</v>
      </c>
      <c r="P37" s="402">
        <v>11.5680842676288</v>
      </c>
      <c r="Q37" s="402">
        <v>13.790578639034001</v>
      </c>
      <c r="R37" s="402">
        <v>15.9977140545443</v>
      </c>
      <c r="S37" s="402">
        <v>17.3735351331554</v>
      </c>
      <c r="T37" s="402">
        <v>18.046942745773801</v>
      </c>
      <c r="U37" s="402">
        <v>2.14872346033312</v>
      </c>
      <c r="V37" s="191" t="s">
        <v>3400</v>
      </c>
    </row>
    <row r="38" spans="1:22" ht="21.6">
      <c r="A38" s="230" t="s">
        <v>8940</v>
      </c>
      <c r="B38" s="186" t="s">
        <v>3322</v>
      </c>
      <c r="C38" s="186" t="s">
        <v>2521</v>
      </c>
      <c r="D38" s="186">
        <v>126.05</v>
      </c>
      <c r="E38" s="186" t="s">
        <v>3195</v>
      </c>
      <c r="F38" s="186" t="s">
        <v>3196</v>
      </c>
      <c r="G38" s="186" t="s">
        <v>3250</v>
      </c>
      <c r="H38" s="187">
        <f t="shared" si="0"/>
        <v>18.359199999999998</v>
      </c>
      <c r="I38" s="187">
        <f t="shared" si="1"/>
        <v>157.29999999999998</v>
      </c>
      <c r="J38" s="186">
        <v>-1.6</v>
      </c>
      <c r="K38" s="186" t="s">
        <v>3323</v>
      </c>
      <c r="L38" s="186" t="s">
        <v>3324</v>
      </c>
      <c r="M38" s="186" t="s">
        <v>3325</v>
      </c>
      <c r="N38" s="402">
        <v>14.739269292147901</v>
      </c>
      <c r="O38" s="402">
        <v>15.3875522734964</v>
      </c>
      <c r="P38" s="402">
        <v>16.680873412661199</v>
      </c>
      <c r="Q38" s="402">
        <v>18.885410465509</v>
      </c>
      <c r="R38" s="402">
        <v>21.077799334393902</v>
      </c>
      <c r="S38" s="402">
        <v>22.3532986643547</v>
      </c>
      <c r="T38" s="402">
        <v>23.008223193211499</v>
      </c>
      <c r="U38" s="402">
        <v>2.1178324421099801</v>
      </c>
      <c r="V38" s="191" t="s">
        <v>3400</v>
      </c>
    </row>
    <row r="39" spans="1:22" ht="21.6">
      <c r="A39" s="230" t="s">
        <v>8941</v>
      </c>
      <c r="B39" s="186" t="s">
        <v>3326</v>
      </c>
      <c r="C39" s="186" t="s">
        <v>2521</v>
      </c>
      <c r="D39" s="186">
        <v>126.05</v>
      </c>
      <c r="E39" s="186" t="s">
        <v>3195</v>
      </c>
      <c r="F39" s="186" t="s">
        <v>3196</v>
      </c>
      <c r="G39" s="186" t="s">
        <v>3250</v>
      </c>
      <c r="H39" s="187">
        <f t="shared" si="0"/>
        <v>17.999647999999997</v>
      </c>
      <c r="I39" s="187">
        <f t="shared" si="1"/>
        <v>157.29999999999998</v>
      </c>
      <c r="J39" s="186">
        <v>-1.52</v>
      </c>
      <c r="K39" s="186" t="s">
        <v>3211</v>
      </c>
      <c r="L39" s="186" t="s">
        <v>3327</v>
      </c>
      <c r="M39" s="186" t="s">
        <v>3321</v>
      </c>
      <c r="N39" s="402">
        <v>14.471916293916699</v>
      </c>
      <c r="O39" s="402">
        <v>15.099398122965001</v>
      </c>
      <c r="P39" s="402">
        <v>16.402080220278101</v>
      </c>
      <c r="Q39" s="402">
        <v>18.581619135227101</v>
      </c>
      <c r="R39" s="402">
        <v>20.771529372693401</v>
      </c>
      <c r="S39" s="402">
        <v>22.059677585971802</v>
      </c>
      <c r="T39" s="402">
        <v>22.699771650099599</v>
      </c>
      <c r="U39" s="402">
        <v>2.10992379820645</v>
      </c>
      <c r="V39" s="191" t="s">
        <v>3400</v>
      </c>
    </row>
    <row r="40" spans="1:22" ht="21.6">
      <c r="A40" s="230" t="s">
        <v>8942</v>
      </c>
      <c r="B40" s="186" t="s">
        <v>3328</v>
      </c>
      <c r="C40" s="186" t="s">
        <v>2521</v>
      </c>
      <c r="D40" s="186">
        <v>126.05</v>
      </c>
      <c r="E40" s="186" t="s">
        <v>3195</v>
      </c>
      <c r="F40" s="186" t="s">
        <v>3196</v>
      </c>
      <c r="G40" s="186" t="s">
        <v>3250</v>
      </c>
      <c r="H40" s="187">
        <f t="shared" si="0"/>
        <v>18.044508</v>
      </c>
      <c r="I40" s="187">
        <f t="shared" si="1"/>
        <v>157.29999999999998</v>
      </c>
      <c r="J40" s="186">
        <v>-1.53</v>
      </c>
      <c r="K40" s="186" t="s">
        <v>3211</v>
      </c>
      <c r="L40" s="186" t="s">
        <v>3327</v>
      </c>
      <c r="M40" s="186" t="s">
        <v>3329</v>
      </c>
      <c r="N40" s="402">
        <v>14.4907543354879</v>
      </c>
      <c r="O40" s="402">
        <v>15.105553761668601</v>
      </c>
      <c r="P40" s="402">
        <v>16.431251049134499</v>
      </c>
      <c r="Q40" s="402">
        <v>18.638304763442001</v>
      </c>
      <c r="R40" s="402">
        <v>20.880854883365998</v>
      </c>
      <c r="S40" s="402">
        <v>22.2280178533655</v>
      </c>
      <c r="T40" s="402">
        <v>22.8853404954063</v>
      </c>
      <c r="U40" s="402">
        <v>2.1452254197726601</v>
      </c>
      <c r="V40" s="191" t="s">
        <v>3400</v>
      </c>
    </row>
    <row r="41" spans="1:22" ht="21.6">
      <c r="A41" s="230" t="s">
        <v>8943</v>
      </c>
      <c r="B41" s="186" t="s">
        <v>3330</v>
      </c>
      <c r="C41" s="186" t="s">
        <v>2521</v>
      </c>
      <c r="D41" s="186">
        <v>126.05</v>
      </c>
      <c r="E41" s="186" t="s">
        <v>3195</v>
      </c>
      <c r="F41" s="186" t="s">
        <v>3196</v>
      </c>
      <c r="G41" s="186" t="s">
        <v>3250</v>
      </c>
      <c r="H41" s="187">
        <f t="shared" si="0"/>
        <v>19.858588000000001</v>
      </c>
      <c r="I41" s="187">
        <v>157.30000000000001</v>
      </c>
      <c r="J41" s="186">
        <v>-1.9300000000000002</v>
      </c>
      <c r="K41" s="186" t="s">
        <v>3331</v>
      </c>
      <c r="L41" s="186" t="s">
        <v>3332</v>
      </c>
      <c r="M41" s="186" t="s">
        <v>3325</v>
      </c>
      <c r="N41" s="402">
        <v>15.8537810928031</v>
      </c>
      <c r="O41" s="402">
        <v>16.497690753108401</v>
      </c>
      <c r="P41" s="402">
        <v>17.807701458524502</v>
      </c>
      <c r="Q41" s="402">
        <v>20.027839475493899</v>
      </c>
      <c r="R41" s="402">
        <v>22.220605710708099</v>
      </c>
      <c r="S41" s="402">
        <v>23.5289535395281</v>
      </c>
      <c r="T41" s="402">
        <v>24.223561486415999</v>
      </c>
      <c r="U41" s="402">
        <v>2.1300997089460099</v>
      </c>
      <c r="V41" s="191" t="s">
        <v>3400</v>
      </c>
    </row>
    <row r="42" spans="1:22" ht="21.6">
      <c r="A42" s="230" t="s">
        <v>8944</v>
      </c>
      <c r="B42" s="186" t="s">
        <v>3333</v>
      </c>
      <c r="C42" s="186" t="s">
        <v>2521</v>
      </c>
      <c r="D42" s="186">
        <v>166.8</v>
      </c>
      <c r="E42" s="186" t="s">
        <v>3334</v>
      </c>
      <c r="F42" s="189" t="s">
        <v>3335</v>
      </c>
      <c r="G42" s="189" t="s">
        <v>3250</v>
      </c>
      <c r="H42" s="157">
        <f t="shared" si="0"/>
        <v>14.574512</v>
      </c>
      <c r="I42" s="190">
        <v>156.75</v>
      </c>
      <c r="J42" s="189">
        <v>-0.74</v>
      </c>
      <c r="K42" s="186" t="s">
        <v>3294</v>
      </c>
      <c r="L42" s="186" t="s">
        <v>3295</v>
      </c>
      <c r="M42" s="186" t="s">
        <v>3336</v>
      </c>
      <c r="N42" s="402">
        <v>11.7873017470192</v>
      </c>
      <c r="O42" s="402">
        <v>12.417387435750801</v>
      </c>
      <c r="P42" s="402">
        <v>13.659735847486401</v>
      </c>
      <c r="Q42" s="402">
        <v>15.8661831659818</v>
      </c>
      <c r="R42" s="402">
        <v>18.042452278937699</v>
      </c>
      <c r="S42" s="402">
        <v>19.343522264647099</v>
      </c>
      <c r="T42" s="402">
        <v>19.998181326670899</v>
      </c>
      <c r="U42" s="402">
        <v>2.1071432086296</v>
      </c>
      <c r="V42" s="191" t="s">
        <v>3400</v>
      </c>
    </row>
    <row r="43" spans="1:22" ht="21.6">
      <c r="A43" s="230" t="s">
        <v>8945</v>
      </c>
      <c r="B43" s="186" t="s">
        <v>3337</v>
      </c>
      <c r="C43" s="186" t="s">
        <v>2521</v>
      </c>
      <c r="D43" s="186">
        <v>166.8</v>
      </c>
      <c r="E43" s="186" t="s">
        <v>3334</v>
      </c>
      <c r="F43" s="189" t="s">
        <v>3335</v>
      </c>
      <c r="G43" s="189" t="s">
        <v>3250</v>
      </c>
      <c r="H43" s="157">
        <f t="shared" si="0"/>
        <v>16.532731999999999</v>
      </c>
      <c r="I43" s="157">
        <f>156.75-1.25*(D43-166.8)/(189.9-166.8)</f>
        <v>156.75</v>
      </c>
      <c r="J43" s="189">
        <v>-1.19</v>
      </c>
      <c r="K43" s="186" t="s">
        <v>3338</v>
      </c>
      <c r="L43" s="186" t="s">
        <v>3339</v>
      </c>
      <c r="M43" s="186" t="s">
        <v>3340</v>
      </c>
      <c r="N43" s="402">
        <v>13.2638989069834</v>
      </c>
      <c r="O43" s="402">
        <v>13.932301953222799</v>
      </c>
      <c r="P43" s="402">
        <v>15.224831713774501</v>
      </c>
      <c r="Q43" s="402">
        <v>17.4398134992602</v>
      </c>
      <c r="R43" s="402">
        <v>19.6208272916037</v>
      </c>
      <c r="S43" s="402">
        <v>20.932316039171301</v>
      </c>
      <c r="T43" s="402">
        <v>21.612344335797001</v>
      </c>
      <c r="U43" s="402">
        <v>2.1262139517805898</v>
      </c>
      <c r="V43" s="191" t="s">
        <v>3400</v>
      </c>
    </row>
    <row r="44" spans="1:22" ht="21.6">
      <c r="A44" s="230" t="s">
        <v>8946</v>
      </c>
      <c r="B44" s="186" t="s">
        <v>3341</v>
      </c>
      <c r="C44" s="186" t="s">
        <v>2521</v>
      </c>
      <c r="D44" s="186">
        <v>166.8</v>
      </c>
      <c r="E44" s="186" t="s">
        <v>3334</v>
      </c>
      <c r="F44" s="189" t="s">
        <v>3335</v>
      </c>
      <c r="G44" s="189" t="s">
        <v>3250</v>
      </c>
      <c r="H44" s="157">
        <f t="shared" si="0"/>
        <v>15.525791999999999</v>
      </c>
      <c r="I44" s="157">
        <f t="shared" ref="I44:I63" si="2">156.75-1.25*(D44-166.8)/(189.9-166.8)</f>
        <v>156.75</v>
      </c>
      <c r="J44" s="189">
        <v>-0.96</v>
      </c>
      <c r="K44" s="186" t="s">
        <v>3342</v>
      </c>
      <c r="L44" s="186" t="s">
        <v>3343</v>
      </c>
      <c r="M44" s="186" t="s">
        <v>3344</v>
      </c>
      <c r="N44" s="402">
        <v>12.4317585777811</v>
      </c>
      <c r="O44" s="402">
        <v>13.0873947169926</v>
      </c>
      <c r="P44" s="402">
        <v>14.406221553792699</v>
      </c>
      <c r="Q44" s="402">
        <v>16.6064947908127</v>
      </c>
      <c r="R44" s="402">
        <v>18.841148283568099</v>
      </c>
      <c r="S44" s="402">
        <v>20.145314889423499</v>
      </c>
      <c r="T44" s="402">
        <v>20.766289735192</v>
      </c>
      <c r="U44" s="402">
        <v>2.1336972431679699</v>
      </c>
      <c r="V44" s="191" t="s">
        <v>3400</v>
      </c>
    </row>
    <row r="45" spans="1:22" ht="21.6">
      <c r="A45" s="230" t="s">
        <v>8947</v>
      </c>
      <c r="B45" s="186" t="s">
        <v>3345</v>
      </c>
      <c r="C45" s="186" t="s">
        <v>2521</v>
      </c>
      <c r="D45" s="186">
        <v>166.8</v>
      </c>
      <c r="E45" s="186" t="s">
        <v>3334</v>
      </c>
      <c r="F45" s="189" t="s">
        <v>3335</v>
      </c>
      <c r="G45" s="189" t="s">
        <v>3250</v>
      </c>
      <c r="H45" s="157">
        <f t="shared" si="0"/>
        <v>16.1372</v>
      </c>
      <c r="I45" s="157">
        <f t="shared" si="2"/>
        <v>156.75</v>
      </c>
      <c r="J45" s="189">
        <v>-1.1000000000000001</v>
      </c>
      <c r="K45" s="186" t="s">
        <v>3346</v>
      </c>
      <c r="L45" s="186" t="s">
        <v>3347</v>
      </c>
      <c r="M45" s="186" t="s">
        <v>3340</v>
      </c>
      <c r="N45" s="402">
        <v>12.9673254033879</v>
      </c>
      <c r="O45" s="402">
        <v>13.6333649057497</v>
      </c>
      <c r="P45" s="402">
        <v>14.922603106639899</v>
      </c>
      <c r="Q45" s="402">
        <v>17.1176076230776</v>
      </c>
      <c r="R45" s="402">
        <v>19.315601189096999</v>
      </c>
      <c r="S45" s="402">
        <v>20.6074672765412</v>
      </c>
      <c r="T45" s="402">
        <v>21.238935174379002</v>
      </c>
      <c r="U45" s="402">
        <v>2.1208937286266401</v>
      </c>
      <c r="V45" s="191" t="s">
        <v>3400</v>
      </c>
    </row>
    <row r="46" spans="1:22" ht="21.6">
      <c r="A46" s="230" t="s">
        <v>8948</v>
      </c>
      <c r="B46" s="186" t="s">
        <v>3348</v>
      </c>
      <c r="C46" s="186" t="s">
        <v>2521</v>
      </c>
      <c r="D46" s="186">
        <v>167.9</v>
      </c>
      <c r="E46" s="186" t="s">
        <v>3334</v>
      </c>
      <c r="F46" s="189" t="s">
        <v>3335</v>
      </c>
      <c r="G46" s="189" t="s">
        <v>3250</v>
      </c>
      <c r="H46" s="157">
        <f t="shared" si="0"/>
        <v>17.596988</v>
      </c>
      <c r="I46" s="157">
        <f t="shared" si="2"/>
        <v>156.6904761904762</v>
      </c>
      <c r="J46" s="189">
        <v>-1.43</v>
      </c>
      <c r="K46" s="186" t="s">
        <v>3313</v>
      </c>
      <c r="L46" s="186" t="s">
        <v>3314</v>
      </c>
      <c r="M46" s="186" t="s">
        <v>3349</v>
      </c>
      <c r="N46" s="402">
        <v>14.1223255593586</v>
      </c>
      <c r="O46" s="402">
        <v>14.807716942888399</v>
      </c>
      <c r="P46" s="402">
        <v>16.1148725176966</v>
      </c>
      <c r="Q46" s="402">
        <v>18.307150917168499</v>
      </c>
      <c r="R46" s="402">
        <v>20.536756113692299</v>
      </c>
      <c r="S46" s="402">
        <v>21.7961851297331</v>
      </c>
      <c r="T46" s="402">
        <v>22.438889386703501</v>
      </c>
      <c r="U46" s="402">
        <v>2.13868320947766</v>
      </c>
      <c r="V46" s="191" t="s">
        <v>3400</v>
      </c>
    </row>
    <row r="47" spans="1:22" ht="21.6">
      <c r="A47" s="230" t="s">
        <v>8949</v>
      </c>
      <c r="B47" s="186" t="s">
        <v>3350</v>
      </c>
      <c r="C47" s="186" t="s">
        <v>2521</v>
      </c>
      <c r="D47" s="186">
        <v>167.9</v>
      </c>
      <c r="E47" s="186" t="s">
        <v>3334</v>
      </c>
      <c r="F47" s="189" t="s">
        <v>3335</v>
      </c>
      <c r="G47" s="189" t="s">
        <v>3250</v>
      </c>
      <c r="H47" s="157">
        <f t="shared" si="0"/>
        <v>17.463200000000001</v>
      </c>
      <c r="I47" s="157">
        <f t="shared" si="2"/>
        <v>156.6904761904762</v>
      </c>
      <c r="J47" s="189">
        <v>-1.4</v>
      </c>
      <c r="K47" s="186" t="s">
        <v>3351</v>
      </c>
      <c r="L47" s="186" t="s">
        <v>3352</v>
      </c>
      <c r="M47" s="186" t="s">
        <v>3220</v>
      </c>
      <c r="N47" s="402">
        <v>14.0512850866814</v>
      </c>
      <c r="O47" s="402">
        <v>14.725587183018099</v>
      </c>
      <c r="P47" s="402">
        <v>15.9822776786358</v>
      </c>
      <c r="Q47" s="402">
        <v>18.209956178329399</v>
      </c>
      <c r="R47" s="402">
        <v>20.449722736300298</v>
      </c>
      <c r="S47" s="402">
        <v>21.685542072515101</v>
      </c>
      <c r="T47" s="402">
        <v>22.395551682736301</v>
      </c>
      <c r="U47" s="402">
        <v>2.13630775085075</v>
      </c>
      <c r="V47" s="191" t="s">
        <v>3400</v>
      </c>
    </row>
    <row r="48" spans="1:22" ht="21.6">
      <c r="A48" s="230" t="s">
        <v>8950</v>
      </c>
      <c r="B48" s="186" t="s">
        <v>3353</v>
      </c>
      <c r="C48" s="186" t="s">
        <v>2521</v>
      </c>
      <c r="D48" s="186">
        <v>167.9</v>
      </c>
      <c r="E48" s="186" t="s">
        <v>3334</v>
      </c>
      <c r="F48" s="189" t="s">
        <v>3335</v>
      </c>
      <c r="G48" s="189" t="s">
        <v>3250</v>
      </c>
      <c r="H48" s="157">
        <f t="shared" si="0"/>
        <v>17.954812</v>
      </c>
      <c r="I48" s="157">
        <f t="shared" si="2"/>
        <v>156.6904761904762</v>
      </c>
      <c r="J48" s="189">
        <v>-1.51</v>
      </c>
      <c r="K48" s="186" t="s">
        <v>3354</v>
      </c>
      <c r="L48" s="186" t="s">
        <v>3355</v>
      </c>
      <c r="M48" s="186" t="s">
        <v>3356</v>
      </c>
      <c r="N48" s="402">
        <v>14.334872444224899</v>
      </c>
      <c r="O48" s="402">
        <v>15.048693509449</v>
      </c>
      <c r="P48" s="402">
        <v>16.3564155647299</v>
      </c>
      <c r="Q48" s="402">
        <v>18.5297859333673</v>
      </c>
      <c r="R48" s="402">
        <v>20.713759359349201</v>
      </c>
      <c r="S48" s="402">
        <v>21.945242021690799</v>
      </c>
      <c r="T48" s="402">
        <v>22.676282378186301</v>
      </c>
      <c r="U48" s="402">
        <v>2.1149334710797398</v>
      </c>
      <c r="V48" s="191" t="s">
        <v>3400</v>
      </c>
    </row>
    <row r="49" spans="1:22" ht="21.6">
      <c r="A49" s="230" t="s">
        <v>8951</v>
      </c>
      <c r="B49" s="186" t="s">
        <v>3357</v>
      </c>
      <c r="C49" s="186" t="s">
        <v>2521</v>
      </c>
      <c r="D49" s="186">
        <v>183.3</v>
      </c>
      <c r="E49" s="186" t="s">
        <v>3334</v>
      </c>
      <c r="F49" s="186" t="s">
        <v>3358</v>
      </c>
      <c r="G49" s="186" t="s">
        <v>3197</v>
      </c>
      <c r="H49" s="187">
        <f t="shared" si="0"/>
        <v>18.404252</v>
      </c>
      <c r="I49" s="157">
        <f t="shared" si="2"/>
        <v>155.85714285714286</v>
      </c>
      <c r="J49" s="186">
        <v>-1.6099999999999999</v>
      </c>
      <c r="K49" s="186" t="s">
        <v>3307</v>
      </c>
      <c r="L49" s="186" t="s">
        <v>3359</v>
      </c>
      <c r="M49" s="186" t="s">
        <v>3360</v>
      </c>
      <c r="N49" s="402">
        <v>14.7415511530277</v>
      </c>
      <c r="O49" s="402">
        <v>15.468834722235799</v>
      </c>
      <c r="P49" s="402">
        <v>16.702997756166098</v>
      </c>
      <c r="Q49" s="402">
        <v>18.912408532607699</v>
      </c>
      <c r="R49" s="402">
        <v>21.1163983789077</v>
      </c>
      <c r="S49" s="402">
        <v>22.388930725441099</v>
      </c>
      <c r="T49" s="402">
        <v>23.041623856828501</v>
      </c>
      <c r="U49" s="402">
        <v>2.12034907534983</v>
      </c>
      <c r="V49" s="191" t="s">
        <v>3400</v>
      </c>
    </row>
    <row r="50" spans="1:22" ht="21.6">
      <c r="A50" s="230" t="s">
        <v>8952</v>
      </c>
      <c r="B50" s="186" t="s">
        <v>3361</v>
      </c>
      <c r="C50" s="186" t="s">
        <v>2521</v>
      </c>
      <c r="D50" s="186">
        <v>183.3</v>
      </c>
      <c r="E50" s="186" t="s">
        <v>3334</v>
      </c>
      <c r="F50" s="186" t="s">
        <v>3358</v>
      </c>
      <c r="G50" s="186" t="s">
        <v>3197</v>
      </c>
      <c r="H50" s="187">
        <f t="shared" si="0"/>
        <v>19.219291999999999</v>
      </c>
      <c r="I50" s="157">
        <f t="shared" si="2"/>
        <v>155.85714285714286</v>
      </c>
      <c r="J50" s="186">
        <v>-1.79</v>
      </c>
      <c r="K50" s="186" t="s">
        <v>3362</v>
      </c>
      <c r="L50" s="186" t="s">
        <v>3363</v>
      </c>
      <c r="M50" s="186" t="s">
        <v>3364</v>
      </c>
      <c r="N50" s="402">
        <v>15.4223562869687</v>
      </c>
      <c r="O50" s="402">
        <v>16.061649221657699</v>
      </c>
      <c r="P50" s="402">
        <v>17.314468004907599</v>
      </c>
      <c r="Q50" s="402">
        <v>19.557259236632401</v>
      </c>
      <c r="R50" s="402">
        <v>21.790162419923799</v>
      </c>
      <c r="S50" s="402">
        <v>23.107322177064301</v>
      </c>
      <c r="T50" s="402">
        <v>23.7271510971594</v>
      </c>
      <c r="U50" s="402">
        <v>2.1358478567952099</v>
      </c>
      <c r="V50" s="191" t="s">
        <v>3400</v>
      </c>
    </row>
    <row r="51" spans="1:22" ht="21.6">
      <c r="A51" s="230" t="s">
        <v>8953</v>
      </c>
      <c r="B51" s="186" t="s">
        <v>3365</v>
      </c>
      <c r="C51" s="186" t="s">
        <v>2521</v>
      </c>
      <c r="D51" s="186">
        <v>183.3</v>
      </c>
      <c r="E51" s="186" t="s">
        <v>3334</v>
      </c>
      <c r="F51" s="186" t="s">
        <v>3358</v>
      </c>
      <c r="G51" s="186" t="s">
        <v>3197</v>
      </c>
      <c r="H51" s="187">
        <f t="shared" si="0"/>
        <v>18.359199999999998</v>
      </c>
      <c r="I51" s="157">
        <f t="shared" si="2"/>
        <v>155.85714285714286</v>
      </c>
      <c r="J51" s="186">
        <v>-1.6</v>
      </c>
      <c r="K51" s="186" t="s">
        <v>3323</v>
      </c>
      <c r="L51" s="186" t="s">
        <v>3359</v>
      </c>
      <c r="M51" s="186" t="s">
        <v>3366</v>
      </c>
      <c r="N51" s="402">
        <v>14.6608203420741</v>
      </c>
      <c r="O51" s="402">
        <v>15.3722838637545</v>
      </c>
      <c r="P51" s="402">
        <v>16.676059778176899</v>
      </c>
      <c r="Q51" s="402">
        <v>18.898262170907799</v>
      </c>
      <c r="R51" s="402">
        <v>21.109417321533702</v>
      </c>
      <c r="S51" s="402">
        <v>22.400902385105201</v>
      </c>
      <c r="T51" s="402">
        <v>23.065338902719201</v>
      </c>
      <c r="U51" s="402">
        <v>2.1469663872385101</v>
      </c>
      <c r="V51" s="191" t="s">
        <v>3400</v>
      </c>
    </row>
    <row r="52" spans="1:22" ht="21.6">
      <c r="A52" s="230" t="s">
        <v>8954</v>
      </c>
      <c r="B52" s="186" t="s">
        <v>3367</v>
      </c>
      <c r="C52" s="186" t="s">
        <v>2521</v>
      </c>
      <c r="D52" s="186">
        <v>183.3</v>
      </c>
      <c r="E52" s="186" t="s">
        <v>3334</v>
      </c>
      <c r="F52" s="186" t="s">
        <v>3358</v>
      </c>
      <c r="G52" s="186" t="s">
        <v>3197</v>
      </c>
      <c r="H52" s="187">
        <f t="shared" si="0"/>
        <v>18.404252</v>
      </c>
      <c r="I52" s="157">
        <f t="shared" si="2"/>
        <v>155.85714285714286</v>
      </c>
      <c r="J52" s="186">
        <v>-1.6099999999999999</v>
      </c>
      <c r="K52" s="186" t="s">
        <v>3307</v>
      </c>
      <c r="L52" s="186" t="s">
        <v>3359</v>
      </c>
      <c r="M52" s="186" t="s">
        <v>3368</v>
      </c>
      <c r="N52" s="402">
        <v>14.7375306209192</v>
      </c>
      <c r="O52" s="402">
        <v>15.4328674094956</v>
      </c>
      <c r="P52" s="402">
        <v>16.708492649346599</v>
      </c>
      <c r="Q52" s="402">
        <v>18.922806952688202</v>
      </c>
      <c r="R52" s="402">
        <v>21.1297049123203</v>
      </c>
      <c r="S52" s="402">
        <v>22.366128593866399</v>
      </c>
      <c r="T52" s="402">
        <v>23.035861607514001</v>
      </c>
      <c r="U52" s="402">
        <v>2.1259856418516101</v>
      </c>
      <c r="V52" s="191" t="s">
        <v>3400</v>
      </c>
    </row>
    <row r="53" spans="1:22" ht="21.6">
      <c r="A53" s="230" t="s">
        <v>8955</v>
      </c>
      <c r="B53" s="186" t="s">
        <v>3369</v>
      </c>
      <c r="C53" s="186" t="s">
        <v>2521</v>
      </c>
      <c r="D53" s="186">
        <v>183.3</v>
      </c>
      <c r="E53" s="186" t="s">
        <v>3334</v>
      </c>
      <c r="F53" s="186" t="s">
        <v>3358</v>
      </c>
      <c r="G53" s="186" t="s">
        <v>3197</v>
      </c>
      <c r="H53" s="187">
        <f t="shared" si="0"/>
        <v>23.363488</v>
      </c>
      <c r="I53" s="157">
        <f t="shared" si="2"/>
        <v>155.85714285714286</v>
      </c>
      <c r="J53" s="186">
        <v>-2.68</v>
      </c>
      <c r="K53" s="186" t="s">
        <v>3370</v>
      </c>
      <c r="L53" s="186" t="s">
        <v>3371</v>
      </c>
      <c r="M53" s="186" t="s">
        <v>3372</v>
      </c>
      <c r="N53" s="402">
        <v>18.461793942573902</v>
      </c>
      <c r="O53" s="402">
        <v>19.1347613128715</v>
      </c>
      <c r="P53" s="402">
        <v>20.442839263696399</v>
      </c>
      <c r="Q53" s="402">
        <v>22.659002850638899</v>
      </c>
      <c r="R53" s="402">
        <v>24.901179964972101</v>
      </c>
      <c r="S53" s="402">
        <v>26.216216631689701</v>
      </c>
      <c r="T53" s="402">
        <v>26.859349935039798</v>
      </c>
      <c r="U53" s="402">
        <v>2.1436215354863801</v>
      </c>
      <c r="V53" s="191" t="s">
        <v>3400</v>
      </c>
    </row>
    <row r="54" spans="1:22" ht="21.6">
      <c r="A54" s="230" t="s">
        <v>8956</v>
      </c>
      <c r="B54" s="186" t="s">
        <v>3373</v>
      </c>
      <c r="C54" s="186" t="s">
        <v>2521</v>
      </c>
      <c r="D54" s="186">
        <v>183.3</v>
      </c>
      <c r="E54" s="186" t="s">
        <v>3334</v>
      </c>
      <c r="F54" s="186" t="s">
        <v>3358</v>
      </c>
      <c r="G54" s="186" t="s">
        <v>3197</v>
      </c>
      <c r="H54" s="187">
        <f t="shared" si="0"/>
        <v>18.539552</v>
      </c>
      <c r="I54" s="157">
        <f t="shared" si="2"/>
        <v>155.85714285714286</v>
      </c>
      <c r="J54" s="186">
        <v>-1.6400000000000001</v>
      </c>
      <c r="K54" s="186" t="s">
        <v>3252</v>
      </c>
      <c r="L54" s="186" t="s">
        <v>3308</v>
      </c>
      <c r="M54" s="186" t="s">
        <v>3374</v>
      </c>
      <c r="N54" s="402">
        <v>14.841063285850201</v>
      </c>
      <c r="O54" s="402">
        <v>15.588921906084501</v>
      </c>
      <c r="P54" s="402">
        <v>16.869076674341901</v>
      </c>
      <c r="Q54" s="402">
        <v>19.029080578596702</v>
      </c>
      <c r="R54" s="402">
        <v>21.2730462056333</v>
      </c>
      <c r="S54" s="402">
        <v>22.5270424942325</v>
      </c>
      <c r="T54" s="402">
        <v>23.170998634466802</v>
      </c>
      <c r="U54" s="402">
        <v>2.1243471658744402</v>
      </c>
      <c r="V54" s="191" t="s">
        <v>3400</v>
      </c>
    </row>
    <row r="55" spans="1:22" ht="21.6">
      <c r="A55" s="230" t="s">
        <v>8957</v>
      </c>
      <c r="B55" s="186" t="s">
        <v>3375</v>
      </c>
      <c r="C55" s="186" t="s">
        <v>2521</v>
      </c>
      <c r="D55" s="186">
        <v>183.3</v>
      </c>
      <c r="E55" s="186" t="s">
        <v>3334</v>
      </c>
      <c r="F55" s="186" t="s">
        <v>3358</v>
      </c>
      <c r="G55" s="186" t="s">
        <v>3197</v>
      </c>
      <c r="H55" s="187">
        <f t="shared" si="0"/>
        <v>19.904432</v>
      </c>
      <c r="I55" s="157">
        <f t="shared" si="2"/>
        <v>155.85714285714286</v>
      </c>
      <c r="J55" s="186">
        <v>-1.94</v>
      </c>
      <c r="K55" s="186" t="s">
        <v>3331</v>
      </c>
      <c r="L55" s="186" t="s">
        <v>3332</v>
      </c>
      <c r="M55" s="186" t="s">
        <v>3376</v>
      </c>
      <c r="N55" s="402">
        <v>15.9312313545098</v>
      </c>
      <c r="O55" s="402">
        <v>16.609982154293</v>
      </c>
      <c r="P55" s="402">
        <v>17.880221577794899</v>
      </c>
      <c r="Q55" s="402">
        <v>20.090055581424899</v>
      </c>
      <c r="R55" s="402">
        <v>22.3009518415464</v>
      </c>
      <c r="S55" s="402">
        <v>23.649500117753501</v>
      </c>
      <c r="T55" s="402">
        <v>24.1811247254332</v>
      </c>
      <c r="U55" s="402">
        <v>2.1225682647959201</v>
      </c>
      <c r="V55" s="191" t="s">
        <v>3400</v>
      </c>
    </row>
    <row r="56" spans="1:22" ht="21.6">
      <c r="A56" s="230" t="s">
        <v>8958</v>
      </c>
      <c r="B56" s="186" t="s">
        <v>3377</v>
      </c>
      <c r="C56" s="186" t="s">
        <v>2521</v>
      </c>
      <c r="D56" s="186">
        <v>184.7</v>
      </c>
      <c r="E56" s="186" t="s">
        <v>3334</v>
      </c>
      <c r="F56" s="189" t="s">
        <v>3358</v>
      </c>
      <c r="G56" s="189" t="s">
        <v>3197</v>
      </c>
      <c r="H56" s="157">
        <f t="shared" si="0"/>
        <v>23.220699999999997</v>
      </c>
      <c r="I56" s="157">
        <f t="shared" si="2"/>
        <v>155.78138528138527</v>
      </c>
      <c r="J56" s="186">
        <v>-2.65</v>
      </c>
      <c r="K56" s="186" t="s">
        <v>3378</v>
      </c>
      <c r="L56" s="186" t="s">
        <v>3379</v>
      </c>
      <c r="M56" s="186" t="s">
        <v>3380</v>
      </c>
      <c r="N56" s="402">
        <v>18.464190146344599</v>
      </c>
      <c r="O56" s="402">
        <v>19.1389015688424</v>
      </c>
      <c r="P56" s="402">
        <v>20.412643190445401</v>
      </c>
      <c r="Q56" s="402">
        <v>22.589480138941699</v>
      </c>
      <c r="R56" s="402">
        <v>24.741653465698899</v>
      </c>
      <c r="S56" s="402">
        <v>26.042601539862599</v>
      </c>
      <c r="T56" s="402">
        <v>26.739353064163002</v>
      </c>
      <c r="U56" s="402">
        <v>2.10837463442535</v>
      </c>
      <c r="V56" s="191" t="s">
        <v>3400</v>
      </c>
    </row>
    <row r="57" spans="1:22" ht="21.6">
      <c r="A57" s="230" t="s">
        <v>8959</v>
      </c>
      <c r="B57" s="186" t="s">
        <v>3381</v>
      </c>
      <c r="C57" s="186" t="s">
        <v>2521</v>
      </c>
      <c r="D57" s="186">
        <v>184.7</v>
      </c>
      <c r="E57" s="186" t="s">
        <v>3334</v>
      </c>
      <c r="F57" s="189" t="s">
        <v>3358</v>
      </c>
      <c r="G57" s="189" t="s">
        <v>3197</v>
      </c>
      <c r="H57" s="157">
        <f t="shared" si="0"/>
        <v>20.502587999999999</v>
      </c>
      <c r="I57" s="157">
        <f t="shared" si="2"/>
        <v>155.78138528138527</v>
      </c>
      <c r="J57" s="186">
        <v>-2.0699999999999998</v>
      </c>
      <c r="K57" s="186" t="s">
        <v>3203</v>
      </c>
      <c r="L57" s="186" t="s">
        <v>3382</v>
      </c>
      <c r="M57" s="186" t="s">
        <v>3383</v>
      </c>
      <c r="N57" s="402">
        <v>16.323825055528399</v>
      </c>
      <c r="O57" s="402">
        <v>17.0136226592521</v>
      </c>
      <c r="P57" s="402">
        <v>18.277643050145901</v>
      </c>
      <c r="Q57" s="402">
        <v>20.520373895912599</v>
      </c>
      <c r="R57" s="402">
        <v>22.742179470039499</v>
      </c>
      <c r="S57" s="402">
        <v>24.032191874129602</v>
      </c>
      <c r="T57" s="402">
        <v>24.678454302901201</v>
      </c>
      <c r="U57" s="402">
        <v>2.1524005995898801</v>
      </c>
      <c r="V57" s="191" t="s">
        <v>3400</v>
      </c>
    </row>
    <row r="58" spans="1:22" ht="21.6">
      <c r="A58" s="230" t="s">
        <v>8960</v>
      </c>
      <c r="B58" s="186" t="s">
        <v>3384</v>
      </c>
      <c r="C58" s="186" t="s">
        <v>2521</v>
      </c>
      <c r="D58" s="186">
        <v>184.7</v>
      </c>
      <c r="E58" s="186" t="s">
        <v>3334</v>
      </c>
      <c r="F58" s="189" t="s">
        <v>3358</v>
      </c>
      <c r="G58" s="189" t="s">
        <v>3197</v>
      </c>
      <c r="H58" s="157">
        <f t="shared" si="0"/>
        <v>22.321391999999999</v>
      </c>
      <c r="I58" s="157">
        <f t="shared" si="2"/>
        <v>155.78138528138527</v>
      </c>
      <c r="J58" s="186">
        <v>-2.46</v>
      </c>
      <c r="K58" s="186" t="s">
        <v>3199</v>
      </c>
      <c r="L58" s="186" t="s">
        <v>3385</v>
      </c>
      <c r="M58" s="186" t="s">
        <v>3386</v>
      </c>
      <c r="N58" s="402">
        <v>17.718530192001701</v>
      </c>
      <c r="O58" s="402">
        <v>18.4079501376903</v>
      </c>
      <c r="P58" s="402">
        <v>19.7059781649535</v>
      </c>
      <c r="Q58" s="402">
        <v>21.937462988524999</v>
      </c>
      <c r="R58" s="402">
        <v>24.162537413512599</v>
      </c>
      <c r="S58" s="402">
        <v>25.4777049510285</v>
      </c>
      <c r="T58" s="402">
        <v>26.171778192527501</v>
      </c>
      <c r="U58" s="402">
        <v>2.15028339087598</v>
      </c>
      <c r="V58" s="191" t="s">
        <v>3400</v>
      </c>
    </row>
    <row r="59" spans="1:22" ht="21.6">
      <c r="A59" s="230" t="s">
        <v>8961</v>
      </c>
      <c r="B59" s="186" t="s">
        <v>3387</v>
      </c>
      <c r="C59" s="186" t="s">
        <v>2521</v>
      </c>
      <c r="D59" s="186">
        <v>186.4</v>
      </c>
      <c r="E59" s="186" t="s">
        <v>3334</v>
      </c>
      <c r="F59" s="186" t="s">
        <v>3358</v>
      </c>
      <c r="G59" s="186" t="s">
        <v>3197</v>
      </c>
      <c r="H59" s="187">
        <f t="shared" si="0"/>
        <v>18.946747999999999</v>
      </c>
      <c r="I59" s="157">
        <f t="shared" si="2"/>
        <v>155.68939393939394</v>
      </c>
      <c r="J59" s="186">
        <v>-1.73</v>
      </c>
      <c r="K59" s="186" t="s">
        <v>3295</v>
      </c>
      <c r="L59" s="186" t="s">
        <v>3388</v>
      </c>
      <c r="M59" s="186" t="s">
        <v>3389</v>
      </c>
      <c r="N59" s="402">
        <v>15.1564525484751</v>
      </c>
      <c r="O59" s="402">
        <v>15.8362004222513</v>
      </c>
      <c r="P59" s="402">
        <v>17.136718588203198</v>
      </c>
      <c r="Q59" s="402">
        <v>19.337951276605601</v>
      </c>
      <c r="R59" s="402">
        <v>21.522997614836299</v>
      </c>
      <c r="S59" s="402">
        <v>22.793596367258399</v>
      </c>
      <c r="T59" s="402">
        <v>23.4692471804319</v>
      </c>
      <c r="U59" s="402">
        <v>2.1184339219717598</v>
      </c>
      <c r="V59" s="191" t="s">
        <v>3400</v>
      </c>
    </row>
    <row r="60" spans="1:22" ht="21.6">
      <c r="A60" s="230" t="s">
        <v>8962</v>
      </c>
      <c r="B60" s="186" t="s">
        <v>3390</v>
      </c>
      <c r="C60" s="186" t="s">
        <v>2521</v>
      </c>
      <c r="D60" s="186">
        <v>186.4</v>
      </c>
      <c r="E60" s="186" t="s">
        <v>3334</v>
      </c>
      <c r="F60" s="186" t="s">
        <v>3358</v>
      </c>
      <c r="G60" s="186" t="s">
        <v>3197</v>
      </c>
      <c r="H60" s="187">
        <f t="shared" si="0"/>
        <v>22.227232000000001</v>
      </c>
      <c r="I60" s="157">
        <f t="shared" si="2"/>
        <v>155.68939393939394</v>
      </c>
      <c r="J60" s="186">
        <v>-2.44</v>
      </c>
      <c r="K60" s="186" t="s">
        <v>3314</v>
      </c>
      <c r="L60" s="186" t="s">
        <v>3391</v>
      </c>
      <c r="M60" s="186" t="s">
        <v>3392</v>
      </c>
      <c r="N60" s="402">
        <v>17.758133063082099</v>
      </c>
      <c r="O60" s="402">
        <v>18.3814734309165</v>
      </c>
      <c r="P60" s="402">
        <v>19.637445598703898</v>
      </c>
      <c r="Q60" s="402">
        <v>21.875922510240301</v>
      </c>
      <c r="R60" s="402">
        <v>24.092594809467698</v>
      </c>
      <c r="S60" s="402">
        <v>25.425489291453601</v>
      </c>
      <c r="T60" s="402">
        <v>26.083663989449299</v>
      </c>
      <c r="U60" s="402">
        <v>2.1433222197166</v>
      </c>
      <c r="V60" s="191" t="s">
        <v>3400</v>
      </c>
    </row>
    <row r="61" spans="1:22" ht="21.6">
      <c r="A61" s="230" t="s">
        <v>8963</v>
      </c>
      <c r="B61" s="186" t="s">
        <v>3393</v>
      </c>
      <c r="C61" s="186" t="s">
        <v>2521</v>
      </c>
      <c r="D61" s="186">
        <v>189.9</v>
      </c>
      <c r="E61" s="186" t="s">
        <v>3334</v>
      </c>
      <c r="F61" s="186" t="s">
        <v>3358</v>
      </c>
      <c r="G61" s="186" t="s">
        <v>3197</v>
      </c>
      <c r="H61" s="187">
        <f t="shared" si="0"/>
        <v>18.494427999999999</v>
      </c>
      <c r="I61" s="157">
        <f t="shared" si="2"/>
        <v>155.5</v>
      </c>
      <c r="J61" s="186">
        <v>-1.63</v>
      </c>
      <c r="K61" s="186" t="s">
        <v>3252</v>
      </c>
      <c r="L61" s="186" t="s">
        <v>3308</v>
      </c>
      <c r="M61" s="186" t="s">
        <v>3394</v>
      </c>
      <c r="N61" s="402">
        <v>14.748505316390601</v>
      </c>
      <c r="O61" s="402">
        <v>15.485478015430701</v>
      </c>
      <c r="P61" s="402">
        <v>16.786005301637601</v>
      </c>
      <c r="Q61" s="402">
        <v>18.9992141891891</v>
      </c>
      <c r="R61" s="402">
        <v>21.182610180242801</v>
      </c>
      <c r="S61" s="402">
        <v>22.456884118777701</v>
      </c>
      <c r="T61" s="402">
        <v>23.091193120870599</v>
      </c>
      <c r="U61" s="402">
        <v>2.1304062843099398</v>
      </c>
      <c r="V61" s="191" t="s">
        <v>3400</v>
      </c>
    </row>
    <row r="62" spans="1:22" ht="21.6">
      <c r="A62" s="230" t="s">
        <v>8964</v>
      </c>
      <c r="B62" s="186" t="s">
        <v>3395</v>
      </c>
      <c r="C62" s="186" t="s">
        <v>2521</v>
      </c>
      <c r="D62" s="186">
        <v>189.9</v>
      </c>
      <c r="E62" s="186" t="s">
        <v>3334</v>
      </c>
      <c r="F62" s="186" t="s">
        <v>3358</v>
      </c>
      <c r="G62" s="186" t="s">
        <v>3197</v>
      </c>
      <c r="H62" s="187">
        <f t="shared" si="0"/>
        <v>18.044508</v>
      </c>
      <c r="I62" s="157">
        <f t="shared" si="2"/>
        <v>155.5</v>
      </c>
      <c r="J62" s="186">
        <v>-1.53</v>
      </c>
      <c r="K62" s="186" t="s">
        <v>3211</v>
      </c>
      <c r="L62" s="186" t="s">
        <v>3327</v>
      </c>
      <c r="M62" s="186" t="s">
        <v>3396</v>
      </c>
      <c r="N62" s="402">
        <v>14.439510712429099</v>
      </c>
      <c r="O62" s="402">
        <v>15.1208397915505</v>
      </c>
      <c r="P62" s="402">
        <v>16.378897915615202</v>
      </c>
      <c r="Q62" s="402">
        <v>18.620337328618099</v>
      </c>
      <c r="R62" s="402">
        <v>20.847367088798801</v>
      </c>
      <c r="S62" s="402">
        <v>22.2118506301202</v>
      </c>
      <c r="T62" s="402">
        <v>22.8999061009205</v>
      </c>
      <c r="U62" s="402">
        <v>2.15462329520187</v>
      </c>
      <c r="V62" s="191" t="s">
        <v>3400</v>
      </c>
    </row>
    <row r="63" spans="1:22" ht="21.6">
      <c r="A63" s="230" t="s">
        <v>8965</v>
      </c>
      <c r="B63" s="186" t="s">
        <v>3397</v>
      </c>
      <c r="C63" s="186" t="s">
        <v>2521</v>
      </c>
      <c r="D63" s="186">
        <v>189.9</v>
      </c>
      <c r="E63" s="186" t="s">
        <v>3334</v>
      </c>
      <c r="F63" s="186" t="s">
        <v>3358</v>
      </c>
      <c r="G63" s="186" t="s">
        <v>3197</v>
      </c>
      <c r="H63" s="187">
        <f t="shared" si="0"/>
        <v>19.401468000000001</v>
      </c>
      <c r="I63" s="190">
        <f t="shared" si="2"/>
        <v>155.5</v>
      </c>
      <c r="J63" s="186">
        <v>-1.83</v>
      </c>
      <c r="K63" s="186" t="s">
        <v>3287</v>
      </c>
      <c r="L63" s="186" t="s">
        <v>3398</v>
      </c>
      <c r="M63" s="186" t="s">
        <v>3399</v>
      </c>
      <c r="N63" s="402">
        <v>15.524628575718801</v>
      </c>
      <c r="O63" s="402">
        <v>16.230824763113102</v>
      </c>
      <c r="P63" s="402">
        <v>17.503968599039101</v>
      </c>
      <c r="Q63" s="402">
        <v>19.682811905835401</v>
      </c>
      <c r="R63" s="402">
        <v>21.9144284943043</v>
      </c>
      <c r="S63" s="402">
        <v>23.1916457194998</v>
      </c>
      <c r="T63" s="402">
        <v>23.848936018504901</v>
      </c>
      <c r="U63" s="402">
        <v>2.1245192837231599</v>
      </c>
      <c r="V63" s="191" t="s">
        <v>3400</v>
      </c>
    </row>
  </sheetData>
  <mergeCells count="1">
    <mergeCell ref="N1:U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A2" zoomScaleNormal="100" workbookViewId="0">
      <selection activeCell="L2" sqref="L1:L1048576"/>
    </sheetView>
  </sheetViews>
  <sheetFormatPr defaultRowHeight="14.4"/>
  <cols>
    <col min="12" max="19" width="6.88671875" style="415" customWidth="1"/>
    <col min="20" max="20" width="15.33203125" customWidth="1"/>
  </cols>
  <sheetData>
    <row r="1" spans="1:20" s="185" customFormat="1">
      <c r="L1" s="439" t="s">
        <v>9521</v>
      </c>
      <c r="M1" s="440"/>
      <c r="N1" s="440"/>
      <c r="O1" s="440"/>
      <c r="P1" s="440"/>
      <c r="Q1" s="440"/>
      <c r="R1" s="440"/>
      <c r="S1" s="440"/>
    </row>
    <row r="2" spans="1:20" ht="15" thickBot="1">
      <c r="A2" s="117" t="s">
        <v>4972</v>
      </c>
      <c r="B2" s="200" t="s">
        <v>3405</v>
      </c>
      <c r="C2" s="200" t="s">
        <v>3406</v>
      </c>
      <c r="D2" s="200" t="s">
        <v>3407</v>
      </c>
      <c r="E2" s="201" t="s">
        <v>3408</v>
      </c>
      <c r="F2" s="201" t="s">
        <v>3409</v>
      </c>
      <c r="G2" s="70" t="s">
        <v>2410</v>
      </c>
      <c r="H2" s="200" t="s">
        <v>3410</v>
      </c>
      <c r="I2" s="70" t="s">
        <v>3411</v>
      </c>
      <c r="J2" s="70" t="s">
        <v>3412</v>
      </c>
      <c r="K2" s="70" t="s">
        <v>3413</v>
      </c>
      <c r="L2" s="251">
        <v>2.5000000000000001E-2</v>
      </c>
      <c r="M2" s="251">
        <v>0.05</v>
      </c>
      <c r="N2" s="251">
        <v>0.15</v>
      </c>
      <c r="O2" s="251" t="s">
        <v>9519</v>
      </c>
      <c r="P2" s="251">
        <v>0.85</v>
      </c>
      <c r="Q2" s="251">
        <v>0.95</v>
      </c>
      <c r="R2" s="251">
        <v>0.97499999999999998</v>
      </c>
      <c r="S2" s="251" t="s">
        <v>9518</v>
      </c>
      <c r="T2" s="71" t="s">
        <v>4</v>
      </c>
    </row>
    <row r="3" spans="1:20" ht="15" thickTop="1">
      <c r="A3" s="193" t="s">
        <v>8966</v>
      </c>
      <c r="B3" s="193">
        <v>2409</v>
      </c>
      <c r="C3" s="193" t="s">
        <v>3414</v>
      </c>
      <c r="D3" s="193" t="s">
        <v>3415</v>
      </c>
      <c r="E3" s="194"/>
      <c r="F3" s="193">
        <v>427</v>
      </c>
      <c r="G3" s="193"/>
      <c r="H3" s="193">
        <v>-0.3</v>
      </c>
      <c r="I3" s="5">
        <f t="shared" ref="I3:I66" si="0">15.7-4.36*(H3+1)+0.12*(H3+1)*(H3+1)</f>
        <v>12.706799999999999</v>
      </c>
      <c r="J3" s="193">
        <v>0</v>
      </c>
      <c r="K3" s="193">
        <v>1125</v>
      </c>
      <c r="L3" s="402">
        <v>10.1722096182197</v>
      </c>
      <c r="M3" s="402">
        <v>10.818710837490899</v>
      </c>
      <c r="N3" s="402">
        <v>12.0526206544563</v>
      </c>
      <c r="O3" s="402">
        <v>14.2485703377455</v>
      </c>
      <c r="P3" s="402">
        <v>16.389186637350999</v>
      </c>
      <c r="Q3" s="402">
        <v>17.7089547760519</v>
      </c>
      <c r="R3" s="402">
        <v>18.397622345138899</v>
      </c>
      <c r="S3" s="402">
        <v>2.1033400993464699</v>
      </c>
      <c r="T3" s="247" t="s">
        <v>9538</v>
      </c>
    </row>
    <row r="4" spans="1:20">
      <c r="A4" s="193" t="s">
        <v>8967</v>
      </c>
      <c r="B4" s="193">
        <v>1504</v>
      </c>
      <c r="C4" s="193" t="s">
        <v>3416</v>
      </c>
      <c r="D4" s="193" t="s">
        <v>3415</v>
      </c>
      <c r="E4" s="193" t="s">
        <v>3417</v>
      </c>
      <c r="F4" s="193">
        <v>410</v>
      </c>
      <c r="G4" s="193"/>
      <c r="H4" s="193">
        <v>-0.4</v>
      </c>
      <c r="I4" s="5">
        <f t="shared" si="0"/>
        <v>13.1272</v>
      </c>
      <c r="J4" s="193">
        <v>16</v>
      </c>
      <c r="K4" s="193">
        <v>1076</v>
      </c>
      <c r="L4" s="402">
        <v>10.559123324348199</v>
      </c>
      <c r="M4" s="402">
        <v>11.1481002836813</v>
      </c>
      <c r="N4" s="402">
        <v>12.4153991036705</v>
      </c>
      <c r="O4" s="402">
        <v>14.622756721507701</v>
      </c>
      <c r="P4" s="402">
        <v>16.833655418539301</v>
      </c>
      <c r="Q4" s="402">
        <v>18.1902698800431</v>
      </c>
      <c r="R4" s="402">
        <v>18.8818451386535</v>
      </c>
      <c r="S4" s="402">
        <v>2.1370806278898802</v>
      </c>
      <c r="T4" s="247" t="s">
        <v>9538</v>
      </c>
    </row>
    <row r="5" spans="1:20">
      <c r="A5" s="193" t="s">
        <v>8968</v>
      </c>
      <c r="B5" s="193">
        <v>1905</v>
      </c>
      <c r="C5" s="193" t="s">
        <v>3418</v>
      </c>
      <c r="D5" s="193" t="s">
        <v>3415</v>
      </c>
      <c r="E5" s="193" t="s">
        <v>3419</v>
      </c>
      <c r="F5" s="193">
        <v>348.1</v>
      </c>
      <c r="G5" s="193"/>
      <c r="H5" s="193">
        <v>-0.1</v>
      </c>
      <c r="I5" s="5">
        <f t="shared" si="0"/>
        <v>11.873200000000001</v>
      </c>
      <c r="J5" s="193">
        <v>4</v>
      </c>
      <c r="K5" s="193">
        <v>1162</v>
      </c>
      <c r="L5" s="402">
        <v>9.2603965170136906</v>
      </c>
      <c r="M5" s="402">
        <v>10.059528215131801</v>
      </c>
      <c r="N5" s="402">
        <v>11.3369601770335</v>
      </c>
      <c r="O5" s="402">
        <v>13.5633566302439</v>
      </c>
      <c r="P5" s="402">
        <v>15.7791967580284</v>
      </c>
      <c r="Q5" s="402">
        <v>17.076117886780299</v>
      </c>
      <c r="R5" s="402">
        <v>17.728129227898901</v>
      </c>
      <c r="S5" s="402">
        <v>2.1416027194157801</v>
      </c>
      <c r="T5" s="247" t="s">
        <v>9538</v>
      </c>
    </row>
    <row r="6" spans="1:20">
      <c r="A6" s="193" t="s">
        <v>8969</v>
      </c>
      <c r="B6" s="193" t="s">
        <v>3420</v>
      </c>
      <c r="C6" s="193" t="s">
        <v>3418</v>
      </c>
      <c r="D6" s="193" t="s">
        <v>3415</v>
      </c>
      <c r="E6" s="193" t="s">
        <v>3421</v>
      </c>
      <c r="F6" s="193">
        <v>291.10000000000002</v>
      </c>
      <c r="G6" s="193"/>
      <c r="H6" s="193">
        <v>-0.4</v>
      </c>
      <c r="I6" s="5">
        <f t="shared" si="0"/>
        <v>13.1272</v>
      </c>
      <c r="J6" s="193">
        <v>4</v>
      </c>
      <c r="K6" s="193">
        <v>1174</v>
      </c>
      <c r="L6" s="402">
        <v>10.539552651858701</v>
      </c>
      <c r="M6" s="402">
        <v>11.1504105845754</v>
      </c>
      <c r="N6" s="402">
        <v>12.5012136554323</v>
      </c>
      <c r="O6" s="402">
        <v>14.655567356127801</v>
      </c>
      <c r="P6" s="402">
        <v>16.847856529553599</v>
      </c>
      <c r="Q6" s="402">
        <v>18.1470919917275</v>
      </c>
      <c r="R6" s="402">
        <v>18.856882232835599</v>
      </c>
      <c r="S6" s="402">
        <v>2.11277104825936</v>
      </c>
      <c r="T6" s="247" t="s">
        <v>9538</v>
      </c>
    </row>
    <row r="7" spans="1:20">
      <c r="A7" s="193" t="s">
        <v>8970</v>
      </c>
      <c r="B7" s="193">
        <v>5935</v>
      </c>
      <c r="C7" s="193" t="s">
        <v>3422</v>
      </c>
      <c r="D7" s="193" t="s">
        <v>3415</v>
      </c>
      <c r="E7" s="193" t="s">
        <v>3423</v>
      </c>
      <c r="F7" s="193">
        <v>273.10000000000002</v>
      </c>
      <c r="G7" s="193"/>
      <c r="H7" s="193">
        <v>-0.3</v>
      </c>
      <c r="I7" s="5">
        <f t="shared" si="0"/>
        <v>12.706799999999999</v>
      </c>
      <c r="J7" s="193">
        <v>5</v>
      </c>
      <c r="K7" s="193">
        <v>1258</v>
      </c>
      <c r="L7" s="402">
        <v>10.1277333359031</v>
      </c>
      <c r="M7" s="402">
        <v>10.826211993816401</v>
      </c>
      <c r="N7" s="402">
        <v>12.114940002217301</v>
      </c>
      <c r="O7" s="402">
        <v>14.294197017162301</v>
      </c>
      <c r="P7" s="402">
        <v>16.483970510489399</v>
      </c>
      <c r="Q7" s="402">
        <v>17.8001376969234</v>
      </c>
      <c r="R7" s="402">
        <v>18.426105554217699</v>
      </c>
      <c r="S7" s="402">
        <v>2.1131031932997</v>
      </c>
      <c r="T7" s="247" t="s">
        <v>9538</v>
      </c>
    </row>
    <row r="8" spans="1:20">
      <c r="A8" s="193" t="s">
        <v>8971</v>
      </c>
      <c r="B8" s="193">
        <v>1464</v>
      </c>
      <c r="C8" s="193" t="s">
        <v>3424</v>
      </c>
      <c r="D8" s="193" t="s">
        <v>3425</v>
      </c>
      <c r="E8" s="193" t="s">
        <v>3426</v>
      </c>
      <c r="F8" s="193">
        <v>247.1</v>
      </c>
      <c r="G8" s="193"/>
      <c r="H8" s="193">
        <v>0.4</v>
      </c>
      <c r="I8" s="5">
        <f t="shared" si="0"/>
        <v>9.8312000000000008</v>
      </c>
      <c r="J8" s="193">
        <v>4</v>
      </c>
      <c r="K8" s="193">
        <v>1166</v>
      </c>
      <c r="L8" s="402">
        <v>7.6812276761811598</v>
      </c>
      <c r="M8" s="402">
        <v>8.3382531108501201</v>
      </c>
      <c r="N8" s="402">
        <v>9.6329514711384796</v>
      </c>
      <c r="O8" s="402">
        <v>11.792109903881199</v>
      </c>
      <c r="P8" s="402">
        <v>13.976171610230599</v>
      </c>
      <c r="Q8" s="402">
        <v>15.3012089377919</v>
      </c>
      <c r="R8" s="402">
        <v>15.9532842330519</v>
      </c>
      <c r="S8" s="402">
        <v>2.1102229581327498</v>
      </c>
      <c r="T8" s="247" t="s">
        <v>9538</v>
      </c>
    </row>
    <row r="9" spans="1:20">
      <c r="A9" s="193" t="s">
        <v>8972</v>
      </c>
      <c r="B9" s="193">
        <v>482</v>
      </c>
      <c r="C9" s="193" t="s">
        <v>3414</v>
      </c>
      <c r="D9" s="193" t="s">
        <v>3415</v>
      </c>
      <c r="E9" s="193" t="s">
        <v>3427</v>
      </c>
      <c r="F9" s="193">
        <v>206.7</v>
      </c>
      <c r="G9" s="193"/>
      <c r="H9" s="193">
        <v>-0.5</v>
      </c>
      <c r="I9" s="5">
        <f t="shared" si="0"/>
        <v>13.549999999999999</v>
      </c>
      <c r="J9" s="195">
        <v>6</v>
      </c>
      <c r="K9" s="195">
        <v>1366</v>
      </c>
      <c r="L9" s="402">
        <v>10.7146634769756</v>
      </c>
      <c r="M9" s="402">
        <v>11.389677106874499</v>
      </c>
      <c r="N9" s="402">
        <v>12.690781391518501</v>
      </c>
      <c r="O9" s="402">
        <v>14.9326975763262</v>
      </c>
      <c r="P9" s="402">
        <v>17.138470383268199</v>
      </c>
      <c r="Q9" s="402">
        <v>18.429986643684</v>
      </c>
      <c r="R9" s="402">
        <v>19.090522439926801</v>
      </c>
      <c r="S9" s="402">
        <v>2.1409485595866</v>
      </c>
      <c r="T9" s="247" t="s">
        <v>9538</v>
      </c>
    </row>
    <row r="10" spans="1:20">
      <c r="A10" s="193" t="s">
        <v>8973</v>
      </c>
      <c r="B10" s="196">
        <v>24</v>
      </c>
      <c r="C10" s="196" t="s">
        <v>3428</v>
      </c>
      <c r="D10" s="196" t="s">
        <v>3429</v>
      </c>
      <c r="E10" s="196" t="s">
        <v>3430</v>
      </c>
      <c r="F10" s="193">
        <v>194.4</v>
      </c>
      <c r="G10" s="193">
        <f>133.9+5.5*(202-F10)/(202-0)</f>
        <v>134.1069306930693</v>
      </c>
      <c r="H10" s="196">
        <v>0.4</v>
      </c>
      <c r="I10" s="5">
        <f t="shared" si="0"/>
        <v>9.8312000000000008</v>
      </c>
      <c r="J10" s="193">
        <v>4</v>
      </c>
      <c r="K10" s="193">
        <v>1194</v>
      </c>
      <c r="L10" s="402">
        <v>7.6290585478130604</v>
      </c>
      <c r="M10" s="402">
        <v>8.2808641004371495</v>
      </c>
      <c r="N10" s="402">
        <v>9.5598161441069998</v>
      </c>
      <c r="O10" s="402">
        <v>11.765412898204501</v>
      </c>
      <c r="P10" s="402">
        <v>14.0016740106861</v>
      </c>
      <c r="Q10" s="402">
        <v>15.2900322758121</v>
      </c>
      <c r="R10" s="402">
        <v>15.9694169234804</v>
      </c>
      <c r="S10" s="402">
        <v>2.1272500003701702</v>
      </c>
      <c r="T10" s="247" t="s">
        <v>9538</v>
      </c>
    </row>
    <row r="11" spans="1:20">
      <c r="A11" s="193" t="s">
        <v>8974</v>
      </c>
      <c r="B11" s="196">
        <v>2086</v>
      </c>
      <c r="C11" s="196" t="s">
        <v>3431</v>
      </c>
      <c r="D11" s="196" t="s">
        <v>3429</v>
      </c>
      <c r="E11" s="196" t="s">
        <v>3430</v>
      </c>
      <c r="F11" s="193">
        <v>186.3</v>
      </c>
      <c r="G11" s="193">
        <f t="shared" ref="G11:G15" si="1">133.9+5.5*(202-F11)/(202-0)</f>
        <v>134.32747524752475</v>
      </c>
      <c r="H11" s="196">
        <v>0.3</v>
      </c>
      <c r="I11" s="5">
        <f t="shared" si="0"/>
        <v>10.234799999999998</v>
      </c>
      <c r="J11" s="193">
        <v>4</v>
      </c>
      <c r="K11" s="193">
        <v>1150</v>
      </c>
      <c r="L11" s="402">
        <v>8.0826947448825504</v>
      </c>
      <c r="M11" s="402">
        <v>8.7440755361905502</v>
      </c>
      <c r="N11" s="402">
        <v>9.9723295306277393</v>
      </c>
      <c r="O11" s="402">
        <v>12.1852320358</v>
      </c>
      <c r="P11" s="402">
        <v>14.374802277143401</v>
      </c>
      <c r="Q11" s="402">
        <v>15.6784971385744</v>
      </c>
      <c r="R11" s="402">
        <v>16.3328574240089</v>
      </c>
      <c r="S11" s="402">
        <v>2.1130857193935202</v>
      </c>
      <c r="T11" s="247" t="s">
        <v>9538</v>
      </c>
    </row>
    <row r="12" spans="1:20">
      <c r="A12" s="193" t="s">
        <v>8975</v>
      </c>
      <c r="B12" s="196">
        <v>3259</v>
      </c>
      <c r="C12" s="196" t="s">
        <v>3432</v>
      </c>
      <c r="D12" s="196" t="s">
        <v>3415</v>
      </c>
      <c r="E12" s="196" t="s">
        <v>3430</v>
      </c>
      <c r="F12" s="193">
        <v>182.3</v>
      </c>
      <c r="G12" s="193">
        <f t="shared" si="1"/>
        <v>134.43638613861387</v>
      </c>
      <c r="H12" s="196">
        <v>0</v>
      </c>
      <c r="I12" s="5">
        <f t="shared" si="0"/>
        <v>11.459999999999999</v>
      </c>
      <c r="J12" s="193">
        <v>3</v>
      </c>
      <c r="K12" s="193">
        <v>1774</v>
      </c>
      <c r="L12" s="402">
        <v>8.9871965346099394</v>
      </c>
      <c r="M12" s="402">
        <v>9.7473283684786196</v>
      </c>
      <c r="N12" s="402">
        <v>11.043839996785101</v>
      </c>
      <c r="O12" s="402">
        <v>13.2453529385379</v>
      </c>
      <c r="P12" s="402">
        <v>15.4821309682603</v>
      </c>
      <c r="Q12" s="402">
        <v>16.716201267069899</v>
      </c>
      <c r="R12" s="402">
        <v>17.418167265613999</v>
      </c>
      <c r="S12" s="402">
        <v>2.1370203635398801</v>
      </c>
      <c r="T12" s="247" t="s">
        <v>9538</v>
      </c>
    </row>
    <row r="13" spans="1:20">
      <c r="A13" s="193" t="s">
        <v>8976</v>
      </c>
      <c r="B13" s="196">
        <v>7070</v>
      </c>
      <c r="C13" s="196" t="s">
        <v>3432</v>
      </c>
      <c r="D13" s="196" t="s">
        <v>3415</v>
      </c>
      <c r="E13" s="196" t="s">
        <v>3430</v>
      </c>
      <c r="F13" s="193">
        <v>179.3</v>
      </c>
      <c r="G13" s="193">
        <f t="shared" si="1"/>
        <v>134.5180693069307</v>
      </c>
      <c r="H13" s="196">
        <v>0</v>
      </c>
      <c r="I13" s="5">
        <f t="shared" si="0"/>
        <v>11.459999999999999</v>
      </c>
      <c r="J13" s="193">
        <v>19</v>
      </c>
      <c r="K13" s="193">
        <v>1230</v>
      </c>
      <c r="L13" s="402">
        <v>8.9737169073874092</v>
      </c>
      <c r="M13" s="402">
        <v>9.6325646841751809</v>
      </c>
      <c r="N13" s="402">
        <v>10.942313601641599</v>
      </c>
      <c r="O13" s="402">
        <v>13.173976352555499</v>
      </c>
      <c r="P13" s="402">
        <v>15.3948393258863</v>
      </c>
      <c r="Q13" s="402">
        <v>16.6507751234778</v>
      </c>
      <c r="R13" s="402">
        <v>17.3433219589628</v>
      </c>
      <c r="S13" s="402">
        <v>2.1466912190396998</v>
      </c>
      <c r="T13" s="247" t="s">
        <v>9538</v>
      </c>
    </row>
    <row r="14" spans="1:20">
      <c r="A14" s="193" t="s">
        <v>8977</v>
      </c>
      <c r="B14" s="196">
        <v>7193</v>
      </c>
      <c r="C14" s="196" t="s">
        <v>3432</v>
      </c>
      <c r="D14" s="196" t="s">
        <v>3415</v>
      </c>
      <c r="E14" s="196" t="s">
        <v>3430</v>
      </c>
      <c r="F14" s="193">
        <v>177.8</v>
      </c>
      <c r="G14" s="193">
        <f t="shared" si="1"/>
        <v>134.55891089108911</v>
      </c>
      <c r="H14" s="196">
        <v>0.2</v>
      </c>
      <c r="I14" s="5">
        <f t="shared" si="0"/>
        <v>10.6408</v>
      </c>
      <c r="J14" s="193">
        <v>7</v>
      </c>
      <c r="K14" s="193">
        <v>1296</v>
      </c>
      <c r="L14" s="402">
        <v>8.3339654488038093</v>
      </c>
      <c r="M14" s="402">
        <v>9.0456585734666994</v>
      </c>
      <c r="N14" s="402">
        <v>10.273995984573</v>
      </c>
      <c r="O14" s="402">
        <v>12.5049671855221</v>
      </c>
      <c r="P14" s="402">
        <v>14.711275354811599</v>
      </c>
      <c r="Q14" s="402">
        <v>16.048967926224702</v>
      </c>
      <c r="R14" s="402">
        <v>16.752787088524201</v>
      </c>
      <c r="S14" s="402">
        <v>2.1419151545835402</v>
      </c>
      <c r="T14" s="247" t="s">
        <v>9538</v>
      </c>
    </row>
    <row r="15" spans="1:20">
      <c r="A15" s="193" t="s">
        <v>8978</v>
      </c>
      <c r="B15" s="196">
        <v>7168</v>
      </c>
      <c r="C15" s="196" t="s">
        <v>3432</v>
      </c>
      <c r="D15" s="196" t="s">
        <v>3415</v>
      </c>
      <c r="E15" s="196" t="s">
        <v>3430</v>
      </c>
      <c r="F15" s="193">
        <v>163.19999999999999</v>
      </c>
      <c r="G15" s="193">
        <f t="shared" si="1"/>
        <v>134.95643564356436</v>
      </c>
      <c r="H15" s="196">
        <v>-0.1</v>
      </c>
      <c r="I15" s="5">
        <f t="shared" si="0"/>
        <v>11.873200000000001</v>
      </c>
      <c r="J15" s="193">
        <v>7</v>
      </c>
      <c r="K15" s="193">
        <v>1199</v>
      </c>
      <c r="L15" s="402">
        <v>9.2819321241792103</v>
      </c>
      <c r="M15" s="402">
        <v>9.9892794919143597</v>
      </c>
      <c r="N15" s="402">
        <v>11.3136458260306</v>
      </c>
      <c r="O15" s="402">
        <v>13.557714384553201</v>
      </c>
      <c r="P15" s="402">
        <v>15.7615365107816</v>
      </c>
      <c r="Q15" s="402">
        <v>17.011072385377499</v>
      </c>
      <c r="R15" s="402">
        <v>17.669971439400801</v>
      </c>
      <c r="S15" s="402">
        <v>2.13874659719351</v>
      </c>
      <c r="T15" s="247" t="s">
        <v>9538</v>
      </c>
    </row>
    <row r="16" spans="1:20">
      <c r="A16" s="193" t="s">
        <v>8979</v>
      </c>
      <c r="B16" s="193">
        <v>7223</v>
      </c>
      <c r="C16" s="193" t="s">
        <v>3432</v>
      </c>
      <c r="D16" s="193" t="s">
        <v>3433</v>
      </c>
      <c r="E16" s="193" t="s">
        <v>3434</v>
      </c>
      <c r="F16" s="193">
        <v>162.1</v>
      </c>
      <c r="G16" s="197">
        <v>135</v>
      </c>
      <c r="H16" s="193">
        <v>-0.1</v>
      </c>
      <c r="I16" s="5">
        <f t="shared" si="0"/>
        <v>11.873200000000001</v>
      </c>
      <c r="J16" s="193">
        <v>4</v>
      </c>
      <c r="K16" s="193">
        <v>1215</v>
      </c>
      <c r="L16" s="402">
        <v>9.3587794945153409</v>
      </c>
      <c r="M16" s="402">
        <v>10.0905505284173</v>
      </c>
      <c r="N16" s="402">
        <v>11.429363854078399</v>
      </c>
      <c r="O16" s="402">
        <v>13.5555898501886</v>
      </c>
      <c r="P16" s="402">
        <v>15.7209775037628</v>
      </c>
      <c r="Q16" s="402">
        <v>17.0658644690144</v>
      </c>
      <c r="R16" s="402">
        <v>17.724056491348801</v>
      </c>
      <c r="S16" s="402">
        <v>2.1049521819017198</v>
      </c>
      <c r="T16" s="247" t="s">
        <v>9538</v>
      </c>
    </row>
    <row r="17" spans="1:20">
      <c r="A17" s="193" t="s">
        <v>8980</v>
      </c>
      <c r="B17" s="193">
        <v>7182</v>
      </c>
      <c r="C17" s="193" t="s">
        <v>3432</v>
      </c>
      <c r="D17" s="193" t="s">
        <v>3433</v>
      </c>
      <c r="E17" s="193" t="s">
        <v>3434</v>
      </c>
      <c r="F17" s="193">
        <v>158.30000000000001</v>
      </c>
      <c r="G17" s="193">
        <f>135+0.8*(162.1-F17)/(162.1-124.3)</f>
        <v>135.08042328042328</v>
      </c>
      <c r="H17" s="193">
        <v>0</v>
      </c>
      <c r="I17" s="5">
        <f t="shared" si="0"/>
        <v>11.459999999999999</v>
      </c>
      <c r="J17" s="193">
        <v>4</v>
      </c>
      <c r="K17" s="193">
        <v>1094</v>
      </c>
      <c r="L17" s="402">
        <v>9.0796349313078206</v>
      </c>
      <c r="M17" s="402">
        <v>9.7675018709032209</v>
      </c>
      <c r="N17" s="402">
        <v>11.031890447959601</v>
      </c>
      <c r="O17" s="402">
        <v>13.2006729933803</v>
      </c>
      <c r="P17" s="402">
        <v>15.3988574994447</v>
      </c>
      <c r="Q17" s="402">
        <v>16.6964031148581</v>
      </c>
      <c r="R17" s="402">
        <v>17.3142540924526</v>
      </c>
      <c r="S17" s="402">
        <v>2.1112848626729401</v>
      </c>
      <c r="T17" s="247" t="s">
        <v>9538</v>
      </c>
    </row>
    <row r="18" spans="1:20">
      <c r="A18" s="193" t="s">
        <v>8981</v>
      </c>
      <c r="B18" s="193">
        <v>7154</v>
      </c>
      <c r="C18" s="193" t="s">
        <v>3432</v>
      </c>
      <c r="D18" s="193" t="s">
        <v>3415</v>
      </c>
      <c r="E18" s="193" t="s">
        <v>3434</v>
      </c>
      <c r="F18" s="193">
        <v>156.80000000000001</v>
      </c>
      <c r="G18" s="193">
        <f t="shared" ref="G18:G27" si="2">135+0.8*(162.1-F18)/(162.1-124.3)</f>
        <v>135.1121693121693</v>
      </c>
      <c r="H18" s="193">
        <v>-0.1</v>
      </c>
      <c r="I18" s="5">
        <f t="shared" si="0"/>
        <v>11.873200000000001</v>
      </c>
      <c r="J18" s="193">
        <v>4</v>
      </c>
      <c r="K18" s="193">
        <v>1364</v>
      </c>
      <c r="L18" s="402">
        <v>9.3461267566818798</v>
      </c>
      <c r="M18" s="402">
        <v>10.052267252971699</v>
      </c>
      <c r="N18" s="402">
        <v>11.346877726493</v>
      </c>
      <c r="O18" s="402">
        <v>13.5438996211061</v>
      </c>
      <c r="P18" s="402">
        <v>15.7335064597433</v>
      </c>
      <c r="Q18" s="402">
        <v>17.0786553184608</v>
      </c>
      <c r="R18" s="402">
        <v>17.770290689280401</v>
      </c>
      <c r="S18" s="402">
        <v>2.13428003788075</v>
      </c>
      <c r="T18" s="247" t="s">
        <v>9538</v>
      </c>
    </row>
    <row r="19" spans="1:20">
      <c r="A19" s="193" t="s">
        <v>8982</v>
      </c>
      <c r="B19" s="193">
        <v>7225</v>
      </c>
      <c r="C19" s="193" t="s">
        <v>3432</v>
      </c>
      <c r="D19" s="193" t="s">
        <v>3429</v>
      </c>
      <c r="E19" s="193" t="s">
        <v>3434</v>
      </c>
      <c r="F19" s="193">
        <v>152.30000000000001</v>
      </c>
      <c r="G19" s="193">
        <f t="shared" si="2"/>
        <v>135.2074074074074</v>
      </c>
      <c r="H19" s="193">
        <v>0.3</v>
      </c>
      <c r="I19" s="5">
        <f t="shared" si="0"/>
        <v>10.234799999999998</v>
      </c>
      <c r="J19" s="193">
        <v>4</v>
      </c>
      <c r="K19" s="193">
        <v>1163</v>
      </c>
      <c r="L19" s="402">
        <v>7.9685553351721401</v>
      </c>
      <c r="M19" s="402">
        <v>8.6493732017464495</v>
      </c>
      <c r="N19" s="402">
        <v>9.9098308159939403</v>
      </c>
      <c r="O19" s="402">
        <v>12.144620101514899</v>
      </c>
      <c r="P19" s="402">
        <v>14.3810661319565</v>
      </c>
      <c r="Q19" s="402">
        <v>15.743442631940701</v>
      </c>
      <c r="R19" s="402">
        <v>16.4675571915249</v>
      </c>
      <c r="S19" s="402">
        <v>2.1693726854567799</v>
      </c>
      <c r="T19" s="247" t="s">
        <v>9538</v>
      </c>
    </row>
    <row r="20" spans="1:20">
      <c r="A20" s="193" t="s">
        <v>8983</v>
      </c>
      <c r="B20" s="193">
        <v>7145</v>
      </c>
      <c r="C20" s="193" t="s">
        <v>3432</v>
      </c>
      <c r="D20" s="193" t="s">
        <v>3415</v>
      </c>
      <c r="E20" s="193" t="s">
        <v>3434</v>
      </c>
      <c r="F20" s="193">
        <v>146.30000000000001</v>
      </c>
      <c r="G20" s="193">
        <f t="shared" si="2"/>
        <v>135.33439153439153</v>
      </c>
      <c r="H20" s="193">
        <v>0.1</v>
      </c>
      <c r="I20" s="5">
        <f t="shared" si="0"/>
        <v>11.049199999999999</v>
      </c>
      <c r="J20" s="193">
        <v>7</v>
      </c>
      <c r="K20" s="193">
        <v>1100</v>
      </c>
      <c r="L20" s="402">
        <v>8.6841167433041608</v>
      </c>
      <c r="M20" s="402">
        <v>9.3037459757506493</v>
      </c>
      <c r="N20" s="402">
        <v>10.651707392758</v>
      </c>
      <c r="O20" s="402">
        <v>12.8619024169975</v>
      </c>
      <c r="P20" s="402">
        <v>15.0775715935858</v>
      </c>
      <c r="Q20" s="402">
        <v>16.4140206849574</v>
      </c>
      <c r="R20" s="402">
        <v>17.048413728660702</v>
      </c>
      <c r="S20" s="402">
        <v>2.13746235296483</v>
      </c>
      <c r="T20" s="247" t="s">
        <v>9538</v>
      </c>
    </row>
    <row r="21" spans="1:20">
      <c r="A21" s="193" t="s">
        <v>8984</v>
      </c>
      <c r="B21" s="193">
        <v>7131</v>
      </c>
      <c r="C21" s="193" t="s">
        <v>3432</v>
      </c>
      <c r="D21" s="193" t="s">
        <v>3433</v>
      </c>
      <c r="E21" s="193" t="s">
        <v>3434</v>
      </c>
      <c r="F21" s="193">
        <v>143.1</v>
      </c>
      <c r="G21" s="193">
        <f t="shared" si="2"/>
        <v>135.40211640211641</v>
      </c>
      <c r="H21" s="193">
        <v>0</v>
      </c>
      <c r="I21" s="5">
        <f t="shared" si="0"/>
        <v>11.459999999999999</v>
      </c>
      <c r="J21" s="193">
        <v>3</v>
      </c>
      <c r="K21" s="193">
        <v>1147</v>
      </c>
      <c r="L21" s="402">
        <v>9.1311544570995498</v>
      </c>
      <c r="M21" s="402">
        <v>9.7383139040714397</v>
      </c>
      <c r="N21" s="402">
        <v>11.0283176283159</v>
      </c>
      <c r="O21" s="402">
        <v>13.202504350332999</v>
      </c>
      <c r="P21" s="402">
        <v>15.3999924345972</v>
      </c>
      <c r="Q21" s="402">
        <v>16.671115893074301</v>
      </c>
      <c r="R21" s="402">
        <v>17.263195991729201</v>
      </c>
      <c r="S21" s="402">
        <v>2.1100996150009199</v>
      </c>
      <c r="T21" s="247" t="s">
        <v>9538</v>
      </c>
    </row>
    <row r="22" spans="1:20">
      <c r="A22" s="193" t="s">
        <v>8985</v>
      </c>
      <c r="B22" s="193">
        <v>7272</v>
      </c>
      <c r="C22" s="193" t="s">
        <v>3432</v>
      </c>
      <c r="D22" s="193" t="s">
        <v>3429</v>
      </c>
      <c r="E22" s="193" t="s">
        <v>3434</v>
      </c>
      <c r="F22" s="193">
        <v>140.5</v>
      </c>
      <c r="G22" s="193">
        <f t="shared" si="2"/>
        <v>135.45714285714286</v>
      </c>
      <c r="H22" s="193">
        <v>0</v>
      </c>
      <c r="I22" s="5">
        <f t="shared" si="0"/>
        <v>11.459999999999999</v>
      </c>
      <c r="J22" s="193">
        <v>3</v>
      </c>
      <c r="K22" s="193">
        <v>1185</v>
      </c>
      <c r="L22" s="402">
        <v>9.1188696835474392</v>
      </c>
      <c r="M22" s="402">
        <v>9.7592493443774906</v>
      </c>
      <c r="N22" s="402">
        <v>11.044896477703199</v>
      </c>
      <c r="O22" s="402">
        <v>13.2233564835779</v>
      </c>
      <c r="P22" s="402">
        <v>15.424277356071601</v>
      </c>
      <c r="Q22" s="402">
        <v>16.6870535711681</v>
      </c>
      <c r="R22" s="402">
        <v>17.3967191487192</v>
      </c>
      <c r="S22" s="402">
        <v>2.1161245729297602</v>
      </c>
      <c r="T22" s="247" t="s">
        <v>9538</v>
      </c>
    </row>
    <row r="23" spans="1:20">
      <c r="A23" s="193" t="s">
        <v>8986</v>
      </c>
      <c r="B23" s="193">
        <v>2690</v>
      </c>
      <c r="C23" s="193" t="s">
        <v>3432</v>
      </c>
      <c r="D23" s="193" t="s">
        <v>3429</v>
      </c>
      <c r="E23" s="193" t="s">
        <v>3434</v>
      </c>
      <c r="F23" s="193">
        <v>134.69999999999999</v>
      </c>
      <c r="G23" s="193">
        <f t="shared" si="2"/>
        <v>135.57989417989418</v>
      </c>
      <c r="H23" s="193">
        <v>0.1</v>
      </c>
      <c r="I23" s="5">
        <f t="shared" si="0"/>
        <v>11.049199999999999</v>
      </c>
      <c r="J23" s="193">
        <v>0</v>
      </c>
      <c r="K23" s="193">
        <v>1266</v>
      </c>
      <c r="L23" s="402">
        <v>8.6517360329224502</v>
      </c>
      <c r="M23" s="402">
        <v>9.3416115350109408</v>
      </c>
      <c r="N23" s="402">
        <v>10.6534611988591</v>
      </c>
      <c r="O23" s="402">
        <v>12.8671123574294</v>
      </c>
      <c r="P23" s="402">
        <v>15.1291659819779</v>
      </c>
      <c r="Q23" s="402">
        <v>16.431828927831901</v>
      </c>
      <c r="R23" s="402">
        <v>17.140008727761199</v>
      </c>
      <c r="S23" s="402">
        <v>2.1698401464961599</v>
      </c>
      <c r="T23" s="247" t="s">
        <v>9538</v>
      </c>
    </row>
    <row r="24" spans="1:20">
      <c r="A24" s="193" t="s">
        <v>8987</v>
      </c>
      <c r="B24" s="193">
        <v>5009</v>
      </c>
      <c r="C24" s="193" t="s">
        <v>3435</v>
      </c>
      <c r="D24" s="193" t="s">
        <v>3429</v>
      </c>
      <c r="E24" s="193" t="s">
        <v>3434</v>
      </c>
      <c r="F24" s="193">
        <v>132.80000000000001</v>
      </c>
      <c r="G24" s="193">
        <f t="shared" si="2"/>
        <v>135.62010582010581</v>
      </c>
      <c r="H24" s="193">
        <v>0</v>
      </c>
      <c r="I24" s="5">
        <f t="shared" si="0"/>
        <v>11.459999999999999</v>
      </c>
      <c r="J24" s="193">
        <v>2</v>
      </c>
      <c r="K24" s="193">
        <v>1390</v>
      </c>
      <c r="L24" s="402">
        <v>9.0271457089028804</v>
      </c>
      <c r="M24" s="402">
        <v>9.7444046303699192</v>
      </c>
      <c r="N24" s="402">
        <v>11.0266394758708</v>
      </c>
      <c r="O24" s="402">
        <v>13.214839439416</v>
      </c>
      <c r="P24" s="402">
        <v>15.4059745913576</v>
      </c>
      <c r="Q24" s="402">
        <v>16.709084815531099</v>
      </c>
      <c r="R24" s="402">
        <v>17.295152827788499</v>
      </c>
      <c r="S24" s="402">
        <v>2.1153626353675801</v>
      </c>
      <c r="T24" s="247" t="s">
        <v>9538</v>
      </c>
    </row>
    <row r="25" spans="1:20">
      <c r="A25" s="193" t="s">
        <v>8988</v>
      </c>
      <c r="B25" s="193">
        <v>7284</v>
      </c>
      <c r="C25" s="193" t="s">
        <v>3432</v>
      </c>
      <c r="D25" s="193" t="s">
        <v>3429</v>
      </c>
      <c r="E25" s="193" t="s">
        <v>3434</v>
      </c>
      <c r="F25" s="193">
        <v>128.9</v>
      </c>
      <c r="G25" s="193">
        <f t="shared" si="2"/>
        <v>135.70264550264551</v>
      </c>
      <c r="H25" s="193">
        <v>0</v>
      </c>
      <c r="I25" s="5">
        <f t="shared" si="0"/>
        <v>11.459999999999999</v>
      </c>
      <c r="J25" s="193">
        <v>2</v>
      </c>
      <c r="K25" s="193">
        <v>1361</v>
      </c>
      <c r="L25" s="402">
        <v>9.0570503063464596</v>
      </c>
      <c r="M25" s="402">
        <v>9.7025003215622601</v>
      </c>
      <c r="N25" s="402">
        <v>10.9677823985842</v>
      </c>
      <c r="O25" s="402">
        <v>13.203831361529801</v>
      </c>
      <c r="P25" s="402">
        <v>15.4381097592514</v>
      </c>
      <c r="Q25" s="402">
        <v>16.748885439019599</v>
      </c>
      <c r="R25" s="402">
        <v>17.425711276397699</v>
      </c>
      <c r="S25" s="402">
        <v>2.14612454562754</v>
      </c>
      <c r="T25" s="247" t="s">
        <v>9538</v>
      </c>
    </row>
    <row r="26" spans="1:20">
      <c r="A26" s="193" t="s">
        <v>8989</v>
      </c>
      <c r="B26" s="193">
        <v>7100</v>
      </c>
      <c r="C26" s="193" t="s">
        <v>3432</v>
      </c>
      <c r="D26" s="193" t="s">
        <v>3429</v>
      </c>
      <c r="E26" s="193" t="s">
        <v>3434</v>
      </c>
      <c r="F26" s="193">
        <v>126.3</v>
      </c>
      <c r="G26" s="193">
        <f t="shared" si="2"/>
        <v>135.75767195767196</v>
      </c>
      <c r="H26" s="193">
        <v>-0.1</v>
      </c>
      <c r="I26" s="5">
        <f t="shared" si="0"/>
        <v>11.873200000000001</v>
      </c>
      <c r="J26" s="193">
        <v>2</v>
      </c>
      <c r="K26" s="193">
        <v>1246</v>
      </c>
      <c r="L26" s="402">
        <v>9.4125413266117892</v>
      </c>
      <c r="M26" s="402">
        <v>10.1658977466785</v>
      </c>
      <c r="N26" s="402">
        <v>11.4126886328929</v>
      </c>
      <c r="O26" s="402">
        <v>13.6077630104311</v>
      </c>
      <c r="P26" s="402">
        <v>15.780862964078</v>
      </c>
      <c r="Q26" s="402">
        <v>17.133890898563301</v>
      </c>
      <c r="R26" s="402">
        <v>17.8373997642421</v>
      </c>
      <c r="S26" s="402">
        <v>2.1190704747036602</v>
      </c>
      <c r="T26" s="247" t="s">
        <v>9538</v>
      </c>
    </row>
    <row r="27" spans="1:20">
      <c r="A27" s="193" t="s">
        <v>8990</v>
      </c>
      <c r="B27" s="193">
        <v>6859</v>
      </c>
      <c r="C27" s="193" t="s">
        <v>3432</v>
      </c>
      <c r="D27" s="193" t="s">
        <v>3429</v>
      </c>
      <c r="E27" s="193" t="s">
        <v>3434</v>
      </c>
      <c r="F27" s="193">
        <v>124.3</v>
      </c>
      <c r="G27" s="197">
        <f t="shared" si="2"/>
        <v>135.80000000000001</v>
      </c>
      <c r="H27" s="193">
        <v>0</v>
      </c>
      <c r="I27" s="5">
        <f t="shared" si="0"/>
        <v>11.459999999999999</v>
      </c>
      <c r="J27" s="193">
        <v>3</v>
      </c>
      <c r="K27" s="193">
        <v>1297</v>
      </c>
      <c r="L27" s="402">
        <v>9.0780903249721501</v>
      </c>
      <c r="M27" s="402">
        <v>9.7401794942148001</v>
      </c>
      <c r="N27" s="402">
        <v>11.016104228140399</v>
      </c>
      <c r="O27" s="402">
        <v>13.2224910905159</v>
      </c>
      <c r="P27" s="402">
        <v>15.4447520014298</v>
      </c>
      <c r="Q27" s="402">
        <v>16.7373071569946</v>
      </c>
      <c r="R27" s="402">
        <v>17.4539194848163</v>
      </c>
      <c r="S27" s="402">
        <v>2.1305280094296899</v>
      </c>
      <c r="T27" s="247" t="s">
        <v>9538</v>
      </c>
    </row>
    <row r="28" spans="1:20">
      <c r="A28" s="193" t="s">
        <v>8991</v>
      </c>
      <c r="B28" s="193">
        <v>1591</v>
      </c>
      <c r="C28" s="193" t="s">
        <v>3414</v>
      </c>
      <c r="D28" s="193" t="s">
        <v>3433</v>
      </c>
      <c r="E28" s="193" t="s">
        <v>3436</v>
      </c>
      <c r="F28" s="193">
        <v>121.8</v>
      </c>
      <c r="G28" s="193">
        <f>135.8+0.7*(124.3-F28)/(124.3-89.8)</f>
        <v>135.85072463768117</v>
      </c>
      <c r="H28" s="193">
        <v>-0.5</v>
      </c>
      <c r="I28" s="5">
        <f t="shared" si="0"/>
        <v>13.549999999999999</v>
      </c>
      <c r="J28" s="193">
        <v>0</v>
      </c>
      <c r="K28" s="193">
        <v>1206</v>
      </c>
      <c r="L28" s="402">
        <v>10.688207051273</v>
      </c>
      <c r="M28" s="402">
        <v>11.4004875704809</v>
      </c>
      <c r="N28" s="402">
        <v>12.723567752925</v>
      </c>
      <c r="O28" s="402">
        <v>14.9793678484863</v>
      </c>
      <c r="P28" s="402">
        <v>17.1844840939766</v>
      </c>
      <c r="Q28" s="402">
        <v>18.5719776998348</v>
      </c>
      <c r="R28" s="402">
        <v>19.364839443048201</v>
      </c>
      <c r="S28" s="402">
        <v>2.1661499879496602</v>
      </c>
      <c r="T28" s="247" t="s">
        <v>9538</v>
      </c>
    </row>
    <row r="29" spans="1:20">
      <c r="A29" s="193" t="s">
        <v>8992</v>
      </c>
      <c r="B29" s="193">
        <v>2714</v>
      </c>
      <c r="C29" s="193" t="s">
        <v>3432</v>
      </c>
      <c r="D29" s="193" t="s">
        <v>3429</v>
      </c>
      <c r="E29" s="193" t="s">
        <v>3436</v>
      </c>
      <c r="F29" s="193">
        <v>120.1</v>
      </c>
      <c r="G29" s="193">
        <f t="shared" ref="G29:G57" si="3">135.8+0.7*(124.3-F29)/(124.3-89.8)</f>
        <v>135.88521739130437</v>
      </c>
      <c r="H29" s="193">
        <v>0.1</v>
      </c>
      <c r="I29" s="5">
        <f t="shared" si="0"/>
        <v>11.049199999999999</v>
      </c>
      <c r="J29" s="193">
        <v>10</v>
      </c>
      <c r="K29" s="193">
        <v>1235</v>
      </c>
      <c r="L29" s="402">
        <v>8.7172653650752494</v>
      </c>
      <c r="M29" s="402">
        <v>9.3634543523603693</v>
      </c>
      <c r="N29" s="402">
        <v>10.656078921825401</v>
      </c>
      <c r="O29" s="402">
        <v>12.8584783146062</v>
      </c>
      <c r="P29" s="402">
        <v>15.0728302839709</v>
      </c>
      <c r="Q29" s="402">
        <v>16.380251011695901</v>
      </c>
      <c r="R29" s="402">
        <v>16.971048992718899</v>
      </c>
      <c r="S29" s="402">
        <v>2.1197685346635402</v>
      </c>
      <c r="T29" s="247" t="s">
        <v>9538</v>
      </c>
    </row>
    <row r="30" spans="1:20">
      <c r="A30" s="193" t="s">
        <v>8993</v>
      </c>
      <c r="B30" s="193">
        <v>5044</v>
      </c>
      <c r="C30" s="193" t="s">
        <v>3435</v>
      </c>
      <c r="D30" s="193" t="s">
        <v>3415</v>
      </c>
      <c r="E30" s="193" t="s">
        <v>3436</v>
      </c>
      <c r="F30" s="193">
        <v>118.8</v>
      </c>
      <c r="G30" s="193">
        <f t="shared" si="3"/>
        <v>135.91159420289856</v>
      </c>
      <c r="H30" s="193">
        <v>0.3</v>
      </c>
      <c r="I30" s="5">
        <f t="shared" si="0"/>
        <v>10.234799999999998</v>
      </c>
      <c r="J30" s="193">
        <v>4</v>
      </c>
      <c r="K30" s="193">
        <v>1276</v>
      </c>
      <c r="L30" s="402">
        <v>7.9674784269584604</v>
      </c>
      <c r="M30" s="402">
        <v>8.7161348860336805</v>
      </c>
      <c r="N30" s="402">
        <v>9.9635635986373892</v>
      </c>
      <c r="O30" s="402">
        <v>12.164322901475501</v>
      </c>
      <c r="P30" s="402">
        <v>14.362184265756801</v>
      </c>
      <c r="Q30" s="402">
        <v>15.6346458696021</v>
      </c>
      <c r="R30" s="402">
        <v>16.238218732847599</v>
      </c>
      <c r="S30" s="402">
        <v>2.1108004717402999</v>
      </c>
      <c r="T30" s="247" t="s">
        <v>9538</v>
      </c>
    </row>
    <row r="31" spans="1:20">
      <c r="A31" s="193" t="s">
        <v>8994</v>
      </c>
      <c r="B31" s="193">
        <v>7108</v>
      </c>
      <c r="C31" s="193" t="s">
        <v>3432</v>
      </c>
      <c r="D31" s="193" t="s">
        <v>3429</v>
      </c>
      <c r="E31" s="193" t="s">
        <v>3436</v>
      </c>
      <c r="F31" s="193">
        <v>117.4</v>
      </c>
      <c r="G31" s="196">
        <f t="shared" si="3"/>
        <v>135.94</v>
      </c>
      <c r="H31" s="196">
        <v>0</v>
      </c>
      <c r="I31" s="157">
        <f t="shared" si="0"/>
        <v>11.459999999999999</v>
      </c>
      <c r="J31" s="193">
        <v>4</v>
      </c>
      <c r="K31" s="193">
        <v>1198</v>
      </c>
      <c r="L31" s="402">
        <v>9.0981616354284593</v>
      </c>
      <c r="M31" s="402">
        <v>9.7541456732855405</v>
      </c>
      <c r="N31" s="402">
        <v>11.0062034381223</v>
      </c>
      <c r="O31" s="402">
        <v>13.248276239663401</v>
      </c>
      <c r="P31" s="402">
        <v>15.485642546413001</v>
      </c>
      <c r="Q31" s="402">
        <v>16.769561897166099</v>
      </c>
      <c r="R31" s="402">
        <v>17.4275313136793</v>
      </c>
      <c r="S31" s="402">
        <v>2.1373962388344898</v>
      </c>
      <c r="T31" s="247" t="s">
        <v>9538</v>
      </c>
    </row>
    <row r="32" spans="1:20">
      <c r="A32" s="193" t="s">
        <v>8995</v>
      </c>
      <c r="B32" s="193">
        <v>5064</v>
      </c>
      <c r="C32" s="193" t="s">
        <v>3435</v>
      </c>
      <c r="D32" s="193" t="s">
        <v>3415</v>
      </c>
      <c r="E32" s="193" t="s">
        <v>3436</v>
      </c>
      <c r="F32" s="193">
        <v>115.8</v>
      </c>
      <c r="G32" s="193">
        <f t="shared" si="3"/>
        <v>135.97246376811594</v>
      </c>
      <c r="H32" s="193">
        <v>1.1000000000000001</v>
      </c>
      <c r="I32" s="5">
        <f t="shared" si="0"/>
        <v>7.073199999999999</v>
      </c>
      <c r="J32" s="193">
        <v>3</v>
      </c>
      <c r="K32" s="193">
        <v>1080</v>
      </c>
      <c r="L32" s="402">
        <v>5.1397861504650804</v>
      </c>
      <c r="M32" s="402">
        <v>5.8106639385785801</v>
      </c>
      <c r="N32" s="402">
        <v>7.1222917437797797</v>
      </c>
      <c r="O32" s="402">
        <v>9.3308171373871893</v>
      </c>
      <c r="P32" s="402">
        <v>11.547349147672699</v>
      </c>
      <c r="Q32" s="402">
        <v>12.817124041069</v>
      </c>
      <c r="R32" s="402">
        <v>13.5146036280833</v>
      </c>
      <c r="S32" s="402">
        <v>2.1450371012332798</v>
      </c>
      <c r="T32" s="247" t="s">
        <v>9538</v>
      </c>
    </row>
    <row r="33" spans="1:20">
      <c r="A33" s="193" t="s">
        <v>8996</v>
      </c>
      <c r="B33" s="193">
        <v>5069</v>
      </c>
      <c r="C33" s="193" t="s">
        <v>3435</v>
      </c>
      <c r="D33" s="193" t="s">
        <v>3429</v>
      </c>
      <c r="E33" s="193" t="s">
        <v>3436</v>
      </c>
      <c r="F33" s="193">
        <v>115.3</v>
      </c>
      <c r="G33" s="193">
        <f t="shared" si="3"/>
        <v>135.98260869565217</v>
      </c>
      <c r="H33" s="193">
        <v>0.1</v>
      </c>
      <c r="I33" s="5">
        <f t="shared" si="0"/>
        <v>11.049199999999999</v>
      </c>
      <c r="J33" s="193">
        <v>4</v>
      </c>
      <c r="K33" s="193">
        <v>1115</v>
      </c>
      <c r="L33" s="402">
        <v>8.7231385455467407</v>
      </c>
      <c r="M33" s="402">
        <v>9.2892069052062194</v>
      </c>
      <c r="N33" s="402">
        <v>10.581656187207701</v>
      </c>
      <c r="O33" s="402">
        <v>12.829101875191499</v>
      </c>
      <c r="P33" s="402">
        <v>15.044447180418301</v>
      </c>
      <c r="Q33" s="402">
        <v>16.3593316875635</v>
      </c>
      <c r="R33" s="402">
        <v>17.0545352296574</v>
      </c>
      <c r="S33" s="402">
        <v>2.1427321788760398</v>
      </c>
      <c r="T33" s="247" t="s">
        <v>9538</v>
      </c>
    </row>
    <row r="34" spans="1:20">
      <c r="A34" s="193" t="s">
        <v>8997</v>
      </c>
      <c r="B34" s="193">
        <v>5057</v>
      </c>
      <c r="C34" s="193" t="s">
        <v>3435</v>
      </c>
      <c r="D34" s="193" t="s">
        <v>3415</v>
      </c>
      <c r="E34" s="193" t="s">
        <v>3436</v>
      </c>
      <c r="F34" s="193">
        <v>114.5</v>
      </c>
      <c r="G34" s="193">
        <f>135.8+0.7*(124.3-F34)/(124.3-89.8)</f>
        <v>135.99884057971016</v>
      </c>
      <c r="H34" s="193">
        <v>0</v>
      </c>
      <c r="I34" s="5">
        <f t="shared" si="0"/>
        <v>11.459999999999999</v>
      </c>
      <c r="J34" s="193">
        <v>3</v>
      </c>
      <c r="K34" s="193">
        <v>1211</v>
      </c>
      <c r="L34" s="402">
        <v>8.9849312835284696</v>
      </c>
      <c r="M34" s="402">
        <v>9.6950730199941599</v>
      </c>
      <c r="N34" s="402">
        <v>10.971866107050699</v>
      </c>
      <c r="O34" s="402">
        <v>13.193405248187601</v>
      </c>
      <c r="P34" s="402">
        <v>15.4209304229695</v>
      </c>
      <c r="Q34" s="402">
        <v>16.719007281928398</v>
      </c>
      <c r="R34" s="402">
        <v>17.311322704625798</v>
      </c>
      <c r="S34" s="402">
        <v>2.12652596319408</v>
      </c>
      <c r="T34" s="247" t="s">
        <v>9538</v>
      </c>
    </row>
    <row r="35" spans="1:20">
      <c r="A35" s="193" t="s">
        <v>8998</v>
      </c>
      <c r="B35" s="193">
        <v>5072</v>
      </c>
      <c r="C35" s="193" t="s">
        <v>3435</v>
      </c>
      <c r="D35" s="193" t="s">
        <v>3429</v>
      </c>
      <c r="E35" s="193" t="s">
        <v>3436</v>
      </c>
      <c r="F35" s="193">
        <v>114.5</v>
      </c>
      <c r="G35" s="193">
        <f t="shared" si="3"/>
        <v>135.99884057971016</v>
      </c>
      <c r="H35" s="193">
        <v>0</v>
      </c>
      <c r="I35" s="5">
        <f t="shared" si="0"/>
        <v>11.459999999999999</v>
      </c>
      <c r="J35" s="193">
        <v>3</v>
      </c>
      <c r="K35" s="193">
        <v>1098</v>
      </c>
      <c r="L35" s="402">
        <v>9.0515300970418409</v>
      </c>
      <c r="M35" s="402">
        <v>9.7078841339126605</v>
      </c>
      <c r="N35" s="402">
        <v>11.0262531975815</v>
      </c>
      <c r="O35" s="402">
        <v>13.2084364710354</v>
      </c>
      <c r="P35" s="402">
        <v>15.386916377359499</v>
      </c>
      <c r="Q35" s="402">
        <v>16.699850507025999</v>
      </c>
      <c r="R35" s="402">
        <v>17.382014271327002</v>
      </c>
      <c r="S35" s="402">
        <v>2.1256606662273998</v>
      </c>
      <c r="T35" s="247" t="s">
        <v>9538</v>
      </c>
    </row>
    <row r="36" spans="1:20">
      <c r="A36" s="193" t="s">
        <v>8999</v>
      </c>
      <c r="B36" s="193">
        <v>5133</v>
      </c>
      <c r="C36" s="193" t="s">
        <v>3435</v>
      </c>
      <c r="D36" s="193" t="s">
        <v>3429</v>
      </c>
      <c r="E36" s="193" t="s">
        <v>3436</v>
      </c>
      <c r="F36" s="193">
        <v>113</v>
      </c>
      <c r="G36" s="193">
        <f t="shared" si="3"/>
        <v>136.02927536231886</v>
      </c>
      <c r="H36" s="193">
        <v>0.1</v>
      </c>
      <c r="I36" s="5">
        <f t="shared" si="0"/>
        <v>11.049199999999999</v>
      </c>
      <c r="J36" s="193">
        <v>4</v>
      </c>
      <c r="K36" s="193">
        <v>1157</v>
      </c>
      <c r="L36" s="402">
        <v>8.8813182124106795</v>
      </c>
      <c r="M36" s="402">
        <v>9.4503031826757393</v>
      </c>
      <c r="N36" s="402">
        <v>10.6884736305466</v>
      </c>
      <c r="O36" s="402">
        <v>12.885114570091799</v>
      </c>
      <c r="P36" s="402">
        <v>15.092256306644</v>
      </c>
      <c r="Q36" s="402">
        <v>16.358534638390999</v>
      </c>
      <c r="R36" s="402">
        <v>16.9755809716514</v>
      </c>
      <c r="S36" s="402">
        <v>2.0999622041113701</v>
      </c>
      <c r="T36" s="247" t="s">
        <v>9538</v>
      </c>
    </row>
    <row r="37" spans="1:20">
      <c r="A37" s="193" t="s">
        <v>9000</v>
      </c>
      <c r="B37" s="193">
        <v>5144</v>
      </c>
      <c r="C37" s="193" t="s">
        <v>3435</v>
      </c>
      <c r="D37" s="193" t="s">
        <v>3415</v>
      </c>
      <c r="E37" s="193" t="s">
        <v>3436</v>
      </c>
      <c r="F37" s="193">
        <v>111.7</v>
      </c>
      <c r="G37" s="193">
        <f t="shared" si="3"/>
        <v>136.05565217391305</v>
      </c>
      <c r="H37" s="193">
        <v>0.2</v>
      </c>
      <c r="I37" s="5">
        <f t="shared" si="0"/>
        <v>10.6408</v>
      </c>
      <c r="J37" s="193">
        <v>4</v>
      </c>
      <c r="K37" s="193">
        <v>1194</v>
      </c>
      <c r="L37" s="402">
        <v>8.4082380497289897</v>
      </c>
      <c r="M37" s="402">
        <v>9.0818622238673896</v>
      </c>
      <c r="N37" s="402">
        <v>10.339046453426199</v>
      </c>
      <c r="O37" s="402">
        <v>12.4993336156005</v>
      </c>
      <c r="P37" s="402">
        <v>14.697724863600399</v>
      </c>
      <c r="Q37" s="402">
        <v>15.9517783484545</v>
      </c>
      <c r="R37" s="402">
        <v>16.585892921716798</v>
      </c>
      <c r="S37" s="402">
        <v>2.0916641550898101</v>
      </c>
      <c r="T37" s="247" t="s">
        <v>9538</v>
      </c>
    </row>
    <row r="38" spans="1:20">
      <c r="A38" s="193" t="s">
        <v>9001</v>
      </c>
      <c r="B38" s="193">
        <v>5146</v>
      </c>
      <c r="C38" s="193" t="s">
        <v>3435</v>
      </c>
      <c r="D38" s="193" t="s">
        <v>3415</v>
      </c>
      <c r="E38" s="193" t="s">
        <v>3436</v>
      </c>
      <c r="F38" s="193">
        <v>110.7</v>
      </c>
      <c r="G38" s="193">
        <f t="shared" si="3"/>
        <v>136.07594202898551</v>
      </c>
      <c r="H38" s="193">
        <v>0</v>
      </c>
      <c r="I38" s="5">
        <f t="shared" si="0"/>
        <v>11.459999999999999</v>
      </c>
      <c r="J38" s="193">
        <v>4</v>
      </c>
      <c r="K38" s="193">
        <v>1188</v>
      </c>
      <c r="L38" s="402">
        <v>8.9010307651305798</v>
      </c>
      <c r="M38" s="402">
        <v>9.6628630231016199</v>
      </c>
      <c r="N38" s="402">
        <v>10.994554377419</v>
      </c>
      <c r="O38" s="402">
        <v>13.207057067929901</v>
      </c>
      <c r="P38" s="402">
        <v>15.465562377496401</v>
      </c>
      <c r="Q38" s="402">
        <v>16.713303160159899</v>
      </c>
      <c r="R38" s="402">
        <v>17.273023025557801</v>
      </c>
      <c r="S38" s="402">
        <v>2.1428490813263901</v>
      </c>
      <c r="T38" s="247" t="s">
        <v>9538</v>
      </c>
    </row>
    <row r="39" spans="1:20">
      <c r="A39" s="193" t="s">
        <v>9002</v>
      </c>
      <c r="B39" s="193">
        <v>5147</v>
      </c>
      <c r="C39" s="193" t="s">
        <v>3435</v>
      </c>
      <c r="D39" s="193" t="s">
        <v>3415</v>
      </c>
      <c r="E39" s="193" t="s">
        <v>3436</v>
      </c>
      <c r="F39" s="193">
        <v>110.3</v>
      </c>
      <c r="G39" s="193">
        <f t="shared" si="3"/>
        <v>136.08405797101452</v>
      </c>
      <c r="H39" s="193">
        <v>0.2</v>
      </c>
      <c r="I39" s="5">
        <f t="shared" si="0"/>
        <v>10.6408</v>
      </c>
      <c r="J39" s="193">
        <v>7</v>
      </c>
      <c r="K39" s="193">
        <v>1282</v>
      </c>
      <c r="L39" s="402">
        <v>8.3206020743259703</v>
      </c>
      <c r="M39" s="402">
        <v>9.0125065788712693</v>
      </c>
      <c r="N39" s="402">
        <v>10.2855758646984</v>
      </c>
      <c r="O39" s="402">
        <v>12.506327001551799</v>
      </c>
      <c r="P39" s="402">
        <v>14.700964273919899</v>
      </c>
      <c r="Q39" s="402">
        <v>16.095824440017601</v>
      </c>
      <c r="R39" s="402">
        <v>16.703574456498298</v>
      </c>
      <c r="S39" s="402">
        <v>2.13305748228988</v>
      </c>
      <c r="T39" s="247" t="s">
        <v>9538</v>
      </c>
    </row>
    <row r="40" spans="1:20">
      <c r="A40" s="193" t="s">
        <v>9003</v>
      </c>
      <c r="B40" s="193">
        <v>5187</v>
      </c>
      <c r="C40" s="193" t="s">
        <v>3435</v>
      </c>
      <c r="D40" s="193" t="s">
        <v>3437</v>
      </c>
      <c r="E40" s="193" t="s">
        <v>3436</v>
      </c>
      <c r="F40" s="193">
        <v>108.5</v>
      </c>
      <c r="G40" s="193">
        <f t="shared" si="3"/>
        <v>136.12057971014494</v>
      </c>
      <c r="H40" s="193">
        <v>-0.3</v>
      </c>
      <c r="I40" s="5">
        <f t="shared" si="0"/>
        <v>12.706799999999999</v>
      </c>
      <c r="J40" s="193">
        <v>4</v>
      </c>
      <c r="K40" s="193">
        <v>1142</v>
      </c>
      <c r="L40" s="402">
        <v>10.127325501240801</v>
      </c>
      <c r="M40" s="402">
        <v>10.7778273835613</v>
      </c>
      <c r="N40" s="402">
        <v>12.0887611952289</v>
      </c>
      <c r="O40" s="402">
        <v>14.2662344082358</v>
      </c>
      <c r="P40" s="402">
        <v>16.4620998419113</v>
      </c>
      <c r="Q40" s="402">
        <v>17.751409377788502</v>
      </c>
      <c r="R40" s="402">
        <v>18.510827950091201</v>
      </c>
      <c r="S40" s="402">
        <v>2.1157841325639102</v>
      </c>
      <c r="T40" s="247" t="s">
        <v>9538</v>
      </c>
    </row>
    <row r="41" spans="1:20">
      <c r="A41" s="193" t="s">
        <v>9004</v>
      </c>
      <c r="B41" s="193">
        <v>4180</v>
      </c>
      <c r="C41" s="193" t="s">
        <v>3438</v>
      </c>
      <c r="D41" s="193" t="s">
        <v>3415</v>
      </c>
      <c r="E41" s="193" t="s">
        <v>3436</v>
      </c>
      <c r="F41" s="193">
        <v>108.4</v>
      </c>
      <c r="G41" s="193">
        <f t="shared" si="3"/>
        <v>136.12260869565219</v>
      </c>
      <c r="H41" s="193">
        <v>0</v>
      </c>
      <c r="I41" s="5">
        <f t="shared" si="0"/>
        <v>11.459999999999999</v>
      </c>
      <c r="J41" s="193">
        <v>3</v>
      </c>
      <c r="K41" s="193">
        <v>1209</v>
      </c>
      <c r="L41" s="402">
        <v>8.9869886225388491</v>
      </c>
      <c r="M41" s="402">
        <v>9.6757685863013805</v>
      </c>
      <c r="N41" s="402">
        <v>10.982861790093599</v>
      </c>
      <c r="O41" s="402">
        <v>13.170413260360601</v>
      </c>
      <c r="P41" s="402">
        <v>15.3858433167768</v>
      </c>
      <c r="Q41" s="402">
        <v>16.732194163821202</v>
      </c>
      <c r="R41" s="402">
        <v>17.443124882613699</v>
      </c>
      <c r="S41" s="402">
        <v>2.1503799047768299</v>
      </c>
      <c r="T41" s="247" t="s">
        <v>9538</v>
      </c>
    </row>
    <row r="42" spans="1:20">
      <c r="A42" s="193" t="s">
        <v>9005</v>
      </c>
      <c r="B42" s="193">
        <v>2516</v>
      </c>
      <c r="C42" s="193" t="s">
        <v>3414</v>
      </c>
      <c r="D42" s="193" t="s">
        <v>3415</v>
      </c>
      <c r="E42" s="193" t="s">
        <v>3436</v>
      </c>
      <c r="F42" s="193">
        <v>107.3</v>
      </c>
      <c r="G42" s="193">
        <f t="shared" si="3"/>
        <v>136.1449275362319</v>
      </c>
      <c r="H42" s="193">
        <v>-0.2</v>
      </c>
      <c r="I42" s="5">
        <f t="shared" si="0"/>
        <v>12.2888</v>
      </c>
      <c r="J42" s="193">
        <v>8</v>
      </c>
      <c r="K42" s="193">
        <v>1369</v>
      </c>
      <c r="L42" s="402">
        <v>9.7248012930835692</v>
      </c>
      <c r="M42" s="402">
        <v>10.357413646978801</v>
      </c>
      <c r="N42" s="402">
        <v>11.6368386101044</v>
      </c>
      <c r="O42" s="402">
        <v>13.878355350397101</v>
      </c>
      <c r="P42" s="402">
        <v>16.126850348096401</v>
      </c>
      <c r="Q42" s="402">
        <v>17.407110453296099</v>
      </c>
      <c r="R42" s="402">
        <v>18.068629641862898</v>
      </c>
      <c r="S42" s="402">
        <v>2.1334587241338099</v>
      </c>
      <c r="T42" s="247" t="s">
        <v>9538</v>
      </c>
    </row>
    <row r="43" spans="1:20">
      <c r="A43" s="193" t="s">
        <v>9006</v>
      </c>
      <c r="B43" s="193">
        <v>4175</v>
      </c>
      <c r="C43" s="193" t="s">
        <v>3438</v>
      </c>
      <c r="D43" s="193" t="s">
        <v>3415</v>
      </c>
      <c r="E43" s="193" t="s">
        <v>3436</v>
      </c>
      <c r="F43" s="193">
        <v>107.2</v>
      </c>
      <c r="G43" s="193">
        <f t="shared" si="3"/>
        <v>136.14695652173913</v>
      </c>
      <c r="H43" s="193">
        <v>-0.2</v>
      </c>
      <c r="I43" s="5">
        <f t="shared" si="0"/>
        <v>12.2888</v>
      </c>
      <c r="J43" s="193">
        <v>3</v>
      </c>
      <c r="K43" s="193">
        <v>1280</v>
      </c>
      <c r="L43" s="402">
        <v>9.7820091380350593</v>
      </c>
      <c r="M43" s="402">
        <v>10.4185499648649</v>
      </c>
      <c r="N43" s="402">
        <v>11.728713834780701</v>
      </c>
      <c r="O43" s="402">
        <v>13.952289682722499</v>
      </c>
      <c r="P43" s="402">
        <v>16.210174935691398</v>
      </c>
      <c r="Q43" s="402">
        <v>17.570744963364302</v>
      </c>
      <c r="R43" s="402">
        <v>18.166390721017901</v>
      </c>
      <c r="S43" s="402">
        <v>2.1472744729673501</v>
      </c>
      <c r="T43" s="247" t="s">
        <v>9538</v>
      </c>
    </row>
    <row r="44" spans="1:20">
      <c r="A44" s="193" t="s">
        <v>9007</v>
      </c>
      <c r="B44" s="193">
        <v>2888</v>
      </c>
      <c r="C44" s="193" t="s">
        <v>3432</v>
      </c>
      <c r="D44" s="193" t="s">
        <v>3429</v>
      </c>
      <c r="E44" s="193" t="s">
        <v>3436</v>
      </c>
      <c r="F44" s="193">
        <v>106.3</v>
      </c>
      <c r="G44" s="193">
        <f t="shared" si="3"/>
        <v>136.16521739130437</v>
      </c>
      <c r="H44" s="193">
        <v>0</v>
      </c>
      <c r="I44" s="5">
        <f t="shared" si="0"/>
        <v>11.459999999999999</v>
      </c>
      <c r="J44" s="193">
        <v>3</v>
      </c>
      <c r="K44" s="193">
        <v>1084</v>
      </c>
      <c r="L44" s="402">
        <v>8.9914554837839997</v>
      </c>
      <c r="M44" s="402">
        <v>9.65434536999825</v>
      </c>
      <c r="N44" s="402">
        <v>10.9663307673798</v>
      </c>
      <c r="O44" s="402">
        <v>13.174472077960001</v>
      </c>
      <c r="P44" s="402">
        <v>15.4115392042604</v>
      </c>
      <c r="Q44" s="402">
        <v>16.750507766556002</v>
      </c>
      <c r="R44" s="402">
        <v>17.429730645334899</v>
      </c>
      <c r="S44" s="402">
        <v>2.1427015031144299</v>
      </c>
      <c r="T44" s="247" t="s">
        <v>9538</v>
      </c>
    </row>
    <row r="45" spans="1:20">
      <c r="A45" s="193" t="s">
        <v>9008</v>
      </c>
      <c r="B45" s="193">
        <v>4174</v>
      </c>
      <c r="C45" s="193" t="s">
        <v>3438</v>
      </c>
      <c r="D45" s="193" t="s">
        <v>3415</v>
      </c>
      <c r="E45" s="193" t="s">
        <v>3436</v>
      </c>
      <c r="F45" s="193">
        <v>105.1</v>
      </c>
      <c r="G45" s="193">
        <f t="shared" si="3"/>
        <v>136.1895652173913</v>
      </c>
      <c r="H45" s="193">
        <v>-0.3</v>
      </c>
      <c r="I45" s="5">
        <f t="shared" si="0"/>
        <v>12.706799999999999</v>
      </c>
      <c r="J45" s="193">
        <v>4</v>
      </c>
      <c r="K45" s="193">
        <v>1183</v>
      </c>
      <c r="L45" s="402">
        <v>10.151824518555999</v>
      </c>
      <c r="M45" s="402">
        <v>10.7803200842022</v>
      </c>
      <c r="N45" s="402">
        <v>12.1203809717507</v>
      </c>
      <c r="O45" s="402">
        <v>14.299784797586</v>
      </c>
      <c r="P45" s="402">
        <v>16.539753861458799</v>
      </c>
      <c r="Q45" s="402">
        <v>17.8086805836524</v>
      </c>
      <c r="R45" s="402">
        <v>18.473641134425701</v>
      </c>
      <c r="S45" s="402">
        <v>2.1316611903437601</v>
      </c>
      <c r="T45" s="247" t="s">
        <v>9538</v>
      </c>
    </row>
    <row r="46" spans="1:20">
      <c r="A46" s="193" t="s">
        <v>9009</v>
      </c>
      <c r="B46" s="193">
        <v>2901</v>
      </c>
      <c r="C46" s="193" t="s">
        <v>3432</v>
      </c>
      <c r="D46" s="193" t="s">
        <v>3429</v>
      </c>
      <c r="E46" s="193" t="s">
        <v>3436</v>
      </c>
      <c r="F46" s="193">
        <v>105.1</v>
      </c>
      <c r="G46" s="193">
        <f t="shared" si="3"/>
        <v>136.1895652173913</v>
      </c>
      <c r="H46" s="193">
        <v>0</v>
      </c>
      <c r="I46" s="5">
        <f t="shared" si="0"/>
        <v>11.459999999999999</v>
      </c>
      <c r="J46" s="193">
        <v>4</v>
      </c>
      <c r="K46" s="193">
        <v>1139</v>
      </c>
      <c r="L46" s="402">
        <v>9.0694257349243905</v>
      </c>
      <c r="M46" s="402">
        <v>9.7113535906492299</v>
      </c>
      <c r="N46" s="402">
        <v>11.0438996997917</v>
      </c>
      <c r="O46" s="402">
        <v>13.2339121167372</v>
      </c>
      <c r="P46" s="402">
        <v>15.4207796018922</v>
      </c>
      <c r="Q46" s="402">
        <v>16.729123184188701</v>
      </c>
      <c r="R46" s="402">
        <v>17.393758226149</v>
      </c>
      <c r="S46" s="402">
        <v>2.12283518001448</v>
      </c>
      <c r="T46" s="247" t="s">
        <v>9538</v>
      </c>
    </row>
    <row r="47" spans="1:20">
      <c r="A47" s="193" t="s">
        <v>9010</v>
      </c>
      <c r="B47" s="193">
        <v>4170</v>
      </c>
      <c r="C47" s="193" t="s">
        <v>3438</v>
      </c>
      <c r="D47" s="193" t="s">
        <v>3415</v>
      </c>
      <c r="E47" s="193" t="s">
        <v>3436</v>
      </c>
      <c r="F47" s="193">
        <v>104.1</v>
      </c>
      <c r="G47" s="193">
        <f t="shared" si="3"/>
        <v>136.20985507246377</v>
      </c>
      <c r="H47" s="193">
        <v>0</v>
      </c>
      <c r="I47" s="5">
        <f t="shared" si="0"/>
        <v>11.459999999999999</v>
      </c>
      <c r="J47" s="193">
        <v>4</v>
      </c>
      <c r="K47" s="193">
        <v>1212</v>
      </c>
      <c r="L47" s="402">
        <v>9.0757128613971894</v>
      </c>
      <c r="M47" s="402">
        <v>9.7195627696206497</v>
      </c>
      <c r="N47" s="402">
        <v>11.001212395126</v>
      </c>
      <c r="O47" s="402">
        <v>13.231843138571399</v>
      </c>
      <c r="P47" s="402">
        <v>15.4654470798507</v>
      </c>
      <c r="Q47" s="402">
        <v>16.750923395232899</v>
      </c>
      <c r="R47" s="402">
        <v>17.3783847185504</v>
      </c>
      <c r="S47" s="402">
        <v>2.14740535549622</v>
      </c>
      <c r="T47" s="247" t="s">
        <v>9538</v>
      </c>
    </row>
    <row r="48" spans="1:20">
      <c r="A48" s="193" t="s">
        <v>9011</v>
      </c>
      <c r="B48" s="193">
        <v>5229</v>
      </c>
      <c r="C48" s="193" t="s">
        <v>3435</v>
      </c>
      <c r="D48" s="193" t="s">
        <v>3415</v>
      </c>
      <c r="E48" s="193" t="s">
        <v>3436</v>
      </c>
      <c r="F48" s="193">
        <v>99.5</v>
      </c>
      <c r="G48" s="193">
        <f t="shared" si="3"/>
        <v>136.3031884057971</v>
      </c>
      <c r="H48" s="193">
        <v>0.1</v>
      </c>
      <c r="I48" s="5">
        <f t="shared" si="0"/>
        <v>11.049199999999999</v>
      </c>
      <c r="J48" s="193">
        <v>4</v>
      </c>
      <c r="K48" s="193">
        <v>1360</v>
      </c>
      <c r="L48" s="402">
        <v>8.7989138108276101</v>
      </c>
      <c r="M48" s="402">
        <v>9.4089474935913895</v>
      </c>
      <c r="N48" s="402">
        <v>10.686215308545901</v>
      </c>
      <c r="O48" s="402">
        <v>12.869639732354001</v>
      </c>
      <c r="P48" s="402">
        <v>15.0585532826427</v>
      </c>
      <c r="Q48" s="402">
        <v>16.349690145631602</v>
      </c>
      <c r="R48" s="402">
        <v>16.9697539078449</v>
      </c>
      <c r="S48" s="402">
        <v>2.1047116069923502</v>
      </c>
      <c r="T48" s="247" t="s">
        <v>9538</v>
      </c>
    </row>
    <row r="49" spans="1:20">
      <c r="A49" s="193" t="s">
        <v>9012</v>
      </c>
      <c r="B49" s="193">
        <v>4150</v>
      </c>
      <c r="C49" s="193" t="s">
        <v>3438</v>
      </c>
      <c r="D49" s="193" t="s">
        <v>3415</v>
      </c>
      <c r="E49" s="193" t="s">
        <v>3436</v>
      </c>
      <c r="F49" s="193">
        <v>98.6</v>
      </c>
      <c r="G49" s="193">
        <f t="shared" si="3"/>
        <v>136.32144927536234</v>
      </c>
      <c r="H49" s="193">
        <v>0.2</v>
      </c>
      <c r="I49" s="5">
        <f t="shared" si="0"/>
        <v>10.6408</v>
      </c>
      <c r="J49" s="193">
        <v>4</v>
      </c>
      <c r="K49" s="193">
        <v>1248</v>
      </c>
      <c r="L49" s="402">
        <v>8.3633124586089096</v>
      </c>
      <c r="M49" s="402">
        <v>9.0573544991259602</v>
      </c>
      <c r="N49" s="402">
        <v>10.303867740209601</v>
      </c>
      <c r="O49" s="402">
        <v>12.4984605311435</v>
      </c>
      <c r="P49" s="402">
        <v>14.6995028842605</v>
      </c>
      <c r="Q49" s="402">
        <v>15.9509303561709</v>
      </c>
      <c r="R49" s="402">
        <v>16.617702640382301</v>
      </c>
      <c r="S49" s="402">
        <v>2.1174649645585202</v>
      </c>
      <c r="T49" s="247" t="s">
        <v>9538</v>
      </c>
    </row>
    <row r="50" spans="1:20">
      <c r="A50" s="193" t="s">
        <v>9013</v>
      </c>
      <c r="B50" s="193">
        <v>5247</v>
      </c>
      <c r="C50" s="193" t="s">
        <v>3435</v>
      </c>
      <c r="D50" s="193" t="s">
        <v>3415</v>
      </c>
      <c r="E50" s="193" t="s">
        <v>3436</v>
      </c>
      <c r="F50" s="193">
        <v>95.2</v>
      </c>
      <c r="G50" s="193">
        <f t="shared" si="3"/>
        <v>136.39043478260871</v>
      </c>
      <c r="H50" s="193">
        <v>-0.1</v>
      </c>
      <c r="I50" s="5">
        <f t="shared" si="0"/>
        <v>11.873200000000001</v>
      </c>
      <c r="J50" s="193">
        <v>3</v>
      </c>
      <c r="K50" s="193">
        <v>1157</v>
      </c>
      <c r="L50" s="402">
        <v>9.2699502936087494</v>
      </c>
      <c r="M50" s="402">
        <v>9.9865069965517499</v>
      </c>
      <c r="N50" s="402">
        <v>11.342283850723399</v>
      </c>
      <c r="O50" s="402">
        <v>13.555696429623</v>
      </c>
      <c r="P50" s="402">
        <v>15.8087936214295</v>
      </c>
      <c r="Q50" s="402">
        <v>17.1117457314555</v>
      </c>
      <c r="R50" s="402">
        <v>17.852361912421699</v>
      </c>
      <c r="S50" s="402">
        <v>2.1744165003999401</v>
      </c>
      <c r="T50" s="247" t="s">
        <v>9538</v>
      </c>
    </row>
    <row r="51" spans="1:20">
      <c r="A51" s="193" t="s">
        <v>9014</v>
      </c>
      <c r="B51" s="193">
        <v>5268</v>
      </c>
      <c r="C51" s="193" t="s">
        <v>3435</v>
      </c>
      <c r="D51" s="193" t="s">
        <v>3439</v>
      </c>
      <c r="E51" s="193" t="s">
        <v>3436</v>
      </c>
      <c r="F51" s="193">
        <v>93.3</v>
      </c>
      <c r="G51" s="193">
        <f t="shared" si="3"/>
        <v>136.42898550724638</v>
      </c>
      <c r="H51" s="193">
        <v>-0.4</v>
      </c>
      <c r="I51" s="5">
        <f t="shared" si="0"/>
        <v>13.1272</v>
      </c>
      <c r="J51" s="193">
        <v>15</v>
      </c>
      <c r="K51" s="193">
        <v>1217</v>
      </c>
      <c r="L51" s="402">
        <v>10.382768404873</v>
      </c>
      <c r="M51" s="402">
        <v>11.0487544683973</v>
      </c>
      <c r="N51" s="402">
        <v>12.4112871816157</v>
      </c>
      <c r="O51" s="402">
        <v>14.639663393092601</v>
      </c>
      <c r="P51" s="402">
        <v>16.862541932704001</v>
      </c>
      <c r="Q51" s="402">
        <v>18.208317376134602</v>
      </c>
      <c r="R51" s="402">
        <v>18.856248712603701</v>
      </c>
      <c r="S51" s="402">
        <v>2.1603116971748002</v>
      </c>
      <c r="T51" s="247" t="s">
        <v>9538</v>
      </c>
    </row>
    <row r="52" spans="1:20">
      <c r="A52" s="193" t="s">
        <v>9015</v>
      </c>
      <c r="B52" s="193">
        <v>1609</v>
      </c>
      <c r="C52" s="193" t="s">
        <v>3414</v>
      </c>
      <c r="D52" s="193" t="s">
        <v>3415</v>
      </c>
      <c r="E52" s="193" t="s">
        <v>3436</v>
      </c>
      <c r="F52" s="193">
        <v>92.8</v>
      </c>
      <c r="G52" s="193">
        <f t="shared" si="3"/>
        <v>136.43913043478261</v>
      </c>
      <c r="H52" s="193">
        <v>-0.4</v>
      </c>
      <c r="I52" s="5">
        <f t="shared" si="0"/>
        <v>13.1272</v>
      </c>
      <c r="J52" s="193">
        <v>3</v>
      </c>
      <c r="K52" s="193">
        <v>1217</v>
      </c>
      <c r="L52" s="402">
        <v>10.480732423882801</v>
      </c>
      <c r="M52" s="402">
        <v>11.128932006424099</v>
      </c>
      <c r="N52" s="402">
        <v>12.3918968435854</v>
      </c>
      <c r="O52" s="402">
        <v>14.6189614609097</v>
      </c>
      <c r="P52" s="402">
        <v>16.83229874301</v>
      </c>
      <c r="Q52" s="402">
        <v>18.134498166565201</v>
      </c>
      <c r="R52" s="402">
        <v>18.8275457964072</v>
      </c>
      <c r="S52" s="402">
        <v>2.1329117743831301</v>
      </c>
      <c r="T52" s="247" t="s">
        <v>9538</v>
      </c>
    </row>
    <row r="53" spans="1:20">
      <c r="A53" s="193" t="s">
        <v>9016</v>
      </c>
      <c r="B53" s="193">
        <v>150</v>
      </c>
      <c r="C53" s="193" t="s">
        <v>3440</v>
      </c>
      <c r="D53" s="193" t="s">
        <v>3415</v>
      </c>
      <c r="E53" s="193" t="s">
        <v>3436</v>
      </c>
      <c r="F53" s="193">
        <v>92.1</v>
      </c>
      <c r="G53" s="193">
        <f t="shared" si="3"/>
        <v>136.45333333333335</v>
      </c>
      <c r="H53" s="193">
        <v>0.1</v>
      </c>
      <c r="I53" s="5">
        <f t="shared" si="0"/>
        <v>11.049199999999999</v>
      </c>
      <c r="J53" s="193">
        <v>4</v>
      </c>
      <c r="K53" s="193">
        <v>1226</v>
      </c>
      <c r="L53" s="402">
        <v>8.7315860607962907</v>
      </c>
      <c r="M53" s="402">
        <v>9.36074449044321</v>
      </c>
      <c r="N53" s="402">
        <v>10.644401825317599</v>
      </c>
      <c r="O53" s="402">
        <v>12.8497008449347</v>
      </c>
      <c r="P53" s="402">
        <v>15.0744681214313</v>
      </c>
      <c r="Q53" s="402">
        <v>16.308863532078799</v>
      </c>
      <c r="R53" s="402">
        <v>16.961574145835101</v>
      </c>
      <c r="S53" s="402">
        <v>2.1168565793658298</v>
      </c>
      <c r="T53" s="247" t="s">
        <v>9538</v>
      </c>
    </row>
    <row r="54" spans="1:20">
      <c r="A54" s="193" t="s">
        <v>9017</v>
      </c>
      <c r="B54" s="193">
        <v>5304</v>
      </c>
      <c r="C54" s="193" t="s">
        <v>3435</v>
      </c>
      <c r="D54" s="193" t="s">
        <v>3439</v>
      </c>
      <c r="E54" s="193" t="s">
        <v>3436</v>
      </c>
      <c r="F54" s="193">
        <v>91.3</v>
      </c>
      <c r="G54" s="193">
        <f t="shared" si="3"/>
        <v>136.46956521739131</v>
      </c>
      <c r="H54" s="193">
        <v>-0.3</v>
      </c>
      <c r="I54" s="5">
        <f t="shared" si="0"/>
        <v>12.706799999999999</v>
      </c>
      <c r="J54" s="193">
        <v>19</v>
      </c>
      <c r="K54" s="193">
        <v>1107</v>
      </c>
      <c r="L54" s="402">
        <v>10.120234070728999</v>
      </c>
      <c r="M54" s="402">
        <v>10.788129545468699</v>
      </c>
      <c r="N54" s="402">
        <v>12.0571848826151</v>
      </c>
      <c r="O54" s="402">
        <v>14.255911780672401</v>
      </c>
      <c r="P54" s="402">
        <v>16.474161684497499</v>
      </c>
      <c r="Q54" s="402">
        <v>17.7393952343241</v>
      </c>
      <c r="R54" s="402">
        <v>18.418908602504501</v>
      </c>
      <c r="S54" s="402">
        <v>2.12699716362842</v>
      </c>
      <c r="T54" s="247" t="s">
        <v>9538</v>
      </c>
    </row>
    <row r="55" spans="1:20">
      <c r="A55" s="193" t="s">
        <v>9018</v>
      </c>
      <c r="B55" s="193">
        <v>5313</v>
      </c>
      <c r="C55" s="193" t="s">
        <v>3435</v>
      </c>
      <c r="D55" s="193" t="s">
        <v>3415</v>
      </c>
      <c r="E55" s="193" t="s">
        <v>3436</v>
      </c>
      <c r="F55" s="193">
        <v>90.8</v>
      </c>
      <c r="G55" s="193">
        <f t="shared" si="3"/>
        <v>136.47971014492754</v>
      </c>
      <c r="H55" s="193">
        <v>-0.1</v>
      </c>
      <c r="I55" s="5">
        <f t="shared" si="0"/>
        <v>11.873200000000001</v>
      </c>
      <c r="J55" s="193">
        <v>4</v>
      </c>
      <c r="K55" s="193">
        <v>1153</v>
      </c>
      <c r="L55" s="402">
        <v>9.4866274505636508</v>
      </c>
      <c r="M55" s="402">
        <v>10.1004497199702</v>
      </c>
      <c r="N55" s="402">
        <v>11.373901613764501</v>
      </c>
      <c r="O55" s="402">
        <v>13.5836463247126</v>
      </c>
      <c r="P55" s="402">
        <v>15.774624663814</v>
      </c>
      <c r="Q55" s="402">
        <v>17.107489841682401</v>
      </c>
      <c r="R55" s="402">
        <v>17.783529195217199</v>
      </c>
      <c r="S55" s="402">
        <v>2.1294217136094198</v>
      </c>
      <c r="T55" s="247" t="s">
        <v>9538</v>
      </c>
    </row>
    <row r="56" spans="1:20">
      <c r="A56" s="193" t="s">
        <v>9019</v>
      </c>
      <c r="B56" s="193">
        <v>5338</v>
      </c>
      <c r="C56" s="193" t="s">
        <v>3435</v>
      </c>
      <c r="D56" s="193" t="s">
        <v>3415</v>
      </c>
      <c r="E56" s="193" t="s">
        <v>3436</v>
      </c>
      <c r="F56" s="193">
        <v>90.1</v>
      </c>
      <c r="G56" s="193">
        <f t="shared" si="3"/>
        <v>136.49391304347827</v>
      </c>
      <c r="H56" s="193">
        <v>-0.2</v>
      </c>
      <c r="I56" s="5">
        <f t="shared" si="0"/>
        <v>12.2888</v>
      </c>
      <c r="J56" s="193">
        <v>7</v>
      </c>
      <c r="K56" s="193">
        <v>1297</v>
      </c>
      <c r="L56" s="402">
        <v>9.7198813268538995</v>
      </c>
      <c r="M56" s="402">
        <v>10.406641682840201</v>
      </c>
      <c r="N56" s="402">
        <v>11.7553197011727</v>
      </c>
      <c r="O56" s="402">
        <v>13.949055588297901</v>
      </c>
      <c r="P56" s="402">
        <v>16.1705651964357</v>
      </c>
      <c r="Q56" s="402">
        <v>17.4582091933847</v>
      </c>
      <c r="R56" s="402">
        <v>18.140956631540298</v>
      </c>
      <c r="S56" s="402">
        <v>2.14288985881453</v>
      </c>
      <c r="T56" s="247" t="s">
        <v>9538</v>
      </c>
    </row>
    <row r="57" spans="1:20">
      <c r="A57" s="193" t="s">
        <v>9020</v>
      </c>
      <c r="B57" s="193">
        <v>240</v>
      </c>
      <c r="C57" s="193" t="s">
        <v>3441</v>
      </c>
      <c r="D57" s="193" t="s">
        <v>3429</v>
      </c>
      <c r="E57" s="193" t="s">
        <v>3436</v>
      </c>
      <c r="F57" s="193">
        <v>89.8</v>
      </c>
      <c r="G57" s="197">
        <f t="shared" si="3"/>
        <v>136.5</v>
      </c>
      <c r="H57" s="193">
        <v>0</v>
      </c>
      <c r="I57" s="5">
        <f t="shared" si="0"/>
        <v>11.459999999999999</v>
      </c>
      <c r="J57" s="193">
        <v>0</v>
      </c>
      <c r="K57" s="193">
        <v>1217</v>
      </c>
      <c r="L57" s="402">
        <v>9.0565071040514908</v>
      </c>
      <c r="M57" s="402">
        <v>9.7791947863651103</v>
      </c>
      <c r="N57" s="402">
        <v>11.0047547137865</v>
      </c>
      <c r="O57" s="402">
        <v>13.230437556372999</v>
      </c>
      <c r="P57" s="402">
        <v>15.404073578636501</v>
      </c>
      <c r="Q57" s="402">
        <v>16.682042256297301</v>
      </c>
      <c r="R57" s="402">
        <v>17.2964504056444</v>
      </c>
      <c r="S57" s="402">
        <v>2.1093001924385999</v>
      </c>
      <c r="T57" s="247" t="s">
        <v>9538</v>
      </c>
    </row>
    <row r="58" spans="1:20">
      <c r="A58" s="193" t="s">
        <v>9021</v>
      </c>
      <c r="B58" s="193">
        <v>3033</v>
      </c>
      <c r="C58" s="193" t="s">
        <v>3432</v>
      </c>
      <c r="D58" s="193" t="s">
        <v>3415</v>
      </c>
      <c r="E58" s="193" t="s">
        <v>3442</v>
      </c>
      <c r="F58" s="193">
        <v>88.7</v>
      </c>
      <c r="G58" s="193">
        <f>136.5+1.1*(89.8-F58)/(89.8-50.1)</f>
        <v>136.53047858942065</v>
      </c>
      <c r="H58" s="193">
        <v>-0.6</v>
      </c>
      <c r="I58" s="5">
        <f t="shared" si="0"/>
        <v>13.975199999999999</v>
      </c>
      <c r="J58" s="193">
        <v>4</v>
      </c>
      <c r="K58" s="193">
        <v>1239</v>
      </c>
      <c r="L58" s="402">
        <v>11.2246910559867</v>
      </c>
      <c r="M58" s="402">
        <v>11.908260165223</v>
      </c>
      <c r="N58" s="402">
        <v>13.123388196268801</v>
      </c>
      <c r="O58" s="402">
        <v>15.3390824633373</v>
      </c>
      <c r="P58" s="402">
        <v>17.5265249515408</v>
      </c>
      <c r="Q58" s="402">
        <v>18.767264850973099</v>
      </c>
      <c r="R58" s="402">
        <v>19.491475864652699</v>
      </c>
      <c r="S58" s="402">
        <v>2.1152513819683101</v>
      </c>
      <c r="T58" s="247" t="s">
        <v>9538</v>
      </c>
    </row>
    <row r="59" spans="1:20">
      <c r="A59" s="193" t="s">
        <v>9022</v>
      </c>
      <c r="B59" s="193">
        <v>5351</v>
      </c>
      <c r="C59" s="193" t="s">
        <v>3435</v>
      </c>
      <c r="D59" s="193" t="s">
        <v>3439</v>
      </c>
      <c r="E59" s="193" t="s">
        <v>3442</v>
      </c>
      <c r="F59" s="193">
        <v>83.9</v>
      </c>
      <c r="G59" s="196">
        <f t="shared" ref="G59:G71" si="4">136.5+1.1*(89.8-F59)/(89.8-50.1)</f>
        <v>136.66347607052896</v>
      </c>
      <c r="H59" s="196">
        <v>-0.5</v>
      </c>
      <c r="I59" s="157">
        <f t="shared" si="0"/>
        <v>13.549999999999999</v>
      </c>
      <c r="J59" s="193">
        <v>14</v>
      </c>
      <c r="K59" s="193">
        <v>1170</v>
      </c>
      <c r="L59" s="402">
        <v>10.758592462437999</v>
      </c>
      <c r="M59" s="402">
        <v>11.428354707585999</v>
      </c>
      <c r="N59" s="402">
        <v>12.734490041474601</v>
      </c>
      <c r="O59" s="402">
        <v>14.995988434724699</v>
      </c>
      <c r="P59" s="402">
        <v>17.227797392826002</v>
      </c>
      <c r="Q59" s="402">
        <v>18.5044872518239</v>
      </c>
      <c r="R59" s="402">
        <v>19.176202876309102</v>
      </c>
      <c r="S59" s="402">
        <v>2.1519998075687798</v>
      </c>
      <c r="T59" s="247" t="s">
        <v>9538</v>
      </c>
    </row>
    <row r="60" spans="1:20">
      <c r="A60" s="193" t="s">
        <v>9023</v>
      </c>
      <c r="B60" s="193">
        <v>5368</v>
      </c>
      <c r="C60" s="193" t="s">
        <v>3435</v>
      </c>
      <c r="D60" s="193" t="s">
        <v>3443</v>
      </c>
      <c r="E60" s="193" t="s">
        <v>3442</v>
      </c>
      <c r="F60" s="193">
        <v>81.3</v>
      </c>
      <c r="G60" s="193">
        <f t="shared" si="4"/>
        <v>136.73551637279596</v>
      </c>
      <c r="H60" s="193">
        <v>-0.3</v>
      </c>
      <c r="I60" s="5">
        <f t="shared" si="0"/>
        <v>12.706799999999999</v>
      </c>
      <c r="J60" s="193">
        <v>7</v>
      </c>
      <c r="K60" s="193">
        <v>1089</v>
      </c>
      <c r="L60" s="402">
        <v>10.1220134480046</v>
      </c>
      <c r="M60" s="402">
        <v>10.739181218362299</v>
      </c>
      <c r="N60" s="402">
        <v>12.074727655069299</v>
      </c>
      <c r="O60" s="402">
        <v>14.3060086393356</v>
      </c>
      <c r="P60" s="402">
        <v>16.4768983699696</v>
      </c>
      <c r="Q60" s="402">
        <v>17.814493878508902</v>
      </c>
      <c r="R60" s="402">
        <v>18.514968822055099</v>
      </c>
      <c r="S60" s="402">
        <v>2.1361192442633001</v>
      </c>
      <c r="T60" s="247" t="s">
        <v>9538</v>
      </c>
    </row>
    <row r="61" spans="1:20">
      <c r="A61" s="193" t="s">
        <v>9024</v>
      </c>
      <c r="B61" s="193">
        <v>3120</v>
      </c>
      <c r="C61" s="193" t="s">
        <v>3432</v>
      </c>
      <c r="D61" s="193" t="s">
        <v>3415</v>
      </c>
      <c r="E61" s="193" t="s">
        <v>3442</v>
      </c>
      <c r="F61" s="193">
        <v>79.8</v>
      </c>
      <c r="G61" s="193">
        <f t="shared" si="4"/>
        <v>136.77707808564233</v>
      </c>
      <c r="H61" s="193">
        <v>-0.3</v>
      </c>
      <c r="I61" s="5">
        <f t="shared" si="0"/>
        <v>12.706799999999999</v>
      </c>
      <c r="J61" s="193">
        <v>4</v>
      </c>
      <c r="K61" s="193">
        <v>1259</v>
      </c>
      <c r="L61" s="402">
        <v>10.2084320781538</v>
      </c>
      <c r="M61" s="402">
        <v>10.8396531714674</v>
      </c>
      <c r="N61" s="402">
        <v>12.1071837909648</v>
      </c>
      <c r="O61" s="402">
        <v>14.2843867091128</v>
      </c>
      <c r="P61" s="402">
        <v>16.4466838809169</v>
      </c>
      <c r="Q61" s="402">
        <v>17.7532971165653</v>
      </c>
      <c r="R61" s="402">
        <v>18.391912851258201</v>
      </c>
      <c r="S61" s="402">
        <v>2.0988257837558901</v>
      </c>
      <c r="T61" s="247" t="s">
        <v>9538</v>
      </c>
    </row>
    <row r="62" spans="1:20">
      <c r="A62" s="193" t="s">
        <v>9025</v>
      </c>
      <c r="B62" s="193">
        <v>7331</v>
      </c>
      <c r="C62" s="193" t="s">
        <v>3432</v>
      </c>
      <c r="D62" s="193" t="s">
        <v>3444</v>
      </c>
      <c r="E62" s="193" t="s">
        <v>3442</v>
      </c>
      <c r="F62" s="193">
        <v>77.8</v>
      </c>
      <c r="G62" s="193">
        <f t="shared" si="4"/>
        <v>136.83249370277079</v>
      </c>
      <c r="H62" s="193">
        <v>0.1</v>
      </c>
      <c r="I62" s="5">
        <f t="shared" si="0"/>
        <v>11.049199999999999</v>
      </c>
      <c r="J62" s="193">
        <v>10</v>
      </c>
      <c r="K62" s="193">
        <v>1399</v>
      </c>
      <c r="L62" s="402">
        <v>8.7388839374339007</v>
      </c>
      <c r="M62" s="402">
        <v>9.4124350841723707</v>
      </c>
      <c r="N62" s="402">
        <v>10.6834287976996</v>
      </c>
      <c r="O62" s="402">
        <v>12.8697393439381</v>
      </c>
      <c r="P62" s="402">
        <v>15.0517594190044</v>
      </c>
      <c r="Q62" s="402">
        <v>16.339032252677001</v>
      </c>
      <c r="R62" s="402">
        <v>17.0272530224184</v>
      </c>
      <c r="S62" s="402">
        <v>2.1215601796211101</v>
      </c>
      <c r="T62" s="247" t="s">
        <v>9538</v>
      </c>
    </row>
    <row r="63" spans="1:20">
      <c r="A63" s="193" t="s">
        <v>9026</v>
      </c>
      <c r="B63" s="193">
        <v>7355</v>
      </c>
      <c r="C63" s="193" t="s">
        <v>3432</v>
      </c>
      <c r="D63" s="193" t="s">
        <v>3415</v>
      </c>
      <c r="E63" s="193" t="s">
        <v>3442</v>
      </c>
      <c r="F63" s="193">
        <v>74.099999999999994</v>
      </c>
      <c r="G63" s="193">
        <f t="shared" si="4"/>
        <v>136.93501259445844</v>
      </c>
      <c r="H63" s="193">
        <v>0.4</v>
      </c>
      <c r="I63" s="5">
        <f t="shared" si="0"/>
        <v>9.8312000000000008</v>
      </c>
      <c r="J63" s="193">
        <v>12</v>
      </c>
      <c r="K63" s="193">
        <v>1183</v>
      </c>
      <c r="L63" s="402">
        <v>7.6270754730077899</v>
      </c>
      <c r="M63" s="402">
        <v>8.2569793687362107</v>
      </c>
      <c r="N63" s="402">
        <v>9.5495098763984902</v>
      </c>
      <c r="O63" s="402">
        <v>11.795566058611699</v>
      </c>
      <c r="P63" s="402">
        <v>14.0079034761184</v>
      </c>
      <c r="Q63" s="402">
        <v>15.347513948447199</v>
      </c>
      <c r="R63" s="402">
        <v>15.9575449597626</v>
      </c>
      <c r="S63" s="402">
        <v>2.1447679729276099</v>
      </c>
      <c r="T63" s="247" t="s">
        <v>9538</v>
      </c>
    </row>
    <row r="64" spans="1:20">
      <c r="A64" s="193" t="s">
        <v>9027</v>
      </c>
      <c r="B64" s="193">
        <v>4009</v>
      </c>
      <c r="C64" s="193" t="s">
        <v>3432</v>
      </c>
      <c r="D64" s="193" t="s">
        <v>3443</v>
      </c>
      <c r="E64" s="193" t="s">
        <v>3442</v>
      </c>
      <c r="F64" s="193">
        <v>71.8</v>
      </c>
      <c r="G64" s="193">
        <f t="shared" si="4"/>
        <v>136.99874055415617</v>
      </c>
      <c r="H64" s="193">
        <v>-0.5</v>
      </c>
      <c r="I64" s="5">
        <f t="shared" si="0"/>
        <v>13.549999999999999</v>
      </c>
      <c r="J64" s="193">
        <v>4</v>
      </c>
      <c r="K64" s="193">
        <v>1295</v>
      </c>
      <c r="L64" s="402">
        <v>10.9232902849991</v>
      </c>
      <c r="M64" s="402">
        <v>11.5441530971158</v>
      </c>
      <c r="N64" s="402">
        <v>12.7872259434986</v>
      </c>
      <c r="O64" s="402">
        <v>14.999600454600399</v>
      </c>
      <c r="P64" s="402">
        <v>17.201859908294399</v>
      </c>
      <c r="Q64" s="402">
        <v>18.4471240359638</v>
      </c>
      <c r="R64" s="402">
        <v>19.113562078901801</v>
      </c>
      <c r="S64" s="402">
        <v>2.1100304184300902</v>
      </c>
      <c r="T64" s="247" t="s">
        <v>9538</v>
      </c>
    </row>
    <row r="65" spans="1:20">
      <c r="A65" s="193" t="s">
        <v>9028</v>
      </c>
      <c r="B65" s="193">
        <v>3851</v>
      </c>
      <c r="C65" s="193" t="s">
        <v>3432</v>
      </c>
      <c r="D65" s="193" t="s">
        <v>3445</v>
      </c>
      <c r="E65" s="193" t="s">
        <v>3442</v>
      </c>
      <c r="F65" s="193">
        <v>65.099999999999994</v>
      </c>
      <c r="G65" s="193">
        <f t="shared" si="4"/>
        <v>137.18438287153651</v>
      </c>
      <c r="H65" s="193">
        <v>-0.2</v>
      </c>
      <c r="I65" s="5">
        <f t="shared" si="0"/>
        <v>12.2888</v>
      </c>
      <c r="J65" s="193">
        <v>15</v>
      </c>
      <c r="K65" s="193">
        <v>1162</v>
      </c>
      <c r="L65" s="402">
        <v>9.7133122141481092</v>
      </c>
      <c r="M65" s="402">
        <v>10.4261447632872</v>
      </c>
      <c r="N65" s="402">
        <v>11.7038380694607</v>
      </c>
      <c r="O65" s="402">
        <v>13.899913970459901</v>
      </c>
      <c r="P65" s="402">
        <v>16.080381566854001</v>
      </c>
      <c r="Q65" s="402">
        <v>17.383008259435801</v>
      </c>
      <c r="R65" s="402">
        <v>18.082027221241098</v>
      </c>
      <c r="S65" s="402">
        <v>2.1253743157449398</v>
      </c>
      <c r="T65" s="247" t="s">
        <v>9538</v>
      </c>
    </row>
    <row r="66" spans="1:20">
      <c r="A66" s="193" t="s">
        <v>9029</v>
      </c>
      <c r="B66" s="193">
        <v>6299</v>
      </c>
      <c r="C66" s="193" t="s">
        <v>3446</v>
      </c>
      <c r="D66" s="193" t="s">
        <v>3444</v>
      </c>
      <c r="E66" s="193" t="s">
        <v>3442</v>
      </c>
      <c r="F66" s="193">
        <v>64.5</v>
      </c>
      <c r="G66" s="193">
        <f t="shared" si="4"/>
        <v>137.20100755667505</v>
      </c>
      <c r="H66" s="193">
        <v>-0.3</v>
      </c>
      <c r="I66" s="5">
        <f t="shared" si="0"/>
        <v>12.706799999999999</v>
      </c>
      <c r="J66" s="193">
        <v>2</v>
      </c>
      <c r="K66" s="193">
        <v>1326</v>
      </c>
      <c r="L66" s="402">
        <v>10.1138305268365</v>
      </c>
      <c r="M66" s="402">
        <v>10.8037682221217</v>
      </c>
      <c r="N66" s="402">
        <v>12.025043123430599</v>
      </c>
      <c r="O66" s="402">
        <v>14.2373132315326</v>
      </c>
      <c r="P66" s="402">
        <v>16.425826997826199</v>
      </c>
      <c r="Q66" s="402">
        <v>17.7060123579713</v>
      </c>
      <c r="R66" s="402">
        <v>18.416995825145399</v>
      </c>
      <c r="S66" s="402">
        <v>2.1161867013601801</v>
      </c>
      <c r="T66" s="247" t="s">
        <v>9538</v>
      </c>
    </row>
    <row r="67" spans="1:20">
      <c r="A67" s="193" t="s">
        <v>9030</v>
      </c>
      <c r="B67" s="193">
        <v>4791</v>
      </c>
      <c r="C67" s="193" t="s">
        <v>3432</v>
      </c>
      <c r="D67" s="193" t="s">
        <v>3447</v>
      </c>
      <c r="E67" s="193" t="s">
        <v>3442</v>
      </c>
      <c r="F67" s="193">
        <v>59.7</v>
      </c>
      <c r="G67" s="193">
        <f t="shared" si="4"/>
        <v>137.33400503778338</v>
      </c>
      <c r="H67" s="193">
        <v>0.1</v>
      </c>
      <c r="I67" s="5">
        <f t="shared" ref="I67:I110" si="5">15.7-4.36*(H67+1)+0.12*(H67+1)*(H67+1)</f>
        <v>11.049199999999999</v>
      </c>
      <c r="J67" s="193">
        <v>48</v>
      </c>
      <c r="K67" s="193">
        <v>920</v>
      </c>
      <c r="L67" s="402">
        <v>8.6968333156135902</v>
      </c>
      <c r="M67" s="402">
        <v>9.3443120168783302</v>
      </c>
      <c r="N67" s="402">
        <v>10.6540163551073</v>
      </c>
      <c r="O67" s="402">
        <v>12.8614060229943</v>
      </c>
      <c r="P67" s="402">
        <v>15.070465261017899</v>
      </c>
      <c r="Q67" s="402">
        <v>16.394522555119099</v>
      </c>
      <c r="R67" s="402">
        <v>17.095739196089699</v>
      </c>
      <c r="S67" s="402">
        <v>2.1378110034867999</v>
      </c>
      <c r="T67" s="247" t="s">
        <v>9538</v>
      </c>
    </row>
    <row r="68" spans="1:20">
      <c r="A68" s="193" t="s">
        <v>9031</v>
      </c>
      <c r="B68" s="193">
        <v>7699</v>
      </c>
      <c r="C68" s="193" t="s">
        <v>3446</v>
      </c>
      <c r="D68" s="193" t="s">
        <v>3448</v>
      </c>
      <c r="E68" s="193" t="s">
        <v>3442</v>
      </c>
      <c r="F68" s="193">
        <v>59.1</v>
      </c>
      <c r="G68" s="193">
        <f t="shared" si="4"/>
        <v>137.35062972292192</v>
      </c>
      <c r="H68" s="193">
        <v>-0.4</v>
      </c>
      <c r="I68" s="5">
        <f t="shared" si="5"/>
        <v>13.1272</v>
      </c>
      <c r="J68" s="193">
        <v>9</v>
      </c>
      <c r="K68" s="193">
        <v>1368</v>
      </c>
      <c r="L68" s="402">
        <v>10.4300403301917</v>
      </c>
      <c r="M68" s="402">
        <v>11.1397531785396</v>
      </c>
      <c r="N68" s="402">
        <v>12.408163897686</v>
      </c>
      <c r="O68" s="402">
        <v>14.629497730969</v>
      </c>
      <c r="P68" s="402">
        <v>16.843161353559299</v>
      </c>
      <c r="Q68" s="402">
        <v>18.1115191876955</v>
      </c>
      <c r="R68" s="402">
        <v>18.700304058641599</v>
      </c>
      <c r="S68" s="402">
        <v>2.1197256821144799</v>
      </c>
      <c r="T68" s="247" t="s">
        <v>9538</v>
      </c>
    </row>
    <row r="69" spans="1:20">
      <c r="A69" s="193" t="s">
        <v>9032</v>
      </c>
      <c r="B69" s="193">
        <v>4895</v>
      </c>
      <c r="C69" s="193" t="s">
        <v>3432</v>
      </c>
      <c r="D69" s="193" t="s">
        <v>3443</v>
      </c>
      <c r="E69" s="193" t="s">
        <v>3442</v>
      </c>
      <c r="F69" s="193">
        <v>55.3</v>
      </c>
      <c r="G69" s="193">
        <f t="shared" si="4"/>
        <v>137.455919395466</v>
      </c>
      <c r="H69" s="193">
        <v>-0.4</v>
      </c>
      <c r="I69" s="5">
        <f t="shared" si="5"/>
        <v>13.1272</v>
      </c>
      <c r="J69" s="193">
        <v>5</v>
      </c>
      <c r="K69" s="193">
        <v>1246</v>
      </c>
      <c r="L69" s="402">
        <v>10.441316730282599</v>
      </c>
      <c r="M69" s="402">
        <v>11.1141343411836</v>
      </c>
      <c r="N69" s="402">
        <v>12.4262033862185</v>
      </c>
      <c r="O69" s="402">
        <v>14.5957812103797</v>
      </c>
      <c r="P69" s="402">
        <v>16.774655103883799</v>
      </c>
      <c r="Q69" s="402">
        <v>18.0888574177553</v>
      </c>
      <c r="R69" s="402">
        <v>18.714242258206198</v>
      </c>
      <c r="S69" s="402">
        <v>2.1123380177967102</v>
      </c>
      <c r="T69" s="247" t="s">
        <v>9538</v>
      </c>
    </row>
    <row r="70" spans="1:20">
      <c r="A70" s="193" t="s">
        <v>9033</v>
      </c>
      <c r="B70" s="193">
        <v>4898</v>
      </c>
      <c r="C70" s="193" t="s">
        <v>3432</v>
      </c>
      <c r="D70" s="193" t="s">
        <v>3445</v>
      </c>
      <c r="E70" s="193" t="s">
        <v>3442</v>
      </c>
      <c r="F70" s="193">
        <v>51.3</v>
      </c>
      <c r="G70" s="193">
        <f t="shared" si="4"/>
        <v>137.56675062972292</v>
      </c>
      <c r="H70" s="193">
        <v>-0.3</v>
      </c>
      <c r="I70" s="5">
        <f t="shared" si="5"/>
        <v>12.706799999999999</v>
      </c>
      <c r="J70" s="193">
        <v>5</v>
      </c>
      <c r="K70" s="193">
        <v>1355</v>
      </c>
      <c r="L70" s="402">
        <v>10.0614953570708</v>
      </c>
      <c r="M70" s="402">
        <v>10.7544220626993</v>
      </c>
      <c r="N70" s="402">
        <v>12.0431432581493</v>
      </c>
      <c r="O70" s="402">
        <v>14.2653217198049</v>
      </c>
      <c r="P70" s="402">
        <v>16.454109199620401</v>
      </c>
      <c r="Q70" s="402">
        <v>17.772729813416301</v>
      </c>
      <c r="R70" s="402">
        <v>18.448925077388601</v>
      </c>
      <c r="S70" s="402">
        <v>2.1375115050545999</v>
      </c>
      <c r="T70" s="247" t="s">
        <v>9538</v>
      </c>
    </row>
    <row r="71" spans="1:20">
      <c r="A71" s="193" t="s">
        <v>9034</v>
      </c>
      <c r="B71" s="193">
        <v>4893</v>
      </c>
      <c r="C71" s="193" t="s">
        <v>3432</v>
      </c>
      <c r="D71" s="193" t="s">
        <v>3445</v>
      </c>
      <c r="E71" s="193" t="s">
        <v>3442</v>
      </c>
      <c r="F71" s="193">
        <v>50.1</v>
      </c>
      <c r="G71" s="197">
        <f t="shared" si="4"/>
        <v>137.6</v>
      </c>
      <c r="H71" s="193">
        <v>0</v>
      </c>
      <c r="I71" s="5">
        <f t="shared" si="5"/>
        <v>11.459999999999999</v>
      </c>
      <c r="J71" s="193">
        <v>2</v>
      </c>
      <c r="K71" s="193">
        <v>1411</v>
      </c>
      <c r="L71" s="402">
        <v>9.0131676127211708</v>
      </c>
      <c r="M71" s="402">
        <v>9.7132977515243706</v>
      </c>
      <c r="N71" s="402">
        <v>11.0072860529288</v>
      </c>
      <c r="O71" s="402">
        <v>13.195072435057099</v>
      </c>
      <c r="P71" s="402">
        <v>15.413821446066899</v>
      </c>
      <c r="Q71" s="402">
        <v>16.7265942606004</v>
      </c>
      <c r="R71" s="402">
        <v>17.3127003986143</v>
      </c>
      <c r="S71" s="402">
        <v>2.1338489657825002</v>
      </c>
      <c r="T71" s="247" t="s">
        <v>9538</v>
      </c>
    </row>
    <row r="72" spans="1:20">
      <c r="A72" s="193" t="s">
        <v>9035</v>
      </c>
      <c r="B72" s="193">
        <v>3842</v>
      </c>
      <c r="C72" s="196" t="s">
        <v>3432</v>
      </c>
      <c r="D72" s="196" t="s">
        <v>3445</v>
      </c>
      <c r="E72" s="196" t="s">
        <v>3449</v>
      </c>
      <c r="F72" s="193">
        <v>47.1</v>
      </c>
      <c r="G72" s="193">
        <f>137.6+1.8*(50.1-F72)/(50.1-0.4)</f>
        <v>137.70865191146882</v>
      </c>
      <c r="H72" s="196">
        <v>-0.2</v>
      </c>
      <c r="I72" s="5">
        <f t="shared" si="5"/>
        <v>12.2888</v>
      </c>
      <c r="J72" s="193">
        <v>4</v>
      </c>
      <c r="K72" s="193">
        <v>1309</v>
      </c>
      <c r="L72" s="402">
        <v>9.7777338763282398</v>
      </c>
      <c r="M72" s="402">
        <v>10.4087512038139</v>
      </c>
      <c r="N72" s="402">
        <v>11.689684658205101</v>
      </c>
      <c r="O72" s="402">
        <v>13.901264029796501</v>
      </c>
      <c r="P72" s="402">
        <v>16.134856166725001</v>
      </c>
      <c r="Q72" s="402">
        <v>17.411938416520599</v>
      </c>
      <c r="R72" s="402">
        <v>18.127768115892898</v>
      </c>
      <c r="S72" s="402">
        <v>2.12994762074293</v>
      </c>
      <c r="T72" s="247" t="s">
        <v>9538</v>
      </c>
    </row>
    <row r="73" spans="1:20">
      <c r="A73" s="193" t="s">
        <v>9036</v>
      </c>
      <c r="B73" s="193">
        <v>3542</v>
      </c>
      <c r="C73" s="196" t="s">
        <v>3450</v>
      </c>
      <c r="D73" s="196" t="s">
        <v>3415</v>
      </c>
      <c r="E73" s="196" t="s">
        <v>3449</v>
      </c>
      <c r="F73" s="193">
        <v>44.3</v>
      </c>
      <c r="G73" s="193">
        <f t="shared" ref="G73:G95" si="6">137.6+1.8*(50.1-F73)/(50.1-0.4)</f>
        <v>137.81006036217303</v>
      </c>
      <c r="H73" s="196">
        <v>-0.4</v>
      </c>
      <c r="I73" s="5">
        <f t="shared" si="5"/>
        <v>13.1272</v>
      </c>
      <c r="J73" s="193">
        <v>13</v>
      </c>
      <c r="K73" s="193">
        <v>1219</v>
      </c>
      <c r="L73" s="402">
        <v>10.421936604208399</v>
      </c>
      <c r="M73" s="402">
        <v>11.104722546031599</v>
      </c>
      <c r="N73" s="402">
        <v>12.3337092717274</v>
      </c>
      <c r="O73" s="402">
        <v>14.590870181177101</v>
      </c>
      <c r="P73" s="402">
        <v>16.831395836636101</v>
      </c>
      <c r="Q73" s="402">
        <v>18.1190141458992</v>
      </c>
      <c r="R73" s="402">
        <v>18.784752679787601</v>
      </c>
      <c r="S73" s="402">
        <v>2.1485879177476601</v>
      </c>
      <c r="T73" s="247" t="s">
        <v>9538</v>
      </c>
    </row>
    <row r="74" spans="1:20">
      <c r="A74" s="193" t="s">
        <v>9037</v>
      </c>
      <c r="B74" s="193">
        <v>3831</v>
      </c>
      <c r="C74" s="196" t="s">
        <v>3432</v>
      </c>
      <c r="D74" s="196" t="s">
        <v>3445</v>
      </c>
      <c r="E74" s="196" t="s">
        <v>3449</v>
      </c>
      <c r="F74" s="193">
        <v>42.8</v>
      </c>
      <c r="G74" s="193">
        <f t="shared" si="6"/>
        <v>137.86438631790745</v>
      </c>
      <c r="H74" s="196">
        <v>0</v>
      </c>
      <c r="I74" s="5">
        <f t="shared" si="5"/>
        <v>11.459999999999999</v>
      </c>
      <c r="J74" s="193">
        <v>3</v>
      </c>
      <c r="K74" s="193">
        <v>1267</v>
      </c>
      <c r="L74" s="402">
        <v>8.9948845288967103</v>
      </c>
      <c r="M74" s="402">
        <v>9.6862376324104105</v>
      </c>
      <c r="N74" s="402">
        <v>11.022972097293399</v>
      </c>
      <c r="O74" s="402">
        <v>13.198695985897</v>
      </c>
      <c r="P74" s="402">
        <v>15.408927863757199</v>
      </c>
      <c r="Q74" s="402">
        <v>16.657687110760101</v>
      </c>
      <c r="R74" s="402">
        <v>17.4082905743753</v>
      </c>
      <c r="S74" s="402">
        <v>2.1259436137450098</v>
      </c>
      <c r="T74" s="247" t="s">
        <v>9538</v>
      </c>
    </row>
    <row r="75" spans="1:20">
      <c r="A75" s="193" t="s">
        <v>9038</v>
      </c>
      <c r="B75" s="193">
        <v>7375</v>
      </c>
      <c r="C75" s="196" t="s">
        <v>3432</v>
      </c>
      <c r="D75" s="196" t="s">
        <v>3445</v>
      </c>
      <c r="E75" s="196" t="s">
        <v>3449</v>
      </c>
      <c r="F75" s="193">
        <v>38.799999999999997</v>
      </c>
      <c r="G75" s="193">
        <f t="shared" si="6"/>
        <v>138.00925553319919</v>
      </c>
      <c r="H75" s="196">
        <v>-0.2</v>
      </c>
      <c r="I75" s="5">
        <f t="shared" si="5"/>
        <v>12.2888</v>
      </c>
      <c r="J75" s="193">
        <v>11</v>
      </c>
      <c r="K75" s="193">
        <v>1378</v>
      </c>
      <c r="L75" s="402">
        <v>9.8109634081320394</v>
      </c>
      <c r="M75" s="402">
        <v>10.4607467358384</v>
      </c>
      <c r="N75" s="402">
        <v>11.7111752682946</v>
      </c>
      <c r="O75" s="402">
        <v>13.9179702190096</v>
      </c>
      <c r="P75" s="402">
        <v>16.051557141537501</v>
      </c>
      <c r="Q75" s="402">
        <v>17.382062038194</v>
      </c>
      <c r="R75" s="402">
        <v>18.0616727303996</v>
      </c>
      <c r="S75" s="402">
        <v>2.1000379224387</v>
      </c>
      <c r="T75" s="247" t="s">
        <v>9538</v>
      </c>
    </row>
    <row r="76" spans="1:20">
      <c r="A76" s="193" t="s">
        <v>9039</v>
      </c>
      <c r="B76" s="193">
        <v>62</v>
      </c>
      <c r="C76" s="196" t="s">
        <v>3451</v>
      </c>
      <c r="D76" s="196" t="s">
        <v>3452</v>
      </c>
      <c r="E76" s="196" t="s">
        <v>3449</v>
      </c>
      <c r="F76" s="193">
        <v>37.799999999999997</v>
      </c>
      <c r="G76" s="193">
        <f t="shared" si="6"/>
        <v>138.04547283702212</v>
      </c>
      <c r="H76" s="196">
        <v>-0.2</v>
      </c>
      <c r="I76" s="5">
        <f t="shared" si="5"/>
        <v>12.2888</v>
      </c>
      <c r="J76" s="193">
        <v>4</v>
      </c>
      <c r="K76" s="193">
        <v>1229</v>
      </c>
      <c r="L76" s="402">
        <v>9.7648076481439698</v>
      </c>
      <c r="M76" s="402">
        <v>10.4106822889269</v>
      </c>
      <c r="N76" s="402">
        <v>11.7565222613131</v>
      </c>
      <c r="O76" s="402">
        <v>13.942172678637901</v>
      </c>
      <c r="P76" s="402">
        <v>16.151486301458</v>
      </c>
      <c r="Q76" s="402">
        <v>17.462625850772401</v>
      </c>
      <c r="R76" s="402">
        <v>18.1483522585206</v>
      </c>
      <c r="S76" s="402">
        <v>2.1400311002449399</v>
      </c>
      <c r="T76" s="247" t="s">
        <v>9538</v>
      </c>
    </row>
    <row r="77" spans="1:20">
      <c r="A77" s="193" t="s">
        <v>9040</v>
      </c>
      <c r="B77" s="193">
        <v>3780</v>
      </c>
      <c r="C77" s="196" t="s">
        <v>3432</v>
      </c>
      <c r="D77" s="196" t="s">
        <v>3445</v>
      </c>
      <c r="E77" s="196" t="s">
        <v>3449</v>
      </c>
      <c r="F77" s="193">
        <v>36.5</v>
      </c>
      <c r="G77" s="193">
        <f t="shared" si="6"/>
        <v>138.09255533199195</v>
      </c>
      <c r="H77" s="196">
        <v>-0.2</v>
      </c>
      <c r="I77" s="5">
        <f t="shared" si="5"/>
        <v>12.2888</v>
      </c>
      <c r="J77" s="193">
        <v>4</v>
      </c>
      <c r="K77" s="193">
        <v>1457</v>
      </c>
      <c r="L77" s="402">
        <v>9.8097249400373396</v>
      </c>
      <c r="M77" s="402">
        <v>10.4238183073548</v>
      </c>
      <c r="N77" s="402">
        <v>11.673188694214099</v>
      </c>
      <c r="O77" s="402">
        <v>13.8894819870613</v>
      </c>
      <c r="P77" s="402">
        <v>16.095639689439501</v>
      </c>
      <c r="Q77" s="402">
        <v>17.4241993314422</v>
      </c>
      <c r="R77" s="402">
        <v>18.096301633422801</v>
      </c>
      <c r="S77" s="402">
        <v>2.1342212669957799</v>
      </c>
      <c r="T77" s="247" t="s">
        <v>9538</v>
      </c>
    </row>
    <row r="78" spans="1:20">
      <c r="A78" s="193" t="s">
        <v>9041</v>
      </c>
      <c r="B78" s="193">
        <v>7371</v>
      </c>
      <c r="C78" s="196" t="s">
        <v>3432</v>
      </c>
      <c r="D78" s="196" t="s">
        <v>3445</v>
      </c>
      <c r="E78" s="196" t="s">
        <v>3449</v>
      </c>
      <c r="F78" s="193">
        <v>34.4</v>
      </c>
      <c r="G78" s="193">
        <f t="shared" si="6"/>
        <v>138.16861167002011</v>
      </c>
      <c r="H78" s="196">
        <v>-0.1</v>
      </c>
      <c r="I78" s="5">
        <f t="shared" si="5"/>
        <v>11.873200000000001</v>
      </c>
      <c r="J78" s="193">
        <v>6</v>
      </c>
      <c r="K78" s="193">
        <v>1378</v>
      </c>
      <c r="L78" s="402">
        <v>9.4206900359591206</v>
      </c>
      <c r="M78" s="402">
        <v>10.057801369289599</v>
      </c>
      <c r="N78" s="402">
        <v>11.3722224990951</v>
      </c>
      <c r="O78" s="402">
        <v>13.559287498442901</v>
      </c>
      <c r="P78" s="402">
        <v>15.7437228194244</v>
      </c>
      <c r="Q78" s="402">
        <v>17.053323815860999</v>
      </c>
      <c r="R78" s="402">
        <v>17.742364727239899</v>
      </c>
      <c r="S78" s="402">
        <v>2.1116728624824002</v>
      </c>
      <c r="T78" s="247" t="s">
        <v>9538</v>
      </c>
    </row>
    <row r="79" spans="1:20">
      <c r="A79" s="193" t="s">
        <v>9042</v>
      </c>
      <c r="B79" s="193">
        <v>6967</v>
      </c>
      <c r="C79" s="196" t="s">
        <v>3432</v>
      </c>
      <c r="D79" s="196" t="s">
        <v>3445</v>
      </c>
      <c r="E79" s="196" t="s">
        <v>3449</v>
      </c>
      <c r="F79" s="193">
        <v>26.2</v>
      </c>
      <c r="G79" s="193">
        <f t="shared" si="6"/>
        <v>138.46559356136819</v>
      </c>
      <c r="H79" s="196">
        <v>-0.2</v>
      </c>
      <c r="I79" s="5">
        <f t="shared" si="5"/>
        <v>12.2888</v>
      </c>
      <c r="J79" s="193">
        <v>6</v>
      </c>
      <c r="K79" s="193">
        <v>1506</v>
      </c>
      <c r="L79" s="402">
        <v>9.7051018423352708</v>
      </c>
      <c r="M79" s="402">
        <v>10.3454973042187</v>
      </c>
      <c r="N79" s="402">
        <v>11.7124257287755</v>
      </c>
      <c r="O79" s="402">
        <v>13.8844339460521</v>
      </c>
      <c r="P79" s="402">
        <v>16.065532988261001</v>
      </c>
      <c r="Q79" s="402">
        <v>17.407242783318701</v>
      </c>
      <c r="R79" s="402">
        <v>18.080395847241601</v>
      </c>
      <c r="S79" s="402">
        <v>2.1165998077014399</v>
      </c>
      <c r="T79" s="247" t="s">
        <v>9538</v>
      </c>
    </row>
    <row r="80" spans="1:20">
      <c r="A80" s="193" t="s">
        <v>9043</v>
      </c>
      <c r="B80" s="193">
        <v>6995</v>
      </c>
      <c r="C80" s="196" t="s">
        <v>3432</v>
      </c>
      <c r="D80" s="196" t="s">
        <v>3443</v>
      </c>
      <c r="E80" s="196" t="s">
        <v>3449</v>
      </c>
      <c r="F80" s="193">
        <v>25.3</v>
      </c>
      <c r="G80" s="193">
        <f t="shared" si="6"/>
        <v>138.49818913480885</v>
      </c>
      <c r="H80" s="196">
        <v>-0.4</v>
      </c>
      <c r="I80" s="5">
        <f t="shared" si="5"/>
        <v>13.1272</v>
      </c>
      <c r="J80" s="193">
        <v>11</v>
      </c>
      <c r="K80" s="193">
        <v>1021</v>
      </c>
      <c r="L80" s="402">
        <v>10.541270789369801</v>
      </c>
      <c r="M80" s="402">
        <v>11.151039072689001</v>
      </c>
      <c r="N80" s="402">
        <v>12.441974457882401</v>
      </c>
      <c r="O80" s="402">
        <v>14.64029852182</v>
      </c>
      <c r="P80" s="402">
        <v>16.822195260721099</v>
      </c>
      <c r="Q80" s="402">
        <v>18.1412112889419</v>
      </c>
      <c r="R80" s="402">
        <v>18.823084617510901</v>
      </c>
      <c r="S80" s="402">
        <v>2.1215338048560901</v>
      </c>
      <c r="T80" s="247" t="s">
        <v>9538</v>
      </c>
    </row>
    <row r="81" spans="1:20">
      <c r="A81" s="193" t="s">
        <v>9044</v>
      </c>
      <c r="B81" s="193">
        <v>6942</v>
      </c>
      <c r="C81" s="196" t="s">
        <v>3432</v>
      </c>
      <c r="D81" s="196" t="s">
        <v>3445</v>
      </c>
      <c r="E81" s="196" t="s">
        <v>3449</v>
      </c>
      <c r="F81" s="193">
        <v>21</v>
      </c>
      <c r="G81" s="193">
        <f t="shared" si="6"/>
        <v>138.65392354124748</v>
      </c>
      <c r="H81" s="196">
        <v>-0.4</v>
      </c>
      <c r="I81" s="5">
        <f t="shared" si="5"/>
        <v>13.1272</v>
      </c>
      <c r="J81" s="193">
        <v>2</v>
      </c>
      <c r="K81" s="193">
        <v>1346</v>
      </c>
      <c r="L81" s="402">
        <v>10.497350930513599</v>
      </c>
      <c r="M81" s="402">
        <v>11.2468951615789</v>
      </c>
      <c r="N81" s="402">
        <v>12.478236342836301</v>
      </c>
      <c r="O81" s="402">
        <v>14.6643398493619</v>
      </c>
      <c r="P81" s="402">
        <v>16.852241147522101</v>
      </c>
      <c r="Q81" s="402">
        <v>18.163414528663299</v>
      </c>
      <c r="R81" s="402">
        <v>18.8099809079614</v>
      </c>
      <c r="S81" s="402">
        <v>2.1139673913546999</v>
      </c>
      <c r="T81" s="247" t="s">
        <v>9538</v>
      </c>
    </row>
    <row r="82" spans="1:20">
      <c r="A82" s="193" t="s">
        <v>9045</v>
      </c>
      <c r="B82" s="193">
        <v>6979</v>
      </c>
      <c r="C82" s="196" t="s">
        <v>3432</v>
      </c>
      <c r="D82" s="196" t="s">
        <v>3453</v>
      </c>
      <c r="E82" s="196" t="s">
        <v>3449</v>
      </c>
      <c r="F82" s="193">
        <v>17.5</v>
      </c>
      <c r="G82" s="193">
        <f t="shared" si="6"/>
        <v>138.78068410462777</v>
      </c>
      <c r="H82" s="196">
        <v>-0.2</v>
      </c>
      <c r="I82" s="5">
        <f t="shared" si="5"/>
        <v>12.2888</v>
      </c>
      <c r="J82" s="194"/>
      <c r="K82" s="194"/>
      <c r="L82" s="402">
        <v>9.7311024636536008</v>
      </c>
      <c r="M82" s="402">
        <v>10.4630238875109</v>
      </c>
      <c r="N82" s="402">
        <v>11.710463256415601</v>
      </c>
      <c r="O82" s="402">
        <v>13.9126657912604</v>
      </c>
      <c r="P82" s="402">
        <v>16.135569720123598</v>
      </c>
      <c r="Q82" s="402">
        <v>17.441328505847402</v>
      </c>
      <c r="R82" s="402">
        <v>18.103020700210799</v>
      </c>
      <c r="S82" s="402">
        <v>2.1380535545283701</v>
      </c>
      <c r="T82" s="247" t="s">
        <v>9538</v>
      </c>
    </row>
    <row r="83" spans="1:20">
      <c r="A83" s="193" t="s">
        <v>9046</v>
      </c>
      <c r="B83" s="193">
        <v>6948</v>
      </c>
      <c r="C83" s="196" t="s">
        <v>3432</v>
      </c>
      <c r="D83" s="196" t="s">
        <v>3454</v>
      </c>
      <c r="E83" s="196" t="s">
        <v>3449</v>
      </c>
      <c r="F83" s="193">
        <v>11.3</v>
      </c>
      <c r="G83" s="193">
        <f t="shared" si="6"/>
        <v>139.00523138832997</v>
      </c>
      <c r="H83" s="196">
        <v>-0.1</v>
      </c>
      <c r="I83" s="5">
        <f t="shared" si="5"/>
        <v>11.873200000000001</v>
      </c>
      <c r="J83" s="194"/>
      <c r="K83" s="194"/>
      <c r="L83" s="402">
        <v>9.43750209321969</v>
      </c>
      <c r="M83" s="402">
        <v>10.072505406157999</v>
      </c>
      <c r="N83" s="402">
        <v>11.355231442384</v>
      </c>
      <c r="O83" s="402">
        <v>13.567566733911599</v>
      </c>
      <c r="P83" s="402">
        <v>15.7897625861482</v>
      </c>
      <c r="Q83" s="402">
        <v>17.0511120546138</v>
      </c>
      <c r="R83" s="402">
        <v>17.719970566530002</v>
      </c>
      <c r="S83" s="402">
        <v>2.1260346711331</v>
      </c>
      <c r="T83" s="247" t="s">
        <v>9538</v>
      </c>
    </row>
    <row r="84" spans="1:20">
      <c r="A84" s="193" t="s">
        <v>9047</v>
      </c>
      <c r="B84" s="193">
        <v>1349</v>
      </c>
      <c r="C84" s="196" t="s">
        <v>3455</v>
      </c>
      <c r="D84" s="196" t="s">
        <v>3444</v>
      </c>
      <c r="E84" s="196" t="s">
        <v>3449</v>
      </c>
      <c r="F84" s="193">
        <v>9</v>
      </c>
      <c r="G84" s="193">
        <f t="shared" si="6"/>
        <v>139.08853118712273</v>
      </c>
      <c r="H84" s="196">
        <v>-0.4</v>
      </c>
      <c r="I84" s="5">
        <f t="shared" si="5"/>
        <v>13.1272</v>
      </c>
      <c r="J84" s="194"/>
      <c r="K84" s="194"/>
      <c r="L84" s="402">
        <v>10.4456475000064</v>
      </c>
      <c r="M84" s="402">
        <v>11.1118068914536</v>
      </c>
      <c r="N84" s="402">
        <v>12.450022374640101</v>
      </c>
      <c r="O84" s="402">
        <v>14.6655527633327</v>
      </c>
      <c r="P84" s="402">
        <v>16.881781899575401</v>
      </c>
      <c r="Q84" s="402">
        <v>18.179427469469701</v>
      </c>
      <c r="R84" s="402">
        <v>18.9076925933071</v>
      </c>
      <c r="S84" s="402">
        <v>2.14642065471305</v>
      </c>
      <c r="T84" s="247" t="s">
        <v>9538</v>
      </c>
    </row>
    <row r="85" spans="1:20">
      <c r="A85" s="193" t="s">
        <v>9048</v>
      </c>
      <c r="B85" s="193">
        <v>1350</v>
      </c>
      <c r="C85" s="196" t="s">
        <v>3455</v>
      </c>
      <c r="D85" s="196" t="s">
        <v>3444</v>
      </c>
      <c r="E85" s="196" t="s">
        <v>3449</v>
      </c>
      <c r="F85" s="193">
        <v>9</v>
      </c>
      <c r="G85" s="193">
        <f t="shared" si="6"/>
        <v>139.08853118712273</v>
      </c>
      <c r="H85" s="196">
        <v>-0.3</v>
      </c>
      <c r="I85" s="5">
        <f t="shared" si="5"/>
        <v>12.706799999999999</v>
      </c>
      <c r="J85" s="193">
        <v>4</v>
      </c>
      <c r="K85" s="193">
        <v>1133</v>
      </c>
      <c r="L85" s="402">
        <v>10.1447726953933</v>
      </c>
      <c r="M85" s="402">
        <v>10.8306807318355</v>
      </c>
      <c r="N85" s="402">
        <v>12.0924983140613</v>
      </c>
      <c r="O85" s="402">
        <v>14.2654042406612</v>
      </c>
      <c r="P85" s="402">
        <v>16.465591665830601</v>
      </c>
      <c r="Q85" s="402">
        <v>17.703970443879701</v>
      </c>
      <c r="R85" s="402">
        <v>18.380834567147598</v>
      </c>
      <c r="S85" s="402">
        <v>2.0981921560907</v>
      </c>
      <c r="T85" s="247" t="s">
        <v>9538</v>
      </c>
    </row>
    <row r="86" spans="1:20">
      <c r="A86" s="193" t="s">
        <v>9049</v>
      </c>
      <c r="B86" s="193">
        <v>6946</v>
      </c>
      <c r="C86" s="196" t="s">
        <v>3432</v>
      </c>
      <c r="D86" s="196" t="s">
        <v>3445</v>
      </c>
      <c r="E86" s="196" t="s">
        <v>3449</v>
      </c>
      <c r="F86" s="193">
        <v>8.1999999999999993</v>
      </c>
      <c r="G86" s="193">
        <f t="shared" si="6"/>
        <v>139.11750503018109</v>
      </c>
      <c r="H86" s="196">
        <v>-0.4</v>
      </c>
      <c r="I86" s="5">
        <f t="shared" si="5"/>
        <v>13.1272</v>
      </c>
      <c r="J86" s="193">
        <v>8</v>
      </c>
      <c r="K86" s="193">
        <v>1291</v>
      </c>
      <c r="L86" s="402">
        <v>10.319069168244701</v>
      </c>
      <c r="M86" s="402">
        <v>11.053076220086201</v>
      </c>
      <c r="N86" s="402">
        <v>12.4349490788392</v>
      </c>
      <c r="O86" s="402">
        <v>14.6136012098323</v>
      </c>
      <c r="P86" s="402">
        <v>16.809746280703301</v>
      </c>
      <c r="Q86" s="402">
        <v>18.141025534724601</v>
      </c>
      <c r="R86" s="402">
        <v>18.768111201910099</v>
      </c>
      <c r="S86" s="402">
        <v>2.1413496155973699</v>
      </c>
      <c r="T86" s="247" t="s">
        <v>9538</v>
      </c>
    </row>
    <row r="87" spans="1:20">
      <c r="A87" s="193" t="s">
        <v>9050</v>
      </c>
      <c r="B87" s="193">
        <v>6986</v>
      </c>
      <c r="C87" s="196" t="s">
        <v>3432</v>
      </c>
      <c r="D87" s="196" t="s">
        <v>3443</v>
      </c>
      <c r="E87" s="196" t="s">
        <v>3449</v>
      </c>
      <c r="F87" s="193">
        <v>7.8</v>
      </c>
      <c r="G87" s="193">
        <f t="shared" si="6"/>
        <v>139.13199195171026</v>
      </c>
      <c r="H87" s="196">
        <v>-0.2</v>
      </c>
      <c r="I87" s="5">
        <f t="shared" si="5"/>
        <v>12.2888</v>
      </c>
      <c r="J87" s="193">
        <v>4</v>
      </c>
      <c r="K87" s="193">
        <v>1074</v>
      </c>
      <c r="L87" s="402">
        <v>9.7203746388265309</v>
      </c>
      <c r="M87" s="402">
        <v>10.383475328615599</v>
      </c>
      <c r="N87" s="402">
        <v>11.698422394062201</v>
      </c>
      <c r="O87" s="402">
        <v>13.8978181816804</v>
      </c>
      <c r="P87" s="402">
        <v>16.091196946909399</v>
      </c>
      <c r="Q87" s="402">
        <v>17.396374624623402</v>
      </c>
      <c r="R87" s="402">
        <v>18.026466296522099</v>
      </c>
      <c r="S87" s="402">
        <v>2.1252945537407202</v>
      </c>
      <c r="T87" s="247" t="s">
        <v>9538</v>
      </c>
    </row>
    <row r="88" spans="1:20">
      <c r="A88" s="193" t="s">
        <v>9051</v>
      </c>
      <c r="B88" s="193">
        <v>3493</v>
      </c>
      <c r="C88" s="196" t="s">
        <v>3455</v>
      </c>
      <c r="D88" s="196" t="s">
        <v>3456</v>
      </c>
      <c r="E88" s="196" t="s">
        <v>3449</v>
      </c>
      <c r="F88" s="193">
        <v>7</v>
      </c>
      <c r="G88" s="193">
        <f t="shared" si="6"/>
        <v>139.1609657947686</v>
      </c>
      <c r="H88" s="196">
        <v>-0.2</v>
      </c>
      <c r="I88" s="5">
        <f t="shared" si="5"/>
        <v>12.2888</v>
      </c>
      <c r="J88" s="193">
        <v>3</v>
      </c>
      <c r="K88" s="193">
        <v>1158</v>
      </c>
      <c r="L88" s="402">
        <v>9.7238846198650304</v>
      </c>
      <c r="M88" s="402">
        <v>10.3858145884385</v>
      </c>
      <c r="N88" s="402">
        <v>11.7140347246562</v>
      </c>
      <c r="O88" s="402">
        <v>13.901580142270101</v>
      </c>
      <c r="P88" s="402">
        <v>16.123391948197401</v>
      </c>
      <c r="Q88" s="402">
        <v>17.4239666231996</v>
      </c>
      <c r="R88" s="402">
        <v>18.151462095042799</v>
      </c>
      <c r="S88" s="402">
        <v>2.1400935631501601</v>
      </c>
      <c r="T88" s="247" t="s">
        <v>9538</v>
      </c>
    </row>
    <row r="89" spans="1:20">
      <c r="A89" s="193" t="s">
        <v>9052</v>
      </c>
      <c r="B89" s="193">
        <v>1672</v>
      </c>
      <c r="C89" s="196" t="s">
        <v>3455</v>
      </c>
      <c r="D89" s="196" t="s">
        <v>3457</v>
      </c>
      <c r="E89" s="196" t="s">
        <v>3449</v>
      </c>
      <c r="F89" s="193">
        <v>7</v>
      </c>
      <c r="G89" s="193">
        <f t="shared" si="6"/>
        <v>139.1609657947686</v>
      </c>
      <c r="H89" s="196">
        <v>-0.5</v>
      </c>
      <c r="I89" s="5">
        <f t="shared" si="5"/>
        <v>13.549999999999999</v>
      </c>
      <c r="J89" s="193">
        <v>5</v>
      </c>
      <c r="K89" s="193">
        <v>1090</v>
      </c>
      <c r="L89" s="402">
        <v>10.8115027122213</v>
      </c>
      <c r="M89" s="402">
        <v>11.4708082341885</v>
      </c>
      <c r="N89" s="402">
        <v>12.7441379903679</v>
      </c>
      <c r="O89" s="402">
        <v>14.9627575412333</v>
      </c>
      <c r="P89" s="402">
        <v>17.1886631803171</v>
      </c>
      <c r="Q89" s="402">
        <v>18.535058954465502</v>
      </c>
      <c r="R89" s="402">
        <v>19.148648735468601</v>
      </c>
      <c r="S89" s="402">
        <v>2.1342506721408898</v>
      </c>
      <c r="T89" s="247" t="s">
        <v>9538</v>
      </c>
    </row>
    <row r="90" spans="1:20">
      <c r="A90" s="193" t="s">
        <v>9053</v>
      </c>
      <c r="B90" s="193">
        <v>6943</v>
      </c>
      <c r="C90" s="196" t="s">
        <v>3432</v>
      </c>
      <c r="D90" s="196" t="s">
        <v>3458</v>
      </c>
      <c r="E90" s="196" t="s">
        <v>3449</v>
      </c>
      <c r="F90" s="193">
        <v>5.5</v>
      </c>
      <c r="G90" s="193">
        <f t="shared" si="6"/>
        <v>139.21529175050301</v>
      </c>
      <c r="H90" s="196">
        <v>0</v>
      </c>
      <c r="I90" s="5">
        <f t="shared" si="5"/>
        <v>11.459999999999999</v>
      </c>
      <c r="J90" s="193">
        <v>11</v>
      </c>
      <c r="K90" s="193">
        <v>1092</v>
      </c>
      <c r="L90" s="402">
        <v>9.0578202562124908</v>
      </c>
      <c r="M90" s="402">
        <v>9.6762877950840291</v>
      </c>
      <c r="N90" s="402">
        <v>10.952933500931801</v>
      </c>
      <c r="O90" s="402">
        <v>13.186459458297101</v>
      </c>
      <c r="P90" s="402">
        <v>15.375657286814301</v>
      </c>
      <c r="Q90" s="402">
        <v>16.696545343121301</v>
      </c>
      <c r="R90" s="402">
        <v>17.3235101484285</v>
      </c>
      <c r="S90" s="402">
        <v>2.1252280638380001</v>
      </c>
      <c r="T90" s="247" t="s">
        <v>9538</v>
      </c>
    </row>
    <row r="91" spans="1:20">
      <c r="A91" s="193" t="s">
        <v>9054</v>
      </c>
      <c r="B91" s="193">
        <v>3459</v>
      </c>
      <c r="C91" s="196" t="s">
        <v>3455</v>
      </c>
      <c r="D91" s="196" t="s">
        <v>3452</v>
      </c>
      <c r="E91" s="196" t="s">
        <v>3449</v>
      </c>
      <c r="F91" s="193">
        <v>5</v>
      </c>
      <c r="G91" s="193">
        <f t="shared" si="6"/>
        <v>139.23340040241447</v>
      </c>
      <c r="H91" s="196">
        <v>-0.1</v>
      </c>
      <c r="I91" s="5">
        <f t="shared" si="5"/>
        <v>11.873200000000001</v>
      </c>
      <c r="J91" s="193">
        <v>4</v>
      </c>
      <c r="K91" s="193">
        <v>1143</v>
      </c>
      <c r="L91" s="402">
        <v>9.4504089445989194</v>
      </c>
      <c r="M91" s="402">
        <v>10.0406902399736</v>
      </c>
      <c r="N91" s="402">
        <v>11.3465926325136</v>
      </c>
      <c r="O91" s="402">
        <v>13.519412510184299</v>
      </c>
      <c r="P91" s="402">
        <v>15.711627975728099</v>
      </c>
      <c r="Q91" s="402">
        <v>17.078297840019101</v>
      </c>
      <c r="R91" s="402">
        <v>17.8077737311459</v>
      </c>
      <c r="S91" s="402">
        <v>2.12748307396321</v>
      </c>
      <c r="T91" s="247" t="s">
        <v>9538</v>
      </c>
    </row>
    <row r="92" spans="1:20">
      <c r="A92" s="193" t="s">
        <v>9055</v>
      </c>
      <c r="B92" s="193">
        <v>6050</v>
      </c>
      <c r="C92" s="196" t="s">
        <v>3455</v>
      </c>
      <c r="D92" s="196" t="s">
        <v>3452</v>
      </c>
      <c r="E92" s="196" t="s">
        <v>3449</v>
      </c>
      <c r="F92" s="193">
        <v>4</v>
      </c>
      <c r="G92" s="193">
        <f t="shared" si="6"/>
        <v>139.26961770623743</v>
      </c>
      <c r="H92" s="196">
        <v>-0.1</v>
      </c>
      <c r="I92" s="5">
        <f t="shared" si="5"/>
        <v>11.873200000000001</v>
      </c>
      <c r="J92" s="193">
        <v>4</v>
      </c>
      <c r="K92" s="193">
        <v>1139</v>
      </c>
      <c r="L92" s="402">
        <v>9.4042764964862098</v>
      </c>
      <c r="M92" s="402">
        <v>10.0177262749486</v>
      </c>
      <c r="N92" s="402">
        <v>11.3847001156751</v>
      </c>
      <c r="O92" s="402">
        <v>13.5627250333125</v>
      </c>
      <c r="P92" s="402">
        <v>15.8233353624986</v>
      </c>
      <c r="Q92" s="402">
        <v>17.178024967781401</v>
      </c>
      <c r="R92" s="402">
        <v>17.753731842283901</v>
      </c>
      <c r="S92" s="402">
        <v>2.14448475424367</v>
      </c>
      <c r="T92" s="247" t="s">
        <v>9538</v>
      </c>
    </row>
    <row r="93" spans="1:20">
      <c r="A93" s="193" t="s">
        <v>9056</v>
      </c>
      <c r="B93" s="193">
        <v>1189</v>
      </c>
      <c r="C93" s="196" t="s">
        <v>3459</v>
      </c>
      <c r="D93" s="196" t="s">
        <v>3460</v>
      </c>
      <c r="E93" s="196" t="s">
        <v>3449</v>
      </c>
      <c r="F93" s="193">
        <v>3.2</v>
      </c>
      <c r="G93" s="193">
        <f t="shared" si="6"/>
        <v>139.29859154929576</v>
      </c>
      <c r="H93" s="196">
        <v>-0.4</v>
      </c>
      <c r="I93" s="5">
        <f t="shared" si="5"/>
        <v>13.1272</v>
      </c>
      <c r="J93" s="193">
        <v>5</v>
      </c>
      <c r="K93" s="193">
        <v>1053</v>
      </c>
      <c r="L93" s="402">
        <v>10.5265707062199</v>
      </c>
      <c r="M93" s="402">
        <v>11.1750748786885</v>
      </c>
      <c r="N93" s="402">
        <v>12.446481211998201</v>
      </c>
      <c r="O93" s="402">
        <v>14.663468398177899</v>
      </c>
      <c r="P93" s="402">
        <v>16.894276687018799</v>
      </c>
      <c r="Q93" s="402">
        <v>18.154132080411799</v>
      </c>
      <c r="R93" s="402">
        <v>18.8164556412571</v>
      </c>
      <c r="S93" s="402">
        <v>2.12456273296453</v>
      </c>
      <c r="T93" s="247" t="s">
        <v>9538</v>
      </c>
    </row>
    <row r="94" spans="1:20">
      <c r="A94" s="193" t="s">
        <v>9057</v>
      </c>
      <c r="B94" s="193">
        <v>2058</v>
      </c>
      <c r="C94" s="196" t="s">
        <v>3459</v>
      </c>
      <c r="D94" s="196"/>
      <c r="E94" s="196" t="s">
        <v>3449</v>
      </c>
      <c r="F94" s="193">
        <v>0.5</v>
      </c>
      <c r="G94" s="193">
        <f t="shared" si="6"/>
        <v>139.39637826961771</v>
      </c>
      <c r="H94" s="196">
        <v>0</v>
      </c>
      <c r="I94" s="5">
        <f t="shared" si="5"/>
        <v>11.459999999999999</v>
      </c>
      <c r="J94" s="193">
        <v>7</v>
      </c>
      <c r="K94" s="193">
        <v>1309</v>
      </c>
      <c r="L94" s="402">
        <v>8.9626836510755492</v>
      </c>
      <c r="M94" s="402">
        <v>9.6312702764595208</v>
      </c>
      <c r="N94" s="402">
        <v>10.987326167629501</v>
      </c>
      <c r="O94" s="402">
        <v>13.1974873382569</v>
      </c>
      <c r="P94" s="402">
        <v>15.3959156474466</v>
      </c>
      <c r="Q94" s="402">
        <v>16.650702785858101</v>
      </c>
      <c r="R94" s="402">
        <v>17.255180150480101</v>
      </c>
      <c r="S94" s="402">
        <v>2.1253470435306601</v>
      </c>
      <c r="T94" s="247" t="s">
        <v>9538</v>
      </c>
    </row>
    <row r="95" spans="1:20">
      <c r="A95" s="193" t="s">
        <v>9058</v>
      </c>
      <c r="B95" s="193">
        <v>3321</v>
      </c>
      <c r="C95" s="196" t="s">
        <v>3459</v>
      </c>
      <c r="D95" s="196"/>
      <c r="E95" s="196" t="s">
        <v>3449</v>
      </c>
      <c r="F95" s="193">
        <v>0.5</v>
      </c>
      <c r="G95" s="193">
        <f t="shared" si="6"/>
        <v>139.39637826961771</v>
      </c>
      <c r="H95" s="196">
        <v>-0.4</v>
      </c>
      <c r="I95" s="5">
        <f t="shared" si="5"/>
        <v>13.1272</v>
      </c>
      <c r="J95" s="193">
        <v>4</v>
      </c>
      <c r="K95" s="193">
        <v>1089</v>
      </c>
      <c r="L95" s="402">
        <v>10.4662908714088</v>
      </c>
      <c r="M95" s="402">
        <v>11.183231632427701</v>
      </c>
      <c r="N95" s="402">
        <v>12.4799358739541</v>
      </c>
      <c r="O95" s="402">
        <v>14.655693726664801</v>
      </c>
      <c r="P95" s="402">
        <v>16.8389901003201</v>
      </c>
      <c r="Q95" s="402">
        <v>18.134101991037401</v>
      </c>
      <c r="R95" s="402">
        <v>18.790445148106102</v>
      </c>
      <c r="S95" s="402">
        <v>2.1021492930759198</v>
      </c>
      <c r="T95" s="247" t="s">
        <v>9538</v>
      </c>
    </row>
    <row r="96" spans="1:20">
      <c r="A96" s="193" t="s">
        <v>9059</v>
      </c>
      <c r="B96" s="193">
        <v>6932</v>
      </c>
      <c r="C96" s="196" t="s">
        <v>3432</v>
      </c>
      <c r="D96" s="196"/>
      <c r="E96" s="196" t="s">
        <v>3449</v>
      </c>
      <c r="F96" s="193">
        <v>0.4</v>
      </c>
      <c r="G96" s="197">
        <v>139.4</v>
      </c>
      <c r="H96" s="196">
        <v>-0.5</v>
      </c>
      <c r="I96" s="5">
        <f t="shared" si="5"/>
        <v>13.549999999999999</v>
      </c>
      <c r="J96" s="193">
        <v>6</v>
      </c>
      <c r="K96" s="193">
        <v>1067</v>
      </c>
      <c r="L96" s="402">
        <v>10.8817329079125</v>
      </c>
      <c r="M96" s="402">
        <v>11.5585374665371</v>
      </c>
      <c r="N96" s="402">
        <v>12.766378936546699</v>
      </c>
      <c r="O96" s="402">
        <v>15.0033683861794</v>
      </c>
      <c r="P96" s="402">
        <v>17.205038450911601</v>
      </c>
      <c r="Q96" s="402">
        <v>18.5399722796632</v>
      </c>
      <c r="R96" s="402">
        <v>19.182344497453201</v>
      </c>
      <c r="S96" s="402">
        <v>2.1330791858979898</v>
      </c>
      <c r="T96" s="247" t="s">
        <v>9538</v>
      </c>
    </row>
    <row r="97" spans="1:20">
      <c r="A97" s="193" t="s">
        <v>9060</v>
      </c>
      <c r="B97" s="193">
        <v>3366</v>
      </c>
      <c r="C97" s="193" t="s">
        <v>3461</v>
      </c>
      <c r="D97" s="193"/>
      <c r="E97" s="193" t="s">
        <v>3462</v>
      </c>
      <c r="F97" s="193">
        <v>-5.9</v>
      </c>
      <c r="G97" s="193"/>
      <c r="H97" s="193">
        <v>-0.1</v>
      </c>
      <c r="I97" s="5">
        <f t="shared" si="5"/>
        <v>11.873200000000001</v>
      </c>
      <c r="J97" s="193">
        <v>21</v>
      </c>
      <c r="K97" s="193">
        <v>1467</v>
      </c>
      <c r="L97" s="402">
        <v>9.4009766683098608</v>
      </c>
      <c r="M97" s="402">
        <v>10.0402409189967</v>
      </c>
      <c r="N97" s="402">
        <v>11.3163129064973</v>
      </c>
      <c r="O97" s="402">
        <v>13.5514670021856</v>
      </c>
      <c r="P97" s="402">
        <v>15.8115486773521</v>
      </c>
      <c r="Q97" s="402">
        <v>17.0848346356542</v>
      </c>
      <c r="R97" s="402">
        <v>17.707973488149801</v>
      </c>
      <c r="S97" s="402">
        <v>2.1484136754832899</v>
      </c>
      <c r="T97" s="247" t="s">
        <v>9538</v>
      </c>
    </row>
    <row r="98" spans="1:20">
      <c r="A98" s="193" t="s">
        <v>9061</v>
      </c>
      <c r="B98" s="193">
        <v>6901</v>
      </c>
      <c r="C98" s="193" t="s">
        <v>3432</v>
      </c>
      <c r="D98" s="193"/>
      <c r="E98" s="193" t="s">
        <v>3462</v>
      </c>
      <c r="F98" s="193">
        <v>-7.8</v>
      </c>
      <c r="G98" s="193"/>
      <c r="H98" s="193">
        <v>-0.3</v>
      </c>
      <c r="I98" s="5">
        <f t="shared" si="5"/>
        <v>12.706799999999999</v>
      </c>
      <c r="J98" s="193">
        <v>8</v>
      </c>
      <c r="K98" s="193">
        <v>1095</v>
      </c>
      <c r="L98" s="402">
        <v>10.036095538396699</v>
      </c>
      <c r="M98" s="402">
        <v>10.7325349750522</v>
      </c>
      <c r="N98" s="402">
        <v>12.0299642228641</v>
      </c>
      <c r="O98" s="402">
        <v>14.2594220622361</v>
      </c>
      <c r="P98" s="402">
        <v>16.481316226352</v>
      </c>
      <c r="Q98" s="402">
        <v>17.834029685204001</v>
      </c>
      <c r="R98" s="402">
        <v>18.424227373771799</v>
      </c>
      <c r="S98" s="402">
        <v>2.1501557223840901</v>
      </c>
      <c r="T98" s="247" t="s">
        <v>9538</v>
      </c>
    </row>
    <row r="99" spans="1:20">
      <c r="A99" s="193" t="s">
        <v>9062</v>
      </c>
      <c r="B99" s="193">
        <v>6902</v>
      </c>
      <c r="C99" s="193" t="s">
        <v>3432</v>
      </c>
      <c r="D99" s="193"/>
      <c r="E99" s="193" t="s">
        <v>3462</v>
      </c>
      <c r="F99" s="193">
        <v>-10.8</v>
      </c>
      <c r="G99" s="193"/>
      <c r="H99" s="193">
        <v>0.1</v>
      </c>
      <c r="I99" s="5">
        <f t="shared" si="5"/>
        <v>11.049199999999999</v>
      </c>
      <c r="J99" s="193">
        <v>10</v>
      </c>
      <c r="K99" s="193">
        <v>1021</v>
      </c>
      <c r="L99" s="402">
        <v>8.7294585169040406</v>
      </c>
      <c r="M99" s="402">
        <v>9.3232677032700106</v>
      </c>
      <c r="N99" s="402">
        <v>10.611281126607</v>
      </c>
      <c r="O99" s="402">
        <v>12.8216534791485</v>
      </c>
      <c r="P99" s="402">
        <v>15.0638165012481</v>
      </c>
      <c r="Q99" s="402">
        <v>16.378728848824899</v>
      </c>
      <c r="R99" s="402">
        <v>16.9958372941947</v>
      </c>
      <c r="S99" s="402">
        <v>2.1458323474493799</v>
      </c>
      <c r="T99" s="247" t="s">
        <v>9538</v>
      </c>
    </row>
    <row r="100" spans="1:20">
      <c r="A100" s="193" t="s">
        <v>9063</v>
      </c>
      <c r="B100" s="193">
        <v>3450</v>
      </c>
      <c r="C100" s="193" t="s">
        <v>3455</v>
      </c>
      <c r="D100" s="193"/>
      <c r="E100" s="193" t="s">
        <v>3462</v>
      </c>
      <c r="F100" s="193">
        <v>-15.2</v>
      </c>
      <c r="G100" s="193"/>
      <c r="H100" s="193">
        <v>-0.3</v>
      </c>
      <c r="I100" s="5">
        <f t="shared" si="5"/>
        <v>12.706799999999999</v>
      </c>
      <c r="J100" s="193">
        <v>3</v>
      </c>
      <c r="K100" s="193">
        <v>1072</v>
      </c>
      <c r="L100" s="402">
        <v>10.0771240786265</v>
      </c>
      <c r="M100" s="402">
        <v>10.7924476293932</v>
      </c>
      <c r="N100" s="402">
        <v>12.0822925830297</v>
      </c>
      <c r="O100" s="402">
        <v>14.2890700598377</v>
      </c>
      <c r="P100" s="402">
        <v>16.518672917820801</v>
      </c>
      <c r="Q100" s="402">
        <v>17.865805819906502</v>
      </c>
      <c r="R100" s="402">
        <v>18.465821717773299</v>
      </c>
      <c r="S100" s="402">
        <v>2.1394432250698499</v>
      </c>
      <c r="T100" s="247" t="s">
        <v>9538</v>
      </c>
    </row>
    <row r="101" spans="1:20">
      <c r="A101" s="193" t="s">
        <v>9064</v>
      </c>
      <c r="B101" s="193">
        <v>6919</v>
      </c>
      <c r="C101" s="193" t="s">
        <v>3432</v>
      </c>
      <c r="D101" s="193"/>
      <c r="E101" s="193" t="s">
        <v>3462</v>
      </c>
      <c r="F101" s="193">
        <v>-23</v>
      </c>
      <c r="G101" s="193"/>
      <c r="H101" s="193">
        <v>-0.1</v>
      </c>
      <c r="I101" s="5">
        <f t="shared" si="5"/>
        <v>11.873200000000001</v>
      </c>
      <c r="J101" s="193">
        <v>16</v>
      </c>
      <c r="K101" s="193">
        <v>1255</v>
      </c>
      <c r="L101" s="402">
        <v>9.3223954189201699</v>
      </c>
      <c r="M101" s="402">
        <v>10.0059881102517</v>
      </c>
      <c r="N101" s="402">
        <v>11.3779028226656</v>
      </c>
      <c r="O101" s="402">
        <v>13.5435477679589</v>
      </c>
      <c r="P101" s="402">
        <v>15.7408441681229</v>
      </c>
      <c r="Q101" s="402">
        <v>17.0296840621379</v>
      </c>
      <c r="R101" s="402">
        <v>17.803878389104501</v>
      </c>
      <c r="S101" s="402">
        <v>2.1291009409945598</v>
      </c>
      <c r="T101" s="247" t="s">
        <v>9538</v>
      </c>
    </row>
    <row r="102" spans="1:20">
      <c r="A102" s="193" t="s">
        <v>9065</v>
      </c>
      <c r="B102" s="193">
        <v>3365</v>
      </c>
      <c r="C102" s="193" t="s">
        <v>3461</v>
      </c>
      <c r="D102" s="193"/>
      <c r="E102" s="193" t="s">
        <v>3462</v>
      </c>
      <c r="F102" s="193">
        <v>-32.5</v>
      </c>
      <c r="G102" s="193"/>
      <c r="H102" s="193">
        <v>0</v>
      </c>
      <c r="I102" s="5">
        <f t="shared" si="5"/>
        <v>11.459999999999999</v>
      </c>
      <c r="J102" s="193">
        <v>7</v>
      </c>
      <c r="K102" s="193">
        <v>1183</v>
      </c>
      <c r="L102" s="402">
        <v>9.0216029432185394</v>
      </c>
      <c r="M102" s="402">
        <v>9.6578584360527309</v>
      </c>
      <c r="N102" s="402">
        <v>10.9758330908244</v>
      </c>
      <c r="O102" s="402">
        <v>13.184299567014101</v>
      </c>
      <c r="P102" s="402">
        <v>15.392623093655899</v>
      </c>
      <c r="Q102" s="402">
        <v>16.679353407226401</v>
      </c>
      <c r="R102" s="402">
        <v>17.351254789323701</v>
      </c>
      <c r="S102" s="402">
        <v>2.12819889656457</v>
      </c>
      <c r="T102" s="247" t="s">
        <v>9538</v>
      </c>
    </row>
    <row r="103" spans="1:20">
      <c r="A103" s="193" t="s">
        <v>9066</v>
      </c>
      <c r="B103" s="193">
        <v>7988</v>
      </c>
      <c r="C103" s="193" t="s">
        <v>3463</v>
      </c>
      <c r="D103" s="193"/>
      <c r="E103" s="193" t="s">
        <v>3462</v>
      </c>
      <c r="F103" s="193">
        <v>-32.799999999999997</v>
      </c>
      <c r="G103" s="193"/>
      <c r="H103" s="193">
        <v>-0.5</v>
      </c>
      <c r="I103" s="5">
        <f t="shared" si="5"/>
        <v>13.549999999999999</v>
      </c>
      <c r="J103" s="193">
        <v>3</v>
      </c>
      <c r="K103" s="193">
        <v>1288</v>
      </c>
      <c r="L103" s="402">
        <v>10.727077788945699</v>
      </c>
      <c r="M103" s="402">
        <v>11.438161607571899</v>
      </c>
      <c r="N103" s="402">
        <v>12.756343032448299</v>
      </c>
      <c r="O103" s="402">
        <v>14.953731427476701</v>
      </c>
      <c r="P103" s="402">
        <v>17.1320670533518</v>
      </c>
      <c r="Q103" s="402">
        <v>18.439293579214802</v>
      </c>
      <c r="R103" s="402">
        <v>19.1241011483954</v>
      </c>
      <c r="S103" s="402">
        <v>2.1334401032399901</v>
      </c>
      <c r="T103" s="247" t="s">
        <v>9538</v>
      </c>
    </row>
    <row r="104" spans="1:20">
      <c r="A104" s="193" t="s">
        <v>9067</v>
      </c>
      <c r="B104" s="193">
        <v>1393</v>
      </c>
      <c r="C104" s="193" t="s">
        <v>3455</v>
      </c>
      <c r="D104" s="193"/>
      <c r="E104" s="193" t="s">
        <v>3462</v>
      </c>
      <c r="F104" s="193">
        <v>-33</v>
      </c>
      <c r="G104" s="193"/>
      <c r="H104" s="193">
        <v>0</v>
      </c>
      <c r="I104" s="5">
        <f t="shared" si="5"/>
        <v>11.459999999999999</v>
      </c>
      <c r="J104" s="193">
        <v>7</v>
      </c>
      <c r="K104" s="193">
        <v>1042</v>
      </c>
      <c r="L104" s="402">
        <v>8.9894490519802694</v>
      </c>
      <c r="M104" s="402">
        <v>9.6946927517359693</v>
      </c>
      <c r="N104" s="402">
        <v>10.9544513695338</v>
      </c>
      <c r="O104" s="402">
        <v>13.217328394286</v>
      </c>
      <c r="P104" s="402">
        <v>15.441072747798099</v>
      </c>
      <c r="Q104" s="402">
        <v>16.712924315699599</v>
      </c>
      <c r="R104" s="402">
        <v>17.358965643179602</v>
      </c>
      <c r="S104" s="402">
        <v>2.1454164651669898</v>
      </c>
      <c r="T104" s="247" t="s">
        <v>9538</v>
      </c>
    </row>
    <row r="105" spans="1:20">
      <c r="A105" s="193" t="s">
        <v>9068</v>
      </c>
      <c r="B105" s="193">
        <v>991</v>
      </c>
      <c r="C105" s="193" t="s">
        <v>3461</v>
      </c>
      <c r="D105" s="193"/>
      <c r="E105" s="193" t="s">
        <v>3452</v>
      </c>
      <c r="F105" s="193">
        <v>-42</v>
      </c>
      <c r="G105" s="193"/>
      <c r="H105" s="193">
        <v>-0.6</v>
      </c>
      <c r="I105" s="5">
        <f t="shared" si="5"/>
        <v>13.975199999999999</v>
      </c>
      <c r="J105" s="193">
        <v>10</v>
      </c>
      <c r="K105" s="193">
        <v>1722</v>
      </c>
      <c r="L105" s="402">
        <v>11.0644484437365</v>
      </c>
      <c r="M105" s="402">
        <v>11.761176059907999</v>
      </c>
      <c r="N105" s="402">
        <v>13.1242705458258</v>
      </c>
      <c r="O105" s="402">
        <v>15.295233346571701</v>
      </c>
      <c r="P105" s="402">
        <v>17.5281134078195</v>
      </c>
      <c r="Q105" s="402">
        <v>18.801349900144199</v>
      </c>
      <c r="R105" s="402">
        <v>19.487268740955699</v>
      </c>
      <c r="S105" s="402">
        <v>2.1418823078656501</v>
      </c>
      <c r="T105" s="247" t="s">
        <v>9538</v>
      </c>
    </row>
    <row r="106" spans="1:20">
      <c r="A106" s="193" t="s">
        <v>9069</v>
      </c>
      <c r="B106" s="193">
        <v>1748</v>
      </c>
      <c r="C106" s="193" t="s">
        <v>3461</v>
      </c>
      <c r="D106" s="193"/>
      <c r="E106" s="193" t="s">
        <v>3462</v>
      </c>
      <c r="F106" s="193">
        <v>-60</v>
      </c>
      <c r="G106" s="193"/>
      <c r="H106" s="193">
        <v>0</v>
      </c>
      <c r="I106" s="5">
        <f t="shared" si="5"/>
        <v>11.459999999999999</v>
      </c>
      <c r="J106" s="193">
        <v>4</v>
      </c>
      <c r="K106" s="193">
        <v>1198</v>
      </c>
      <c r="L106" s="402">
        <v>8.9573377265991798</v>
      </c>
      <c r="M106" s="402">
        <v>9.6097252347715507</v>
      </c>
      <c r="N106" s="402">
        <v>10.989533319781</v>
      </c>
      <c r="O106" s="402">
        <v>13.196232856441499</v>
      </c>
      <c r="P106" s="402">
        <v>15.4488333566572</v>
      </c>
      <c r="Q106" s="402">
        <v>16.739275178560099</v>
      </c>
      <c r="R106" s="402">
        <v>17.4214050331619</v>
      </c>
      <c r="S106" s="402">
        <v>2.1490825583122102</v>
      </c>
      <c r="T106" s="247" t="s">
        <v>9538</v>
      </c>
    </row>
    <row r="107" spans="1:20">
      <c r="A107" s="193" t="s">
        <v>9070</v>
      </c>
      <c r="B107" s="193">
        <v>957</v>
      </c>
      <c r="C107" s="193" t="s">
        <v>3461</v>
      </c>
      <c r="D107" s="193"/>
      <c r="E107" s="193" t="s">
        <v>3462</v>
      </c>
      <c r="F107" s="193">
        <v>-64</v>
      </c>
      <c r="G107" s="193"/>
      <c r="H107" s="193">
        <v>-0.3</v>
      </c>
      <c r="I107" s="5">
        <f t="shared" si="5"/>
        <v>12.706799999999999</v>
      </c>
      <c r="J107" s="193">
        <v>19</v>
      </c>
      <c r="K107" s="193">
        <v>1304</v>
      </c>
      <c r="L107" s="402">
        <v>10.170232572894101</v>
      </c>
      <c r="M107" s="402">
        <v>10.796260170622199</v>
      </c>
      <c r="N107" s="402">
        <v>12.0609324335254</v>
      </c>
      <c r="O107" s="402">
        <v>14.254785189041201</v>
      </c>
      <c r="P107" s="402">
        <v>16.4369134692638</v>
      </c>
      <c r="Q107" s="402">
        <v>17.698367526546999</v>
      </c>
      <c r="R107" s="402">
        <v>18.396559722771698</v>
      </c>
      <c r="S107" s="402">
        <v>2.1095253421872</v>
      </c>
      <c r="T107" s="247" t="s">
        <v>9538</v>
      </c>
    </row>
    <row r="108" spans="1:20">
      <c r="A108" s="193" t="s">
        <v>9071</v>
      </c>
      <c r="B108" s="193">
        <v>3355</v>
      </c>
      <c r="C108" s="193" t="s">
        <v>3461</v>
      </c>
      <c r="D108" s="193"/>
      <c r="E108" s="193" t="s">
        <v>3464</v>
      </c>
      <c r="F108" s="193">
        <v>-87</v>
      </c>
      <c r="G108" s="193"/>
      <c r="H108" s="193">
        <v>0.1</v>
      </c>
      <c r="I108" s="5">
        <f t="shared" si="5"/>
        <v>11.049199999999999</v>
      </c>
      <c r="J108" s="193">
        <v>15</v>
      </c>
      <c r="K108" s="193">
        <v>1108</v>
      </c>
      <c r="L108" s="402">
        <v>8.6601883279151508</v>
      </c>
      <c r="M108" s="402">
        <v>9.3655767464076796</v>
      </c>
      <c r="N108" s="402">
        <v>10.629370344577699</v>
      </c>
      <c r="O108" s="402">
        <v>12.8393165674656</v>
      </c>
      <c r="P108" s="402">
        <v>15.033899238540201</v>
      </c>
      <c r="Q108" s="402">
        <v>16.334911824848898</v>
      </c>
      <c r="R108" s="402">
        <v>17.003588042283599</v>
      </c>
      <c r="S108" s="402">
        <v>2.12774961606757</v>
      </c>
      <c r="T108" s="247" t="s">
        <v>9538</v>
      </c>
    </row>
    <row r="109" spans="1:20">
      <c r="A109" s="193" t="s">
        <v>9072</v>
      </c>
      <c r="B109" s="193">
        <v>960</v>
      </c>
      <c r="C109" s="193" t="s">
        <v>3461</v>
      </c>
      <c r="D109" s="193"/>
      <c r="E109" s="193" t="s">
        <v>3464</v>
      </c>
      <c r="F109" s="193">
        <v>-110</v>
      </c>
      <c r="G109" s="193">
        <v>142</v>
      </c>
      <c r="H109" s="193">
        <v>0.3</v>
      </c>
      <c r="I109" s="5">
        <f t="shared" si="5"/>
        <v>10.234799999999998</v>
      </c>
      <c r="J109" s="193">
        <v>21</v>
      </c>
      <c r="K109" s="193">
        <v>690</v>
      </c>
      <c r="L109" s="402">
        <v>7.9489574245973396</v>
      </c>
      <c r="M109" s="402">
        <v>8.6829343720259207</v>
      </c>
      <c r="N109" s="402">
        <v>10.015290288958401</v>
      </c>
      <c r="O109" s="402">
        <v>12.200309868497101</v>
      </c>
      <c r="P109" s="402">
        <v>14.4084236392112</v>
      </c>
      <c r="Q109" s="402">
        <v>15.695085135419999</v>
      </c>
      <c r="R109" s="402">
        <v>16.436796494223099</v>
      </c>
      <c r="S109" s="402">
        <v>2.1354169227061899</v>
      </c>
      <c r="T109" s="247" t="s">
        <v>9538</v>
      </c>
    </row>
    <row r="110" spans="1:20">
      <c r="A110" s="193" t="s">
        <v>9073</v>
      </c>
      <c r="B110" s="193">
        <v>1241</v>
      </c>
      <c r="C110" s="193" t="s">
        <v>3465</v>
      </c>
      <c r="D110" s="193"/>
      <c r="E110" s="193" t="s">
        <v>3466</v>
      </c>
      <c r="F110" s="193">
        <v>-210</v>
      </c>
      <c r="G110" s="193"/>
      <c r="H110" s="193">
        <v>-0.4</v>
      </c>
      <c r="I110" s="5">
        <f t="shared" si="5"/>
        <v>13.1272</v>
      </c>
      <c r="J110" s="193">
        <v>10</v>
      </c>
      <c r="K110" s="193">
        <v>1149</v>
      </c>
      <c r="L110" s="402">
        <v>10.4317156950108</v>
      </c>
      <c r="M110" s="402">
        <v>11.1236082165757</v>
      </c>
      <c r="N110" s="402">
        <v>12.4194970502289</v>
      </c>
      <c r="O110" s="402">
        <v>14.6400108038009</v>
      </c>
      <c r="P110" s="402">
        <v>16.865011193512</v>
      </c>
      <c r="Q110" s="402">
        <v>18.1660006611217</v>
      </c>
      <c r="R110" s="402">
        <v>18.861136032060699</v>
      </c>
      <c r="S110" s="402">
        <v>2.1438511353180401</v>
      </c>
      <c r="T110" s="247" t="s">
        <v>9538</v>
      </c>
    </row>
    <row r="111" spans="1:20">
      <c r="A111" s="193" t="s">
        <v>9074</v>
      </c>
      <c r="B111" s="198">
        <v>5357</v>
      </c>
      <c r="C111" s="198" t="s">
        <v>3435</v>
      </c>
      <c r="D111" s="198" t="s">
        <v>3467</v>
      </c>
      <c r="E111" s="198" t="s">
        <v>3442</v>
      </c>
      <c r="F111" s="198">
        <v>83</v>
      </c>
      <c r="G111" s="198"/>
      <c r="H111" s="198">
        <v>-0.1</v>
      </c>
      <c r="I111" s="199">
        <f>15.7-4.36*(H111+1)+0.12*(H111+1)*(H111+1)</f>
        <v>11.873200000000001</v>
      </c>
      <c r="J111" s="198">
        <v>439</v>
      </c>
      <c r="K111" s="198">
        <v>1088</v>
      </c>
      <c r="L111" s="402">
        <v>9.5180650607545605</v>
      </c>
      <c r="M111" s="402">
        <v>10.159429686947201</v>
      </c>
      <c r="N111" s="402">
        <v>11.3367220918831</v>
      </c>
      <c r="O111" s="402">
        <v>13.5225180941645</v>
      </c>
      <c r="P111" s="402">
        <v>15.701451928132901</v>
      </c>
      <c r="Q111" s="402">
        <v>16.983902388075499</v>
      </c>
      <c r="R111" s="402">
        <v>17.6981072294619</v>
      </c>
      <c r="S111" s="402">
        <v>2.1028955432442298</v>
      </c>
      <c r="T111" s="247" t="s">
        <v>9538</v>
      </c>
    </row>
  </sheetData>
  <mergeCells count="1">
    <mergeCell ref="L1:S1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Normal="100" workbookViewId="0">
      <pane ySplit="2" topLeftCell="A3" activePane="bottomLeft" state="frozen"/>
      <selection activeCell="B1" sqref="B1"/>
      <selection pane="bottomLeft" activeCell="U10" sqref="U10"/>
    </sheetView>
  </sheetViews>
  <sheetFormatPr defaultRowHeight="14.4"/>
  <cols>
    <col min="14" max="14" width="8.77734375" style="212"/>
    <col min="21" max="28" width="5.77734375" style="230" customWidth="1"/>
  </cols>
  <sheetData>
    <row r="1" spans="1:29" s="185" customFormat="1">
      <c r="N1" s="422"/>
      <c r="U1" s="439" t="s">
        <v>9521</v>
      </c>
      <c r="V1" s="440"/>
      <c r="W1" s="440"/>
      <c r="X1" s="440"/>
      <c r="Y1" s="440"/>
      <c r="Z1" s="440"/>
      <c r="AA1" s="440"/>
      <c r="AB1" s="440"/>
    </row>
    <row r="2" spans="1:29" ht="15" thickBot="1">
      <c r="A2" s="202" t="s">
        <v>0</v>
      </c>
      <c r="B2" s="117" t="s">
        <v>4972</v>
      </c>
      <c r="C2" s="202" t="s">
        <v>1</v>
      </c>
      <c r="D2" s="202" t="s">
        <v>3468</v>
      </c>
      <c r="E2" s="202" t="s">
        <v>3469</v>
      </c>
      <c r="F2" s="202" t="s">
        <v>3470</v>
      </c>
      <c r="G2" s="202" t="s">
        <v>3471</v>
      </c>
      <c r="H2" s="202" t="s">
        <v>3</v>
      </c>
      <c r="I2" s="330" t="s">
        <v>3131</v>
      </c>
      <c r="J2" s="203" t="s">
        <v>1000</v>
      </c>
      <c r="K2" s="202" t="s">
        <v>1001</v>
      </c>
      <c r="L2" s="202" t="s">
        <v>3472</v>
      </c>
      <c r="M2" s="204" t="s">
        <v>1842</v>
      </c>
      <c r="N2" s="204" t="s">
        <v>3473</v>
      </c>
      <c r="O2" s="202" t="s">
        <v>2782</v>
      </c>
      <c r="P2" s="70" t="s">
        <v>245</v>
      </c>
      <c r="Q2" s="202" t="s">
        <v>2783</v>
      </c>
      <c r="R2" s="202" t="s">
        <v>3474</v>
      </c>
      <c r="S2" s="202" t="s">
        <v>2412</v>
      </c>
      <c r="T2" s="202" t="s">
        <v>3475</v>
      </c>
      <c r="U2" s="251">
        <v>2.5000000000000001E-2</v>
      </c>
      <c r="V2" s="251">
        <v>0.05</v>
      </c>
      <c r="W2" s="251">
        <v>0.15</v>
      </c>
      <c r="X2" s="251" t="s">
        <v>9519</v>
      </c>
      <c r="Y2" s="251">
        <v>0.85</v>
      </c>
      <c r="Z2" s="251">
        <v>0.95</v>
      </c>
      <c r="AA2" s="251">
        <v>0.97499999999999998</v>
      </c>
      <c r="AB2" s="251" t="s">
        <v>9518</v>
      </c>
      <c r="AC2" s="205" t="s">
        <v>4</v>
      </c>
    </row>
    <row r="3" spans="1:29" ht="15" thickTop="1">
      <c r="A3" s="206" t="s">
        <v>3476</v>
      </c>
      <c r="B3" s="206" t="s">
        <v>9075</v>
      </c>
      <c r="C3" s="206" t="s">
        <v>3477</v>
      </c>
      <c r="D3" s="206" t="s">
        <v>3478</v>
      </c>
      <c r="E3" s="207">
        <v>34.93</v>
      </c>
      <c r="F3" s="206">
        <v>44.3</v>
      </c>
      <c r="G3" s="206">
        <v>6.25</v>
      </c>
      <c r="H3" s="206">
        <v>135.6</v>
      </c>
      <c r="I3" s="206"/>
      <c r="J3" s="208" t="s">
        <v>3479</v>
      </c>
      <c r="K3" s="206"/>
      <c r="L3" s="206" t="s">
        <v>3480</v>
      </c>
      <c r="M3" s="206"/>
      <c r="N3" s="211">
        <v>125.25805555555556</v>
      </c>
      <c r="O3" s="209">
        <v>-0.74</v>
      </c>
      <c r="P3" s="5">
        <f>15.7-4.36*(O3+1)+0.12*(O3+1)*(O3+1)</f>
        <v>14.574512</v>
      </c>
      <c r="Q3" s="206">
        <v>0.93</v>
      </c>
      <c r="R3" s="206" t="s">
        <v>3481</v>
      </c>
      <c r="S3" s="206" t="s">
        <v>3482</v>
      </c>
      <c r="T3" s="206"/>
      <c r="U3" s="403">
        <v>11.7275191015563</v>
      </c>
      <c r="V3" s="403">
        <v>12.364250055411199</v>
      </c>
      <c r="W3" s="403">
        <v>13.6656784714294</v>
      </c>
      <c r="X3" s="403">
        <v>15.818002572738999</v>
      </c>
      <c r="Y3" s="403">
        <v>18.001471982121799</v>
      </c>
      <c r="Z3" s="403">
        <v>19.330982500557699</v>
      </c>
      <c r="AA3" s="403">
        <v>19.9378396814109</v>
      </c>
      <c r="AB3" s="403">
        <v>2.0984678727708901</v>
      </c>
      <c r="AC3" s="206" t="s">
        <v>3483</v>
      </c>
    </row>
    <row r="4" spans="1:29">
      <c r="A4" s="206" t="s">
        <v>3484</v>
      </c>
      <c r="B4" s="206" t="s">
        <v>9076</v>
      </c>
      <c r="C4" s="206" t="s">
        <v>3477</v>
      </c>
      <c r="D4" s="206" t="s">
        <v>3478</v>
      </c>
      <c r="E4" s="207">
        <v>34.93</v>
      </c>
      <c r="F4" s="206">
        <v>44.3</v>
      </c>
      <c r="G4" s="206">
        <v>6.25</v>
      </c>
      <c r="H4" s="206">
        <v>130.5</v>
      </c>
      <c r="I4" s="206"/>
      <c r="J4" s="208" t="s">
        <v>3479</v>
      </c>
      <c r="K4" s="206"/>
      <c r="L4" s="206" t="s">
        <v>3485</v>
      </c>
      <c r="M4" s="206"/>
      <c r="N4" s="211">
        <v>125.69722222222222</v>
      </c>
      <c r="O4" s="209">
        <v>-0.67</v>
      </c>
      <c r="P4" s="5">
        <f>15.7-4.36*(O4+1)+0.12*(O4+1)*(O4+1)</f>
        <v>14.274267999999999</v>
      </c>
      <c r="Q4" s="206" t="s">
        <v>3486</v>
      </c>
      <c r="R4" s="206" t="s">
        <v>3481</v>
      </c>
      <c r="S4" s="206" t="s">
        <v>3482</v>
      </c>
      <c r="T4" s="206"/>
      <c r="U4" s="403">
        <v>11.376025329815899</v>
      </c>
      <c r="V4" s="403">
        <v>12.092806921039401</v>
      </c>
      <c r="W4" s="403">
        <v>13.3796336373315</v>
      </c>
      <c r="X4" s="403">
        <v>15.5669724822547</v>
      </c>
      <c r="Y4" s="403">
        <v>17.770586270133801</v>
      </c>
      <c r="Z4" s="403">
        <v>19.089665921423499</v>
      </c>
      <c r="AA4" s="403">
        <v>19.7283296903531</v>
      </c>
      <c r="AB4" s="403">
        <v>2.1281820231148498</v>
      </c>
      <c r="AC4" s="206" t="s">
        <v>3483</v>
      </c>
    </row>
    <row r="5" spans="1:29">
      <c r="A5" s="206" t="s">
        <v>3487</v>
      </c>
      <c r="B5" s="206" t="s">
        <v>9077</v>
      </c>
      <c r="C5" s="206" t="s">
        <v>3477</v>
      </c>
      <c r="D5" s="206" t="s">
        <v>3478</v>
      </c>
      <c r="E5" s="207">
        <v>34.93</v>
      </c>
      <c r="F5" s="206">
        <v>44.3</v>
      </c>
      <c r="G5" s="206">
        <v>6.25</v>
      </c>
      <c r="H5" s="206">
        <v>121</v>
      </c>
      <c r="I5" s="206"/>
      <c r="J5" s="208" t="s">
        <v>3488</v>
      </c>
      <c r="K5" s="206"/>
      <c r="L5" s="206" t="s">
        <v>3489</v>
      </c>
      <c r="M5" s="206"/>
      <c r="N5" s="211">
        <v>126.51527777777778</v>
      </c>
      <c r="O5" s="209">
        <v>-0.65</v>
      </c>
      <c r="P5" s="5">
        <f>15.7-4.36*(O5+1)+0.12*(O5+1)*(O5+1)</f>
        <v>14.188699999999999</v>
      </c>
      <c r="Q5" s="206" t="s">
        <v>3490</v>
      </c>
      <c r="R5" s="206" t="s">
        <v>3481</v>
      </c>
      <c r="S5" s="206" t="s">
        <v>3482</v>
      </c>
      <c r="T5" s="206"/>
      <c r="U5" s="403">
        <v>11.262311677480101</v>
      </c>
      <c r="V5" s="403">
        <v>12.0143207946166</v>
      </c>
      <c r="W5" s="403">
        <v>13.2775035997152</v>
      </c>
      <c r="X5" s="403">
        <v>15.5277709230542</v>
      </c>
      <c r="Y5" s="403">
        <v>17.740184034995</v>
      </c>
      <c r="Z5" s="403">
        <v>19.031447631359299</v>
      </c>
      <c r="AA5" s="403">
        <v>19.685695964401699</v>
      </c>
      <c r="AB5" s="403">
        <v>2.1507300487398302</v>
      </c>
      <c r="AC5" s="206" t="s">
        <v>3483</v>
      </c>
    </row>
    <row r="6" spans="1:29">
      <c r="A6" s="206" t="s">
        <v>3491</v>
      </c>
      <c r="B6" s="206" t="s">
        <v>9078</v>
      </c>
      <c r="C6" s="206" t="s">
        <v>3477</v>
      </c>
      <c r="D6" s="206" t="s">
        <v>3478</v>
      </c>
      <c r="E6" s="207">
        <v>34.93</v>
      </c>
      <c r="F6" s="206">
        <v>44.3</v>
      </c>
      <c r="G6" s="206">
        <v>6.25</v>
      </c>
      <c r="H6" s="206">
        <v>112.5</v>
      </c>
      <c r="I6" s="206"/>
      <c r="J6" s="208" t="s">
        <v>3488</v>
      </c>
      <c r="K6" s="206"/>
      <c r="L6" s="206" t="s">
        <v>3492</v>
      </c>
      <c r="M6" s="206"/>
      <c r="N6" s="211">
        <v>127.24722222222223</v>
      </c>
      <c r="O6" s="209">
        <v>-0.23</v>
      </c>
      <c r="P6" s="5">
        <f>15.7-4.36*(O6+1)+0.12*(O6+1)*(O6+1)</f>
        <v>12.413948</v>
      </c>
      <c r="Q6" s="206">
        <v>1.28</v>
      </c>
      <c r="R6" s="206" t="s">
        <v>3481</v>
      </c>
      <c r="S6" s="206" t="s">
        <v>3493</v>
      </c>
      <c r="T6" s="206"/>
      <c r="U6" s="403">
        <v>9.7916171704076298</v>
      </c>
      <c r="V6" s="403">
        <v>10.504699099168</v>
      </c>
      <c r="W6" s="403">
        <v>11.820303016986699</v>
      </c>
      <c r="X6" s="403">
        <v>14.0382868103747</v>
      </c>
      <c r="Y6" s="403">
        <v>16.264632799632899</v>
      </c>
      <c r="Z6" s="403">
        <v>17.559031692346199</v>
      </c>
      <c r="AA6" s="403">
        <v>18.232310574600699</v>
      </c>
      <c r="AB6" s="403">
        <v>2.1529326592397702</v>
      </c>
      <c r="AC6" s="206" t="s">
        <v>3483</v>
      </c>
    </row>
    <row r="7" spans="1:29">
      <c r="A7" s="206" t="s">
        <v>3494</v>
      </c>
      <c r="B7" s="206" t="s">
        <v>9079</v>
      </c>
      <c r="C7" s="206" t="s">
        <v>3477</v>
      </c>
      <c r="D7" s="206" t="s">
        <v>3478</v>
      </c>
      <c r="E7" s="207">
        <v>34.93</v>
      </c>
      <c r="F7" s="206">
        <v>44.3</v>
      </c>
      <c r="G7" s="206">
        <v>6.25</v>
      </c>
      <c r="H7" s="206">
        <v>112.5</v>
      </c>
      <c r="I7" s="206"/>
      <c r="J7" s="208" t="s">
        <v>3488</v>
      </c>
      <c r="K7" s="206"/>
      <c r="L7" s="206" t="s">
        <v>3492</v>
      </c>
      <c r="M7" s="206"/>
      <c r="N7" s="211">
        <v>127.24722222222223</v>
      </c>
      <c r="O7" s="209">
        <v>-0.31</v>
      </c>
      <c r="P7" s="5">
        <f t="shared" ref="P7:P28" si="0">15.7-4.36*(O7+1)+0.12*(O7+1)*(O7+1)</f>
        <v>12.748731999999999</v>
      </c>
      <c r="Q7" s="206">
        <v>1.24</v>
      </c>
      <c r="R7" s="206" t="s">
        <v>3481</v>
      </c>
      <c r="S7" s="206" t="s">
        <v>3482</v>
      </c>
      <c r="T7" s="206"/>
      <c r="U7" s="403">
        <v>10.186839547068599</v>
      </c>
      <c r="V7" s="403">
        <v>10.833392742188201</v>
      </c>
      <c r="W7" s="403">
        <v>12.0522957402762</v>
      </c>
      <c r="X7" s="403">
        <v>14.301241873418</v>
      </c>
      <c r="Y7" s="403">
        <v>16.543314854022299</v>
      </c>
      <c r="Z7" s="403">
        <v>17.866015523287501</v>
      </c>
      <c r="AA7" s="403">
        <v>18.562316287702401</v>
      </c>
      <c r="AB7" s="403">
        <v>2.1426607670019</v>
      </c>
      <c r="AC7" s="206" t="s">
        <v>3483</v>
      </c>
    </row>
    <row r="8" spans="1:29">
      <c r="A8" s="206" t="s">
        <v>3495</v>
      </c>
      <c r="B8" s="206" t="s">
        <v>9080</v>
      </c>
      <c r="C8" s="206" t="s">
        <v>3477</v>
      </c>
      <c r="D8" s="206" t="s">
        <v>3478</v>
      </c>
      <c r="E8" s="207">
        <v>34.93</v>
      </c>
      <c r="F8" s="206">
        <v>44.3</v>
      </c>
      <c r="G8" s="206">
        <v>6.25</v>
      </c>
      <c r="H8" s="206">
        <v>112</v>
      </c>
      <c r="I8" s="206"/>
      <c r="J8" s="208" t="s">
        <v>3488</v>
      </c>
      <c r="K8" s="206"/>
      <c r="L8" s="206" t="s">
        <v>3492</v>
      </c>
      <c r="M8" s="206"/>
      <c r="N8" s="211">
        <v>127.29027777777779</v>
      </c>
      <c r="O8" s="209">
        <v>0.02</v>
      </c>
      <c r="P8" s="5">
        <f t="shared" si="0"/>
        <v>11.377647999999999</v>
      </c>
      <c r="Q8" s="206">
        <v>0.72</v>
      </c>
      <c r="R8" s="206" t="s">
        <v>3481</v>
      </c>
      <c r="S8" s="206" t="s">
        <v>3493</v>
      </c>
      <c r="T8" s="206"/>
      <c r="U8" s="403">
        <v>8.9805585493101692</v>
      </c>
      <c r="V8" s="403">
        <v>9.6424847595419294</v>
      </c>
      <c r="W8" s="403">
        <v>10.941487931748201</v>
      </c>
      <c r="X8" s="403">
        <v>13.134978647138301</v>
      </c>
      <c r="Y8" s="403">
        <v>15.3448526918901</v>
      </c>
      <c r="Z8" s="403">
        <v>16.6345448454985</v>
      </c>
      <c r="AA8" s="403">
        <v>17.3589839563599</v>
      </c>
      <c r="AB8" s="403">
        <v>2.1281528648555899</v>
      </c>
      <c r="AC8" s="206" t="s">
        <v>3483</v>
      </c>
    </row>
    <row r="9" spans="1:29">
      <c r="A9" s="206" t="s">
        <v>3496</v>
      </c>
      <c r="B9" s="206" t="s">
        <v>9081</v>
      </c>
      <c r="C9" s="206" t="s">
        <v>3477</v>
      </c>
      <c r="D9" s="206" t="s">
        <v>3478</v>
      </c>
      <c r="E9" s="207">
        <v>34.93</v>
      </c>
      <c r="F9" s="206">
        <v>44.3</v>
      </c>
      <c r="G9" s="206">
        <v>6.25</v>
      </c>
      <c r="H9" s="206">
        <v>112</v>
      </c>
      <c r="I9" s="206"/>
      <c r="J9" s="208" t="s">
        <v>3488</v>
      </c>
      <c r="K9" s="206"/>
      <c r="L9" s="206" t="s">
        <v>3492</v>
      </c>
      <c r="M9" s="206"/>
      <c r="N9" s="211">
        <v>127.29027777777779</v>
      </c>
      <c r="O9" s="209">
        <v>-0.57999999999999996</v>
      </c>
      <c r="P9" s="5">
        <f t="shared" si="0"/>
        <v>13.889967999999998</v>
      </c>
      <c r="Q9" s="206">
        <v>1.29</v>
      </c>
      <c r="R9" s="206" t="s">
        <v>3481</v>
      </c>
      <c r="S9" s="206" t="s">
        <v>3493</v>
      </c>
      <c r="T9" s="206"/>
      <c r="U9" s="403">
        <v>11.0856426782799</v>
      </c>
      <c r="V9" s="403">
        <v>11.7422965083289</v>
      </c>
      <c r="W9" s="403">
        <v>13.0107890941373</v>
      </c>
      <c r="X9" s="403">
        <v>15.2224721510322</v>
      </c>
      <c r="Y9" s="403">
        <v>17.427233119086299</v>
      </c>
      <c r="Z9" s="403">
        <v>18.693922320111199</v>
      </c>
      <c r="AA9" s="403">
        <v>19.402119031101702</v>
      </c>
      <c r="AB9" s="403">
        <v>2.1237792802764801</v>
      </c>
      <c r="AC9" s="206" t="s">
        <v>3483</v>
      </c>
    </row>
    <row r="10" spans="1:29">
      <c r="A10" s="206" t="s">
        <v>3497</v>
      </c>
      <c r="B10" s="206" t="s">
        <v>9082</v>
      </c>
      <c r="C10" s="206" t="s">
        <v>3477</v>
      </c>
      <c r="D10" s="206" t="s">
        <v>3478</v>
      </c>
      <c r="E10" s="207">
        <v>34.93</v>
      </c>
      <c r="F10" s="206">
        <v>44.3</v>
      </c>
      <c r="G10" s="206">
        <v>6.25</v>
      </c>
      <c r="H10" s="206">
        <v>108.2</v>
      </c>
      <c r="I10" s="206"/>
      <c r="J10" s="208" t="s">
        <v>3488</v>
      </c>
      <c r="K10" s="206"/>
      <c r="L10" s="206" t="s">
        <v>3498</v>
      </c>
      <c r="M10" s="206"/>
      <c r="N10" s="211">
        <v>127.61750000000001</v>
      </c>
      <c r="O10" s="209">
        <v>-0.41</v>
      </c>
      <c r="P10" s="5">
        <f t="shared" si="0"/>
        <v>13.169371999999999</v>
      </c>
      <c r="Q10" s="206">
        <v>1.69</v>
      </c>
      <c r="R10" s="206" t="s">
        <v>3481</v>
      </c>
      <c r="S10" s="206" t="s">
        <v>3482</v>
      </c>
      <c r="T10" s="206"/>
      <c r="U10" s="403">
        <v>10.4497801460736</v>
      </c>
      <c r="V10" s="403">
        <v>11.1064808095042</v>
      </c>
      <c r="W10" s="403">
        <v>12.4629045761322</v>
      </c>
      <c r="X10" s="403">
        <v>14.6745876890255</v>
      </c>
      <c r="Y10" s="403">
        <v>16.911312695022001</v>
      </c>
      <c r="Z10" s="403">
        <v>18.2216373506736</v>
      </c>
      <c r="AA10" s="403">
        <v>18.832890946493499</v>
      </c>
      <c r="AB10" s="403">
        <v>2.15456500187641</v>
      </c>
      <c r="AC10" s="206" t="s">
        <v>3483</v>
      </c>
    </row>
    <row r="11" spans="1:29">
      <c r="A11" s="206" t="s">
        <v>3499</v>
      </c>
      <c r="B11" s="206" t="s">
        <v>9083</v>
      </c>
      <c r="C11" s="206" t="s">
        <v>3477</v>
      </c>
      <c r="D11" s="206" t="s">
        <v>3478</v>
      </c>
      <c r="E11" s="207">
        <v>34.93</v>
      </c>
      <c r="F11" s="206">
        <v>44.3</v>
      </c>
      <c r="G11" s="206">
        <v>6.25</v>
      </c>
      <c r="H11" s="206">
        <v>108.2</v>
      </c>
      <c r="I11" s="206"/>
      <c r="J11" s="208" t="s">
        <v>3488</v>
      </c>
      <c r="K11" s="206"/>
      <c r="L11" s="206" t="s">
        <v>3498</v>
      </c>
      <c r="M11" s="206"/>
      <c r="N11" s="211">
        <v>127.61750000000001</v>
      </c>
      <c r="O11" s="209">
        <v>-0.51</v>
      </c>
      <c r="P11" s="5">
        <f t="shared" si="0"/>
        <v>13.592411999999999</v>
      </c>
      <c r="Q11" s="206">
        <v>1.66</v>
      </c>
      <c r="R11" s="206" t="s">
        <v>3481</v>
      </c>
      <c r="S11" s="206" t="s">
        <v>3482</v>
      </c>
      <c r="T11" s="206"/>
      <c r="U11" s="403">
        <v>10.830099085449101</v>
      </c>
      <c r="V11" s="403">
        <v>11.5376257870019</v>
      </c>
      <c r="W11" s="403">
        <v>12.815528252841499</v>
      </c>
      <c r="X11" s="403">
        <v>15.0001500430023</v>
      </c>
      <c r="Y11" s="403">
        <v>17.184962619609401</v>
      </c>
      <c r="Z11" s="403">
        <v>18.4824932589311</v>
      </c>
      <c r="AA11" s="403">
        <v>19.152423583342799</v>
      </c>
      <c r="AB11" s="403">
        <v>2.1146182314893198</v>
      </c>
      <c r="AC11" s="206" t="s">
        <v>3483</v>
      </c>
    </row>
    <row r="12" spans="1:29">
      <c r="A12" s="206" t="s">
        <v>3500</v>
      </c>
      <c r="B12" s="206" t="s">
        <v>9084</v>
      </c>
      <c r="C12" s="206" t="s">
        <v>3477</v>
      </c>
      <c r="D12" s="206" t="s">
        <v>3478</v>
      </c>
      <c r="E12" s="207">
        <v>34.93</v>
      </c>
      <c r="F12" s="206">
        <v>44.3</v>
      </c>
      <c r="G12" s="206">
        <v>6.25</v>
      </c>
      <c r="H12" s="206">
        <v>108.2</v>
      </c>
      <c r="I12" s="206"/>
      <c r="J12" s="208" t="s">
        <v>3488</v>
      </c>
      <c r="K12" s="206"/>
      <c r="L12" s="206" t="s">
        <v>3498</v>
      </c>
      <c r="M12" s="206"/>
      <c r="N12" s="211">
        <v>127.61750000000001</v>
      </c>
      <c r="O12" s="209">
        <v>-0.62</v>
      </c>
      <c r="P12" s="5">
        <f t="shared" si="0"/>
        <v>14.060527999999998</v>
      </c>
      <c r="Q12" s="206">
        <v>1.32</v>
      </c>
      <c r="R12" s="206" t="s">
        <v>3481</v>
      </c>
      <c r="S12" s="206" t="s">
        <v>3482</v>
      </c>
      <c r="T12" s="206"/>
      <c r="U12" s="403">
        <v>11.307225205768599</v>
      </c>
      <c r="V12" s="403">
        <v>11.9015399367697</v>
      </c>
      <c r="W12" s="403">
        <v>13.2092416219998</v>
      </c>
      <c r="X12" s="403">
        <v>15.402924202128</v>
      </c>
      <c r="Y12" s="403">
        <v>17.5857244665963</v>
      </c>
      <c r="Z12" s="403">
        <v>18.835792486291599</v>
      </c>
      <c r="AA12" s="403">
        <v>19.448852975556498</v>
      </c>
      <c r="AB12" s="403">
        <v>2.11178011431344</v>
      </c>
      <c r="AC12" s="206" t="s">
        <v>3483</v>
      </c>
    </row>
    <row r="13" spans="1:29">
      <c r="A13" s="206" t="s">
        <v>3501</v>
      </c>
      <c r="B13" s="206" t="s">
        <v>9085</v>
      </c>
      <c r="C13" s="206" t="s">
        <v>3477</v>
      </c>
      <c r="D13" s="206" t="s">
        <v>3478</v>
      </c>
      <c r="E13" s="207">
        <v>34.93</v>
      </c>
      <c r="F13" s="206">
        <v>44.3</v>
      </c>
      <c r="G13" s="206">
        <v>6.25</v>
      </c>
      <c r="H13" s="206">
        <v>106</v>
      </c>
      <c r="I13" s="206"/>
      <c r="J13" s="208" t="s">
        <v>3488</v>
      </c>
      <c r="K13" s="206"/>
      <c r="L13" s="206" t="s">
        <v>3502</v>
      </c>
      <c r="M13" s="206"/>
      <c r="N13" s="211">
        <v>127.80694444444445</v>
      </c>
      <c r="O13" s="209">
        <v>-0.32</v>
      </c>
      <c r="P13" s="5">
        <f t="shared" si="0"/>
        <v>12.790687999999999</v>
      </c>
      <c r="Q13" s="206">
        <v>0.44</v>
      </c>
      <c r="R13" s="206" t="s">
        <v>3481</v>
      </c>
      <c r="S13" s="206" t="s">
        <v>3482</v>
      </c>
      <c r="T13" s="206"/>
      <c r="U13" s="403">
        <v>10.127204092926799</v>
      </c>
      <c r="V13" s="403">
        <v>10.844976879296899</v>
      </c>
      <c r="W13" s="403">
        <v>12.1274461454038</v>
      </c>
      <c r="X13" s="403">
        <v>14.3231254892927</v>
      </c>
      <c r="Y13" s="403">
        <v>16.504852320332201</v>
      </c>
      <c r="Z13" s="403">
        <v>17.8471984018298</v>
      </c>
      <c r="AA13" s="403">
        <v>18.516762846205499</v>
      </c>
      <c r="AB13" s="403">
        <v>2.1297551468798899</v>
      </c>
      <c r="AC13" s="206" t="s">
        <v>3483</v>
      </c>
    </row>
    <row r="14" spans="1:29">
      <c r="A14" s="206" t="s">
        <v>3503</v>
      </c>
      <c r="B14" s="206" t="s">
        <v>9086</v>
      </c>
      <c r="C14" s="206" t="s">
        <v>3477</v>
      </c>
      <c r="D14" s="206" t="s">
        <v>3478</v>
      </c>
      <c r="E14" s="207">
        <v>34.93</v>
      </c>
      <c r="F14" s="206">
        <v>44.3</v>
      </c>
      <c r="G14" s="206">
        <v>6.25</v>
      </c>
      <c r="H14" s="206">
        <f>H13+0.43</f>
        <v>106.43</v>
      </c>
      <c r="I14" s="206"/>
      <c r="J14" s="208" t="s">
        <v>3488</v>
      </c>
      <c r="K14" s="206"/>
      <c r="L14" s="206" t="s">
        <v>3502</v>
      </c>
      <c r="M14" s="206"/>
      <c r="N14" s="211">
        <v>127.84569444444445</v>
      </c>
      <c r="O14" s="209">
        <v>-0.24</v>
      </c>
      <c r="P14" s="5">
        <f t="shared" si="0"/>
        <v>12.455711999999998</v>
      </c>
      <c r="Q14" s="206">
        <v>1.24</v>
      </c>
      <c r="R14" s="206" t="s">
        <v>3481</v>
      </c>
      <c r="S14" s="206" t="s">
        <v>3504</v>
      </c>
      <c r="T14" s="206"/>
      <c r="U14" s="403">
        <v>9.90189699325005</v>
      </c>
      <c r="V14" s="403">
        <v>10.564691216655399</v>
      </c>
      <c r="W14" s="403">
        <v>11.859039412613299</v>
      </c>
      <c r="X14" s="403">
        <v>14.0507470751004</v>
      </c>
      <c r="Y14" s="403">
        <v>16.257269283223302</v>
      </c>
      <c r="Z14" s="403">
        <v>17.559714338222498</v>
      </c>
      <c r="AA14" s="403">
        <v>18.264540190363402</v>
      </c>
      <c r="AB14" s="403">
        <v>2.1209054175688502</v>
      </c>
      <c r="AC14" s="206" t="s">
        <v>3483</v>
      </c>
    </row>
    <row r="15" spans="1:29">
      <c r="A15" s="206" t="s">
        <v>3503</v>
      </c>
      <c r="B15" s="206" t="s">
        <v>9087</v>
      </c>
      <c r="C15" s="206" t="s">
        <v>3477</v>
      </c>
      <c r="D15" s="206" t="s">
        <v>3478</v>
      </c>
      <c r="E15" s="207">
        <v>34.93</v>
      </c>
      <c r="F15" s="206">
        <v>44.3</v>
      </c>
      <c r="G15" s="206">
        <v>6.25</v>
      </c>
      <c r="H15" s="206">
        <f>H14+0.43</f>
        <v>106.86000000000001</v>
      </c>
      <c r="I15" s="206"/>
      <c r="J15" s="208" t="s">
        <v>3488</v>
      </c>
      <c r="K15" s="206"/>
      <c r="L15" s="206" t="s">
        <v>3502</v>
      </c>
      <c r="M15" s="206"/>
      <c r="N15" s="211">
        <v>127.88272222222223</v>
      </c>
      <c r="O15" s="209">
        <v>-0.53</v>
      </c>
      <c r="P15" s="5">
        <f t="shared" si="0"/>
        <v>13.677308</v>
      </c>
      <c r="Q15" s="206">
        <v>0.17</v>
      </c>
      <c r="R15" s="206" t="s">
        <v>3481</v>
      </c>
      <c r="S15" s="206" t="s">
        <v>3482</v>
      </c>
      <c r="T15" s="206"/>
      <c r="U15" s="403">
        <v>10.950129769796099</v>
      </c>
      <c r="V15" s="403">
        <v>11.546901511114701</v>
      </c>
      <c r="W15" s="403">
        <v>12.8545460046383</v>
      </c>
      <c r="X15" s="403">
        <v>15.061406797100799</v>
      </c>
      <c r="Y15" s="403">
        <v>17.276512535420501</v>
      </c>
      <c r="Z15" s="403">
        <v>18.519239059678799</v>
      </c>
      <c r="AA15" s="403">
        <v>19.215309221467798</v>
      </c>
      <c r="AB15" s="403">
        <v>2.12462752539497</v>
      </c>
      <c r="AC15" s="206" t="s">
        <v>3483</v>
      </c>
    </row>
    <row r="16" spans="1:29">
      <c r="A16" s="206" t="s">
        <v>3505</v>
      </c>
      <c r="B16" s="206" t="s">
        <v>9088</v>
      </c>
      <c r="C16" s="206" t="s">
        <v>3477</v>
      </c>
      <c r="D16" s="206" t="s">
        <v>3478</v>
      </c>
      <c r="E16" s="207">
        <v>34.93</v>
      </c>
      <c r="F16" s="206">
        <v>44.3</v>
      </c>
      <c r="G16" s="206">
        <v>6.25</v>
      </c>
      <c r="H16" s="206">
        <f>H15+0.43</f>
        <v>107.29000000000002</v>
      </c>
      <c r="I16" s="206"/>
      <c r="J16" s="208" t="s">
        <v>3488</v>
      </c>
      <c r="K16" s="206"/>
      <c r="L16" s="206" t="s">
        <v>3502</v>
      </c>
      <c r="M16" s="206"/>
      <c r="N16" s="211">
        <v>127.91975000000001</v>
      </c>
      <c r="O16" s="209">
        <v>-0.26</v>
      </c>
      <c r="P16" s="5">
        <f t="shared" si="0"/>
        <v>12.539311999999999</v>
      </c>
      <c r="Q16" s="206">
        <v>1.23</v>
      </c>
      <c r="R16" s="206" t="s">
        <v>3481</v>
      </c>
      <c r="S16" s="206" t="s">
        <v>3482</v>
      </c>
      <c r="T16" s="206"/>
      <c r="U16" s="403">
        <v>9.9706557042425707</v>
      </c>
      <c r="V16" s="403">
        <v>10.6127488958049</v>
      </c>
      <c r="W16" s="403">
        <v>11.8623856837423</v>
      </c>
      <c r="X16" s="403">
        <v>14.0964079019307</v>
      </c>
      <c r="Y16" s="403">
        <v>16.289860054227699</v>
      </c>
      <c r="Z16" s="403">
        <v>17.589564007783402</v>
      </c>
      <c r="AA16" s="403">
        <v>18.2299249114186</v>
      </c>
      <c r="AB16" s="403">
        <v>2.12019379943834</v>
      </c>
      <c r="AC16" s="206" t="s">
        <v>3483</v>
      </c>
    </row>
    <row r="17" spans="1:29">
      <c r="A17" s="206" t="s">
        <v>3506</v>
      </c>
      <c r="B17" s="206" t="s">
        <v>9089</v>
      </c>
      <c r="C17" s="206" t="s">
        <v>3477</v>
      </c>
      <c r="D17" s="206" t="s">
        <v>3478</v>
      </c>
      <c r="E17" s="207">
        <v>34.93</v>
      </c>
      <c r="F17" s="206">
        <v>44.3</v>
      </c>
      <c r="G17" s="206">
        <v>6.25</v>
      </c>
      <c r="H17" s="206">
        <f>H16+0.43</f>
        <v>107.72000000000003</v>
      </c>
      <c r="I17" s="206"/>
      <c r="J17" s="208" t="s">
        <v>3488</v>
      </c>
      <c r="K17" s="206"/>
      <c r="L17" s="206" t="s">
        <v>3502</v>
      </c>
      <c r="M17" s="206"/>
      <c r="N17" s="211">
        <v>127.95677777777779</v>
      </c>
      <c r="O17" s="209">
        <v>-0.7</v>
      </c>
      <c r="P17" s="5">
        <f t="shared" si="0"/>
        <v>14.402799999999999</v>
      </c>
      <c r="Q17" s="206">
        <v>0.61</v>
      </c>
      <c r="R17" s="206" t="s">
        <v>3481</v>
      </c>
      <c r="S17" s="206" t="s">
        <v>3482</v>
      </c>
      <c r="T17" s="206"/>
      <c r="U17" s="403">
        <v>11.503406360418399</v>
      </c>
      <c r="V17" s="403">
        <v>12.1715541619633</v>
      </c>
      <c r="W17" s="403">
        <v>13.526087235367299</v>
      </c>
      <c r="X17" s="403">
        <v>15.715679238555399</v>
      </c>
      <c r="Y17" s="403">
        <v>17.935938362957899</v>
      </c>
      <c r="Z17" s="403">
        <v>19.1788424222378</v>
      </c>
      <c r="AA17" s="403">
        <v>19.806673374714499</v>
      </c>
      <c r="AB17" s="403">
        <v>2.1157444707405499</v>
      </c>
      <c r="AC17" s="206" t="s">
        <v>3483</v>
      </c>
    </row>
    <row r="18" spans="1:29">
      <c r="A18" s="206" t="s">
        <v>3507</v>
      </c>
      <c r="B18" s="206" t="s">
        <v>9090</v>
      </c>
      <c r="C18" s="206" t="s">
        <v>3477</v>
      </c>
      <c r="D18" s="206" t="s">
        <v>3478</v>
      </c>
      <c r="E18" s="207">
        <v>34.93</v>
      </c>
      <c r="F18" s="206">
        <v>44.3</v>
      </c>
      <c r="G18" s="206">
        <v>6.25</v>
      </c>
      <c r="H18" s="206">
        <f>H17+0.43</f>
        <v>108.15000000000003</v>
      </c>
      <c r="I18" s="206"/>
      <c r="J18" s="208" t="s">
        <v>3488</v>
      </c>
      <c r="K18" s="206"/>
      <c r="L18" s="206" t="s">
        <v>3502</v>
      </c>
      <c r="M18" s="206"/>
      <c r="N18" s="211">
        <v>127.99380555555555</v>
      </c>
      <c r="O18" s="209">
        <v>-0.59</v>
      </c>
      <c r="P18" s="5">
        <f t="shared" si="0"/>
        <v>13.932571999999999</v>
      </c>
      <c r="Q18" s="206">
        <v>0.53</v>
      </c>
      <c r="R18" s="206" t="s">
        <v>3481</v>
      </c>
      <c r="S18" s="206" t="s">
        <v>3482</v>
      </c>
      <c r="T18" s="206"/>
      <c r="U18" s="403">
        <v>11.1130224998572</v>
      </c>
      <c r="V18" s="403">
        <v>11.758542429988401</v>
      </c>
      <c r="W18" s="403">
        <v>13.082750572337501</v>
      </c>
      <c r="X18" s="403">
        <v>15.2961382992743</v>
      </c>
      <c r="Y18" s="403">
        <v>17.506547945293001</v>
      </c>
      <c r="Z18" s="403">
        <v>18.818031322055798</v>
      </c>
      <c r="AA18" s="403">
        <v>19.4900969393778</v>
      </c>
      <c r="AB18" s="403">
        <v>2.1341055266149902</v>
      </c>
      <c r="AC18" s="206" t="s">
        <v>3483</v>
      </c>
    </row>
    <row r="19" spans="1:29">
      <c r="A19" s="206" t="s">
        <v>3508</v>
      </c>
      <c r="B19" s="206" t="s">
        <v>9091</v>
      </c>
      <c r="C19" s="206" t="s">
        <v>3477</v>
      </c>
      <c r="D19" s="206" t="s">
        <v>3478</v>
      </c>
      <c r="E19" s="207">
        <v>34.93</v>
      </c>
      <c r="F19" s="206">
        <v>44.3</v>
      </c>
      <c r="G19" s="206">
        <v>6.25</v>
      </c>
      <c r="H19" s="206">
        <v>103.4</v>
      </c>
      <c r="I19" s="206"/>
      <c r="J19" s="208" t="s">
        <v>3488</v>
      </c>
      <c r="K19" s="206"/>
      <c r="L19" s="206" t="s">
        <v>3509</v>
      </c>
      <c r="M19" s="206"/>
      <c r="N19" s="211">
        <v>128.03083333333333</v>
      </c>
      <c r="O19" s="209">
        <v>-0.27</v>
      </c>
      <c r="P19" s="5">
        <f t="shared" si="0"/>
        <v>12.581147999999999</v>
      </c>
      <c r="Q19" s="206">
        <v>0.44</v>
      </c>
      <c r="R19" s="206" t="s">
        <v>3481</v>
      </c>
      <c r="S19" s="206" t="s">
        <v>3504</v>
      </c>
      <c r="T19" s="206"/>
      <c r="U19" s="403">
        <v>9.9527129257858498</v>
      </c>
      <c r="V19" s="403">
        <v>10.6659007873396</v>
      </c>
      <c r="W19" s="403">
        <v>11.9668478599946</v>
      </c>
      <c r="X19" s="403">
        <v>14.181034449741899</v>
      </c>
      <c r="Y19" s="403">
        <v>16.394361962287199</v>
      </c>
      <c r="Z19" s="403">
        <v>17.690645561483699</v>
      </c>
      <c r="AA19" s="403">
        <v>18.334128422660001</v>
      </c>
      <c r="AB19" s="403">
        <v>2.1403564187363</v>
      </c>
      <c r="AC19" s="206" t="s">
        <v>3483</v>
      </c>
    </row>
    <row r="20" spans="1:29">
      <c r="A20" s="206" t="s">
        <v>3510</v>
      </c>
      <c r="B20" s="206" t="s">
        <v>9092</v>
      </c>
      <c r="C20" s="206" t="s">
        <v>3477</v>
      </c>
      <c r="D20" s="206" t="s">
        <v>3478</v>
      </c>
      <c r="E20" s="207">
        <v>34.93</v>
      </c>
      <c r="F20" s="206">
        <v>44.3</v>
      </c>
      <c r="G20" s="206">
        <v>6.25</v>
      </c>
      <c r="H20" s="206">
        <v>103.4</v>
      </c>
      <c r="I20" s="206"/>
      <c r="J20" s="208" t="s">
        <v>3488</v>
      </c>
      <c r="K20" s="206"/>
      <c r="L20" s="206" t="s">
        <v>3509</v>
      </c>
      <c r="M20" s="206"/>
      <c r="N20" s="211">
        <v>128.03083333333333</v>
      </c>
      <c r="O20" s="209">
        <v>-0.62</v>
      </c>
      <c r="P20" s="5">
        <f t="shared" si="0"/>
        <v>14.060527999999998</v>
      </c>
      <c r="Q20" s="206">
        <v>1.07</v>
      </c>
      <c r="R20" s="206" t="s">
        <v>3481</v>
      </c>
      <c r="S20" s="206" t="s">
        <v>3482</v>
      </c>
      <c r="T20" s="206"/>
      <c r="U20" s="403">
        <v>11.1886820369907</v>
      </c>
      <c r="V20" s="403">
        <v>11.8668206063674</v>
      </c>
      <c r="W20" s="403">
        <v>13.1747116731967</v>
      </c>
      <c r="X20" s="403">
        <v>15.379122415711199</v>
      </c>
      <c r="Y20" s="403">
        <v>17.598174489026601</v>
      </c>
      <c r="Z20" s="403">
        <v>18.8478508607915</v>
      </c>
      <c r="AA20" s="403">
        <v>19.566917863618201</v>
      </c>
      <c r="AB20" s="403">
        <v>2.1295060915556698</v>
      </c>
      <c r="AC20" s="206" t="s">
        <v>3483</v>
      </c>
    </row>
    <row r="21" spans="1:29">
      <c r="A21" s="206" t="s">
        <v>3511</v>
      </c>
      <c r="B21" s="206" t="s">
        <v>9093</v>
      </c>
      <c r="C21" s="206" t="s">
        <v>3477</v>
      </c>
      <c r="D21" s="206" t="s">
        <v>3478</v>
      </c>
      <c r="E21" s="207">
        <v>34.93</v>
      </c>
      <c r="F21" s="206">
        <v>44.3</v>
      </c>
      <c r="G21" s="206">
        <v>6.25</v>
      </c>
      <c r="H21" s="206">
        <v>99</v>
      </c>
      <c r="I21" s="206"/>
      <c r="J21" s="208" t="s">
        <v>3488</v>
      </c>
      <c r="K21" s="206"/>
      <c r="L21" s="206" t="s">
        <v>3509</v>
      </c>
      <c r="M21" s="206"/>
      <c r="N21" s="211">
        <v>128.40972222222223</v>
      </c>
      <c r="O21" s="209">
        <v>-0.85</v>
      </c>
      <c r="P21" s="5">
        <f t="shared" si="0"/>
        <v>15.0487</v>
      </c>
      <c r="Q21" s="206" t="s">
        <v>3512</v>
      </c>
      <c r="R21" s="206" t="s">
        <v>3481</v>
      </c>
      <c r="S21" s="206" t="s">
        <v>3482</v>
      </c>
      <c r="T21" s="206"/>
      <c r="U21" s="403">
        <v>11.983733404299199</v>
      </c>
      <c r="V21" s="403">
        <v>12.677553940766501</v>
      </c>
      <c r="W21" s="403">
        <v>13.999103183635</v>
      </c>
      <c r="X21" s="403">
        <v>16.228336809277799</v>
      </c>
      <c r="Y21" s="403">
        <v>18.460694093107801</v>
      </c>
      <c r="Z21" s="403">
        <v>19.705641928839501</v>
      </c>
      <c r="AA21" s="403">
        <v>20.358052781655498</v>
      </c>
      <c r="AB21" s="403">
        <v>2.13779829648445</v>
      </c>
      <c r="AC21" s="206" t="s">
        <v>3483</v>
      </c>
    </row>
    <row r="22" spans="1:29">
      <c r="A22" s="206" t="s">
        <v>3513</v>
      </c>
      <c r="B22" s="206" t="s">
        <v>9094</v>
      </c>
      <c r="C22" s="206" t="s">
        <v>3477</v>
      </c>
      <c r="D22" s="206" t="s">
        <v>3478</v>
      </c>
      <c r="E22" s="207">
        <v>34.93</v>
      </c>
      <c r="F22" s="206">
        <v>44.3</v>
      </c>
      <c r="G22" s="206">
        <v>6.25</v>
      </c>
      <c r="H22" s="206">
        <v>96.8</v>
      </c>
      <c r="I22" s="206"/>
      <c r="J22" s="208" t="s">
        <v>3488</v>
      </c>
      <c r="K22" s="206"/>
      <c r="L22" s="206" t="s">
        <v>3509</v>
      </c>
      <c r="M22" s="206"/>
      <c r="N22" s="211">
        <v>128.59916666666666</v>
      </c>
      <c r="O22" s="209">
        <v>-0.54</v>
      </c>
      <c r="P22" s="5">
        <f t="shared" si="0"/>
        <v>13.719792</v>
      </c>
      <c r="Q22" s="206">
        <v>0.37</v>
      </c>
      <c r="R22" s="206" t="s">
        <v>3481</v>
      </c>
      <c r="S22" s="206" t="s">
        <v>3482</v>
      </c>
      <c r="T22" s="206"/>
      <c r="U22" s="403">
        <v>10.9244074789999</v>
      </c>
      <c r="V22" s="403">
        <v>11.5801655749648</v>
      </c>
      <c r="W22" s="403">
        <v>12.9081797678437</v>
      </c>
      <c r="X22" s="403">
        <v>15.1357767778702</v>
      </c>
      <c r="Y22" s="403">
        <v>17.345902976349599</v>
      </c>
      <c r="Z22" s="403">
        <v>18.726302082820499</v>
      </c>
      <c r="AA22" s="403">
        <v>19.379227217887099</v>
      </c>
      <c r="AB22" s="403">
        <v>2.15338160725203</v>
      </c>
      <c r="AC22" s="206" t="s">
        <v>3483</v>
      </c>
    </row>
    <row r="23" spans="1:29">
      <c r="A23" s="206" t="s">
        <v>3514</v>
      </c>
      <c r="B23" s="206" t="s">
        <v>9095</v>
      </c>
      <c r="C23" s="206" t="s">
        <v>3477</v>
      </c>
      <c r="D23" s="206" t="s">
        <v>3478</v>
      </c>
      <c r="E23" s="207">
        <v>34.93</v>
      </c>
      <c r="F23" s="206">
        <v>44.3</v>
      </c>
      <c r="G23" s="206">
        <v>6.25</v>
      </c>
      <c r="H23" s="206">
        <v>91.6</v>
      </c>
      <c r="I23" s="206"/>
      <c r="J23" s="208" t="s">
        <v>3488</v>
      </c>
      <c r="K23" s="206"/>
      <c r="L23" s="206" t="s">
        <v>3515</v>
      </c>
      <c r="M23" s="206"/>
      <c r="N23" s="211">
        <v>129.04694444444445</v>
      </c>
      <c r="O23" s="209">
        <v>-0.19</v>
      </c>
      <c r="P23" s="5">
        <f t="shared" si="0"/>
        <v>12.247131999999999</v>
      </c>
      <c r="Q23" s="206">
        <v>0.31</v>
      </c>
      <c r="R23" s="206" t="s">
        <v>3481</v>
      </c>
      <c r="S23" s="206" t="s">
        <v>3516</v>
      </c>
      <c r="T23" s="206"/>
      <c r="U23" s="403">
        <v>9.5765295701983995</v>
      </c>
      <c r="V23" s="403">
        <v>10.253448094493001</v>
      </c>
      <c r="W23" s="403">
        <v>11.6135151520115</v>
      </c>
      <c r="X23" s="403">
        <v>13.8418914458777</v>
      </c>
      <c r="Y23" s="403">
        <v>16.065589699335799</v>
      </c>
      <c r="Z23" s="403">
        <v>17.383158428739701</v>
      </c>
      <c r="AA23" s="403">
        <v>17.953953236894201</v>
      </c>
      <c r="AB23" s="403">
        <v>2.1504693049916801</v>
      </c>
      <c r="AC23" s="206" t="s">
        <v>3483</v>
      </c>
    </row>
    <row r="24" spans="1:29">
      <c r="A24" s="206" t="s">
        <v>3517</v>
      </c>
      <c r="B24" s="206" t="s">
        <v>9096</v>
      </c>
      <c r="C24" s="206" t="s">
        <v>3477</v>
      </c>
      <c r="D24" s="206" t="s">
        <v>3478</v>
      </c>
      <c r="E24" s="207">
        <v>34.93</v>
      </c>
      <c r="F24" s="206">
        <v>44.3</v>
      </c>
      <c r="G24" s="206">
        <v>6.25</v>
      </c>
      <c r="H24" s="206">
        <v>87.2</v>
      </c>
      <c r="I24" s="206"/>
      <c r="J24" s="208" t="s">
        <v>3488</v>
      </c>
      <c r="K24" s="206"/>
      <c r="L24" s="206" t="s">
        <v>3518</v>
      </c>
      <c r="M24" s="206"/>
      <c r="N24" s="211">
        <v>129.4</v>
      </c>
      <c r="O24" s="209">
        <v>-0.6</v>
      </c>
      <c r="P24" s="5">
        <f t="shared" si="0"/>
        <v>13.975199999999999</v>
      </c>
      <c r="Q24" s="206">
        <v>0.11</v>
      </c>
      <c r="R24" s="206" t="s">
        <v>3481</v>
      </c>
      <c r="S24" s="206" t="s">
        <v>3519</v>
      </c>
      <c r="T24" s="206"/>
      <c r="U24" s="403">
        <v>11.084081916872201</v>
      </c>
      <c r="V24" s="403">
        <v>11.75391765298</v>
      </c>
      <c r="W24" s="403">
        <v>13.105048268935899</v>
      </c>
      <c r="X24" s="403">
        <v>15.336634226090601</v>
      </c>
      <c r="Y24" s="403">
        <v>17.563491359615899</v>
      </c>
      <c r="Z24" s="403">
        <v>18.836491898485001</v>
      </c>
      <c r="AA24" s="403">
        <v>19.537595525942201</v>
      </c>
      <c r="AB24" s="403">
        <v>2.1443354582819101</v>
      </c>
      <c r="AC24" s="206" t="s">
        <v>3483</v>
      </c>
    </row>
    <row r="25" spans="1:29">
      <c r="A25" s="206" t="s">
        <v>3520</v>
      </c>
      <c r="B25" s="206" t="s">
        <v>9097</v>
      </c>
      <c r="C25" s="206" t="s">
        <v>3477</v>
      </c>
      <c r="D25" s="206" t="s">
        <v>3478</v>
      </c>
      <c r="E25" s="207">
        <v>34.93</v>
      </c>
      <c r="F25" s="206">
        <v>44.3</v>
      </c>
      <c r="G25" s="206">
        <v>6.25</v>
      </c>
      <c r="H25" s="206">
        <v>85.8</v>
      </c>
      <c r="I25" s="206"/>
      <c r="J25" s="208" t="s">
        <v>3488</v>
      </c>
      <c r="K25" s="206"/>
      <c r="L25" s="206" t="s">
        <v>3518</v>
      </c>
      <c r="M25" s="206"/>
      <c r="N25" s="211">
        <v>129.45600000000002</v>
      </c>
      <c r="O25" s="209">
        <v>-0.31</v>
      </c>
      <c r="P25" s="5">
        <f t="shared" si="0"/>
        <v>12.748731999999999</v>
      </c>
      <c r="Q25" s="206" t="s">
        <v>3521</v>
      </c>
      <c r="R25" s="206" t="s">
        <v>3481</v>
      </c>
      <c r="S25" s="206" t="s">
        <v>3522</v>
      </c>
      <c r="T25" s="206"/>
      <c r="U25" s="403">
        <v>10.198561570835601</v>
      </c>
      <c r="V25" s="403">
        <v>10.851097656411</v>
      </c>
      <c r="W25" s="403">
        <v>12.123005278758701</v>
      </c>
      <c r="X25" s="403">
        <v>14.324205839287</v>
      </c>
      <c r="Y25" s="403">
        <v>16.508768087743402</v>
      </c>
      <c r="Z25" s="403">
        <v>17.8037814875231</v>
      </c>
      <c r="AA25" s="403">
        <v>18.4493947326559</v>
      </c>
      <c r="AB25" s="403">
        <v>2.1163548530931999</v>
      </c>
      <c r="AC25" s="206" t="s">
        <v>3483</v>
      </c>
    </row>
    <row r="26" spans="1:29">
      <c r="A26" s="206" t="s">
        <v>3523</v>
      </c>
      <c r="B26" s="206" t="s">
        <v>9098</v>
      </c>
      <c r="C26" s="206" t="s">
        <v>3477</v>
      </c>
      <c r="D26" s="206" t="s">
        <v>3478</v>
      </c>
      <c r="E26" s="207">
        <v>34.93</v>
      </c>
      <c r="F26" s="206">
        <v>44.3</v>
      </c>
      <c r="G26" s="206">
        <v>6.25</v>
      </c>
      <c r="H26" s="206">
        <v>80</v>
      </c>
      <c r="I26" s="206"/>
      <c r="J26" s="208" t="s">
        <v>3488</v>
      </c>
      <c r="K26" s="206"/>
      <c r="L26" s="206" t="s">
        <v>3518</v>
      </c>
      <c r="M26" s="206"/>
      <c r="N26" s="211">
        <v>129.60363636363638</v>
      </c>
      <c r="O26" s="209">
        <v>-0.34</v>
      </c>
      <c r="P26" s="5">
        <f t="shared" si="0"/>
        <v>12.874672</v>
      </c>
      <c r="Q26" s="206" t="s">
        <v>3524</v>
      </c>
      <c r="R26" s="206" t="s">
        <v>3481</v>
      </c>
      <c r="S26" s="206" t="s">
        <v>3516</v>
      </c>
      <c r="T26" s="206"/>
      <c r="U26" s="403">
        <v>10.3057573920441</v>
      </c>
      <c r="V26" s="403">
        <v>10.967886653437599</v>
      </c>
      <c r="W26" s="403">
        <v>12.2022534908933</v>
      </c>
      <c r="X26" s="403">
        <v>14.425899510477</v>
      </c>
      <c r="Y26" s="403">
        <v>16.6468600282561</v>
      </c>
      <c r="Z26" s="403">
        <v>18.023469009717399</v>
      </c>
      <c r="AA26" s="403">
        <v>18.7107130673859</v>
      </c>
      <c r="AB26" s="403">
        <v>2.1438107953190402</v>
      </c>
      <c r="AC26" s="206" t="s">
        <v>3483</v>
      </c>
    </row>
    <row r="27" spans="1:29">
      <c r="A27" s="206" t="s">
        <v>3525</v>
      </c>
      <c r="B27" s="206" t="s">
        <v>9099</v>
      </c>
      <c r="C27" s="206" t="s">
        <v>3477</v>
      </c>
      <c r="D27" s="206" t="s">
        <v>3478</v>
      </c>
      <c r="E27" s="207">
        <v>34.93</v>
      </c>
      <c r="F27" s="206">
        <v>44.3</v>
      </c>
      <c r="G27" s="206">
        <v>6.25</v>
      </c>
      <c r="H27" s="206">
        <v>80</v>
      </c>
      <c r="I27" s="206"/>
      <c r="J27" s="208" t="s">
        <v>3488</v>
      </c>
      <c r="K27" s="206"/>
      <c r="L27" s="206" t="s">
        <v>3518</v>
      </c>
      <c r="M27" s="206"/>
      <c r="N27" s="211">
        <v>129.60363636363638</v>
      </c>
      <c r="O27" s="209">
        <v>-0.26</v>
      </c>
      <c r="P27" s="5">
        <f t="shared" si="0"/>
        <v>12.539311999999999</v>
      </c>
      <c r="Q27" s="206">
        <v>0.65</v>
      </c>
      <c r="R27" s="206" t="s">
        <v>3481</v>
      </c>
      <c r="S27" s="206" t="s">
        <v>3504</v>
      </c>
      <c r="T27" s="206"/>
      <c r="U27" s="403">
        <v>9.9633925618774697</v>
      </c>
      <c r="V27" s="403">
        <v>10.6520013247222</v>
      </c>
      <c r="W27" s="403">
        <v>11.9554134781858</v>
      </c>
      <c r="X27" s="403">
        <v>14.169792578500701</v>
      </c>
      <c r="Y27" s="403">
        <v>16.3681899360455</v>
      </c>
      <c r="Z27" s="403">
        <v>17.705881644520499</v>
      </c>
      <c r="AA27" s="403">
        <v>18.3401024717827</v>
      </c>
      <c r="AB27" s="403">
        <v>2.13537025567592</v>
      </c>
      <c r="AC27" s="206" t="s">
        <v>3483</v>
      </c>
    </row>
    <row r="28" spans="1:29">
      <c r="A28" s="206" t="s">
        <v>3526</v>
      </c>
      <c r="B28" s="206" t="s">
        <v>9100</v>
      </c>
      <c r="C28" s="206" t="s">
        <v>3477</v>
      </c>
      <c r="D28" s="206" t="s">
        <v>3478</v>
      </c>
      <c r="E28" s="207">
        <v>34.93</v>
      </c>
      <c r="F28" s="206">
        <v>44.3</v>
      </c>
      <c r="G28" s="206">
        <v>6.25</v>
      </c>
      <c r="H28" s="206">
        <v>79.5</v>
      </c>
      <c r="I28" s="206"/>
      <c r="J28" s="208" t="s">
        <v>3488</v>
      </c>
      <c r="K28" s="206"/>
      <c r="L28" s="206" t="s">
        <v>3527</v>
      </c>
      <c r="M28" s="206"/>
      <c r="N28" s="211">
        <v>129.61636363636364</v>
      </c>
      <c r="O28" s="209">
        <v>-0.71</v>
      </c>
      <c r="P28" s="5">
        <f t="shared" si="0"/>
        <v>14.445691999999999</v>
      </c>
      <c r="Q28" s="206" t="s">
        <v>3528</v>
      </c>
      <c r="R28" s="206" t="s">
        <v>3481</v>
      </c>
      <c r="S28" s="206" t="s">
        <v>3529</v>
      </c>
      <c r="T28" s="206"/>
      <c r="U28" s="403">
        <v>11.6066935702141</v>
      </c>
      <c r="V28" s="403">
        <v>12.2406233920993</v>
      </c>
      <c r="W28" s="403">
        <v>13.548472907786801</v>
      </c>
      <c r="X28" s="403">
        <v>15.759352422567799</v>
      </c>
      <c r="Y28" s="403">
        <v>17.955721137398299</v>
      </c>
      <c r="Z28" s="403">
        <v>19.278953802588401</v>
      </c>
      <c r="AA28" s="403">
        <v>19.996228425761601</v>
      </c>
      <c r="AB28" s="403">
        <v>2.1353343573783299</v>
      </c>
      <c r="AC28" s="206" t="s">
        <v>3483</v>
      </c>
    </row>
    <row r="29" spans="1:29">
      <c r="A29" s="206" t="s">
        <v>3530</v>
      </c>
      <c r="B29" s="206" t="s">
        <v>9101</v>
      </c>
      <c r="C29" s="206" t="s">
        <v>3477</v>
      </c>
      <c r="D29" s="206" t="s">
        <v>3478</v>
      </c>
      <c r="E29" s="207">
        <v>34.93</v>
      </c>
      <c r="F29" s="206">
        <v>44.3</v>
      </c>
      <c r="G29" s="206">
        <v>6.25</v>
      </c>
      <c r="H29" s="206">
        <v>71.3</v>
      </c>
      <c r="I29" s="206"/>
      <c r="J29" s="208" t="s">
        <v>3488</v>
      </c>
      <c r="K29" s="206"/>
      <c r="L29" s="206" t="s">
        <v>3527</v>
      </c>
      <c r="M29" s="206"/>
      <c r="N29" s="211">
        <v>129.82509090909093</v>
      </c>
      <c r="O29" s="209">
        <v>-0.35</v>
      </c>
      <c r="P29" s="5">
        <f>15.7-4.36*(O29+1)+0.12*(O29+1)*(O29+1)</f>
        <v>12.916700000000001</v>
      </c>
      <c r="Q29" s="206">
        <v>0.53</v>
      </c>
      <c r="R29" s="206" t="s">
        <v>3481</v>
      </c>
      <c r="S29" s="206" t="s">
        <v>3522</v>
      </c>
      <c r="T29" s="206"/>
      <c r="U29" s="403">
        <v>10.215209530350201</v>
      </c>
      <c r="V29" s="403">
        <v>10.915655512827099</v>
      </c>
      <c r="W29" s="403">
        <v>12.3016538142789</v>
      </c>
      <c r="X29" s="403">
        <v>14.4450653381489</v>
      </c>
      <c r="Y29" s="403">
        <v>16.6155483678126</v>
      </c>
      <c r="Z29" s="403">
        <v>17.9946624187548</v>
      </c>
      <c r="AA29" s="403">
        <v>18.663952020018101</v>
      </c>
      <c r="AB29" s="403">
        <v>2.12387316285474</v>
      </c>
      <c r="AC29" s="206" t="s">
        <v>3483</v>
      </c>
    </row>
    <row r="30" spans="1:29">
      <c r="A30" s="206" t="s">
        <v>3531</v>
      </c>
      <c r="B30" s="206" t="s">
        <v>9102</v>
      </c>
      <c r="C30" s="206" t="s">
        <v>3477</v>
      </c>
      <c r="D30" s="206" t="s">
        <v>3478</v>
      </c>
      <c r="E30" s="207">
        <v>34.93</v>
      </c>
      <c r="F30" s="206">
        <v>44.3</v>
      </c>
      <c r="G30" s="206">
        <v>6.25</v>
      </c>
      <c r="H30" s="206">
        <v>66.8</v>
      </c>
      <c r="I30" s="206"/>
      <c r="J30" s="208" t="s">
        <v>3488</v>
      </c>
      <c r="K30" s="206"/>
      <c r="L30" s="206" t="s">
        <v>3532</v>
      </c>
      <c r="M30" s="206"/>
      <c r="N30" s="211">
        <v>129.93963636363637</v>
      </c>
      <c r="O30" s="209">
        <v>-0.52</v>
      </c>
      <c r="P30" s="5">
        <f>15.7-4.36*(O30+1)+0.12*(O30+1)*(O30+1)</f>
        <v>13.634847999999998</v>
      </c>
      <c r="Q30" s="206">
        <v>0.69</v>
      </c>
      <c r="R30" s="206" t="s">
        <v>3481</v>
      </c>
      <c r="S30" s="206" t="s">
        <v>3522</v>
      </c>
      <c r="T30" s="206"/>
      <c r="U30" s="403">
        <v>10.876433395754701</v>
      </c>
      <c r="V30" s="403">
        <v>11.564911378215401</v>
      </c>
      <c r="W30" s="403">
        <v>12.8991664133302</v>
      </c>
      <c r="X30" s="403">
        <v>15.088925803075901</v>
      </c>
      <c r="Y30" s="403">
        <v>17.307251729180798</v>
      </c>
      <c r="Z30" s="403">
        <v>18.661827780701699</v>
      </c>
      <c r="AA30" s="403">
        <v>19.3666864210266</v>
      </c>
      <c r="AB30" s="403">
        <v>2.1400692933186298</v>
      </c>
      <c r="AC30" s="206" t="s">
        <v>3483</v>
      </c>
    </row>
    <row r="31" spans="1:29">
      <c r="A31" s="206" t="s">
        <v>3533</v>
      </c>
      <c r="B31" s="206" t="s">
        <v>9103</v>
      </c>
      <c r="C31" s="206" t="s">
        <v>3477</v>
      </c>
      <c r="D31" s="206" t="s">
        <v>3478</v>
      </c>
      <c r="E31" s="207">
        <v>34.93</v>
      </c>
      <c r="F31" s="206">
        <v>44.3</v>
      </c>
      <c r="G31" s="206">
        <v>6.25</v>
      </c>
      <c r="H31" s="206">
        <v>65.5</v>
      </c>
      <c r="I31" s="206"/>
      <c r="J31" s="208" t="s">
        <v>3488</v>
      </c>
      <c r="K31" s="206"/>
      <c r="L31" s="206" t="s">
        <v>3532</v>
      </c>
      <c r="M31" s="206"/>
      <c r="N31" s="211">
        <v>129.9727272727273</v>
      </c>
      <c r="O31" s="209">
        <v>-0.4</v>
      </c>
      <c r="P31" s="5">
        <f t="shared" ref="P31:P66" si="1">15.7-4.36*(O31+1)+0.12*(O31+1)*(O31+1)</f>
        <v>13.1272</v>
      </c>
      <c r="Q31" s="206">
        <v>0.55000000000000004</v>
      </c>
      <c r="R31" s="206" t="s">
        <v>3481</v>
      </c>
      <c r="S31" s="206" t="s">
        <v>3534</v>
      </c>
      <c r="T31" s="206"/>
      <c r="U31" s="403">
        <v>10.3953084734213</v>
      </c>
      <c r="V31" s="403">
        <v>11.1227029702686</v>
      </c>
      <c r="W31" s="403">
        <v>12.3863888738979</v>
      </c>
      <c r="X31" s="403">
        <v>14.5865020827218</v>
      </c>
      <c r="Y31" s="403">
        <v>16.804291652779199</v>
      </c>
      <c r="Z31" s="403">
        <v>18.137897052777401</v>
      </c>
      <c r="AA31" s="403">
        <v>18.816088046833801</v>
      </c>
      <c r="AB31" s="403">
        <v>2.1425443052147801</v>
      </c>
      <c r="AC31" s="206" t="s">
        <v>3483</v>
      </c>
    </row>
    <row r="32" spans="1:29">
      <c r="A32" s="206" t="s">
        <v>3535</v>
      </c>
      <c r="B32" s="206" t="s">
        <v>9104</v>
      </c>
      <c r="C32" s="206" t="s">
        <v>3477</v>
      </c>
      <c r="D32" s="206" t="s">
        <v>3478</v>
      </c>
      <c r="E32" s="207">
        <v>34.93</v>
      </c>
      <c r="F32" s="206">
        <v>44.3</v>
      </c>
      <c r="G32" s="206">
        <v>6.25</v>
      </c>
      <c r="H32" s="206">
        <v>64.3</v>
      </c>
      <c r="I32" s="206"/>
      <c r="J32" s="208" t="s">
        <v>3488</v>
      </c>
      <c r="K32" s="206"/>
      <c r="L32" s="206" t="s">
        <v>3532</v>
      </c>
      <c r="M32" s="206"/>
      <c r="N32" s="211">
        <v>130.00327272727273</v>
      </c>
      <c r="O32" s="209">
        <v>-0.49</v>
      </c>
      <c r="P32" s="5">
        <f t="shared" si="1"/>
        <v>13.507611999999998</v>
      </c>
      <c r="Q32" s="206" t="s">
        <v>3536</v>
      </c>
      <c r="R32" s="206" t="s">
        <v>3481</v>
      </c>
      <c r="S32" s="206" t="s">
        <v>3522</v>
      </c>
      <c r="T32" s="206"/>
      <c r="U32" s="403">
        <v>10.756739274290799</v>
      </c>
      <c r="V32" s="403">
        <v>11.400568631117</v>
      </c>
      <c r="W32" s="403">
        <v>12.7230895882563</v>
      </c>
      <c r="X32" s="403">
        <v>14.962726288741001</v>
      </c>
      <c r="Y32" s="403">
        <v>17.2071229386924</v>
      </c>
      <c r="Z32" s="403">
        <v>18.5008242374148</v>
      </c>
      <c r="AA32" s="403">
        <v>19.163164307372099</v>
      </c>
      <c r="AB32" s="403">
        <v>2.1521290272351101</v>
      </c>
      <c r="AC32" s="206" t="s">
        <v>3483</v>
      </c>
    </row>
    <row r="33" spans="1:29">
      <c r="A33" s="206" t="s">
        <v>3537</v>
      </c>
      <c r="B33" s="206" t="s">
        <v>9105</v>
      </c>
      <c r="C33" s="206" t="s">
        <v>3477</v>
      </c>
      <c r="D33" s="206" t="s">
        <v>3478</v>
      </c>
      <c r="E33" s="207">
        <v>34.93</v>
      </c>
      <c r="F33" s="206">
        <v>44.3</v>
      </c>
      <c r="G33" s="206">
        <v>6.25</v>
      </c>
      <c r="H33" s="206">
        <v>62.5</v>
      </c>
      <c r="I33" s="206"/>
      <c r="J33" s="208" t="s">
        <v>3488</v>
      </c>
      <c r="K33" s="206"/>
      <c r="L33" s="206" t="s">
        <v>3532</v>
      </c>
      <c r="M33" s="206"/>
      <c r="N33" s="211">
        <v>130.04909090909092</v>
      </c>
      <c r="O33" s="209">
        <v>-0.7</v>
      </c>
      <c r="P33" s="5">
        <f t="shared" si="1"/>
        <v>14.402799999999999</v>
      </c>
      <c r="Q33" s="206">
        <v>0.38</v>
      </c>
      <c r="R33" s="206" t="s">
        <v>3481</v>
      </c>
      <c r="S33" s="206" t="s">
        <v>3522</v>
      </c>
      <c r="T33" s="206"/>
      <c r="U33" s="403">
        <v>11.5300563323816</v>
      </c>
      <c r="V33" s="403">
        <v>12.205680864339101</v>
      </c>
      <c r="W33" s="403">
        <v>13.5335766935856</v>
      </c>
      <c r="X33" s="403">
        <v>15.71191087149</v>
      </c>
      <c r="Y33" s="403">
        <v>17.896182715092799</v>
      </c>
      <c r="Z33" s="403">
        <v>19.186975878124599</v>
      </c>
      <c r="AA33" s="403">
        <v>19.806865857007701</v>
      </c>
      <c r="AB33" s="403">
        <v>2.1206505431433902</v>
      </c>
      <c r="AC33" s="206" t="s">
        <v>3483</v>
      </c>
    </row>
    <row r="34" spans="1:29">
      <c r="A34" s="206" t="s">
        <v>3538</v>
      </c>
      <c r="B34" s="206" t="s">
        <v>9106</v>
      </c>
      <c r="C34" s="206" t="s">
        <v>3477</v>
      </c>
      <c r="D34" s="206" t="s">
        <v>3478</v>
      </c>
      <c r="E34" s="207">
        <v>34.93</v>
      </c>
      <c r="F34" s="206">
        <v>44.3</v>
      </c>
      <c r="G34" s="206">
        <v>6.25</v>
      </c>
      <c r="H34" s="206">
        <v>56</v>
      </c>
      <c r="I34" s="206"/>
      <c r="J34" s="208" t="s">
        <v>3488</v>
      </c>
      <c r="K34" s="206"/>
      <c r="L34" s="206" t="s">
        <v>3539</v>
      </c>
      <c r="M34" s="206"/>
      <c r="N34" s="211">
        <v>130.21454545454546</v>
      </c>
      <c r="O34" s="209">
        <v>-0.78</v>
      </c>
      <c r="P34" s="157">
        <f t="shared" si="1"/>
        <v>14.746608</v>
      </c>
      <c r="Q34" s="206">
        <v>0.52</v>
      </c>
      <c r="R34" s="206" t="s">
        <v>3481</v>
      </c>
      <c r="S34" s="206" t="s">
        <v>3415</v>
      </c>
      <c r="T34" s="206"/>
      <c r="U34" s="403">
        <v>11.6615275845657</v>
      </c>
      <c r="V34" s="403">
        <v>12.396929128390299</v>
      </c>
      <c r="W34" s="403">
        <v>13.698200643574401</v>
      </c>
      <c r="X34" s="403">
        <v>15.9395328192325</v>
      </c>
      <c r="Y34" s="403">
        <v>18.175839448161799</v>
      </c>
      <c r="Z34" s="403">
        <v>19.490383522861901</v>
      </c>
      <c r="AA34" s="403">
        <v>20.099711181478298</v>
      </c>
      <c r="AB34" s="403">
        <v>2.1511580841799001</v>
      </c>
      <c r="AC34" s="206" t="s">
        <v>3483</v>
      </c>
    </row>
    <row r="35" spans="1:29">
      <c r="A35" s="206" t="s">
        <v>3540</v>
      </c>
      <c r="B35" s="206" t="s">
        <v>9107</v>
      </c>
      <c r="C35" s="206" t="s">
        <v>3477</v>
      </c>
      <c r="D35" s="206" t="s">
        <v>3478</v>
      </c>
      <c r="E35" s="207">
        <v>34.93</v>
      </c>
      <c r="F35" s="206">
        <v>44.3</v>
      </c>
      <c r="G35" s="206">
        <v>6.25</v>
      </c>
      <c r="H35" s="206">
        <v>54.5</v>
      </c>
      <c r="I35" s="206"/>
      <c r="J35" s="208" t="s">
        <v>3488</v>
      </c>
      <c r="K35" s="206"/>
      <c r="L35" s="206" t="s">
        <v>3539</v>
      </c>
      <c r="M35" s="206"/>
      <c r="N35" s="211">
        <v>130.25272727272727</v>
      </c>
      <c r="O35" s="209">
        <v>-0.53</v>
      </c>
      <c r="P35" s="5">
        <f t="shared" si="1"/>
        <v>13.677308</v>
      </c>
      <c r="Q35" s="206">
        <v>0.1</v>
      </c>
      <c r="R35" s="206" t="s">
        <v>3481</v>
      </c>
      <c r="S35" s="206" t="s">
        <v>3415</v>
      </c>
      <c r="T35" s="206"/>
      <c r="U35" s="403">
        <v>10.934511398647199</v>
      </c>
      <c r="V35" s="403">
        <v>11.5965641582186</v>
      </c>
      <c r="W35" s="403">
        <v>12.853027583684201</v>
      </c>
      <c r="X35" s="403">
        <v>15.052332882835699</v>
      </c>
      <c r="Y35" s="403">
        <v>17.2213070423545</v>
      </c>
      <c r="Z35" s="403">
        <v>18.579498513877201</v>
      </c>
      <c r="AA35" s="403">
        <v>19.226511232595598</v>
      </c>
      <c r="AB35" s="403">
        <v>2.1102115332843501</v>
      </c>
      <c r="AC35" s="206" t="s">
        <v>3483</v>
      </c>
    </row>
    <row r="36" spans="1:29">
      <c r="A36" s="206" t="s">
        <v>3541</v>
      </c>
      <c r="B36" s="206" t="s">
        <v>9108</v>
      </c>
      <c r="C36" s="206" t="s">
        <v>3477</v>
      </c>
      <c r="D36" s="206" t="s">
        <v>3478</v>
      </c>
      <c r="E36" s="207">
        <v>34.93</v>
      </c>
      <c r="F36" s="206">
        <v>44.3</v>
      </c>
      <c r="G36" s="206">
        <v>6.25</v>
      </c>
      <c r="H36" s="206">
        <v>54</v>
      </c>
      <c r="I36" s="206"/>
      <c r="J36" s="208" t="s">
        <v>3488</v>
      </c>
      <c r="K36" s="206"/>
      <c r="L36" s="206" t="s">
        <v>3539</v>
      </c>
      <c r="M36" s="206"/>
      <c r="N36" s="211">
        <v>130.26545454545456</v>
      </c>
      <c r="O36" s="209">
        <v>-0.44</v>
      </c>
      <c r="P36" s="5">
        <f t="shared" si="1"/>
        <v>13.296031999999999</v>
      </c>
      <c r="Q36" s="206">
        <v>0.6</v>
      </c>
      <c r="R36" s="206" t="s">
        <v>3481</v>
      </c>
      <c r="S36" s="206" t="s">
        <v>3415</v>
      </c>
      <c r="T36" s="206"/>
      <c r="U36" s="403">
        <v>10.6002022478706</v>
      </c>
      <c r="V36" s="403">
        <v>11.286055622972301</v>
      </c>
      <c r="W36" s="403">
        <v>12.598368278332901</v>
      </c>
      <c r="X36" s="403">
        <v>14.7667284829165</v>
      </c>
      <c r="Y36" s="403">
        <v>16.965795766498399</v>
      </c>
      <c r="Z36" s="403">
        <v>18.2147035925076</v>
      </c>
      <c r="AA36" s="403">
        <v>18.875084003927402</v>
      </c>
      <c r="AB36" s="403">
        <v>2.11056232572682</v>
      </c>
      <c r="AC36" s="206" t="s">
        <v>3483</v>
      </c>
    </row>
    <row r="37" spans="1:29">
      <c r="A37" s="206" t="s">
        <v>3542</v>
      </c>
      <c r="B37" s="206" t="s">
        <v>9109</v>
      </c>
      <c r="C37" s="206" t="s">
        <v>3477</v>
      </c>
      <c r="D37" s="206" t="s">
        <v>3478</v>
      </c>
      <c r="E37" s="207">
        <v>34.93</v>
      </c>
      <c r="F37" s="206">
        <v>44.3</v>
      </c>
      <c r="G37" s="206">
        <v>6.25</v>
      </c>
      <c r="H37" s="206">
        <v>53.5</v>
      </c>
      <c r="I37" s="206"/>
      <c r="J37" s="208" t="s">
        <v>3488</v>
      </c>
      <c r="K37" s="206"/>
      <c r="L37" s="206" t="s">
        <v>3539</v>
      </c>
      <c r="M37" s="206"/>
      <c r="N37" s="211">
        <v>130.27818181818182</v>
      </c>
      <c r="O37" s="209">
        <v>-0.68</v>
      </c>
      <c r="P37" s="5">
        <f t="shared" si="1"/>
        <v>14.317088</v>
      </c>
      <c r="Q37" s="206">
        <v>0.46</v>
      </c>
      <c r="R37" s="206" t="s">
        <v>3481</v>
      </c>
      <c r="S37" s="206" t="s">
        <v>3415</v>
      </c>
      <c r="T37" s="206"/>
      <c r="U37" s="403">
        <v>11.5685993636547</v>
      </c>
      <c r="V37" s="403">
        <v>12.189031375744801</v>
      </c>
      <c r="W37" s="403">
        <v>13.4607810124315</v>
      </c>
      <c r="X37" s="403">
        <v>15.627045627004501</v>
      </c>
      <c r="Y37" s="403">
        <v>17.834118635281602</v>
      </c>
      <c r="Z37" s="403">
        <v>19.1461812712629</v>
      </c>
      <c r="AA37" s="403">
        <v>19.852870911795101</v>
      </c>
      <c r="AB37" s="403">
        <v>2.1151260340639002</v>
      </c>
      <c r="AC37" s="206" t="s">
        <v>3483</v>
      </c>
    </row>
    <row r="38" spans="1:29">
      <c r="A38" s="206" t="s">
        <v>3543</v>
      </c>
      <c r="B38" s="206" t="s">
        <v>9110</v>
      </c>
      <c r="C38" s="206" t="s">
        <v>3477</v>
      </c>
      <c r="D38" s="206" t="s">
        <v>3478</v>
      </c>
      <c r="E38" s="207">
        <v>34.93</v>
      </c>
      <c r="F38" s="206">
        <v>44.3</v>
      </c>
      <c r="G38" s="206">
        <v>6.25</v>
      </c>
      <c r="H38" s="206">
        <v>47.5</v>
      </c>
      <c r="I38" s="206"/>
      <c r="J38" s="208" t="s">
        <v>3488</v>
      </c>
      <c r="K38" s="206"/>
      <c r="L38" s="206" t="s">
        <v>3539</v>
      </c>
      <c r="M38" s="206"/>
      <c r="N38" s="211">
        <v>130.4309090909091</v>
      </c>
      <c r="O38" s="209">
        <v>-0.5</v>
      </c>
      <c r="P38" s="5">
        <f t="shared" si="1"/>
        <v>13.549999999999999</v>
      </c>
      <c r="Q38" s="206">
        <v>0.7</v>
      </c>
      <c r="R38" s="206" t="s">
        <v>3481</v>
      </c>
      <c r="S38" s="206" t="s">
        <v>3415</v>
      </c>
      <c r="T38" s="206"/>
      <c r="U38" s="403">
        <v>10.843158841512899</v>
      </c>
      <c r="V38" s="403">
        <v>11.497149637203499</v>
      </c>
      <c r="W38" s="403">
        <v>12.6996695868592</v>
      </c>
      <c r="X38" s="403">
        <v>14.957146074532099</v>
      </c>
      <c r="Y38" s="403">
        <v>17.1824625372947</v>
      </c>
      <c r="Z38" s="403">
        <v>18.4970565239358</v>
      </c>
      <c r="AA38" s="403">
        <v>19.0924766695579</v>
      </c>
      <c r="AB38" s="403">
        <v>2.1323025078411502</v>
      </c>
      <c r="AC38" s="206" t="s">
        <v>3483</v>
      </c>
    </row>
    <row r="39" spans="1:29">
      <c r="A39" s="206" t="s">
        <v>3544</v>
      </c>
      <c r="B39" s="206" t="s">
        <v>9111</v>
      </c>
      <c r="C39" s="206" t="s">
        <v>3477</v>
      </c>
      <c r="D39" s="206" t="s">
        <v>3478</v>
      </c>
      <c r="E39" s="207">
        <v>34.93</v>
      </c>
      <c r="F39" s="206">
        <v>44.3</v>
      </c>
      <c r="G39" s="206">
        <v>6.25</v>
      </c>
      <c r="H39" s="206">
        <v>45.5</v>
      </c>
      <c r="I39" s="206"/>
      <c r="J39" s="208" t="s">
        <v>3488</v>
      </c>
      <c r="K39" s="206"/>
      <c r="L39" s="206" t="s">
        <v>3545</v>
      </c>
      <c r="M39" s="206"/>
      <c r="N39" s="211">
        <v>130.4818181818182</v>
      </c>
      <c r="O39" s="209">
        <v>-0.34</v>
      </c>
      <c r="P39" s="5">
        <f t="shared" si="1"/>
        <v>12.874672</v>
      </c>
      <c r="Q39" s="206">
        <v>0.43</v>
      </c>
      <c r="R39" s="206" t="s">
        <v>3481</v>
      </c>
      <c r="S39" s="206" t="s">
        <v>3415</v>
      </c>
      <c r="T39" s="206"/>
      <c r="U39" s="403">
        <v>10.1943864839713</v>
      </c>
      <c r="V39" s="403">
        <v>10.9002642015127</v>
      </c>
      <c r="W39" s="403">
        <v>12.184849442673601</v>
      </c>
      <c r="X39" s="403">
        <v>14.4011896872679</v>
      </c>
      <c r="Y39" s="403">
        <v>16.652892595745499</v>
      </c>
      <c r="Z39" s="403">
        <v>17.913684406376898</v>
      </c>
      <c r="AA39" s="403">
        <v>18.5117543210701</v>
      </c>
      <c r="AB39" s="403">
        <v>2.1314488534750899</v>
      </c>
      <c r="AC39" s="206" t="s">
        <v>3483</v>
      </c>
    </row>
    <row r="40" spans="1:29">
      <c r="A40" s="206" t="s">
        <v>3546</v>
      </c>
      <c r="B40" s="206" t="s">
        <v>9112</v>
      </c>
      <c r="C40" s="206" t="s">
        <v>3477</v>
      </c>
      <c r="D40" s="206" t="s">
        <v>3478</v>
      </c>
      <c r="E40" s="207">
        <v>34.93</v>
      </c>
      <c r="F40" s="206">
        <v>44.3</v>
      </c>
      <c r="G40" s="206">
        <v>6.25</v>
      </c>
      <c r="H40" s="206">
        <v>43.5</v>
      </c>
      <c r="I40" s="206"/>
      <c r="J40" s="208" t="s">
        <v>3488</v>
      </c>
      <c r="K40" s="206"/>
      <c r="L40" s="206" t="s">
        <v>3545</v>
      </c>
      <c r="M40" s="206"/>
      <c r="N40" s="211">
        <v>130.53272727272727</v>
      </c>
      <c r="O40" s="209">
        <v>-0.39</v>
      </c>
      <c r="P40" s="5">
        <f t="shared" si="1"/>
        <v>13.085051999999997</v>
      </c>
      <c r="Q40" s="206">
        <v>0.18</v>
      </c>
      <c r="R40" s="206" t="s">
        <v>3481</v>
      </c>
      <c r="S40" s="206" t="s">
        <v>3415</v>
      </c>
      <c r="T40" s="206"/>
      <c r="U40" s="403">
        <v>10.393707819084099</v>
      </c>
      <c r="V40" s="403">
        <v>11.032505239877</v>
      </c>
      <c r="W40" s="403">
        <v>12.3606792249248</v>
      </c>
      <c r="X40" s="403">
        <v>14.569786880053201</v>
      </c>
      <c r="Y40" s="403">
        <v>16.752572723914302</v>
      </c>
      <c r="Z40" s="403">
        <v>18.1606371391719</v>
      </c>
      <c r="AA40" s="403">
        <v>18.867291782724401</v>
      </c>
      <c r="AB40" s="403">
        <v>2.1469804336787801</v>
      </c>
      <c r="AC40" s="206" t="s">
        <v>3483</v>
      </c>
    </row>
    <row r="41" spans="1:29">
      <c r="A41" s="206" t="s">
        <v>3547</v>
      </c>
      <c r="B41" s="206" t="s">
        <v>9113</v>
      </c>
      <c r="C41" s="206" t="s">
        <v>3477</v>
      </c>
      <c r="D41" s="206" t="s">
        <v>3478</v>
      </c>
      <c r="E41" s="207">
        <v>34.93</v>
      </c>
      <c r="F41" s="206">
        <v>44.3</v>
      </c>
      <c r="G41" s="206">
        <v>6.25</v>
      </c>
      <c r="H41" s="206">
        <f t="shared" ref="H41:H52" si="2">H40+0.75</f>
        <v>44.25</v>
      </c>
      <c r="I41" s="206"/>
      <c r="J41" s="208" t="s">
        <v>3488</v>
      </c>
      <c r="K41" s="206"/>
      <c r="L41" s="206" t="s">
        <v>3545</v>
      </c>
      <c r="M41" s="206"/>
      <c r="N41" s="211">
        <v>130.55054545454547</v>
      </c>
      <c r="O41" s="209">
        <v>-0.55000000000000004</v>
      </c>
      <c r="P41" s="5">
        <f t="shared" si="1"/>
        <v>13.7623</v>
      </c>
      <c r="Q41" s="206">
        <v>0.5</v>
      </c>
      <c r="R41" s="206" t="s">
        <v>3481</v>
      </c>
      <c r="S41" s="206" t="s">
        <v>3415</v>
      </c>
      <c r="T41" s="206"/>
      <c r="U41" s="403">
        <v>10.9344921961032</v>
      </c>
      <c r="V41" s="403">
        <v>11.6204737717025</v>
      </c>
      <c r="W41" s="403">
        <v>12.9586905758319</v>
      </c>
      <c r="X41" s="403">
        <v>15.158897316736599</v>
      </c>
      <c r="Y41" s="403">
        <v>17.3489527795385</v>
      </c>
      <c r="Z41" s="403">
        <v>18.647817704391802</v>
      </c>
      <c r="AA41" s="403">
        <v>19.302864279392299</v>
      </c>
      <c r="AB41" s="403">
        <v>2.12892441919261</v>
      </c>
      <c r="AC41" s="206" t="s">
        <v>3483</v>
      </c>
    </row>
    <row r="42" spans="1:29">
      <c r="A42" s="206" t="s">
        <v>3548</v>
      </c>
      <c r="B42" s="206" t="s">
        <v>9114</v>
      </c>
      <c r="C42" s="206" t="s">
        <v>3477</v>
      </c>
      <c r="D42" s="206" t="s">
        <v>3478</v>
      </c>
      <c r="E42" s="207">
        <v>34.93</v>
      </c>
      <c r="F42" s="206">
        <v>44.3</v>
      </c>
      <c r="G42" s="206">
        <v>6.25</v>
      </c>
      <c r="H42" s="206">
        <f t="shared" si="2"/>
        <v>45</v>
      </c>
      <c r="I42" s="206"/>
      <c r="J42" s="208" t="s">
        <v>3488</v>
      </c>
      <c r="K42" s="206"/>
      <c r="L42" s="206" t="s">
        <v>3545</v>
      </c>
      <c r="M42" s="206"/>
      <c r="N42" s="211">
        <v>130.56963636363636</v>
      </c>
      <c r="O42" s="209">
        <v>-0.63</v>
      </c>
      <c r="P42" s="5">
        <f t="shared" si="1"/>
        <v>14.103227999999998</v>
      </c>
      <c r="Q42" s="206">
        <v>0.02</v>
      </c>
      <c r="R42" s="206" t="s">
        <v>3481</v>
      </c>
      <c r="S42" s="206" t="s">
        <v>3415</v>
      </c>
      <c r="T42" s="206"/>
      <c r="U42" s="403">
        <v>11.354880496816699</v>
      </c>
      <c r="V42" s="403">
        <v>11.978701755871001</v>
      </c>
      <c r="W42" s="403">
        <v>13.2069363005056</v>
      </c>
      <c r="X42" s="403">
        <v>15.4481880880976</v>
      </c>
      <c r="Y42" s="403">
        <v>17.660562430956201</v>
      </c>
      <c r="Z42" s="403">
        <v>18.9793585125053</v>
      </c>
      <c r="AA42" s="403">
        <v>19.665355214420401</v>
      </c>
      <c r="AB42" s="403">
        <v>2.13807283295196</v>
      </c>
      <c r="AC42" s="206" t="s">
        <v>3483</v>
      </c>
    </row>
    <row r="43" spans="1:29">
      <c r="A43" s="206" t="s">
        <v>3549</v>
      </c>
      <c r="B43" s="206" t="s">
        <v>9115</v>
      </c>
      <c r="C43" s="206" t="s">
        <v>3477</v>
      </c>
      <c r="D43" s="206" t="s">
        <v>3478</v>
      </c>
      <c r="E43" s="207">
        <v>34.93</v>
      </c>
      <c r="F43" s="206">
        <v>44.3</v>
      </c>
      <c r="G43" s="206">
        <v>6.25</v>
      </c>
      <c r="H43" s="206">
        <f t="shared" si="2"/>
        <v>45.75</v>
      </c>
      <c r="I43" s="206"/>
      <c r="J43" s="208" t="s">
        <v>3488</v>
      </c>
      <c r="K43" s="206"/>
      <c r="L43" s="206" t="s">
        <v>3545</v>
      </c>
      <c r="M43" s="206"/>
      <c r="N43" s="211">
        <v>130.58872727272728</v>
      </c>
      <c r="O43" s="209">
        <v>-0.51</v>
      </c>
      <c r="P43" s="5">
        <f t="shared" si="1"/>
        <v>13.592411999999999</v>
      </c>
      <c r="Q43" s="206">
        <v>0.41</v>
      </c>
      <c r="R43" s="206" t="s">
        <v>3481</v>
      </c>
      <c r="S43" s="206" t="s">
        <v>3415</v>
      </c>
      <c r="T43" s="206"/>
      <c r="U43" s="403">
        <v>10.8699817644157</v>
      </c>
      <c r="V43" s="403">
        <v>11.5105633088295</v>
      </c>
      <c r="W43" s="403">
        <v>12.832898458455</v>
      </c>
      <c r="X43" s="403">
        <v>15.036783820135</v>
      </c>
      <c r="Y43" s="403">
        <v>17.223414158223999</v>
      </c>
      <c r="Z43" s="403">
        <v>18.4856757799093</v>
      </c>
      <c r="AA43" s="403">
        <v>19.1631994959236</v>
      </c>
      <c r="AB43" s="403">
        <v>2.1185104248947701</v>
      </c>
      <c r="AC43" s="206" t="s">
        <v>3483</v>
      </c>
    </row>
    <row r="44" spans="1:29">
      <c r="A44" s="206" t="s">
        <v>3550</v>
      </c>
      <c r="B44" s="206" t="s">
        <v>9116</v>
      </c>
      <c r="C44" s="206" t="s">
        <v>3477</v>
      </c>
      <c r="D44" s="206" t="s">
        <v>3478</v>
      </c>
      <c r="E44" s="207">
        <v>34.93</v>
      </c>
      <c r="F44" s="206">
        <v>44.3</v>
      </c>
      <c r="G44" s="206">
        <v>6.25</v>
      </c>
      <c r="H44" s="206">
        <f t="shared" si="2"/>
        <v>46.5</v>
      </c>
      <c r="I44" s="206"/>
      <c r="J44" s="208" t="s">
        <v>3488</v>
      </c>
      <c r="K44" s="206"/>
      <c r="L44" s="206" t="s">
        <v>3545</v>
      </c>
      <c r="M44" s="206"/>
      <c r="N44" s="211">
        <v>130.6078181818182</v>
      </c>
      <c r="O44" s="209">
        <v>-0.33</v>
      </c>
      <c r="P44" s="5">
        <f t="shared" si="1"/>
        <v>12.832668</v>
      </c>
      <c r="Q44" s="206" t="s">
        <v>3551</v>
      </c>
      <c r="R44" s="206" t="s">
        <v>3481</v>
      </c>
      <c r="S44" s="206" t="s">
        <v>3415</v>
      </c>
      <c r="T44" s="206"/>
      <c r="U44" s="403">
        <v>10.418137957124699</v>
      </c>
      <c r="V44" s="403">
        <v>10.9465958226479</v>
      </c>
      <c r="W44" s="403">
        <v>12.213249136511299</v>
      </c>
      <c r="X44" s="403">
        <v>14.414786398060199</v>
      </c>
      <c r="Y44" s="403">
        <v>16.6098502168099</v>
      </c>
      <c r="Z44" s="403">
        <v>17.899544087194599</v>
      </c>
      <c r="AA44" s="403">
        <v>18.577516196207402</v>
      </c>
      <c r="AB44" s="403">
        <v>2.1148130819389399</v>
      </c>
      <c r="AC44" s="206" t="s">
        <v>3483</v>
      </c>
    </row>
    <row r="45" spans="1:29">
      <c r="A45" s="206" t="s">
        <v>3552</v>
      </c>
      <c r="B45" s="206" t="s">
        <v>9117</v>
      </c>
      <c r="C45" s="206" t="s">
        <v>3477</v>
      </c>
      <c r="D45" s="206" t="s">
        <v>3478</v>
      </c>
      <c r="E45" s="207">
        <v>34.93</v>
      </c>
      <c r="F45" s="206">
        <v>44.3</v>
      </c>
      <c r="G45" s="206">
        <v>6.25</v>
      </c>
      <c r="H45" s="206">
        <f t="shared" si="2"/>
        <v>47.25</v>
      </c>
      <c r="I45" s="206"/>
      <c r="J45" s="208" t="s">
        <v>3488</v>
      </c>
      <c r="K45" s="206"/>
      <c r="L45" s="206" t="s">
        <v>3545</v>
      </c>
      <c r="M45" s="206"/>
      <c r="N45" s="211">
        <v>130.62690909090909</v>
      </c>
      <c r="O45" s="209">
        <v>-0.28999999999999998</v>
      </c>
      <c r="P45" s="5">
        <f t="shared" si="1"/>
        <v>12.664891999999998</v>
      </c>
      <c r="Q45" s="206">
        <v>0.31</v>
      </c>
      <c r="R45" s="206" t="s">
        <v>3481</v>
      </c>
      <c r="S45" s="206" t="s">
        <v>3415</v>
      </c>
      <c r="T45" s="206"/>
      <c r="U45" s="403">
        <v>10.195734434229699</v>
      </c>
      <c r="V45" s="403">
        <v>10.828212982971801</v>
      </c>
      <c r="W45" s="403">
        <v>12.1000183190248</v>
      </c>
      <c r="X45" s="403">
        <v>14.247379071116899</v>
      </c>
      <c r="Y45" s="403">
        <v>16.4039734406192</v>
      </c>
      <c r="Z45" s="403">
        <v>17.656836725099499</v>
      </c>
      <c r="AA45" s="403">
        <v>18.261963363637499</v>
      </c>
      <c r="AB45" s="403">
        <v>2.0866242030589501</v>
      </c>
      <c r="AC45" s="206" t="s">
        <v>3483</v>
      </c>
    </row>
    <row r="46" spans="1:29">
      <c r="A46" s="206" t="s">
        <v>3553</v>
      </c>
      <c r="B46" s="206" t="s">
        <v>9118</v>
      </c>
      <c r="C46" s="206" t="s">
        <v>3477</v>
      </c>
      <c r="D46" s="206" t="s">
        <v>3478</v>
      </c>
      <c r="E46" s="207">
        <v>34.93</v>
      </c>
      <c r="F46" s="206">
        <v>44.3</v>
      </c>
      <c r="G46" s="206">
        <v>6.25</v>
      </c>
      <c r="H46" s="206">
        <f t="shared" si="2"/>
        <v>48</v>
      </c>
      <c r="I46" s="206"/>
      <c r="J46" s="208" t="s">
        <v>3488</v>
      </c>
      <c r="K46" s="206"/>
      <c r="L46" s="206" t="s">
        <v>3545</v>
      </c>
      <c r="M46" s="206"/>
      <c r="N46" s="211">
        <v>130.64600000000002</v>
      </c>
      <c r="O46" s="209">
        <v>-0.5</v>
      </c>
      <c r="P46" s="5">
        <f t="shared" si="1"/>
        <v>13.549999999999999</v>
      </c>
      <c r="Q46" s="206">
        <v>0.28000000000000003</v>
      </c>
      <c r="R46" s="206" t="s">
        <v>3481</v>
      </c>
      <c r="S46" s="206" t="s">
        <v>3415</v>
      </c>
      <c r="T46" s="206"/>
      <c r="U46" s="403">
        <v>10.791997605451201</v>
      </c>
      <c r="V46" s="403">
        <v>11.427782402390701</v>
      </c>
      <c r="W46" s="403">
        <v>12.810640098279199</v>
      </c>
      <c r="X46" s="403">
        <v>14.994326758227601</v>
      </c>
      <c r="Y46" s="403">
        <v>17.1766705204132</v>
      </c>
      <c r="Z46" s="403">
        <v>18.468099881336901</v>
      </c>
      <c r="AA46" s="403">
        <v>19.1128891646729</v>
      </c>
      <c r="AB46" s="403">
        <v>2.1160228392128899</v>
      </c>
      <c r="AC46" s="206" t="s">
        <v>3483</v>
      </c>
    </row>
    <row r="47" spans="1:29">
      <c r="A47" s="206" t="s">
        <v>3554</v>
      </c>
      <c r="B47" s="206" t="s">
        <v>9119</v>
      </c>
      <c r="C47" s="206" t="s">
        <v>3477</v>
      </c>
      <c r="D47" s="206" t="s">
        <v>3478</v>
      </c>
      <c r="E47" s="207">
        <v>34.93</v>
      </c>
      <c r="F47" s="206">
        <v>44.3</v>
      </c>
      <c r="G47" s="206">
        <v>6.25</v>
      </c>
      <c r="H47" s="206">
        <f t="shared" si="2"/>
        <v>48.75</v>
      </c>
      <c r="I47" s="206"/>
      <c r="J47" s="208" t="s">
        <v>3488</v>
      </c>
      <c r="K47" s="206"/>
      <c r="L47" s="206" t="s">
        <v>3545</v>
      </c>
      <c r="M47" s="206"/>
      <c r="N47" s="211">
        <v>130.66509090909091</v>
      </c>
      <c r="O47" s="209">
        <v>-0.44</v>
      </c>
      <c r="P47" s="5">
        <f t="shared" si="1"/>
        <v>13.296031999999999</v>
      </c>
      <c r="Q47" s="206">
        <v>0.35</v>
      </c>
      <c r="R47" s="206" t="s">
        <v>3481</v>
      </c>
      <c r="S47" s="206" t="s">
        <v>3415</v>
      </c>
      <c r="T47" s="206"/>
      <c r="U47" s="403">
        <v>10.5517604138323</v>
      </c>
      <c r="V47" s="403">
        <v>11.2268412559323</v>
      </c>
      <c r="W47" s="403">
        <v>12.535325895513299</v>
      </c>
      <c r="X47" s="403">
        <v>14.7584666331193</v>
      </c>
      <c r="Y47" s="403">
        <v>17.000937568784</v>
      </c>
      <c r="Z47" s="403">
        <v>18.2813905564017</v>
      </c>
      <c r="AA47" s="403">
        <v>18.936935604908001</v>
      </c>
      <c r="AB47" s="403">
        <v>2.1357175321273401</v>
      </c>
      <c r="AC47" s="206" t="s">
        <v>3483</v>
      </c>
    </row>
    <row r="48" spans="1:29">
      <c r="A48" s="206" t="s">
        <v>3555</v>
      </c>
      <c r="B48" s="206" t="s">
        <v>9120</v>
      </c>
      <c r="C48" s="206" t="s">
        <v>3477</v>
      </c>
      <c r="D48" s="206" t="s">
        <v>3478</v>
      </c>
      <c r="E48" s="207">
        <v>34.93</v>
      </c>
      <c r="F48" s="206">
        <v>44.3</v>
      </c>
      <c r="G48" s="206">
        <v>6.25</v>
      </c>
      <c r="H48" s="206">
        <f t="shared" si="2"/>
        <v>49.5</v>
      </c>
      <c r="I48" s="206"/>
      <c r="J48" s="208" t="s">
        <v>3488</v>
      </c>
      <c r="K48" s="206"/>
      <c r="L48" s="206" t="s">
        <v>3545</v>
      </c>
      <c r="M48" s="206"/>
      <c r="N48" s="211">
        <v>130.68418181818183</v>
      </c>
      <c r="O48" s="209">
        <v>-0.22</v>
      </c>
      <c r="P48" s="5">
        <f t="shared" si="1"/>
        <v>12.372207999999999</v>
      </c>
      <c r="Q48" s="206">
        <v>0.38</v>
      </c>
      <c r="R48" s="206" t="s">
        <v>3481</v>
      </c>
      <c r="S48" s="206" t="s">
        <v>3415</v>
      </c>
      <c r="T48" s="206"/>
      <c r="U48" s="403">
        <v>9.8565193683922008</v>
      </c>
      <c r="V48" s="403">
        <v>10.548768079324301</v>
      </c>
      <c r="W48" s="403">
        <v>11.757949867089501</v>
      </c>
      <c r="X48" s="403">
        <v>13.966147502623601</v>
      </c>
      <c r="Y48" s="403">
        <v>16.178625226311599</v>
      </c>
      <c r="Z48" s="403">
        <v>17.466039786414399</v>
      </c>
      <c r="AA48" s="403">
        <v>18.056596754284602</v>
      </c>
      <c r="AB48" s="403">
        <v>2.1093343533006501</v>
      </c>
      <c r="AC48" s="206" t="s">
        <v>3483</v>
      </c>
    </row>
    <row r="49" spans="1:29">
      <c r="A49" s="206" t="s">
        <v>3556</v>
      </c>
      <c r="B49" s="206" t="s">
        <v>9121</v>
      </c>
      <c r="C49" s="206" t="s">
        <v>3477</v>
      </c>
      <c r="D49" s="206" t="s">
        <v>3478</v>
      </c>
      <c r="E49" s="207">
        <v>34.93</v>
      </c>
      <c r="F49" s="206">
        <v>44.3</v>
      </c>
      <c r="G49" s="206">
        <v>6.25</v>
      </c>
      <c r="H49" s="206">
        <f t="shared" si="2"/>
        <v>50.25</v>
      </c>
      <c r="I49" s="206"/>
      <c r="J49" s="208" t="s">
        <v>3488</v>
      </c>
      <c r="K49" s="206"/>
      <c r="L49" s="206" t="s">
        <v>3545</v>
      </c>
      <c r="M49" s="206"/>
      <c r="N49" s="211">
        <v>130.70327272727275</v>
      </c>
      <c r="O49" s="209">
        <v>-0.23</v>
      </c>
      <c r="P49" s="5">
        <f t="shared" si="1"/>
        <v>12.413948</v>
      </c>
      <c r="Q49" s="206">
        <v>0.54</v>
      </c>
      <c r="R49" s="206" t="s">
        <v>3481</v>
      </c>
      <c r="S49" s="206" t="s">
        <v>3415</v>
      </c>
      <c r="T49" s="206"/>
      <c r="U49" s="403">
        <v>9.9245564174197192</v>
      </c>
      <c r="V49" s="403">
        <v>10.5348968697629</v>
      </c>
      <c r="W49" s="403">
        <v>11.845410654438499</v>
      </c>
      <c r="X49" s="403">
        <v>14.050469678040299</v>
      </c>
      <c r="Y49" s="403">
        <v>16.229215720817901</v>
      </c>
      <c r="Z49" s="403">
        <v>17.596023266572502</v>
      </c>
      <c r="AA49" s="403">
        <v>18.244531901440698</v>
      </c>
      <c r="AB49" s="403">
        <v>2.1221499637978898</v>
      </c>
      <c r="AC49" s="206" t="s">
        <v>3483</v>
      </c>
    </row>
    <row r="50" spans="1:29">
      <c r="A50" s="206" t="s">
        <v>3557</v>
      </c>
      <c r="B50" s="206" t="s">
        <v>9122</v>
      </c>
      <c r="C50" s="206" t="s">
        <v>3477</v>
      </c>
      <c r="D50" s="206" t="s">
        <v>3478</v>
      </c>
      <c r="E50" s="207">
        <v>34.93</v>
      </c>
      <c r="F50" s="206">
        <v>44.3</v>
      </c>
      <c r="G50" s="206">
        <v>6.25</v>
      </c>
      <c r="H50" s="206">
        <f t="shared" si="2"/>
        <v>51</v>
      </c>
      <c r="I50" s="206"/>
      <c r="J50" s="208" t="s">
        <v>3488</v>
      </c>
      <c r="K50" s="206"/>
      <c r="L50" s="206" t="s">
        <v>3545</v>
      </c>
      <c r="M50" s="206"/>
      <c r="N50" s="211">
        <v>130.72236363636364</v>
      </c>
      <c r="O50" s="209">
        <v>-0.75</v>
      </c>
      <c r="P50" s="5">
        <f t="shared" si="1"/>
        <v>14.6175</v>
      </c>
      <c r="Q50" s="206">
        <v>0.46</v>
      </c>
      <c r="R50" s="206" t="s">
        <v>3481</v>
      </c>
      <c r="S50" s="206" t="s">
        <v>3415</v>
      </c>
      <c r="T50" s="206"/>
      <c r="U50" s="403">
        <v>11.681415571617</v>
      </c>
      <c r="V50" s="403">
        <v>12.3121858493808</v>
      </c>
      <c r="W50" s="403">
        <v>13.647196875319899</v>
      </c>
      <c r="X50" s="403">
        <v>15.8887513133652</v>
      </c>
      <c r="Y50" s="403">
        <v>18.139803538469799</v>
      </c>
      <c r="Z50" s="403">
        <v>19.43611912699</v>
      </c>
      <c r="AA50" s="403">
        <v>20.112213799050298</v>
      </c>
      <c r="AB50" s="403">
        <v>2.1606416292016499</v>
      </c>
      <c r="AC50" s="206" t="s">
        <v>3483</v>
      </c>
    </row>
    <row r="51" spans="1:29">
      <c r="A51" s="206" t="s">
        <v>3558</v>
      </c>
      <c r="B51" s="206" t="s">
        <v>9123</v>
      </c>
      <c r="C51" s="206" t="s">
        <v>3477</v>
      </c>
      <c r="D51" s="206" t="s">
        <v>3478</v>
      </c>
      <c r="E51" s="207">
        <v>34.93</v>
      </c>
      <c r="F51" s="206">
        <v>44.3</v>
      </c>
      <c r="G51" s="206">
        <v>6.25</v>
      </c>
      <c r="H51" s="206">
        <f t="shared" si="2"/>
        <v>51.75</v>
      </c>
      <c r="I51" s="206"/>
      <c r="J51" s="208" t="s">
        <v>3488</v>
      </c>
      <c r="K51" s="206"/>
      <c r="L51" s="206" t="s">
        <v>3545</v>
      </c>
      <c r="M51" s="206"/>
      <c r="N51" s="211">
        <v>130.74145454545456</v>
      </c>
      <c r="O51" s="209">
        <v>-0.21</v>
      </c>
      <c r="P51" s="5">
        <f t="shared" si="1"/>
        <v>12.330492</v>
      </c>
      <c r="Q51" s="206">
        <v>0.4</v>
      </c>
      <c r="R51" s="206" t="s">
        <v>3481</v>
      </c>
      <c r="S51" s="206" t="s">
        <v>3534</v>
      </c>
      <c r="T51" s="206"/>
      <c r="U51" s="403">
        <v>9.6992725753260007</v>
      </c>
      <c r="V51" s="403">
        <v>10.386880761449801</v>
      </c>
      <c r="W51" s="403">
        <v>11.7218063361698</v>
      </c>
      <c r="X51" s="403">
        <v>13.921926116587199</v>
      </c>
      <c r="Y51" s="403">
        <v>16.103287837517399</v>
      </c>
      <c r="Z51" s="403">
        <v>17.410635372811999</v>
      </c>
      <c r="AA51" s="403">
        <v>18.0659603078361</v>
      </c>
      <c r="AB51" s="403">
        <v>2.1320474280225801</v>
      </c>
      <c r="AC51" s="206" t="s">
        <v>3483</v>
      </c>
    </row>
    <row r="52" spans="1:29">
      <c r="A52" s="206" t="s">
        <v>3559</v>
      </c>
      <c r="B52" s="206" t="s">
        <v>9124</v>
      </c>
      <c r="C52" s="206" t="s">
        <v>3477</v>
      </c>
      <c r="D52" s="206" t="s">
        <v>3478</v>
      </c>
      <c r="E52" s="207">
        <v>34.93</v>
      </c>
      <c r="F52" s="206">
        <v>44.3</v>
      </c>
      <c r="G52" s="206">
        <v>6.25</v>
      </c>
      <c r="H52" s="206">
        <f t="shared" si="2"/>
        <v>52.5</v>
      </c>
      <c r="I52" s="206"/>
      <c r="J52" s="208" t="s">
        <v>3488</v>
      </c>
      <c r="K52" s="206"/>
      <c r="L52" s="206" t="s">
        <v>3545</v>
      </c>
      <c r="M52" s="206"/>
      <c r="N52" s="211">
        <v>130.76054545454548</v>
      </c>
      <c r="O52" s="209">
        <v>-0.28000000000000003</v>
      </c>
      <c r="P52" s="5">
        <f t="shared" si="1"/>
        <v>12.623007999999999</v>
      </c>
      <c r="Q52" s="206">
        <v>0.4</v>
      </c>
      <c r="R52" s="206" t="s">
        <v>3481</v>
      </c>
      <c r="S52" s="206" t="s">
        <v>3415</v>
      </c>
      <c r="T52" s="206"/>
      <c r="U52" s="403">
        <v>10.0044686348444</v>
      </c>
      <c r="V52" s="403">
        <v>10.6270097082086</v>
      </c>
      <c r="W52" s="403">
        <v>11.9311994135298</v>
      </c>
      <c r="X52" s="403">
        <v>14.1883953514046</v>
      </c>
      <c r="Y52" s="403">
        <v>16.430801384081001</v>
      </c>
      <c r="Z52" s="403">
        <v>17.762398591184699</v>
      </c>
      <c r="AA52" s="403">
        <v>18.4205124473418</v>
      </c>
      <c r="AB52" s="403">
        <v>2.1621965634754599</v>
      </c>
      <c r="AC52" s="206" t="s">
        <v>3483</v>
      </c>
    </row>
    <row r="53" spans="1:29">
      <c r="A53" s="206" t="s">
        <v>3560</v>
      </c>
      <c r="B53" s="206" t="s">
        <v>9125</v>
      </c>
      <c r="C53" s="206" t="s">
        <v>3477</v>
      </c>
      <c r="D53" s="206" t="s">
        <v>3478</v>
      </c>
      <c r="E53" s="207">
        <v>34.93</v>
      </c>
      <c r="F53" s="206">
        <v>44.3</v>
      </c>
      <c r="G53" s="206">
        <v>6.25</v>
      </c>
      <c r="H53" s="206">
        <v>33.799999999999997</v>
      </c>
      <c r="I53" s="206"/>
      <c r="J53" s="208" t="s">
        <v>3488</v>
      </c>
      <c r="K53" s="206"/>
      <c r="L53" s="206" t="s">
        <v>3545</v>
      </c>
      <c r="M53" s="206"/>
      <c r="N53" s="211">
        <v>130.77963636363637</v>
      </c>
      <c r="O53" s="209">
        <v>-0.04</v>
      </c>
      <c r="P53" s="5">
        <f t="shared" si="1"/>
        <v>11.624991999999999</v>
      </c>
      <c r="Q53" s="206">
        <v>0.52</v>
      </c>
      <c r="R53" s="206" t="s">
        <v>3481</v>
      </c>
      <c r="S53" s="206" t="s">
        <v>3415</v>
      </c>
      <c r="T53" s="206"/>
      <c r="U53" s="403">
        <v>9.1464867450779401</v>
      </c>
      <c r="V53" s="403">
        <v>9.8492620644702793</v>
      </c>
      <c r="W53" s="403">
        <v>11.174319176610499</v>
      </c>
      <c r="X53" s="403">
        <v>13.365494677722801</v>
      </c>
      <c r="Y53" s="403">
        <v>15.5767833115837</v>
      </c>
      <c r="Z53" s="403">
        <v>16.932911189885701</v>
      </c>
      <c r="AA53" s="403">
        <v>17.588756207161801</v>
      </c>
      <c r="AB53" s="403">
        <v>2.1407528002126601</v>
      </c>
      <c r="AC53" s="206" t="s">
        <v>3483</v>
      </c>
    </row>
    <row r="54" spans="1:29">
      <c r="A54" s="206" t="s">
        <v>3561</v>
      </c>
      <c r="B54" s="206" t="s">
        <v>9126</v>
      </c>
      <c r="C54" s="206" t="s">
        <v>3477</v>
      </c>
      <c r="D54" s="206" t="s">
        <v>3478</v>
      </c>
      <c r="E54" s="207">
        <v>34.93</v>
      </c>
      <c r="F54" s="206">
        <v>44.3</v>
      </c>
      <c r="G54" s="206">
        <v>6.25</v>
      </c>
      <c r="H54" s="206">
        <v>32.799999999999997</v>
      </c>
      <c r="I54" s="206"/>
      <c r="J54" s="208" t="s">
        <v>3562</v>
      </c>
      <c r="K54" s="206"/>
      <c r="L54" s="206" t="s">
        <v>3563</v>
      </c>
      <c r="M54" s="206"/>
      <c r="N54" s="211">
        <v>130.80000000000001</v>
      </c>
      <c r="O54" s="209">
        <v>-0.48</v>
      </c>
      <c r="P54" s="5">
        <f t="shared" si="1"/>
        <v>13.465247999999999</v>
      </c>
      <c r="Q54" s="206">
        <v>0.18</v>
      </c>
      <c r="R54" s="206" t="s">
        <v>3481</v>
      </c>
      <c r="S54" s="206" t="s">
        <v>3415</v>
      </c>
      <c r="T54" s="206"/>
      <c r="U54" s="403">
        <v>10.6881723986392</v>
      </c>
      <c r="V54" s="403">
        <v>11.331753789650101</v>
      </c>
      <c r="W54" s="403">
        <v>12.670632169438001</v>
      </c>
      <c r="X54" s="403">
        <v>14.890915572310799</v>
      </c>
      <c r="Y54" s="403">
        <v>17.074176078168001</v>
      </c>
      <c r="Z54" s="403">
        <v>18.413118917472001</v>
      </c>
      <c r="AA54" s="403">
        <v>19.1312686326998</v>
      </c>
      <c r="AB54" s="403">
        <v>2.14115307474564</v>
      </c>
      <c r="AC54" s="206" t="s">
        <v>3483</v>
      </c>
    </row>
    <row r="55" spans="1:29">
      <c r="A55" s="206" t="s">
        <v>3564</v>
      </c>
      <c r="B55" s="206" t="s">
        <v>9127</v>
      </c>
      <c r="C55" s="206" t="s">
        <v>3477</v>
      </c>
      <c r="D55" s="206" t="s">
        <v>3478</v>
      </c>
      <c r="E55" s="207">
        <v>34.93</v>
      </c>
      <c r="F55" s="206">
        <v>44.3</v>
      </c>
      <c r="G55" s="206">
        <v>6.25</v>
      </c>
      <c r="H55" s="206">
        <v>26</v>
      </c>
      <c r="I55" s="206"/>
      <c r="J55" s="208" t="s">
        <v>3562</v>
      </c>
      <c r="K55" s="206"/>
      <c r="L55" s="206" t="s">
        <v>3563</v>
      </c>
      <c r="M55" s="206"/>
      <c r="N55" s="211">
        <v>131.07575757575756</v>
      </c>
      <c r="O55" s="209">
        <v>-0.23</v>
      </c>
      <c r="P55" s="5">
        <f t="shared" si="1"/>
        <v>12.413948</v>
      </c>
      <c r="Q55" s="206">
        <v>0.8</v>
      </c>
      <c r="R55" s="206" t="s">
        <v>3481</v>
      </c>
      <c r="S55" s="206" t="s">
        <v>3415</v>
      </c>
      <c r="T55" s="206"/>
      <c r="U55" s="403">
        <v>9.8752390474530198</v>
      </c>
      <c r="V55" s="403">
        <v>10.538075709768099</v>
      </c>
      <c r="W55" s="403">
        <v>11.841355305188999</v>
      </c>
      <c r="X55" s="403">
        <v>14.035676045756601</v>
      </c>
      <c r="Y55" s="403">
        <v>16.232870331969099</v>
      </c>
      <c r="Z55" s="403">
        <v>17.559419623888001</v>
      </c>
      <c r="AA55" s="403">
        <v>18.199353945941901</v>
      </c>
      <c r="AB55" s="403">
        <v>2.1297262582249901</v>
      </c>
      <c r="AC55" s="206" t="s">
        <v>3483</v>
      </c>
    </row>
    <row r="56" spans="1:29">
      <c r="A56" s="206" t="s">
        <v>3565</v>
      </c>
      <c r="B56" s="206" t="s">
        <v>9128</v>
      </c>
      <c r="C56" s="206" t="s">
        <v>3477</v>
      </c>
      <c r="D56" s="206" t="s">
        <v>3478</v>
      </c>
      <c r="E56" s="207">
        <v>34.93</v>
      </c>
      <c r="F56" s="206">
        <v>44.3</v>
      </c>
      <c r="G56" s="206">
        <v>6.25</v>
      </c>
      <c r="H56" s="206">
        <v>25.7</v>
      </c>
      <c r="I56" s="206"/>
      <c r="J56" s="208" t="s">
        <v>3562</v>
      </c>
      <c r="K56" s="206"/>
      <c r="L56" s="206" t="s">
        <v>3563</v>
      </c>
      <c r="M56" s="206"/>
      <c r="N56" s="211">
        <v>131.08757575757576</v>
      </c>
      <c r="O56" s="209">
        <v>0.08</v>
      </c>
      <c r="P56" s="5">
        <f t="shared" si="1"/>
        <v>11.131167999999999</v>
      </c>
      <c r="Q56" s="206">
        <v>0.09</v>
      </c>
      <c r="R56" s="206" t="s">
        <v>3481</v>
      </c>
      <c r="S56" s="206" t="s">
        <v>3415</v>
      </c>
      <c r="T56" s="206"/>
      <c r="U56" s="403">
        <v>8.6810277849934607</v>
      </c>
      <c r="V56" s="403">
        <v>9.43080233514406</v>
      </c>
      <c r="W56" s="403">
        <v>10.673482615183801</v>
      </c>
      <c r="X56" s="403">
        <v>12.916485873452499</v>
      </c>
      <c r="Y56" s="403">
        <v>15.123508611441601</v>
      </c>
      <c r="Z56" s="403">
        <v>16.4863263982623</v>
      </c>
      <c r="AA56" s="403">
        <v>17.167178391117002</v>
      </c>
      <c r="AB56" s="403">
        <v>2.1582081306919698</v>
      </c>
      <c r="AC56" s="206" t="s">
        <v>3483</v>
      </c>
    </row>
    <row r="57" spans="1:29">
      <c r="A57" s="206" t="s">
        <v>3566</v>
      </c>
      <c r="B57" s="206" t="s">
        <v>9129</v>
      </c>
      <c r="C57" s="206" t="s">
        <v>3477</v>
      </c>
      <c r="D57" s="206" t="s">
        <v>3478</v>
      </c>
      <c r="E57" s="207">
        <v>34.93</v>
      </c>
      <c r="F57" s="206">
        <v>44.3</v>
      </c>
      <c r="G57" s="206">
        <v>6.25</v>
      </c>
      <c r="H57" s="206">
        <v>25.5</v>
      </c>
      <c r="I57" s="206"/>
      <c r="J57" s="208" t="s">
        <v>3562</v>
      </c>
      <c r="K57" s="206"/>
      <c r="L57" s="206" t="s">
        <v>3567</v>
      </c>
      <c r="M57" s="206"/>
      <c r="N57" s="211">
        <v>131.09545454545454</v>
      </c>
      <c r="O57" s="209">
        <v>-0.03</v>
      </c>
      <c r="P57" s="5">
        <f t="shared" si="1"/>
        <v>11.583707999999998</v>
      </c>
      <c r="Q57" s="206">
        <v>0.09</v>
      </c>
      <c r="R57" s="206" t="s">
        <v>3481</v>
      </c>
      <c r="S57" s="206" t="s">
        <v>3568</v>
      </c>
      <c r="T57" s="206"/>
      <c r="U57" s="403">
        <v>9.1431034287630499</v>
      </c>
      <c r="V57" s="403">
        <v>9.7661207697414198</v>
      </c>
      <c r="W57" s="403">
        <v>11.0867842171458</v>
      </c>
      <c r="X57" s="403">
        <v>13.290743104435499</v>
      </c>
      <c r="Y57" s="403">
        <v>15.494150383413601</v>
      </c>
      <c r="Z57" s="403">
        <v>16.7794163729343</v>
      </c>
      <c r="AA57" s="403">
        <v>17.527410434243599</v>
      </c>
      <c r="AB57" s="403">
        <v>2.1409656380360498</v>
      </c>
      <c r="AC57" s="206" t="s">
        <v>3483</v>
      </c>
    </row>
    <row r="58" spans="1:29">
      <c r="A58" s="206" t="s">
        <v>3569</v>
      </c>
      <c r="B58" s="206" t="s">
        <v>9130</v>
      </c>
      <c r="C58" s="206" t="s">
        <v>3477</v>
      </c>
      <c r="D58" s="206" t="s">
        <v>3478</v>
      </c>
      <c r="E58" s="207">
        <v>34.93</v>
      </c>
      <c r="F58" s="206">
        <v>44.3</v>
      </c>
      <c r="G58" s="206">
        <v>6.25</v>
      </c>
      <c r="H58" s="206">
        <v>21.5</v>
      </c>
      <c r="I58" s="206"/>
      <c r="J58" s="208" t="s">
        <v>3562</v>
      </c>
      <c r="K58" s="206"/>
      <c r="L58" s="206" t="s">
        <v>3567</v>
      </c>
      <c r="M58" s="206"/>
      <c r="N58" s="211">
        <v>131.2530303030303</v>
      </c>
      <c r="O58" s="209">
        <v>-0.24</v>
      </c>
      <c r="P58" s="157">
        <f t="shared" si="1"/>
        <v>12.455711999999998</v>
      </c>
      <c r="Q58" s="206">
        <v>0.32</v>
      </c>
      <c r="R58" s="206" t="s">
        <v>3481</v>
      </c>
      <c r="S58" s="206" t="s">
        <v>3568</v>
      </c>
      <c r="T58" s="206"/>
      <c r="U58" s="403">
        <v>9.7353388497898106</v>
      </c>
      <c r="V58" s="403">
        <v>10.443559438147499</v>
      </c>
      <c r="W58" s="403">
        <v>11.7513240486937</v>
      </c>
      <c r="X58" s="403">
        <v>14.0084991172538</v>
      </c>
      <c r="Y58" s="403">
        <v>16.254555815566899</v>
      </c>
      <c r="Z58" s="403">
        <v>17.523216176937499</v>
      </c>
      <c r="AA58" s="403">
        <v>18.1296805254788</v>
      </c>
      <c r="AB58" s="403">
        <v>2.14684498556815</v>
      </c>
      <c r="AC58" s="206" t="s">
        <v>3483</v>
      </c>
    </row>
    <row r="59" spans="1:29">
      <c r="A59" s="206" t="s">
        <v>3570</v>
      </c>
      <c r="B59" s="206" t="s">
        <v>9131</v>
      </c>
      <c r="C59" s="206" t="s">
        <v>3477</v>
      </c>
      <c r="D59" s="206" t="s">
        <v>3478</v>
      </c>
      <c r="E59" s="207">
        <v>34.93</v>
      </c>
      <c r="F59" s="206">
        <v>44.3</v>
      </c>
      <c r="G59" s="206">
        <v>6.25</v>
      </c>
      <c r="H59" s="206">
        <v>21.5</v>
      </c>
      <c r="I59" s="206"/>
      <c r="J59" s="208" t="s">
        <v>3562</v>
      </c>
      <c r="K59" s="206"/>
      <c r="L59" s="206" t="s">
        <v>3567</v>
      </c>
      <c r="M59" s="206"/>
      <c r="N59" s="211">
        <v>131.2530303030303</v>
      </c>
      <c r="O59" s="209">
        <v>-0.2</v>
      </c>
      <c r="P59" s="5">
        <f t="shared" si="1"/>
        <v>12.2888</v>
      </c>
      <c r="Q59" s="206" t="s">
        <v>3571</v>
      </c>
      <c r="R59" s="206" t="s">
        <v>3481</v>
      </c>
      <c r="S59" s="206" t="s">
        <v>3568</v>
      </c>
      <c r="T59" s="206"/>
      <c r="U59" s="403">
        <v>9.7586403329669</v>
      </c>
      <c r="V59" s="403">
        <v>10.4057639834305</v>
      </c>
      <c r="W59" s="403">
        <v>11.7370290468529</v>
      </c>
      <c r="X59" s="403">
        <v>13.908952395574699</v>
      </c>
      <c r="Y59" s="403">
        <v>16.066997734022401</v>
      </c>
      <c r="Z59" s="403">
        <v>17.396405158211198</v>
      </c>
      <c r="AA59" s="403">
        <v>18.0636959543654</v>
      </c>
      <c r="AB59" s="403">
        <v>2.11706952188162</v>
      </c>
      <c r="AC59" s="206" t="s">
        <v>3483</v>
      </c>
    </row>
    <row r="60" spans="1:29">
      <c r="A60" s="206" t="s">
        <v>3572</v>
      </c>
      <c r="B60" s="206" t="s">
        <v>9132</v>
      </c>
      <c r="C60" s="206" t="s">
        <v>3477</v>
      </c>
      <c r="D60" s="206" t="s">
        <v>3478</v>
      </c>
      <c r="E60" s="207">
        <v>34.93</v>
      </c>
      <c r="F60" s="206">
        <v>44.3</v>
      </c>
      <c r="G60" s="206">
        <v>6.25</v>
      </c>
      <c r="H60" s="206">
        <v>20.7</v>
      </c>
      <c r="I60" s="206"/>
      <c r="J60" s="208" t="s">
        <v>3562</v>
      </c>
      <c r="K60" s="206"/>
      <c r="L60" s="206" t="s">
        <v>3567</v>
      </c>
      <c r="M60" s="206"/>
      <c r="N60" s="211">
        <v>131.28454545454545</v>
      </c>
      <c r="O60" s="209">
        <v>-0.15</v>
      </c>
      <c r="P60" s="5">
        <f t="shared" si="1"/>
        <v>12.0807</v>
      </c>
      <c r="Q60" s="206">
        <v>0.12</v>
      </c>
      <c r="R60" s="206" t="s">
        <v>3481</v>
      </c>
      <c r="S60" s="206" t="s">
        <v>3568</v>
      </c>
      <c r="T60" s="206"/>
      <c r="U60" s="403">
        <v>9.5903735644084094</v>
      </c>
      <c r="V60" s="403">
        <v>10.242713146299399</v>
      </c>
      <c r="W60" s="403">
        <v>11.520849926481899</v>
      </c>
      <c r="X60" s="403">
        <v>13.7347206632267</v>
      </c>
      <c r="Y60" s="403">
        <v>15.9326927522986</v>
      </c>
      <c r="Z60" s="403">
        <v>17.2110430843119</v>
      </c>
      <c r="AA60" s="403">
        <v>17.852281368217501</v>
      </c>
      <c r="AB60" s="403">
        <v>2.1275929326887399</v>
      </c>
      <c r="AC60" s="206" t="s">
        <v>3483</v>
      </c>
    </row>
    <row r="61" spans="1:29">
      <c r="A61" s="206" t="s">
        <v>3573</v>
      </c>
      <c r="B61" s="206" t="s">
        <v>9133</v>
      </c>
      <c r="C61" s="206" t="s">
        <v>3477</v>
      </c>
      <c r="D61" s="206" t="s">
        <v>3478</v>
      </c>
      <c r="E61" s="207">
        <v>34.93</v>
      </c>
      <c r="F61" s="206">
        <v>44.3</v>
      </c>
      <c r="G61" s="206">
        <v>6.25</v>
      </c>
      <c r="H61" s="206">
        <v>19</v>
      </c>
      <c r="I61" s="206"/>
      <c r="J61" s="208" t="s">
        <v>3562</v>
      </c>
      <c r="K61" s="206"/>
      <c r="L61" s="206" t="s">
        <v>3567</v>
      </c>
      <c r="M61" s="206"/>
      <c r="N61" s="211">
        <v>131.35151515151514</v>
      </c>
      <c r="O61" s="209">
        <v>-0.56000000000000005</v>
      </c>
      <c r="P61" s="5">
        <f t="shared" si="1"/>
        <v>13.804831999999999</v>
      </c>
      <c r="Q61" s="206">
        <v>0.37</v>
      </c>
      <c r="R61" s="206" t="s">
        <v>3481</v>
      </c>
      <c r="S61" s="206" t="s">
        <v>3415</v>
      </c>
      <c r="T61" s="206"/>
      <c r="U61" s="403">
        <v>10.9985747769355</v>
      </c>
      <c r="V61" s="403">
        <v>11.696084769304401</v>
      </c>
      <c r="W61" s="403">
        <v>13.0042563280503</v>
      </c>
      <c r="X61" s="403">
        <v>15.1786907390771</v>
      </c>
      <c r="Y61" s="403">
        <v>17.405655093359499</v>
      </c>
      <c r="Z61" s="403">
        <v>18.660223247130499</v>
      </c>
      <c r="AA61" s="403">
        <v>19.321048306562702</v>
      </c>
      <c r="AB61" s="403">
        <v>2.1220058692203998</v>
      </c>
      <c r="AC61" s="206" t="s">
        <v>3483</v>
      </c>
    </row>
    <row r="62" spans="1:29">
      <c r="A62" s="206" t="s">
        <v>3574</v>
      </c>
      <c r="B62" s="206" t="s">
        <v>9134</v>
      </c>
      <c r="C62" s="206" t="s">
        <v>3477</v>
      </c>
      <c r="D62" s="206" t="s">
        <v>3478</v>
      </c>
      <c r="E62" s="207">
        <v>34.93</v>
      </c>
      <c r="F62" s="206">
        <v>44.3</v>
      </c>
      <c r="G62" s="206">
        <v>6.25</v>
      </c>
      <c r="H62" s="206">
        <v>12</v>
      </c>
      <c r="I62" s="206"/>
      <c r="J62" s="208" t="s">
        <v>3562</v>
      </c>
      <c r="K62" s="206"/>
      <c r="L62" s="206" t="s">
        <v>3575</v>
      </c>
      <c r="M62" s="206"/>
      <c r="N62" s="211">
        <v>131.62727272727273</v>
      </c>
      <c r="O62" s="209">
        <v>-0.39</v>
      </c>
      <c r="P62" s="5">
        <f t="shared" si="1"/>
        <v>13.085051999999997</v>
      </c>
      <c r="Q62" s="206">
        <v>0.39</v>
      </c>
      <c r="R62" s="206" t="s">
        <v>3481</v>
      </c>
      <c r="S62" s="206" t="s">
        <v>3415</v>
      </c>
      <c r="T62" s="206"/>
      <c r="U62" s="403">
        <v>10.4253442196793</v>
      </c>
      <c r="V62" s="403">
        <v>11.1157770041668</v>
      </c>
      <c r="W62" s="403">
        <v>12.3547849896324</v>
      </c>
      <c r="X62" s="403">
        <v>14.6015648383468</v>
      </c>
      <c r="Y62" s="403">
        <v>16.844177868082699</v>
      </c>
      <c r="Z62" s="403">
        <v>18.1215466988298</v>
      </c>
      <c r="AA62" s="403">
        <v>18.8105149238481</v>
      </c>
      <c r="AB62" s="403">
        <v>2.1454378203678899</v>
      </c>
      <c r="AC62" s="206" t="s">
        <v>3483</v>
      </c>
    </row>
    <row r="63" spans="1:29">
      <c r="A63" s="206" t="s">
        <v>3576</v>
      </c>
      <c r="B63" s="206" t="s">
        <v>9135</v>
      </c>
      <c r="C63" s="206" t="s">
        <v>3477</v>
      </c>
      <c r="D63" s="206" t="s">
        <v>3478</v>
      </c>
      <c r="E63" s="207">
        <v>34.93</v>
      </c>
      <c r="F63" s="206">
        <v>44.3</v>
      </c>
      <c r="G63" s="206">
        <v>6.25</v>
      </c>
      <c r="H63" s="206">
        <v>10.5</v>
      </c>
      <c r="I63" s="206"/>
      <c r="J63" s="208" t="s">
        <v>3562</v>
      </c>
      <c r="K63" s="206"/>
      <c r="L63" s="206" t="s">
        <v>3575</v>
      </c>
      <c r="M63" s="206"/>
      <c r="N63" s="211">
        <v>131.68636363636364</v>
      </c>
      <c r="O63" s="209">
        <v>-0.02</v>
      </c>
      <c r="P63" s="5">
        <f t="shared" si="1"/>
        <v>11.542447999999998</v>
      </c>
      <c r="Q63" s="206">
        <v>0.06</v>
      </c>
      <c r="R63" s="206" t="s">
        <v>3481</v>
      </c>
      <c r="S63" s="206" t="s">
        <v>3415</v>
      </c>
      <c r="T63" s="206"/>
      <c r="U63" s="403">
        <v>9.1440486133822407</v>
      </c>
      <c r="V63" s="403">
        <v>9.81176591836401</v>
      </c>
      <c r="W63" s="403">
        <v>11.0417797758468</v>
      </c>
      <c r="X63" s="403">
        <v>13.2625535824009</v>
      </c>
      <c r="Y63" s="403">
        <v>15.4717201434131</v>
      </c>
      <c r="Z63" s="403">
        <v>16.740647519013901</v>
      </c>
      <c r="AA63" s="403">
        <v>17.355615169885201</v>
      </c>
      <c r="AB63" s="403">
        <v>2.11555510248881</v>
      </c>
      <c r="AC63" s="206" t="s">
        <v>3483</v>
      </c>
    </row>
    <row r="64" spans="1:29">
      <c r="A64" s="206" t="s">
        <v>3577</v>
      </c>
      <c r="B64" s="206" t="s">
        <v>9136</v>
      </c>
      <c r="C64" s="206" t="s">
        <v>3477</v>
      </c>
      <c r="D64" s="206" t="s">
        <v>3478</v>
      </c>
      <c r="E64" s="207">
        <v>34.93</v>
      </c>
      <c r="F64" s="206">
        <v>44.3</v>
      </c>
      <c r="G64" s="206">
        <v>6.25</v>
      </c>
      <c r="H64" s="206">
        <v>4.2</v>
      </c>
      <c r="I64" s="206"/>
      <c r="J64" s="208" t="s">
        <v>3562</v>
      </c>
      <c r="K64" s="206"/>
      <c r="L64" s="206" t="s">
        <v>3575</v>
      </c>
      <c r="M64" s="206"/>
      <c r="N64" s="211">
        <v>131.93454545454546</v>
      </c>
      <c r="O64" s="209">
        <v>-0.4</v>
      </c>
      <c r="P64" s="5">
        <f t="shared" si="1"/>
        <v>13.1272</v>
      </c>
      <c r="Q64" s="206">
        <v>0.42</v>
      </c>
      <c r="R64" s="206" t="s">
        <v>3481</v>
      </c>
      <c r="S64" s="206" t="s">
        <v>3415</v>
      </c>
      <c r="T64" s="206"/>
      <c r="U64" s="403">
        <v>10.5136666716429</v>
      </c>
      <c r="V64" s="403">
        <v>11.1449797887327</v>
      </c>
      <c r="W64" s="403">
        <v>12.349299420801</v>
      </c>
      <c r="X64" s="403">
        <v>14.612283811623801</v>
      </c>
      <c r="Y64" s="403">
        <v>16.815613700882299</v>
      </c>
      <c r="Z64" s="403">
        <v>18.155587905930499</v>
      </c>
      <c r="AA64" s="403">
        <v>18.912645711389999</v>
      </c>
      <c r="AB64" s="403">
        <v>2.1366331588238001</v>
      </c>
      <c r="AC64" s="206" t="s">
        <v>3483</v>
      </c>
    </row>
    <row r="65" spans="1:29">
      <c r="A65" s="206" t="s">
        <v>3578</v>
      </c>
      <c r="B65" s="206" t="s">
        <v>9137</v>
      </c>
      <c r="C65" s="206" t="s">
        <v>3477</v>
      </c>
      <c r="D65" s="206" t="s">
        <v>3478</v>
      </c>
      <c r="E65" s="207">
        <v>34.93</v>
      </c>
      <c r="F65" s="206">
        <v>44.3</v>
      </c>
      <c r="G65" s="206">
        <v>6.25</v>
      </c>
      <c r="H65" s="206">
        <v>0.7</v>
      </c>
      <c r="I65" s="206"/>
      <c r="J65" s="208" t="s">
        <v>3562</v>
      </c>
      <c r="K65" s="206"/>
      <c r="L65" s="206" t="s">
        <v>3575</v>
      </c>
      <c r="M65" s="206"/>
      <c r="N65" s="211">
        <v>132.07242424242423</v>
      </c>
      <c r="O65" s="209">
        <v>-0.42</v>
      </c>
      <c r="P65" s="5">
        <f t="shared" si="1"/>
        <v>13.211568</v>
      </c>
      <c r="Q65" s="206">
        <v>0.28000000000000003</v>
      </c>
      <c r="R65" s="206" t="s">
        <v>3481</v>
      </c>
      <c r="S65" s="206" t="s">
        <v>3415</v>
      </c>
      <c r="T65" s="206"/>
      <c r="U65" s="403">
        <v>10.5109534589098</v>
      </c>
      <c r="V65" s="403">
        <v>11.233537307263401</v>
      </c>
      <c r="W65" s="403">
        <v>12.4846830943866</v>
      </c>
      <c r="X65" s="403">
        <v>14.688510497967201</v>
      </c>
      <c r="Y65" s="403">
        <v>16.9120005791785</v>
      </c>
      <c r="Z65" s="403">
        <v>18.226891458743101</v>
      </c>
      <c r="AA65" s="403">
        <v>18.889254032063899</v>
      </c>
      <c r="AB65" s="403">
        <v>2.13694918780137</v>
      </c>
      <c r="AC65" s="206" t="s">
        <v>3579</v>
      </c>
    </row>
    <row r="66" spans="1:29">
      <c r="A66" s="206" t="s">
        <v>3580</v>
      </c>
      <c r="B66" s="206" t="s">
        <v>9138</v>
      </c>
      <c r="C66" s="206" t="s">
        <v>3477</v>
      </c>
      <c r="D66" s="206" t="s">
        <v>3478</v>
      </c>
      <c r="E66" s="207">
        <v>34.93</v>
      </c>
      <c r="F66" s="206">
        <v>44.3</v>
      </c>
      <c r="G66" s="206">
        <v>6.25</v>
      </c>
      <c r="H66" s="206">
        <v>0.3</v>
      </c>
      <c r="I66" s="206"/>
      <c r="J66" s="208" t="s">
        <v>3562</v>
      </c>
      <c r="K66" s="206"/>
      <c r="L66" s="206" t="s">
        <v>3575</v>
      </c>
      <c r="M66" s="206"/>
      <c r="N66" s="211">
        <v>132.1</v>
      </c>
      <c r="O66" s="209">
        <v>-0.26</v>
      </c>
      <c r="P66" s="5">
        <f t="shared" si="1"/>
        <v>12.539311999999999</v>
      </c>
      <c r="Q66" s="206">
        <v>0.04</v>
      </c>
      <c r="R66" s="206" t="s">
        <v>3481</v>
      </c>
      <c r="S66" s="206" t="s">
        <v>3415</v>
      </c>
      <c r="T66" s="206"/>
      <c r="U66" s="403">
        <v>9.9221148065429503</v>
      </c>
      <c r="V66" s="403">
        <v>10.6447903478483</v>
      </c>
      <c r="W66" s="403">
        <v>11.914027751146101</v>
      </c>
      <c r="X66" s="403">
        <v>14.108326813879399</v>
      </c>
      <c r="Y66" s="403">
        <v>16.300086190588999</v>
      </c>
      <c r="Z66" s="403">
        <v>17.572496251855</v>
      </c>
      <c r="AA66" s="403">
        <v>18.287773344041099</v>
      </c>
      <c r="AB66" s="403">
        <v>2.1207484819363001</v>
      </c>
      <c r="AC66" s="206" t="s">
        <v>3579</v>
      </c>
    </row>
    <row r="67" spans="1:29">
      <c r="A67" s="206" t="s">
        <v>3581</v>
      </c>
      <c r="B67" s="206" t="s">
        <v>9139</v>
      </c>
      <c r="C67" s="206" t="s">
        <v>3477</v>
      </c>
      <c r="D67" s="206" t="s">
        <v>3478</v>
      </c>
      <c r="E67" s="207">
        <v>34.93</v>
      </c>
      <c r="F67" s="206">
        <v>44.3</v>
      </c>
      <c r="G67" s="206">
        <v>6.25</v>
      </c>
      <c r="H67" s="206">
        <v>119.8</v>
      </c>
      <c r="I67" s="206"/>
      <c r="J67" s="208" t="s">
        <v>3488</v>
      </c>
      <c r="K67" s="206"/>
      <c r="L67" s="206" t="s">
        <v>3489</v>
      </c>
      <c r="M67" s="206"/>
      <c r="N67" s="211">
        <v>126.61861111111112</v>
      </c>
      <c r="O67" s="210">
        <v>-1.8</v>
      </c>
      <c r="P67" s="5"/>
      <c r="Q67" s="206">
        <v>1.52</v>
      </c>
      <c r="R67" s="206" t="s">
        <v>3481</v>
      </c>
      <c r="S67" s="206" t="s">
        <v>3582</v>
      </c>
      <c r="T67" s="206"/>
      <c r="U67" s="403">
        <v>15.451974860993101</v>
      </c>
      <c r="V67" s="403">
        <v>16.1210288148317</v>
      </c>
      <c r="W67" s="403">
        <v>17.387264328463001</v>
      </c>
      <c r="X67" s="403">
        <v>19.579432338343501</v>
      </c>
      <c r="Y67" s="403">
        <v>21.762260273412</v>
      </c>
      <c r="Z67" s="403">
        <v>23.123666643202</v>
      </c>
      <c r="AA67" s="403">
        <v>23.801706511850799</v>
      </c>
      <c r="AB67" s="403">
        <v>2.12882581702788</v>
      </c>
      <c r="AC67" s="206" t="s">
        <v>3483</v>
      </c>
    </row>
    <row r="68" spans="1:29">
      <c r="A68" s="206" t="s">
        <v>3583</v>
      </c>
      <c r="B68" s="206" t="s">
        <v>9140</v>
      </c>
      <c r="C68" s="206" t="s">
        <v>3477</v>
      </c>
      <c r="D68" s="206" t="s">
        <v>3478</v>
      </c>
      <c r="E68" s="207">
        <v>34.93</v>
      </c>
      <c r="F68" s="206">
        <v>44.3</v>
      </c>
      <c r="G68" s="206">
        <v>6.25</v>
      </c>
      <c r="H68" s="206">
        <v>112.5</v>
      </c>
      <c r="I68" s="206"/>
      <c r="J68" s="208" t="s">
        <v>3488</v>
      </c>
      <c r="K68" s="206"/>
      <c r="L68" s="206" t="s">
        <v>3492</v>
      </c>
      <c r="M68" s="206"/>
      <c r="N68" s="211">
        <v>127.24722222222223</v>
      </c>
      <c r="O68" s="210">
        <v>-1.83</v>
      </c>
      <c r="P68" s="5"/>
      <c r="Q68" s="206">
        <v>1.97</v>
      </c>
      <c r="R68" s="206" t="s">
        <v>3481</v>
      </c>
      <c r="S68" s="206" t="s">
        <v>3482</v>
      </c>
      <c r="T68" s="206"/>
      <c r="U68" s="403">
        <v>15.457992279137899</v>
      </c>
      <c r="V68" s="403">
        <v>16.163951550521801</v>
      </c>
      <c r="W68" s="403">
        <v>17.4753529318027</v>
      </c>
      <c r="X68" s="403">
        <v>19.6938851019232</v>
      </c>
      <c r="Y68" s="403">
        <v>21.912105180266099</v>
      </c>
      <c r="Z68" s="403">
        <v>23.236918441153001</v>
      </c>
      <c r="AA68" s="403">
        <v>23.7837450547636</v>
      </c>
      <c r="AB68" s="403">
        <v>2.1435963717942501</v>
      </c>
      <c r="AC68" s="206" t="s">
        <v>3483</v>
      </c>
    </row>
    <row r="69" spans="1:29">
      <c r="A69" s="206" t="s">
        <v>3584</v>
      </c>
      <c r="B69" s="206" t="s">
        <v>9141</v>
      </c>
      <c r="C69" s="206" t="s">
        <v>3477</v>
      </c>
      <c r="D69" s="206" t="s">
        <v>3478</v>
      </c>
      <c r="E69" s="207">
        <v>34.93</v>
      </c>
      <c r="F69" s="206">
        <v>44.3</v>
      </c>
      <c r="G69" s="206">
        <v>6.25</v>
      </c>
      <c r="H69" s="206">
        <v>91.6</v>
      </c>
      <c r="I69" s="206"/>
      <c r="J69" s="208" t="s">
        <v>3488</v>
      </c>
      <c r="K69" s="206"/>
      <c r="L69" s="206" t="s">
        <v>3515</v>
      </c>
      <c r="M69" s="206"/>
      <c r="N69" s="211">
        <v>129.04694444444445</v>
      </c>
      <c r="O69" s="210">
        <v>-2.41</v>
      </c>
      <c r="P69" s="5"/>
      <c r="Q69" s="206">
        <v>1.96</v>
      </c>
      <c r="R69" s="206" t="s">
        <v>3481</v>
      </c>
      <c r="S69" s="206" t="s">
        <v>3585</v>
      </c>
      <c r="T69" s="206"/>
      <c r="U69" s="403">
        <v>17.585592149020801</v>
      </c>
      <c r="V69" s="403">
        <v>18.338963489801198</v>
      </c>
      <c r="W69" s="403">
        <v>19.5829798685435</v>
      </c>
      <c r="X69" s="403">
        <v>21.7796047548205</v>
      </c>
      <c r="Y69" s="403">
        <v>24.006740965517899</v>
      </c>
      <c r="Z69" s="403">
        <v>25.2565966113293</v>
      </c>
      <c r="AA69" s="403">
        <v>25.888441911205501</v>
      </c>
      <c r="AB69" s="403">
        <v>2.1268028336735698</v>
      </c>
      <c r="AC69" s="206" t="s">
        <v>3483</v>
      </c>
    </row>
    <row r="70" spans="1:29">
      <c r="A70" s="206" t="s">
        <v>3586</v>
      </c>
      <c r="B70" s="206" t="s">
        <v>9142</v>
      </c>
      <c r="C70" s="206" t="s">
        <v>3477</v>
      </c>
      <c r="D70" s="206" t="s">
        <v>3478</v>
      </c>
      <c r="E70" s="207">
        <v>34.93</v>
      </c>
      <c r="F70" s="206">
        <v>44.3</v>
      </c>
      <c r="G70" s="206">
        <v>6.25</v>
      </c>
      <c r="H70" s="206">
        <v>77.5</v>
      </c>
      <c r="I70" s="206"/>
      <c r="J70" s="208" t="s">
        <v>3488</v>
      </c>
      <c r="K70" s="206"/>
      <c r="L70" s="206" t="s">
        <v>3527</v>
      </c>
      <c r="M70" s="206"/>
      <c r="N70" s="211">
        <v>129.66727272727275</v>
      </c>
      <c r="O70" s="210">
        <v>-2.68</v>
      </c>
      <c r="P70" s="5"/>
      <c r="Q70" s="206">
        <v>0.61</v>
      </c>
      <c r="R70" s="206" t="s">
        <v>3481</v>
      </c>
      <c r="S70" s="206" t="s">
        <v>3504</v>
      </c>
      <c r="T70" s="206"/>
      <c r="U70" s="403">
        <v>18.463782414583399</v>
      </c>
      <c r="V70" s="403">
        <v>19.2400262649466</v>
      </c>
      <c r="W70" s="403">
        <v>20.507541196573101</v>
      </c>
      <c r="X70" s="403">
        <v>22.735664493972799</v>
      </c>
      <c r="Y70" s="403">
        <v>24.964033929282301</v>
      </c>
      <c r="Z70" s="403">
        <v>26.315724222857099</v>
      </c>
      <c r="AA70" s="403">
        <v>26.976878172180999</v>
      </c>
      <c r="AB70" s="403">
        <v>2.15062465238679</v>
      </c>
      <c r="AC70" s="206" t="s">
        <v>3483</v>
      </c>
    </row>
    <row r="71" spans="1:29">
      <c r="A71" s="206" t="s">
        <v>3587</v>
      </c>
      <c r="B71" s="206" t="s">
        <v>9143</v>
      </c>
      <c r="C71" s="206" t="s">
        <v>3477</v>
      </c>
      <c r="D71" s="206" t="s">
        <v>3478</v>
      </c>
      <c r="E71" s="207">
        <v>34.93</v>
      </c>
      <c r="F71" s="206">
        <v>44.3</v>
      </c>
      <c r="G71" s="206">
        <v>6.25</v>
      </c>
      <c r="H71" s="206">
        <v>68.2</v>
      </c>
      <c r="I71" s="206"/>
      <c r="J71" s="208" t="s">
        <v>3488</v>
      </c>
      <c r="K71" s="206"/>
      <c r="L71" s="206" t="s">
        <v>3532</v>
      </c>
      <c r="M71" s="206"/>
      <c r="N71" s="211">
        <v>129.90400000000002</v>
      </c>
      <c r="O71" s="210">
        <v>-1.64</v>
      </c>
      <c r="P71" s="5"/>
      <c r="Q71" s="206">
        <v>0.17</v>
      </c>
      <c r="R71" s="206" t="s">
        <v>3481</v>
      </c>
      <c r="S71" s="206" t="s">
        <v>3504</v>
      </c>
      <c r="T71" s="206"/>
      <c r="U71" s="403">
        <v>14.8264080434107</v>
      </c>
      <c r="V71" s="403">
        <v>15.463298759747699</v>
      </c>
      <c r="W71" s="403">
        <v>16.7851065084973</v>
      </c>
      <c r="X71" s="403">
        <v>19.024873540143599</v>
      </c>
      <c r="Y71" s="403">
        <v>21.211840559706499</v>
      </c>
      <c r="Z71" s="403">
        <v>22.5432116398216</v>
      </c>
      <c r="AA71" s="403">
        <v>23.2385891775515</v>
      </c>
      <c r="AB71" s="403">
        <v>2.1370130099115001</v>
      </c>
      <c r="AC71" s="206" t="s">
        <v>3483</v>
      </c>
    </row>
    <row r="72" spans="1:29">
      <c r="A72" s="206" t="s">
        <v>3588</v>
      </c>
      <c r="B72" s="206" t="s">
        <v>9144</v>
      </c>
      <c r="C72" s="206" t="s">
        <v>3477</v>
      </c>
      <c r="D72" s="206" t="s">
        <v>3478</v>
      </c>
      <c r="E72" s="207">
        <v>34.93</v>
      </c>
      <c r="F72" s="206">
        <v>44.3</v>
      </c>
      <c r="G72" s="206">
        <v>6.25</v>
      </c>
      <c r="H72" s="206">
        <v>65.7</v>
      </c>
      <c r="I72" s="206"/>
      <c r="J72" s="208" t="s">
        <v>3488</v>
      </c>
      <c r="K72" s="206"/>
      <c r="L72" s="206" t="s">
        <v>3532</v>
      </c>
      <c r="M72" s="206"/>
      <c r="N72" s="211">
        <v>129.96763636363639</v>
      </c>
      <c r="O72" s="210">
        <v>-1.28</v>
      </c>
      <c r="P72" s="5"/>
      <c r="Q72" s="206" t="s">
        <v>3589</v>
      </c>
      <c r="R72" s="206" t="s">
        <v>3481</v>
      </c>
      <c r="S72" s="206" t="s">
        <v>3504</v>
      </c>
      <c r="T72" s="206"/>
      <c r="U72" s="403">
        <v>13.649072935774401</v>
      </c>
      <c r="V72" s="403">
        <v>14.2648474867252</v>
      </c>
      <c r="W72" s="403">
        <v>15.573278335313599</v>
      </c>
      <c r="X72" s="403">
        <v>17.765216874383899</v>
      </c>
      <c r="Y72" s="403">
        <v>19.955228342209502</v>
      </c>
      <c r="Z72" s="403">
        <v>21.226758723462801</v>
      </c>
      <c r="AA72" s="403">
        <v>21.848630615255502</v>
      </c>
      <c r="AB72" s="403">
        <v>2.10376745898188</v>
      </c>
      <c r="AC72" s="206" t="s">
        <v>3483</v>
      </c>
    </row>
  </sheetData>
  <mergeCells count="1">
    <mergeCell ref="U1:AB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D1" zoomScale="115" zoomScaleNormal="115" workbookViewId="0">
      <selection activeCell="I2" sqref="H1:I1048576"/>
    </sheetView>
  </sheetViews>
  <sheetFormatPr defaultColWidth="8.77734375" defaultRowHeight="10.8"/>
  <cols>
    <col min="1" max="7" width="8.77734375" style="194"/>
    <col min="8" max="15" width="6.88671875" style="415" customWidth="1"/>
    <col min="16" max="16" width="17.109375" style="194" customWidth="1"/>
    <col min="17" max="16384" width="8.77734375" style="194"/>
  </cols>
  <sheetData>
    <row r="1" spans="1:16" ht="14.4">
      <c r="H1" s="439" t="s">
        <v>9522</v>
      </c>
      <c r="I1" s="440"/>
      <c r="J1" s="440"/>
      <c r="K1" s="440"/>
      <c r="L1" s="440"/>
      <c r="M1" s="440"/>
      <c r="N1" s="440"/>
      <c r="O1" s="440"/>
    </row>
    <row r="2" spans="1:16" ht="22.2" customHeight="1" thickBot="1">
      <c r="A2" s="117" t="s">
        <v>4972</v>
      </c>
      <c r="B2" s="250" t="s">
        <v>3995</v>
      </c>
      <c r="C2" s="249" t="s">
        <v>3993</v>
      </c>
      <c r="D2" s="252" t="s">
        <v>3473</v>
      </c>
      <c r="E2" s="249" t="s">
        <v>3637</v>
      </c>
      <c r="F2" s="249" t="s">
        <v>3996</v>
      </c>
      <c r="G2" s="251" t="s">
        <v>4004</v>
      </c>
      <c r="H2" s="251">
        <v>2.5000000000000001E-2</v>
      </c>
      <c r="I2" s="251">
        <v>0.05</v>
      </c>
      <c r="J2" s="251">
        <v>0.15</v>
      </c>
      <c r="K2" s="251" t="s">
        <v>9519</v>
      </c>
      <c r="L2" s="251">
        <v>0.85</v>
      </c>
      <c r="M2" s="251">
        <v>0.95</v>
      </c>
      <c r="N2" s="251">
        <v>0.97499999999999998</v>
      </c>
      <c r="O2" s="251" t="s">
        <v>9518</v>
      </c>
      <c r="P2" s="250" t="s">
        <v>3997</v>
      </c>
    </row>
    <row r="3" spans="1:16" ht="11.4" thickTop="1">
      <c r="A3" s="194" t="s">
        <v>7265</v>
      </c>
      <c r="B3" s="248" t="s">
        <v>3994</v>
      </c>
      <c r="C3" s="248">
        <v>1535.21</v>
      </c>
      <c r="D3" s="248">
        <f t="shared" ref="D3:D10" si="0">123.8+1.2*(C3-1551)/(1573-1551)</f>
        <v>122.93872727272728</v>
      </c>
      <c r="E3" s="248">
        <v>0.83</v>
      </c>
      <c r="F3" s="248">
        <v>0.31</v>
      </c>
      <c r="G3" s="194" t="s">
        <v>4003</v>
      </c>
      <c r="H3" s="409">
        <v>27.553975000000001</v>
      </c>
      <c r="I3" s="409">
        <v>28.9</v>
      </c>
      <c r="J3" s="409">
        <v>31.175999999999998</v>
      </c>
      <c r="K3" s="409">
        <v>34.572697481481498</v>
      </c>
      <c r="L3" s="409">
        <v>38.090000000000003</v>
      </c>
      <c r="M3" s="409">
        <v>40.170999999999999</v>
      </c>
      <c r="N3" s="409">
        <v>41.366050000000001</v>
      </c>
      <c r="O3" s="409">
        <v>3.4319576058529302</v>
      </c>
      <c r="P3" s="247" t="s">
        <v>3998</v>
      </c>
    </row>
    <row r="4" spans="1:16">
      <c r="A4" s="194" t="s">
        <v>7266</v>
      </c>
      <c r="B4" s="248" t="s">
        <v>3994</v>
      </c>
      <c r="C4" s="248">
        <v>1541.1</v>
      </c>
      <c r="D4" s="248">
        <f t="shared" si="0"/>
        <v>123.25999999999999</v>
      </c>
      <c r="E4" s="248">
        <v>0.85</v>
      </c>
      <c r="F4" s="248">
        <v>0.12</v>
      </c>
      <c r="G4" s="194" t="s">
        <v>4003</v>
      </c>
      <c r="H4" s="409">
        <v>28.434799999999999</v>
      </c>
      <c r="I4" s="409">
        <v>29.78</v>
      </c>
      <c r="J4" s="409">
        <v>32.029850000000003</v>
      </c>
      <c r="K4" s="409">
        <v>35.4606167037037</v>
      </c>
      <c r="L4" s="409">
        <v>38.985999999999997</v>
      </c>
      <c r="M4" s="409">
        <v>41.182250000000003</v>
      </c>
      <c r="N4" s="409">
        <v>42.389024999999997</v>
      </c>
      <c r="O4" s="409">
        <v>3.4541350488793001</v>
      </c>
      <c r="P4" s="247" t="s">
        <v>3998</v>
      </c>
    </row>
    <row r="5" spans="1:16">
      <c r="A5" s="194" t="s">
        <v>7267</v>
      </c>
      <c r="B5" s="248" t="s">
        <v>3994</v>
      </c>
      <c r="C5" s="248">
        <v>1542.09</v>
      </c>
      <c r="D5" s="255">
        <f t="shared" si="0"/>
        <v>123.31399999999999</v>
      </c>
      <c r="E5" s="255">
        <v>0.87</v>
      </c>
      <c r="F5" s="255">
        <v>0.1</v>
      </c>
      <c r="G5" s="196" t="s">
        <v>4003</v>
      </c>
      <c r="H5" s="409">
        <v>29.128</v>
      </c>
      <c r="I5" s="409">
        <v>30.498999999999999</v>
      </c>
      <c r="J5" s="409">
        <v>32.851849999999999</v>
      </c>
      <c r="K5" s="409">
        <v>36.331318481481503</v>
      </c>
      <c r="L5" s="409">
        <v>39.898150000000001</v>
      </c>
      <c r="M5" s="409">
        <v>42.13205</v>
      </c>
      <c r="N5" s="409">
        <v>43.341175</v>
      </c>
      <c r="O5" s="409">
        <v>3.5087248314489798</v>
      </c>
      <c r="P5" s="247" t="s">
        <v>3999</v>
      </c>
    </row>
    <row r="6" spans="1:16">
      <c r="A6" s="194" t="s">
        <v>7268</v>
      </c>
      <c r="B6" s="248" t="s">
        <v>3994</v>
      </c>
      <c r="C6" s="248">
        <v>1543.59</v>
      </c>
      <c r="D6" s="248">
        <f t="shared" si="0"/>
        <v>123.39581818181817</v>
      </c>
      <c r="E6" s="248">
        <v>0.91</v>
      </c>
      <c r="F6" s="248">
        <v>0.19</v>
      </c>
      <c r="G6" s="194" t="s">
        <v>4003</v>
      </c>
      <c r="H6" s="409">
        <v>30.935949999999998</v>
      </c>
      <c r="I6" s="409">
        <v>32.299900000000001</v>
      </c>
      <c r="J6" s="409">
        <v>34.582000000000001</v>
      </c>
      <c r="K6" s="409">
        <v>38.130200407407401</v>
      </c>
      <c r="L6" s="409">
        <v>41.769150000000003</v>
      </c>
      <c r="M6" s="409">
        <v>44.054049999999997</v>
      </c>
      <c r="N6" s="409">
        <v>45.22</v>
      </c>
      <c r="O6" s="409">
        <v>3.5549812548253898</v>
      </c>
      <c r="P6" s="247" t="s">
        <v>3998</v>
      </c>
    </row>
    <row r="7" spans="1:16">
      <c r="A7" s="194" t="s">
        <v>7269</v>
      </c>
      <c r="B7" s="248" t="s">
        <v>3994</v>
      </c>
      <c r="C7" s="248">
        <v>1544.08</v>
      </c>
      <c r="D7" s="248">
        <f t="shared" si="0"/>
        <v>123.42254545454544</v>
      </c>
      <c r="E7" s="248">
        <v>0.87</v>
      </c>
      <c r="F7" s="248">
        <v>0.22</v>
      </c>
      <c r="G7" s="194" t="s">
        <v>4003</v>
      </c>
      <c r="H7" s="409">
        <v>29.209949999999999</v>
      </c>
      <c r="I7" s="409">
        <v>30.5379</v>
      </c>
      <c r="J7" s="409">
        <v>32.88485</v>
      </c>
      <c r="K7" s="409">
        <v>36.329051925925903</v>
      </c>
      <c r="L7" s="409">
        <v>39.869</v>
      </c>
      <c r="M7" s="409">
        <v>42.097999999999999</v>
      </c>
      <c r="N7" s="409">
        <v>43.268050000000002</v>
      </c>
      <c r="O7" s="409">
        <v>3.4832570906337601</v>
      </c>
      <c r="P7" s="247" t="s">
        <v>4000</v>
      </c>
    </row>
    <row r="8" spans="1:16">
      <c r="A8" s="194" t="s">
        <v>7270</v>
      </c>
      <c r="B8" s="248" t="s">
        <v>3994</v>
      </c>
      <c r="C8" s="248">
        <v>1545</v>
      </c>
      <c r="D8" s="248">
        <f t="shared" si="0"/>
        <v>123.47272727272727</v>
      </c>
      <c r="E8" s="248">
        <v>0.87</v>
      </c>
      <c r="F8" s="248">
        <v>0.14000000000000001</v>
      </c>
      <c r="G8" s="194" t="s">
        <v>4003</v>
      </c>
      <c r="H8" s="409">
        <v>29.289974999999998</v>
      </c>
      <c r="I8" s="409">
        <v>30.549900000000001</v>
      </c>
      <c r="J8" s="409">
        <v>32.841999999999999</v>
      </c>
      <c r="K8" s="409">
        <v>36.371447481481503</v>
      </c>
      <c r="L8" s="409">
        <v>39.997</v>
      </c>
      <c r="M8" s="409">
        <v>42.193150000000003</v>
      </c>
      <c r="N8" s="409">
        <v>43.362074999999997</v>
      </c>
      <c r="O8" s="409">
        <v>3.5259400203221598</v>
      </c>
      <c r="P8" s="247" t="s">
        <v>3998</v>
      </c>
    </row>
    <row r="9" spans="1:16">
      <c r="A9" s="194" t="s">
        <v>7271</v>
      </c>
      <c r="B9" s="248" t="s">
        <v>3994</v>
      </c>
      <c r="C9" s="248">
        <v>1546</v>
      </c>
      <c r="D9" s="248">
        <f t="shared" si="0"/>
        <v>123.52727272727273</v>
      </c>
      <c r="E9" s="248">
        <v>0.89</v>
      </c>
      <c r="F9" s="248">
        <v>0.08</v>
      </c>
      <c r="G9" s="194" t="s">
        <v>4003</v>
      </c>
      <c r="H9" s="409">
        <v>30.02</v>
      </c>
      <c r="I9" s="409">
        <v>31.378900000000002</v>
      </c>
      <c r="J9" s="409">
        <v>33.727849999999997</v>
      </c>
      <c r="K9" s="409">
        <v>37.232685518518501</v>
      </c>
      <c r="L9" s="409">
        <v>40.861150000000002</v>
      </c>
      <c r="M9" s="409">
        <v>43.067050000000002</v>
      </c>
      <c r="N9" s="409">
        <v>44.274025000000002</v>
      </c>
      <c r="O9" s="409">
        <v>3.54741827181785</v>
      </c>
      <c r="P9" s="247" t="s">
        <v>4000</v>
      </c>
    </row>
    <row r="10" spans="1:16">
      <c r="A10" s="194" t="s">
        <v>7272</v>
      </c>
      <c r="B10" s="248" t="s">
        <v>3994</v>
      </c>
      <c r="C10" s="248">
        <v>1548</v>
      </c>
      <c r="D10" s="248">
        <f t="shared" si="0"/>
        <v>123.63636363636364</v>
      </c>
      <c r="E10" s="248">
        <v>0.88</v>
      </c>
      <c r="F10" s="248">
        <v>0.28999999999999998</v>
      </c>
      <c r="G10" s="194" t="s">
        <v>4003</v>
      </c>
      <c r="H10" s="409">
        <v>29.614825</v>
      </c>
      <c r="I10" s="409">
        <v>30.969799999999999</v>
      </c>
      <c r="J10" s="409">
        <v>33.26285</v>
      </c>
      <c r="K10" s="409">
        <v>36.798824481481503</v>
      </c>
      <c r="L10" s="409">
        <v>40.359000000000002</v>
      </c>
      <c r="M10" s="409">
        <v>42.684049999999999</v>
      </c>
      <c r="N10" s="409">
        <v>43.840049999999998</v>
      </c>
      <c r="O10" s="409">
        <v>3.5389865728460301</v>
      </c>
      <c r="P10" s="247" t="s">
        <v>3999</v>
      </c>
    </row>
    <row r="11" spans="1:16">
      <c r="A11" s="194" t="s">
        <v>7273</v>
      </c>
      <c r="B11" s="248" t="s">
        <v>3994</v>
      </c>
      <c r="C11" s="248">
        <v>1551.99</v>
      </c>
      <c r="D11" s="248">
        <f>123.8+1.2*(C11-1551)/(1573-1551)</f>
        <v>123.854</v>
      </c>
      <c r="E11" s="248">
        <v>0.9</v>
      </c>
      <c r="F11" s="248">
        <v>0.25</v>
      </c>
      <c r="G11" s="194" t="s">
        <v>4003</v>
      </c>
      <c r="H11" s="409">
        <v>30.48685</v>
      </c>
      <c r="I11" s="409">
        <v>31.864000000000001</v>
      </c>
      <c r="J11" s="409">
        <v>34.143000000000001</v>
      </c>
      <c r="K11" s="409">
        <v>37.681036444444402</v>
      </c>
      <c r="L11" s="409">
        <v>41.344000000000001</v>
      </c>
      <c r="M11" s="409">
        <v>43.5901</v>
      </c>
      <c r="N11" s="409">
        <v>44.876049999999999</v>
      </c>
      <c r="O11" s="409">
        <v>3.56516498114682</v>
      </c>
      <c r="P11" s="247" t="s">
        <v>4002</v>
      </c>
    </row>
    <row r="12" spans="1:16">
      <c r="A12" s="194" t="s">
        <v>7274</v>
      </c>
      <c r="B12" s="248" t="s">
        <v>3994</v>
      </c>
      <c r="C12" s="248">
        <v>1553.55</v>
      </c>
      <c r="D12" s="248">
        <f t="shared" ref="D12:D31" si="1">123.8+1.2*(C12-1551)/(1573-1551)</f>
        <v>123.93909090909091</v>
      </c>
      <c r="E12" s="248">
        <v>0.9</v>
      </c>
      <c r="F12" s="248">
        <v>0.04</v>
      </c>
      <c r="G12" s="194" t="s">
        <v>4003</v>
      </c>
      <c r="H12" s="409">
        <v>30.5349</v>
      </c>
      <c r="I12" s="409">
        <v>31.812999999999999</v>
      </c>
      <c r="J12" s="409">
        <v>34.11985</v>
      </c>
      <c r="K12" s="409">
        <v>37.685737888888902</v>
      </c>
      <c r="L12" s="409">
        <v>41.31315</v>
      </c>
      <c r="M12" s="409">
        <v>43.624000000000002</v>
      </c>
      <c r="N12" s="409">
        <v>44.729075000000002</v>
      </c>
      <c r="O12" s="409">
        <v>3.5498101355384901</v>
      </c>
      <c r="P12" s="247" t="s">
        <v>3998</v>
      </c>
    </row>
    <row r="13" spans="1:16">
      <c r="A13" s="194" t="s">
        <v>7275</v>
      </c>
      <c r="B13" s="248" t="s">
        <v>3994</v>
      </c>
      <c r="C13" s="248">
        <v>1554</v>
      </c>
      <c r="D13" s="248">
        <f t="shared" si="1"/>
        <v>123.96363636363635</v>
      </c>
      <c r="E13" s="248">
        <v>0.92</v>
      </c>
      <c r="F13" s="248">
        <v>7.0000000000000007E-2</v>
      </c>
      <c r="G13" s="194" t="s">
        <v>4003</v>
      </c>
      <c r="H13" s="409">
        <v>31.241875</v>
      </c>
      <c r="I13" s="409">
        <v>32.5959</v>
      </c>
      <c r="J13" s="409">
        <v>34.989849999999997</v>
      </c>
      <c r="K13" s="409">
        <v>38.5640904814815</v>
      </c>
      <c r="L13" s="409">
        <v>42.250999999999998</v>
      </c>
      <c r="M13" s="409">
        <v>44.574100000000001</v>
      </c>
      <c r="N13" s="409">
        <v>45.665999999999997</v>
      </c>
      <c r="O13" s="409">
        <v>3.5948147055669</v>
      </c>
      <c r="P13" s="247" t="s">
        <v>3998</v>
      </c>
    </row>
    <row r="14" spans="1:16">
      <c r="A14" s="194" t="s">
        <v>7276</v>
      </c>
      <c r="B14" s="248" t="s">
        <v>3994</v>
      </c>
      <c r="C14" s="248">
        <v>1555.11</v>
      </c>
      <c r="D14" s="248">
        <f t="shared" si="1"/>
        <v>124.02418181818182</v>
      </c>
      <c r="E14" s="248">
        <v>0.93</v>
      </c>
      <c r="F14" s="248">
        <v>0.16</v>
      </c>
      <c r="G14" s="194" t="s">
        <v>4003</v>
      </c>
      <c r="H14" s="409">
        <v>31.641974999999999</v>
      </c>
      <c r="I14" s="409">
        <v>32.972949999999997</v>
      </c>
      <c r="J14" s="409">
        <v>35.363</v>
      </c>
      <c r="K14" s="409">
        <v>38.9772992222222</v>
      </c>
      <c r="L14" s="409">
        <v>42.680999999999997</v>
      </c>
      <c r="M14" s="409">
        <v>44.978099999999998</v>
      </c>
      <c r="N14" s="409">
        <v>46.177100000000003</v>
      </c>
      <c r="O14" s="409">
        <v>3.6161720176105798</v>
      </c>
      <c r="P14" s="247" t="s">
        <v>4000</v>
      </c>
    </row>
    <row r="15" spans="1:16">
      <c r="A15" s="194" t="s">
        <v>7277</v>
      </c>
      <c r="B15" s="248" t="s">
        <v>3994</v>
      </c>
      <c r="C15" s="248">
        <v>1556</v>
      </c>
      <c r="D15" s="255">
        <f t="shared" si="1"/>
        <v>124.07272727272726</v>
      </c>
      <c r="E15" s="255">
        <v>0.93</v>
      </c>
      <c r="F15" s="255">
        <v>0.13</v>
      </c>
      <c r="G15" s="196" t="s">
        <v>4003</v>
      </c>
      <c r="H15" s="409">
        <v>31.608975000000001</v>
      </c>
      <c r="I15" s="409">
        <v>32.901000000000003</v>
      </c>
      <c r="J15" s="409">
        <v>35.325850000000003</v>
      </c>
      <c r="K15" s="409">
        <v>38.9804275555556</v>
      </c>
      <c r="L15" s="409">
        <v>42.690150000000003</v>
      </c>
      <c r="M15" s="409">
        <v>45.017049999999998</v>
      </c>
      <c r="N15" s="409">
        <v>46.233125000000001</v>
      </c>
      <c r="O15" s="409">
        <v>3.6317248316873498</v>
      </c>
      <c r="P15" s="183" t="s">
        <v>3998</v>
      </c>
    </row>
    <row r="16" spans="1:16">
      <c r="A16" s="194" t="s">
        <v>7278</v>
      </c>
      <c r="B16" s="248" t="s">
        <v>3994</v>
      </c>
      <c r="C16" s="248">
        <v>1557.02</v>
      </c>
      <c r="D16" s="248">
        <f t="shared" si="1"/>
        <v>124.12836363636363</v>
      </c>
      <c r="E16" s="248">
        <v>0.95</v>
      </c>
      <c r="F16" s="248">
        <v>0.2</v>
      </c>
      <c r="G16" s="194" t="s">
        <v>4003</v>
      </c>
      <c r="H16" s="409">
        <v>32.473849999999999</v>
      </c>
      <c r="I16" s="409">
        <v>33.811950000000003</v>
      </c>
      <c r="J16" s="409">
        <v>36.228000000000002</v>
      </c>
      <c r="K16" s="409">
        <v>39.864584703703699</v>
      </c>
      <c r="L16" s="409">
        <v>43.612299999999998</v>
      </c>
      <c r="M16" s="409">
        <v>45.920099999999998</v>
      </c>
      <c r="N16" s="409">
        <v>47.16</v>
      </c>
      <c r="O16" s="409">
        <v>3.65895906873217</v>
      </c>
      <c r="P16" s="247" t="s">
        <v>3998</v>
      </c>
    </row>
    <row r="17" spans="1:16">
      <c r="A17" s="194" t="s">
        <v>7279</v>
      </c>
      <c r="B17" s="248" t="s">
        <v>3994</v>
      </c>
      <c r="C17" s="248">
        <v>1558.1</v>
      </c>
      <c r="D17" s="248">
        <f t="shared" si="1"/>
        <v>124.18727272727271</v>
      </c>
      <c r="E17" s="248">
        <v>0.94</v>
      </c>
      <c r="F17" s="248">
        <v>0.22</v>
      </c>
      <c r="G17" s="194" t="s">
        <v>4003</v>
      </c>
      <c r="H17" s="409">
        <v>32.022950000000002</v>
      </c>
      <c r="I17" s="409">
        <v>33.41395</v>
      </c>
      <c r="J17" s="409">
        <v>35.856000000000002</v>
      </c>
      <c r="K17" s="409">
        <v>39.439149888888899</v>
      </c>
      <c r="L17" s="409">
        <v>43.136000000000003</v>
      </c>
      <c r="M17" s="409">
        <v>45.4572</v>
      </c>
      <c r="N17" s="409">
        <v>46.647024999999999</v>
      </c>
      <c r="O17" s="409">
        <v>3.63019427636881</v>
      </c>
      <c r="P17" s="247" t="s">
        <v>4002</v>
      </c>
    </row>
    <row r="18" spans="1:16">
      <c r="A18" s="194" t="s">
        <v>7280</v>
      </c>
      <c r="B18" s="248" t="s">
        <v>3994</v>
      </c>
      <c r="C18" s="248">
        <v>1560</v>
      </c>
      <c r="D18" s="248">
        <f t="shared" si="1"/>
        <v>124.29090909090908</v>
      </c>
      <c r="E18" s="248">
        <v>0.86</v>
      </c>
      <c r="F18" s="248">
        <v>0.16</v>
      </c>
      <c r="G18" s="194" t="s">
        <v>4003</v>
      </c>
      <c r="H18" s="409">
        <v>28.89995</v>
      </c>
      <c r="I18" s="409">
        <v>30.1999</v>
      </c>
      <c r="J18" s="409">
        <v>32.463999999999999</v>
      </c>
      <c r="K18" s="409">
        <v>35.909378851851898</v>
      </c>
      <c r="L18" s="409">
        <v>39.450150000000001</v>
      </c>
      <c r="M18" s="409">
        <v>41.713000000000001</v>
      </c>
      <c r="N18" s="409">
        <v>42.965024999999997</v>
      </c>
      <c r="O18" s="409">
        <v>3.4826721230434199</v>
      </c>
      <c r="P18" s="247" t="s">
        <v>3998</v>
      </c>
    </row>
    <row r="19" spans="1:16">
      <c r="A19" s="194" t="s">
        <v>7281</v>
      </c>
      <c r="B19" s="248" t="s">
        <v>3994</v>
      </c>
      <c r="C19" s="248">
        <v>1561.32</v>
      </c>
      <c r="D19" s="248">
        <f t="shared" si="1"/>
        <v>124.36290909090908</v>
      </c>
      <c r="E19" s="248">
        <v>0.95</v>
      </c>
      <c r="F19" s="248">
        <v>0.28000000000000003</v>
      </c>
      <c r="G19" s="194" t="s">
        <v>4003</v>
      </c>
      <c r="H19" s="409">
        <v>32.49</v>
      </c>
      <c r="I19" s="409">
        <v>33.808950000000003</v>
      </c>
      <c r="J19" s="409">
        <v>36.195</v>
      </c>
      <c r="K19" s="409">
        <v>39.855379592592598</v>
      </c>
      <c r="L19" s="409">
        <v>43.606999999999999</v>
      </c>
      <c r="M19" s="409">
        <v>45.878050000000002</v>
      </c>
      <c r="N19" s="409">
        <v>47.123024999999998</v>
      </c>
      <c r="O19" s="409">
        <v>3.6478215809136398</v>
      </c>
      <c r="P19" s="247" t="s">
        <v>4001</v>
      </c>
    </row>
    <row r="20" spans="1:16">
      <c r="A20" s="194" t="s">
        <v>7282</v>
      </c>
      <c r="B20" s="248" t="s">
        <v>3994</v>
      </c>
      <c r="C20" s="248">
        <v>1563.1</v>
      </c>
      <c r="D20" s="248">
        <f t="shared" si="1"/>
        <v>124.46</v>
      </c>
      <c r="E20" s="248">
        <v>0.92</v>
      </c>
      <c r="F20" s="248">
        <v>0.08</v>
      </c>
      <c r="G20" s="194" t="s">
        <v>4003</v>
      </c>
      <c r="H20" s="409">
        <v>31.2149</v>
      </c>
      <c r="I20" s="409">
        <v>32.622900000000001</v>
      </c>
      <c r="J20" s="409">
        <v>34.971850000000003</v>
      </c>
      <c r="K20" s="409">
        <v>38.560203074074103</v>
      </c>
      <c r="L20" s="409">
        <v>42.242150000000002</v>
      </c>
      <c r="M20" s="409">
        <v>44.521000000000001</v>
      </c>
      <c r="N20" s="409">
        <v>45.745024999999998</v>
      </c>
      <c r="O20" s="409">
        <v>3.6014018530898499</v>
      </c>
      <c r="P20" s="247" t="s">
        <v>4000</v>
      </c>
    </row>
    <row r="21" spans="1:16">
      <c r="A21" s="194" t="s">
        <v>7283</v>
      </c>
      <c r="B21" s="248" t="s">
        <v>3994</v>
      </c>
      <c r="C21" s="248">
        <v>1564</v>
      </c>
      <c r="D21" s="248">
        <f t="shared" si="1"/>
        <v>124.5090909090909</v>
      </c>
      <c r="E21" s="248">
        <v>0.93</v>
      </c>
      <c r="F21" s="248">
        <v>7.0000000000000007E-2</v>
      </c>
      <c r="G21" s="194" t="s">
        <v>4003</v>
      </c>
      <c r="H21" s="409">
        <v>31.700949999999999</v>
      </c>
      <c r="I21" s="409">
        <v>33.080800000000004</v>
      </c>
      <c r="J21" s="409">
        <v>35.398850000000003</v>
      </c>
      <c r="K21" s="409">
        <v>38.994382777777801</v>
      </c>
      <c r="L21" s="409">
        <v>42.704149999999998</v>
      </c>
      <c r="M21" s="409">
        <v>44.981000000000002</v>
      </c>
      <c r="N21" s="409">
        <v>46.141024999999999</v>
      </c>
      <c r="O21" s="409">
        <v>3.6131482302174001</v>
      </c>
      <c r="P21" s="247" t="s">
        <v>4000</v>
      </c>
    </row>
    <row r="22" spans="1:16">
      <c r="A22" s="194" t="s">
        <v>7284</v>
      </c>
      <c r="B22" s="248" t="s">
        <v>3994</v>
      </c>
      <c r="C22" s="248">
        <v>1564.88</v>
      </c>
      <c r="D22" s="248">
        <f t="shared" si="1"/>
        <v>124.55709090909092</v>
      </c>
      <c r="E22" s="248">
        <v>0.92</v>
      </c>
      <c r="F22" s="248">
        <v>0.06</v>
      </c>
      <c r="G22" s="194" t="s">
        <v>4003</v>
      </c>
      <c r="H22" s="409">
        <v>31.318950000000001</v>
      </c>
      <c r="I22" s="409">
        <v>32.626849999999997</v>
      </c>
      <c r="J22" s="409">
        <v>34.933549999999997</v>
      </c>
      <c r="K22" s="409">
        <v>38.523288000000001</v>
      </c>
      <c r="L22" s="409">
        <v>42.184150000000002</v>
      </c>
      <c r="M22" s="409">
        <v>44.495199999999997</v>
      </c>
      <c r="N22" s="409">
        <v>45.558050000000001</v>
      </c>
      <c r="O22" s="409">
        <v>3.5771023218859699</v>
      </c>
      <c r="P22" s="247" t="s">
        <v>3998</v>
      </c>
    </row>
    <row r="23" spans="1:16">
      <c r="A23" s="194" t="s">
        <v>7285</v>
      </c>
      <c r="B23" s="248" t="s">
        <v>3994</v>
      </c>
      <c r="C23" s="248">
        <v>1567</v>
      </c>
      <c r="D23" s="248">
        <f t="shared" si="1"/>
        <v>124.67272727272727</v>
      </c>
      <c r="E23" s="248">
        <v>0.92</v>
      </c>
      <c r="F23" s="248">
        <v>0.24</v>
      </c>
      <c r="G23" s="194" t="s">
        <v>4003</v>
      </c>
      <c r="H23" s="409">
        <v>31.2898</v>
      </c>
      <c r="I23" s="409">
        <v>32.652900000000002</v>
      </c>
      <c r="J23" s="409">
        <v>34.993549999999999</v>
      </c>
      <c r="K23" s="409">
        <v>38.569825518518499</v>
      </c>
      <c r="L23" s="409">
        <v>42.277999999999999</v>
      </c>
      <c r="M23" s="409">
        <v>44.564999999999998</v>
      </c>
      <c r="N23" s="409">
        <v>45.790025</v>
      </c>
      <c r="O23" s="409">
        <v>3.6057915865800201</v>
      </c>
      <c r="P23" s="247" t="s">
        <v>3998</v>
      </c>
    </row>
    <row r="24" spans="1:16">
      <c r="A24" s="194" t="s">
        <v>7286</v>
      </c>
      <c r="B24" s="248" t="s">
        <v>3994</v>
      </c>
      <c r="C24" s="248">
        <v>1568.1</v>
      </c>
      <c r="D24" s="248">
        <f t="shared" si="1"/>
        <v>124.73272727272726</v>
      </c>
      <c r="E24" s="248">
        <v>0.88</v>
      </c>
      <c r="F24" s="248">
        <v>0.24</v>
      </c>
      <c r="G24" s="194" t="s">
        <v>4003</v>
      </c>
      <c r="H24" s="409">
        <v>29.742850000000001</v>
      </c>
      <c r="I24" s="409">
        <v>31.005849999999999</v>
      </c>
      <c r="J24" s="409">
        <v>33.322850000000003</v>
      </c>
      <c r="K24" s="409">
        <v>36.803366666666697</v>
      </c>
      <c r="L24" s="409">
        <v>40.442149999999998</v>
      </c>
      <c r="M24" s="409">
        <v>42.645099999999999</v>
      </c>
      <c r="N24" s="409">
        <v>43.781025</v>
      </c>
      <c r="O24" s="409">
        <v>3.5086111194221701</v>
      </c>
      <c r="P24" s="247" t="s">
        <v>3999</v>
      </c>
    </row>
    <row r="25" spans="1:16">
      <c r="A25" s="194" t="s">
        <v>7287</v>
      </c>
      <c r="B25" s="248" t="s">
        <v>3994</v>
      </c>
      <c r="C25" s="248">
        <v>1569.9</v>
      </c>
      <c r="D25" s="248">
        <f t="shared" si="1"/>
        <v>124.83090909090909</v>
      </c>
      <c r="E25" s="248">
        <v>0.91</v>
      </c>
      <c r="F25" s="248">
        <v>7.0000000000000007E-2</v>
      </c>
      <c r="G25" s="194" t="s">
        <v>4003</v>
      </c>
      <c r="H25" s="409">
        <v>30.781974999999999</v>
      </c>
      <c r="I25" s="409">
        <v>32.171999999999997</v>
      </c>
      <c r="J25" s="409">
        <v>34.557850000000002</v>
      </c>
      <c r="K25" s="409">
        <v>38.114074185185203</v>
      </c>
      <c r="L25" s="409">
        <v>41.781149999999997</v>
      </c>
      <c r="M25" s="409">
        <v>44.053350000000002</v>
      </c>
      <c r="N25" s="409">
        <v>45.359074999999997</v>
      </c>
      <c r="O25" s="409">
        <v>3.58636157430066</v>
      </c>
      <c r="P25" s="247" t="s">
        <v>3998</v>
      </c>
    </row>
    <row r="26" spans="1:16">
      <c r="A26" s="194" t="s">
        <v>7288</v>
      </c>
      <c r="B26" s="248" t="s">
        <v>3994</v>
      </c>
      <c r="C26" s="248">
        <v>1573</v>
      </c>
      <c r="D26" s="254">
        <f t="shared" si="1"/>
        <v>125</v>
      </c>
      <c r="E26" s="248">
        <v>0.88</v>
      </c>
      <c r="F26" s="248">
        <v>0.03</v>
      </c>
      <c r="G26" s="194" t="s">
        <v>4003</v>
      </c>
      <c r="H26" s="409">
        <v>29.64995</v>
      </c>
      <c r="I26" s="409">
        <v>31.011949999999999</v>
      </c>
      <c r="J26" s="409">
        <v>33.267000000000003</v>
      </c>
      <c r="K26" s="409">
        <v>36.801236888888901</v>
      </c>
      <c r="L26" s="409">
        <v>40.396149999999999</v>
      </c>
      <c r="M26" s="409">
        <v>42.640149999999998</v>
      </c>
      <c r="N26" s="409">
        <v>43.839125000000003</v>
      </c>
      <c r="O26" s="409">
        <v>3.5262589935098601</v>
      </c>
      <c r="P26" s="247" t="s">
        <v>3998</v>
      </c>
    </row>
    <row r="27" spans="1:16">
      <c r="A27" s="194" t="s">
        <v>7289</v>
      </c>
      <c r="B27" s="248" t="s">
        <v>3994</v>
      </c>
      <c r="C27" s="248">
        <v>1575.1</v>
      </c>
      <c r="D27" s="248">
        <f>123.8+1.2*(C27-1551)/(1573-1551)</f>
        <v>125.11454545454545</v>
      </c>
      <c r="E27" s="248">
        <v>0.91</v>
      </c>
      <c r="F27" s="248">
        <v>0.04</v>
      </c>
      <c r="G27" s="194" t="s">
        <v>4003</v>
      </c>
      <c r="H27" s="409">
        <v>30.8109</v>
      </c>
      <c r="I27" s="409">
        <v>32.220849999999999</v>
      </c>
      <c r="J27" s="409">
        <v>34.570999999999998</v>
      </c>
      <c r="K27" s="409">
        <v>38.121928259259299</v>
      </c>
      <c r="L27" s="409">
        <v>41.741149999999998</v>
      </c>
      <c r="M27" s="409">
        <v>44.045099999999998</v>
      </c>
      <c r="N27" s="409">
        <v>45.250999999999998</v>
      </c>
      <c r="O27" s="409">
        <v>3.5664229391315398</v>
      </c>
      <c r="P27" s="247" t="s">
        <v>4000</v>
      </c>
    </row>
    <row r="28" spans="1:16">
      <c r="A28" s="194" t="s">
        <v>7290</v>
      </c>
      <c r="B28" s="248" t="s">
        <v>3994</v>
      </c>
      <c r="C28" s="248">
        <v>1577.8</v>
      </c>
      <c r="D28" s="248">
        <f t="shared" si="1"/>
        <v>125.26181818181817</v>
      </c>
      <c r="E28" s="248">
        <v>0.88</v>
      </c>
      <c r="F28" s="248">
        <v>0.2</v>
      </c>
      <c r="G28" s="194" t="s">
        <v>4003</v>
      </c>
      <c r="H28" s="409">
        <v>29.683975</v>
      </c>
      <c r="I28" s="409">
        <v>31.06785</v>
      </c>
      <c r="J28" s="409">
        <v>33.323999999999998</v>
      </c>
      <c r="K28" s="409">
        <v>36.810205407407402</v>
      </c>
      <c r="L28" s="409">
        <v>40.438000000000002</v>
      </c>
      <c r="M28" s="409">
        <v>42.659149999999997</v>
      </c>
      <c r="N28" s="409">
        <v>43.762025000000001</v>
      </c>
      <c r="O28" s="409">
        <v>3.51053830807261</v>
      </c>
      <c r="P28" s="247" t="s">
        <v>3998</v>
      </c>
    </row>
    <row r="29" spans="1:16">
      <c r="A29" s="194" t="s">
        <v>7291</v>
      </c>
      <c r="B29" s="248" t="s">
        <v>3994</v>
      </c>
      <c r="C29" s="248">
        <v>1580.1</v>
      </c>
      <c r="D29" s="248">
        <f t="shared" si="1"/>
        <v>125.38727272727272</v>
      </c>
      <c r="E29" s="248">
        <v>0.89</v>
      </c>
      <c r="F29" s="248">
        <v>0.21</v>
      </c>
      <c r="G29" s="194" t="s">
        <v>4003</v>
      </c>
      <c r="H29" s="409">
        <v>30.107900000000001</v>
      </c>
      <c r="I29" s="409">
        <v>31.343</v>
      </c>
      <c r="J29" s="409">
        <v>33.707000000000001</v>
      </c>
      <c r="K29" s="409">
        <v>37.231562666666697</v>
      </c>
      <c r="L29" s="409">
        <v>40.826149999999998</v>
      </c>
      <c r="M29" s="409">
        <v>43.138199999999998</v>
      </c>
      <c r="N29" s="409">
        <v>44.298000000000002</v>
      </c>
      <c r="O29" s="409">
        <v>3.5365206649326399</v>
      </c>
      <c r="P29" s="247" t="s">
        <v>4000</v>
      </c>
    </row>
    <row r="30" spans="1:16">
      <c r="A30" s="194" t="s">
        <v>7292</v>
      </c>
      <c r="B30" s="248" t="s">
        <v>3994</v>
      </c>
      <c r="C30" s="248">
        <v>1585.3</v>
      </c>
      <c r="D30" s="248">
        <f t="shared" si="1"/>
        <v>125.67090909090909</v>
      </c>
      <c r="E30" s="248">
        <v>0.86</v>
      </c>
      <c r="F30" s="248">
        <v>7.0000000000000007E-2</v>
      </c>
      <c r="G30" s="194" t="s">
        <v>4003</v>
      </c>
      <c r="H30" s="409">
        <v>28.792950000000001</v>
      </c>
      <c r="I30" s="409">
        <v>30.158750000000001</v>
      </c>
      <c r="J30" s="409">
        <v>32.444000000000003</v>
      </c>
      <c r="K30" s="409">
        <v>35.916528518518497</v>
      </c>
      <c r="L30" s="409">
        <v>39.475000000000001</v>
      </c>
      <c r="M30" s="409">
        <v>41.709049999999998</v>
      </c>
      <c r="N30" s="409">
        <v>42.923025000000003</v>
      </c>
      <c r="O30" s="409">
        <v>3.50043983129027</v>
      </c>
      <c r="P30" s="247" t="s">
        <v>3998</v>
      </c>
    </row>
    <row r="31" spans="1:16">
      <c r="A31" s="194" t="s">
        <v>7293</v>
      </c>
      <c r="B31" s="248" t="s">
        <v>3994</v>
      </c>
      <c r="C31" s="248">
        <v>1590.2</v>
      </c>
      <c r="D31" s="248">
        <f t="shared" si="1"/>
        <v>125.93818181818182</v>
      </c>
      <c r="E31" s="248">
        <v>0.9</v>
      </c>
      <c r="F31" s="248">
        <v>0.18</v>
      </c>
      <c r="G31" s="194" t="s">
        <v>4003</v>
      </c>
      <c r="H31" s="409">
        <v>30.531825000000001</v>
      </c>
      <c r="I31" s="409">
        <v>31.825900000000001</v>
      </c>
      <c r="J31" s="409">
        <v>34.125999999999998</v>
      </c>
      <c r="K31" s="409">
        <v>37.674831481481498</v>
      </c>
      <c r="L31" s="409">
        <v>41.321150000000003</v>
      </c>
      <c r="M31" s="409">
        <v>43.654049999999998</v>
      </c>
      <c r="N31" s="409">
        <v>44.817050000000002</v>
      </c>
      <c r="O31" s="409">
        <v>3.5615462659577002</v>
      </c>
      <c r="P31" s="247" t="s">
        <v>3998</v>
      </c>
    </row>
    <row r="32" spans="1:16">
      <c r="A32" s="194" t="s">
        <v>7294</v>
      </c>
      <c r="B32" s="248" t="s">
        <v>3994</v>
      </c>
      <c r="C32" s="253">
        <v>1536.99</v>
      </c>
      <c r="D32" s="253"/>
      <c r="E32" s="253">
        <v>0.8</v>
      </c>
      <c r="F32" s="253">
        <v>0.47</v>
      </c>
      <c r="G32" s="194" t="s">
        <v>4003</v>
      </c>
      <c r="H32" s="409">
        <v>26.488924999999998</v>
      </c>
      <c r="I32" s="409">
        <v>27.687999999999999</v>
      </c>
      <c r="J32" s="409">
        <v>29.917999999999999</v>
      </c>
      <c r="K32" s="409">
        <v>33.288703925925901</v>
      </c>
      <c r="L32" s="409">
        <v>36.753999999999998</v>
      </c>
      <c r="M32" s="409">
        <v>38.902050000000003</v>
      </c>
      <c r="N32" s="409">
        <v>40.066049999999997</v>
      </c>
      <c r="O32" s="409">
        <v>3.3905366024101302</v>
      </c>
      <c r="P32" s="247" t="s">
        <v>3998</v>
      </c>
    </row>
    <row r="33" spans="1:16">
      <c r="A33" s="194" t="s">
        <v>7295</v>
      </c>
      <c r="B33" s="248" t="s">
        <v>3994</v>
      </c>
      <c r="C33" s="253">
        <v>1539.11</v>
      </c>
      <c r="D33" s="253"/>
      <c r="E33" s="253">
        <v>0.82</v>
      </c>
      <c r="F33" s="253">
        <v>0.49</v>
      </c>
      <c r="G33" s="194" t="s">
        <v>4003</v>
      </c>
      <c r="H33" s="409">
        <v>27.171975</v>
      </c>
      <c r="I33" s="409">
        <v>28.524000000000001</v>
      </c>
      <c r="J33" s="409">
        <v>30.79785</v>
      </c>
      <c r="K33" s="409">
        <v>34.160257666666702</v>
      </c>
      <c r="L33" s="409">
        <v>37.651150000000001</v>
      </c>
      <c r="M33" s="409">
        <v>39.820050000000002</v>
      </c>
      <c r="N33" s="409">
        <v>40.931024999999998</v>
      </c>
      <c r="O33" s="409">
        <v>3.41627023490223</v>
      </c>
      <c r="P33" s="247" t="s">
        <v>3998</v>
      </c>
    </row>
    <row r="34" spans="1:16">
      <c r="A34" s="194" t="s">
        <v>7296</v>
      </c>
      <c r="B34" s="248" t="s">
        <v>3994</v>
      </c>
      <c r="C34" s="253">
        <v>1549</v>
      </c>
      <c r="D34" s="253"/>
      <c r="E34" s="253">
        <v>0.88</v>
      </c>
      <c r="F34" s="253">
        <v>0.56999999999999995</v>
      </c>
      <c r="G34" s="194" t="s">
        <v>4003</v>
      </c>
      <c r="H34" s="409">
        <v>29.7319</v>
      </c>
      <c r="I34" s="409">
        <v>31.00995</v>
      </c>
      <c r="J34" s="409">
        <v>33.296849999999999</v>
      </c>
      <c r="K34" s="409">
        <v>36.796309148148097</v>
      </c>
      <c r="L34" s="409">
        <v>40.429000000000002</v>
      </c>
      <c r="M34" s="409">
        <v>42.682000000000002</v>
      </c>
      <c r="N34" s="409">
        <v>43.829025000000001</v>
      </c>
      <c r="O34" s="409">
        <v>3.5270567937764601</v>
      </c>
      <c r="P34" s="247" t="s">
        <v>4001</v>
      </c>
    </row>
    <row r="35" spans="1:16">
      <c r="A35" s="194" t="s">
        <v>7297</v>
      </c>
      <c r="B35" s="248" t="s">
        <v>3994</v>
      </c>
      <c r="C35" s="253">
        <v>1549.89</v>
      </c>
      <c r="D35" s="253"/>
      <c r="E35" s="253">
        <v>0.81</v>
      </c>
      <c r="F35" s="253">
        <v>0.51</v>
      </c>
      <c r="G35" s="194" t="s">
        <v>4003</v>
      </c>
      <c r="H35" s="409">
        <v>26.753900000000002</v>
      </c>
      <c r="I35" s="409">
        <v>28.135950000000001</v>
      </c>
      <c r="J35" s="409">
        <v>30.31</v>
      </c>
      <c r="K35" s="409">
        <v>33.7164044444444</v>
      </c>
      <c r="L35" s="409">
        <v>37.162149999999997</v>
      </c>
      <c r="M35" s="409">
        <v>39.379049999999999</v>
      </c>
      <c r="N35" s="409">
        <v>40.566049999999997</v>
      </c>
      <c r="O35" s="409">
        <v>3.41638253429455</v>
      </c>
      <c r="P35" s="247" t="s">
        <v>3998</v>
      </c>
    </row>
    <row r="36" spans="1:16">
      <c r="A36" s="194" t="s">
        <v>7298</v>
      </c>
      <c r="B36" s="248" t="s">
        <v>3994</v>
      </c>
      <c r="C36" s="253">
        <v>1559</v>
      </c>
      <c r="D36" s="253"/>
      <c r="E36" s="253">
        <v>0.84</v>
      </c>
      <c r="F36" s="253">
        <v>0.41</v>
      </c>
      <c r="G36" s="194" t="s">
        <v>4003</v>
      </c>
      <c r="H36" s="409">
        <v>28.029900000000001</v>
      </c>
      <c r="I36" s="409">
        <v>29.320900000000002</v>
      </c>
      <c r="J36" s="409">
        <v>31.57</v>
      </c>
      <c r="K36" s="409">
        <v>34.999555555555602</v>
      </c>
      <c r="L36" s="409">
        <v>38.501150000000003</v>
      </c>
      <c r="M36" s="409">
        <v>40.726199999999999</v>
      </c>
      <c r="N36" s="409">
        <v>41.858049999999999</v>
      </c>
      <c r="O36" s="409">
        <v>3.4416550819518199</v>
      </c>
      <c r="P36" s="247" t="s">
        <v>3998</v>
      </c>
    </row>
    <row r="37" spans="1:16">
      <c r="A37" s="194" t="s">
        <v>7299</v>
      </c>
      <c r="B37" s="191" t="s">
        <v>3994</v>
      </c>
      <c r="C37" s="253">
        <v>1551</v>
      </c>
      <c r="D37" s="256">
        <f>123.8+1.2*(C37-1551)/(1573-1551)</f>
        <v>123.8</v>
      </c>
      <c r="E37" s="253">
        <v>0.83</v>
      </c>
      <c r="F37" s="253">
        <v>0.33</v>
      </c>
      <c r="G37" s="194" t="s">
        <v>4003</v>
      </c>
      <c r="H37" s="409">
        <v>27.613</v>
      </c>
      <c r="I37" s="409">
        <v>28.920850000000002</v>
      </c>
      <c r="J37" s="409">
        <v>31.132999999999999</v>
      </c>
      <c r="K37" s="409">
        <v>34.598078407407399</v>
      </c>
      <c r="L37" s="409">
        <v>38.138150000000003</v>
      </c>
      <c r="M37" s="409">
        <v>40.304049999999997</v>
      </c>
      <c r="N37" s="409">
        <v>41.542025000000002</v>
      </c>
      <c r="O37" s="409">
        <v>3.4640883722863798</v>
      </c>
      <c r="P37" s="247" t="s">
        <v>3999</v>
      </c>
    </row>
    <row r="38" spans="1:16">
      <c r="A38" s="194" t="s">
        <v>7300</v>
      </c>
      <c r="B38" s="191" t="s">
        <v>3994</v>
      </c>
      <c r="C38" s="253">
        <v>1547.06</v>
      </c>
      <c r="D38" s="191">
        <f>123.8+1.2*(C38-1551)/(1573-1551)</f>
        <v>123.58509090909091</v>
      </c>
      <c r="E38" s="253">
        <v>0.85</v>
      </c>
      <c r="F38" s="253">
        <v>0.35</v>
      </c>
      <c r="G38" s="194" t="s">
        <v>4003</v>
      </c>
      <c r="H38" s="409">
        <v>28.406974999999999</v>
      </c>
      <c r="I38" s="409">
        <v>29.751950000000001</v>
      </c>
      <c r="J38" s="409">
        <v>32.064999999999998</v>
      </c>
      <c r="K38" s="409">
        <v>35.463167703703697</v>
      </c>
      <c r="L38" s="409">
        <v>39.006</v>
      </c>
      <c r="M38" s="409">
        <v>41.268050000000002</v>
      </c>
      <c r="N38" s="409">
        <v>42.456049999999998</v>
      </c>
      <c r="O38" s="409">
        <v>3.4629811110639399</v>
      </c>
      <c r="P38" s="247" t="s">
        <v>3998</v>
      </c>
    </row>
  </sheetData>
  <mergeCells count="1">
    <mergeCell ref="H1:O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abSelected="1" zoomScaleNormal="100" workbookViewId="0">
      <pane ySplit="2" topLeftCell="A3" activePane="bottomLeft" state="frozen"/>
      <selection activeCell="C1" sqref="C1"/>
      <selection pane="bottomLeft" activeCell="T19" sqref="T19"/>
    </sheetView>
  </sheetViews>
  <sheetFormatPr defaultColWidth="8.77734375" defaultRowHeight="10.8"/>
  <cols>
    <col min="1" max="2" width="8.77734375" style="276"/>
    <col min="3" max="3" width="15.6640625" style="276" customWidth="1"/>
    <col min="4" max="8" width="8.77734375" style="276"/>
    <col min="9" max="9" width="27" style="276" customWidth="1"/>
    <col min="10" max="17" width="8.77734375" style="276"/>
    <col min="18" max="18" width="18.109375" style="276" customWidth="1"/>
    <col min="19" max="16384" width="8.77734375" style="276"/>
  </cols>
  <sheetData>
    <row r="1" spans="1:18" ht="19.8" customHeight="1">
      <c r="A1" s="401"/>
      <c r="B1" s="401"/>
      <c r="C1" s="401"/>
      <c r="D1" s="401"/>
      <c r="E1" s="401"/>
      <c r="F1" s="401"/>
      <c r="G1" s="401"/>
      <c r="H1" s="401"/>
      <c r="I1" s="401"/>
      <c r="J1" s="437" t="s">
        <v>9520</v>
      </c>
      <c r="K1" s="438"/>
      <c r="L1" s="438"/>
      <c r="M1" s="438"/>
      <c r="N1" s="438"/>
      <c r="O1" s="438"/>
      <c r="P1" s="438"/>
      <c r="Q1" s="438"/>
      <c r="R1" s="401"/>
    </row>
    <row r="2" spans="1:18" s="146" customFormat="1" ht="34.200000000000003" thickBot="1">
      <c r="A2" s="117" t="s">
        <v>4972</v>
      </c>
      <c r="B2" s="117" t="s">
        <v>0</v>
      </c>
      <c r="C2" s="117" t="s">
        <v>1</v>
      </c>
      <c r="D2" s="117" t="s">
        <v>2</v>
      </c>
      <c r="E2" s="117" t="s">
        <v>3</v>
      </c>
      <c r="F2" s="117" t="s">
        <v>993</v>
      </c>
      <c r="G2" s="117" t="s">
        <v>3127</v>
      </c>
      <c r="H2" s="117" t="s">
        <v>245</v>
      </c>
      <c r="I2" s="117" t="s">
        <v>5</v>
      </c>
      <c r="J2" s="117">
        <v>2.5000000000000001E-2</v>
      </c>
      <c r="K2" s="117">
        <v>0.05</v>
      </c>
      <c r="L2" s="117">
        <v>0.15</v>
      </c>
      <c r="M2" s="117" t="s">
        <v>9519</v>
      </c>
      <c r="N2" s="117">
        <v>0.85</v>
      </c>
      <c r="O2" s="117">
        <v>0.95</v>
      </c>
      <c r="P2" s="117">
        <v>0.97499999999999998</v>
      </c>
      <c r="Q2" s="117" t="s">
        <v>9518</v>
      </c>
      <c r="R2" s="117" t="s">
        <v>4</v>
      </c>
    </row>
    <row r="3" spans="1:18" ht="11.4" thickTop="1">
      <c r="A3" s="276" t="s">
        <v>4973</v>
      </c>
      <c r="B3" s="276" t="s">
        <v>6</v>
      </c>
      <c r="C3" s="276" t="s">
        <v>7</v>
      </c>
      <c r="D3" s="276" t="s">
        <v>8</v>
      </c>
      <c r="F3" s="276">
        <v>424.6</v>
      </c>
      <c r="G3" s="276">
        <v>17.760000000000002</v>
      </c>
      <c r="H3" s="147">
        <f t="shared" ref="H3:H34" si="0">117.4-4.5*(G3+1)</f>
        <v>32.980000000000004</v>
      </c>
      <c r="I3" s="276" t="s">
        <v>10</v>
      </c>
      <c r="J3" s="276">
        <v>37.285484476343697</v>
      </c>
      <c r="K3" s="276">
        <v>37.626539719926001</v>
      </c>
      <c r="L3" s="276">
        <v>38.340197228479397</v>
      </c>
      <c r="M3" s="276">
        <v>39.510924729978903</v>
      </c>
      <c r="N3" s="276">
        <v>40.688623421496402</v>
      </c>
      <c r="O3" s="276">
        <v>41.377557559585199</v>
      </c>
      <c r="P3" s="276">
        <v>41.761815108024898</v>
      </c>
      <c r="Q3" s="276">
        <v>1.1363254333147601</v>
      </c>
      <c r="R3" s="276" t="s">
        <v>9</v>
      </c>
    </row>
    <row r="4" spans="1:18">
      <c r="A4" s="276" t="s">
        <v>4974</v>
      </c>
      <c r="B4" s="276" t="s">
        <v>11</v>
      </c>
      <c r="C4" s="276" t="s">
        <v>7</v>
      </c>
      <c r="D4" s="276" t="s">
        <v>8</v>
      </c>
      <c r="F4" s="276">
        <v>424.65</v>
      </c>
      <c r="G4" s="276">
        <v>18.75</v>
      </c>
      <c r="H4" s="147">
        <f t="shared" si="0"/>
        <v>28.525000000000006</v>
      </c>
      <c r="I4" s="276" t="s">
        <v>13</v>
      </c>
      <c r="J4" s="276">
        <v>33.503220255010397</v>
      </c>
      <c r="K4" s="276">
        <v>33.815694081377401</v>
      </c>
      <c r="L4" s="276">
        <v>34.384907900776703</v>
      </c>
      <c r="M4" s="276">
        <v>35.351445421005998</v>
      </c>
      <c r="N4" s="276">
        <v>36.324277269260598</v>
      </c>
      <c r="O4" s="276">
        <v>36.889086292634303</v>
      </c>
      <c r="P4" s="276">
        <v>37.190393846213901</v>
      </c>
      <c r="Q4" s="276">
        <v>0.93740957985294904</v>
      </c>
      <c r="R4" s="276" t="s">
        <v>12</v>
      </c>
    </row>
    <row r="5" spans="1:18">
      <c r="A5" s="276" t="s">
        <v>4975</v>
      </c>
      <c r="B5" s="276" t="s">
        <v>14</v>
      </c>
      <c r="C5" s="276" t="s">
        <v>7</v>
      </c>
      <c r="D5" s="276" t="s">
        <v>15</v>
      </c>
      <c r="F5" s="276">
        <v>424.7</v>
      </c>
      <c r="G5" s="276">
        <v>17.899999999999999</v>
      </c>
      <c r="H5" s="147">
        <f t="shared" si="0"/>
        <v>32.350000000000009</v>
      </c>
      <c r="I5" s="276" t="s">
        <v>16</v>
      </c>
      <c r="J5" s="276">
        <v>36.7815245306262</v>
      </c>
      <c r="K5" s="276">
        <v>37.094021522632303</v>
      </c>
      <c r="L5" s="276">
        <v>37.782796065347902</v>
      </c>
      <c r="M5" s="276">
        <v>38.9400379020854</v>
      </c>
      <c r="N5" s="276">
        <v>40.091925379979102</v>
      </c>
      <c r="O5" s="276">
        <v>40.783606121899197</v>
      </c>
      <c r="P5" s="276">
        <v>41.135526315535202</v>
      </c>
      <c r="Q5" s="276">
        <v>1.1158300703037101</v>
      </c>
      <c r="R5" s="276" t="s">
        <v>12</v>
      </c>
    </row>
    <row r="6" spans="1:18">
      <c r="A6" s="276" t="s">
        <v>4976</v>
      </c>
      <c r="B6" s="276" t="s">
        <v>17</v>
      </c>
      <c r="C6" s="276" t="s">
        <v>7</v>
      </c>
      <c r="D6" s="276" t="s">
        <v>18</v>
      </c>
      <c r="F6" s="276">
        <v>424.75</v>
      </c>
      <c r="G6" s="276">
        <v>17.62</v>
      </c>
      <c r="H6" s="147">
        <f t="shared" si="0"/>
        <v>33.61</v>
      </c>
      <c r="I6" s="276" t="s">
        <v>19</v>
      </c>
      <c r="J6" s="276">
        <v>37.813799364553098</v>
      </c>
      <c r="K6" s="276">
        <v>38.168563965204797</v>
      </c>
      <c r="L6" s="276">
        <v>38.911230044472298</v>
      </c>
      <c r="M6" s="276">
        <v>40.135657874641097</v>
      </c>
      <c r="N6" s="276">
        <v>41.357206113369898</v>
      </c>
      <c r="O6" s="276">
        <v>42.095215183215203</v>
      </c>
      <c r="P6" s="276">
        <v>42.475983255746002</v>
      </c>
      <c r="Q6" s="276">
        <v>1.1853012668682399</v>
      </c>
      <c r="R6" s="276" t="s">
        <v>9</v>
      </c>
    </row>
    <row r="7" spans="1:18">
      <c r="A7" s="276" t="s">
        <v>4977</v>
      </c>
      <c r="B7" s="276" t="s">
        <v>20</v>
      </c>
      <c r="C7" s="276" t="s">
        <v>7</v>
      </c>
      <c r="D7" s="276" t="s">
        <v>18</v>
      </c>
      <c r="F7" s="276">
        <v>424.9</v>
      </c>
      <c r="G7" s="276">
        <v>17.670000000000002</v>
      </c>
      <c r="H7" s="147">
        <f t="shared" si="0"/>
        <v>33.384999999999991</v>
      </c>
      <c r="I7" s="276" t="s">
        <v>21</v>
      </c>
      <c r="J7" s="276">
        <v>37.658120053791897</v>
      </c>
      <c r="K7" s="276">
        <v>38.007585762528002</v>
      </c>
      <c r="L7" s="276">
        <v>38.680649050319303</v>
      </c>
      <c r="M7" s="276">
        <v>39.905985396428797</v>
      </c>
      <c r="N7" s="276">
        <v>41.133869365053798</v>
      </c>
      <c r="O7" s="276">
        <v>41.832930872480397</v>
      </c>
      <c r="P7" s="276">
        <v>42.178113112969299</v>
      </c>
      <c r="Q7" s="276">
        <v>1.16946542449585</v>
      </c>
      <c r="R7" s="276" t="s">
        <v>9</v>
      </c>
    </row>
    <row r="8" spans="1:18">
      <c r="A8" s="276" t="s">
        <v>4978</v>
      </c>
      <c r="B8" s="276" t="s">
        <v>22</v>
      </c>
      <c r="C8" s="276" t="s">
        <v>7</v>
      </c>
      <c r="D8" s="276" t="s">
        <v>8</v>
      </c>
      <c r="F8" s="276">
        <v>424.95</v>
      </c>
      <c r="G8" s="276">
        <v>17.02</v>
      </c>
      <c r="H8" s="147">
        <f t="shared" si="0"/>
        <v>36.31</v>
      </c>
      <c r="I8" s="276" t="s">
        <v>21</v>
      </c>
      <c r="J8" s="276">
        <v>40.0258341133637</v>
      </c>
      <c r="K8" s="276">
        <v>40.4710339260482</v>
      </c>
      <c r="L8" s="276">
        <v>41.290280040333698</v>
      </c>
      <c r="M8" s="276">
        <v>42.657820436676403</v>
      </c>
      <c r="N8" s="276">
        <v>44.026406572487303</v>
      </c>
      <c r="O8" s="276">
        <v>44.777389573364601</v>
      </c>
      <c r="P8" s="276">
        <v>45.132603617937299</v>
      </c>
      <c r="Q8" s="276">
        <v>1.3096578023309999</v>
      </c>
      <c r="R8" s="276" t="s">
        <v>9</v>
      </c>
    </row>
    <row r="9" spans="1:18">
      <c r="A9" s="276" t="s">
        <v>4979</v>
      </c>
      <c r="B9" s="276" t="s">
        <v>23</v>
      </c>
      <c r="C9" s="276" t="s">
        <v>7</v>
      </c>
      <c r="D9" s="276" t="s">
        <v>24</v>
      </c>
      <c r="F9" s="276">
        <v>425.05</v>
      </c>
      <c r="G9" s="276">
        <v>18.260000000000002</v>
      </c>
      <c r="H9" s="147">
        <f t="shared" si="0"/>
        <v>30.730000000000004</v>
      </c>
      <c r="I9" s="276" t="s">
        <v>21</v>
      </c>
      <c r="J9" s="276">
        <v>35.360356758635099</v>
      </c>
      <c r="K9" s="276">
        <v>35.682410359233202</v>
      </c>
      <c r="L9" s="276">
        <v>36.346086717130603</v>
      </c>
      <c r="M9" s="276">
        <v>37.431461989693197</v>
      </c>
      <c r="N9" s="276">
        <v>38.526682298705197</v>
      </c>
      <c r="O9" s="276">
        <v>39.1553309396499</v>
      </c>
      <c r="P9" s="276">
        <v>39.488249510886199</v>
      </c>
      <c r="Q9" s="276">
        <v>1.05503818173595</v>
      </c>
      <c r="R9" s="276" t="s">
        <v>9</v>
      </c>
    </row>
    <row r="10" spans="1:18">
      <c r="A10" s="276" t="s">
        <v>4980</v>
      </c>
      <c r="B10" s="276" t="s">
        <v>25</v>
      </c>
      <c r="C10" s="276" t="s">
        <v>7</v>
      </c>
      <c r="D10" s="276" t="s">
        <v>18</v>
      </c>
      <c r="F10" s="276">
        <v>425.07</v>
      </c>
      <c r="G10" s="276">
        <v>18.170000000000002</v>
      </c>
      <c r="H10" s="147">
        <f t="shared" si="0"/>
        <v>31.134999999999991</v>
      </c>
      <c r="I10" s="276" t="s">
        <v>19</v>
      </c>
      <c r="J10" s="276">
        <v>35.745419327723503</v>
      </c>
      <c r="K10" s="276">
        <v>36.054118933331701</v>
      </c>
      <c r="L10" s="276">
        <v>36.689101060506403</v>
      </c>
      <c r="M10" s="276">
        <v>37.797953448619801</v>
      </c>
      <c r="N10" s="276">
        <v>38.902054589034599</v>
      </c>
      <c r="O10" s="276">
        <v>39.597091090106602</v>
      </c>
      <c r="P10" s="276">
        <v>39.936025315479597</v>
      </c>
      <c r="Q10" s="276">
        <v>1.06979695430266</v>
      </c>
      <c r="R10" s="276" t="s">
        <v>9</v>
      </c>
    </row>
    <row r="11" spans="1:18">
      <c r="A11" s="276" t="s">
        <v>4981</v>
      </c>
      <c r="B11" s="276" t="s">
        <v>26</v>
      </c>
      <c r="C11" s="276" t="s">
        <v>7</v>
      </c>
      <c r="D11" s="276" t="s">
        <v>8</v>
      </c>
      <c r="F11" s="276">
        <v>425.1</v>
      </c>
      <c r="G11" s="276">
        <v>16.72</v>
      </c>
      <c r="H11" s="147">
        <f t="shared" si="0"/>
        <v>37.660000000000011</v>
      </c>
      <c r="I11" s="276" t="s">
        <v>19</v>
      </c>
      <c r="J11" s="276">
        <v>41.285515228114399</v>
      </c>
      <c r="K11" s="276">
        <v>41.705219249100601</v>
      </c>
      <c r="L11" s="276">
        <v>42.550132790756798</v>
      </c>
      <c r="M11" s="276">
        <v>43.925394057576099</v>
      </c>
      <c r="N11" s="276">
        <v>45.314463302761901</v>
      </c>
      <c r="O11" s="276">
        <v>46.091806325641201</v>
      </c>
      <c r="P11" s="276">
        <v>46.526435098175902</v>
      </c>
      <c r="Q11" s="276">
        <v>1.3405512064956999</v>
      </c>
      <c r="R11" s="276" t="s">
        <v>9</v>
      </c>
    </row>
    <row r="12" spans="1:18">
      <c r="A12" s="276" t="s">
        <v>4982</v>
      </c>
      <c r="B12" s="276" t="s">
        <v>27</v>
      </c>
      <c r="C12" s="276" t="s">
        <v>7</v>
      </c>
      <c r="D12" s="276" t="s">
        <v>8</v>
      </c>
      <c r="F12" s="276">
        <v>432.5</v>
      </c>
      <c r="G12" s="276">
        <v>18.84</v>
      </c>
      <c r="H12" s="147">
        <f t="shared" si="0"/>
        <v>28.120000000000005</v>
      </c>
      <c r="I12" s="276" t="s">
        <v>28</v>
      </c>
      <c r="J12" s="276">
        <v>33.143802794690203</v>
      </c>
      <c r="K12" s="276">
        <v>33.441832676523703</v>
      </c>
      <c r="L12" s="276">
        <v>34.0133102248477</v>
      </c>
      <c r="M12" s="276">
        <v>34.980585994224398</v>
      </c>
      <c r="N12" s="276">
        <v>35.943125716688797</v>
      </c>
      <c r="O12" s="276">
        <v>36.518482803903197</v>
      </c>
      <c r="P12" s="276">
        <v>36.845728672514397</v>
      </c>
      <c r="Q12" s="276">
        <v>0.93099220157176799</v>
      </c>
      <c r="R12" s="276" t="s">
        <v>12</v>
      </c>
    </row>
    <row r="13" spans="1:18">
      <c r="A13" s="276" t="s">
        <v>4983</v>
      </c>
      <c r="B13" s="276" t="s">
        <v>29</v>
      </c>
      <c r="C13" s="276" t="s">
        <v>7</v>
      </c>
      <c r="D13" s="276" t="s">
        <v>8</v>
      </c>
      <c r="F13" s="276">
        <v>432.52</v>
      </c>
      <c r="G13" s="276">
        <v>18.23</v>
      </c>
      <c r="H13" s="147">
        <f t="shared" si="0"/>
        <v>30.865000000000009</v>
      </c>
      <c r="I13" s="276" t="s">
        <v>31</v>
      </c>
      <c r="J13" s="276">
        <v>35.4824462720063</v>
      </c>
      <c r="K13" s="276">
        <v>35.793928100375403</v>
      </c>
      <c r="L13" s="276">
        <v>36.447859261188803</v>
      </c>
      <c r="M13" s="276">
        <v>37.542011043827003</v>
      </c>
      <c r="N13" s="276">
        <v>38.655512261510701</v>
      </c>
      <c r="O13" s="276">
        <v>39.267456001266801</v>
      </c>
      <c r="P13" s="276">
        <v>39.5996089562611</v>
      </c>
      <c r="Q13" s="276">
        <v>1.0530699782303701</v>
      </c>
      <c r="R13" s="276" t="s">
        <v>30</v>
      </c>
    </row>
    <row r="14" spans="1:18">
      <c r="A14" s="276" t="s">
        <v>4984</v>
      </c>
      <c r="B14" s="276" t="s">
        <v>32</v>
      </c>
      <c r="C14" s="276" t="s">
        <v>7</v>
      </c>
      <c r="D14" s="276" t="s">
        <v>8</v>
      </c>
      <c r="F14" s="276">
        <v>432.54</v>
      </c>
      <c r="G14" s="276">
        <v>17.760000000000002</v>
      </c>
      <c r="H14" s="147">
        <f t="shared" si="0"/>
        <v>32.980000000000004</v>
      </c>
      <c r="I14" s="276" t="s">
        <v>33</v>
      </c>
      <c r="J14" s="276">
        <v>37.298022345178097</v>
      </c>
      <c r="K14" s="276">
        <v>37.637238467190301</v>
      </c>
      <c r="L14" s="276">
        <v>38.335954103562997</v>
      </c>
      <c r="M14" s="276">
        <v>39.509523767004801</v>
      </c>
      <c r="N14" s="276">
        <v>40.678112928171899</v>
      </c>
      <c r="O14" s="276">
        <v>41.377561968358997</v>
      </c>
      <c r="P14" s="276">
        <v>41.7309417999479</v>
      </c>
      <c r="Q14" s="276">
        <v>1.13662899554386</v>
      </c>
      <c r="R14" s="276" t="s">
        <v>9</v>
      </c>
    </row>
    <row r="15" spans="1:18">
      <c r="A15" s="276" t="s">
        <v>4985</v>
      </c>
      <c r="B15" s="276" t="s">
        <v>34</v>
      </c>
      <c r="C15" s="276" t="s">
        <v>7</v>
      </c>
      <c r="D15" s="276" t="s">
        <v>8</v>
      </c>
      <c r="F15" s="276">
        <v>432.56</v>
      </c>
      <c r="G15" s="276">
        <v>17.79</v>
      </c>
      <c r="H15" s="147">
        <f t="shared" si="0"/>
        <v>32.845000000000013</v>
      </c>
      <c r="I15" s="276" t="s">
        <v>35</v>
      </c>
      <c r="J15" s="276">
        <v>37.131478126301602</v>
      </c>
      <c r="K15" s="276">
        <v>37.488536661055399</v>
      </c>
      <c r="L15" s="276">
        <v>38.2063362075885</v>
      </c>
      <c r="M15" s="276">
        <v>39.403925083338798</v>
      </c>
      <c r="N15" s="276">
        <v>40.606663194805797</v>
      </c>
      <c r="O15" s="276">
        <v>41.287886826024099</v>
      </c>
      <c r="P15" s="276">
        <v>41.6503761516203</v>
      </c>
      <c r="Q15" s="276">
        <v>1.1545365023252401</v>
      </c>
      <c r="R15" s="276" t="s">
        <v>9</v>
      </c>
    </row>
    <row r="16" spans="1:18">
      <c r="A16" s="276" t="s">
        <v>4986</v>
      </c>
      <c r="B16" s="276" t="s">
        <v>36</v>
      </c>
      <c r="C16" s="276" t="s">
        <v>7</v>
      </c>
      <c r="D16" s="276" t="s">
        <v>8</v>
      </c>
      <c r="F16" s="276">
        <v>432.58</v>
      </c>
      <c r="G16" s="276">
        <v>17.73</v>
      </c>
      <c r="H16" s="147">
        <f t="shared" si="0"/>
        <v>33.115000000000009</v>
      </c>
      <c r="I16" s="276" t="s">
        <v>37</v>
      </c>
      <c r="J16" s="276">
        <v>37.412232117107898</v>
      </c>
      <c r="K16" s="276">
        <v>37.745397918435401</v>
      </c>
      <c r="L16" s="276">
        <v>38.439137315400998</v>
      </c>
      <c r="M16" s="276">
        <v>39.664751109458699</v>
      </c>
      <c r="N16" s="276">
        <v>40.876658860933702</v>
      </c>
      <c r="O16" s="276">
        <v>41.625416917524902</v>
      </c>
      <c r="P16" s="276">
        <v>41.986549205089403</v>
      </c>
      <c r="Q16" s="276">
        <v>1.1742408428447999</v>
      </c>
      <c r="R16" s="276" t="s">
        <v>9</v>
      </c>
    </row>
    <row r="17" spans="1:18">
      <c r="A17" s="276" t="s">
        <v>4987</v>
      </c>
      <c r="B17" s="276" t="s">
        <v>38</v>
      </c>
      <c r="C17" s="276" t="s">
        <v>7</v>
      </c>
      <c r="D17" s="276" t="s">
        <v>8</v>
      </c>
      <c r="F17" s="276">
        <v>433.3</v>
      </c>
      <c r="G17" s="276">
        <v>17.579999999999998</v>
      </c>
      <c r="H17" s="147">
        <f t="shared" si="0"/>
        <v>33.79000000000002</v>
      </c>
      <c r="I17" s="276" t="s">
        <v>33</v>
      </c>
      <c r="J17" s="276">
        <v>37.942762780886497</v>
      </c>
      <c r="K17" s="276">
        <v>38.321187240497103</v>
      </c>
      <c r="L17" s="276">
        <v>39.063870639124502</v>
      </c>
      <c r="M17" s="276">
        <v>40.280967828365299</v>
      </c>
      <c r="N17" s="276">
        <v>41.499723314368801</v>
      </c>
      <c r="O17" s="276">
        <v>42.199512617342997</v>
      </c>
      <c r="P17" s="276">
        <v>42.576891559177398</v>
      </c>
      <c r="Q17" s="276">
        <v>1.1810185649160501</v>
      </c>
      <c r="R17" s="276" t="s">
        <v>9</v>
      </c>
    </row>
    <row r="18" spans="1:18">
      <c r="A18" s="276" t="s">
        <v>4988</v>
      </c>
      <c r="B18" s="276" t="s">
        <v>39</v>
      </c>
      <c r="C18" s="276" t="s">
        <v>7</v>
      </c>
      <c r="D18" s="276" t="s">
        <v>8</v>
      </c>
      <c r="F18" s="276">
        <v>433.4</v>
      </c>
      <c r="G18" s="276">
        <v>17.670000000000002</v>
      </c>
      <c r="H18" s="147">
        <f t="shared" si="0"/>
        <v>33.384999999999991</v>
      </c>
      <c r="I18" s="276" t="s">
        <v>40</v>
      </c>
      <c r="J18" s="276">
        <v>37.608928459047398</v>
      </c>
      <c r="K18" s="276">
        <v>37.992997236989297</v>
      </c>
      <c r="L18" s="276">
        <v>38.7221393514575</v>
      </c>
      <c r="M18" s="276">
        <v>39.916267942208897</v>
      </c>
      <c r="N18" s="276">
        <v>41.1271722438333</v>
      </c>
      <c r="O18" s="276">
        <v>41.833203599938201</v>
      </c>
      <c r="P18" s="276">
        <v>42.176467172424097</v>
      </c>
      <c r="Q18" s="276">
        <v>1.1623321551665</v>
      </c>
      <c r="R18" s="276" t="s">
        <v>12</v>
      </c>
    </row>
    <row r="19" spans="1:18" s="397" customFormat="1">
      <c r="A19" s="276" t="s">
        <v>4989</v>
      </c>
      <c r="B19" s="148" t="s">
        <v>41</v>
      </c>
      <c r="C19" s="148" t="s">
        <v>42</v>
      </c>
      <c r="D19" s="397" t="s">
        <v>43</v>
      </c>
      <c r="F19" s="397">
        <v>427.2</v>
      </c>
      <c r="G19" s="397">
        <v>19.03</v>
      </c>
      <c r="H19" s="149">
        <f t="shared" si="0"/>
        <v>27.265000000000001</v>
      </c>
      <c r="I19" s="397" t="s">
        <v>44</v>
      </c>
      <c r="J19" s="397">
        <v>32.423921628347799</v>
      </c>
      <c r="K19" s="397">
        <v>32.692791879994999</v>
      </c>
      <c r="L19" s="397">
        <v>33.238723176083198</v>
      </c>
      <c r="M19" s="397">
        <v>34.173704448673703</v>
      </c>
      <c r="N19" s="397">
        <v>35.094026782695103</v>
      </c>
      <c r="O19" s="397">
        <v>35.627600364014803</v>
      </c>
      <c r="P19" s="397">
        <v>35.9468055763531</v>
      </c>
      <c r="Q19" s="397">
        <v>0.89567806189855503</v>
      </c>
      <c r="R19" s="397" t="s">
        <v>9</v>
      </c>
    </row>
    <row r="20" spans="1:18" s="397" customFormat="1">
      <c r="A20" s="276" t="s">
        <v>4990</v>
      </c>
      <c r="B20" s="148" t="s">
        <v>45</v>
      </c>
      <c r="C20" s="148" t="s">
        <v>42</v>
      </c>
      <c r="D20" s="397" t="s">
        <v>43</v>
      </c>
      <c r="F20" s="397">
        <v>427.3</v>
      </c>
      <c r="G20" s="397">
        <v>19.07</v>
      </c>
      <c r="H20" s="149">
        <f t="shared" si="0"/>
        <v>27.085000000000008</v>
      </c>
      <c r="I20" s="397" t="s">
        <v>44</v>
      </c>
      <c r="J20" s="397">
        <v>32.2621917553736</v>
      </c>
      <c r="K20" s="397">
        <v>32.546175101942502</v>
      </c>
      <c r="L20" s="397">
        <v>33.081404313859402</v>
      </c>
      <c r="M20" s="397">
        <v>34.000079051431001</v>
      </c>
      <c r="N20" s="397">
        <v>34.9189457837942</v>
      </c>
      <c r="O20" s="397">
        <v>35.4252248843381</v>
      </c>
      <c r="P20" s="397">
        <v>35.734684795074003</v>
      </c>
      <c r="Q20" s="397">
        <v>0.88289932419275396</v>
      </c>
      <c r="R20" s="397" t="s">
        <v>9</v>
      </c>
    </row>
    <row r="21" spans="1:18" s="397" customFormat="1">
      <c r="A21" s="276" t="s">
        <v>4991</v>
      </c>
      <c r="B21" s="148" t="s">
        <v>46</v>
      </c>
      <c r="C21" s="148" t="s">
        <v>47</v>
      </c>
      <c r="D21" s="397" t="s">
        <v>43</v>
      </c>
      <c r="F21" s="397">
        <v>427.5</v>
      </c>
      <c r="G21" s="397">
        <v>18.71</v>
      </c>
      <c r="H21" s="149">
        <f t="shared" si="0"/>
        <v>28.704999999999998</v>
      </c>
      <c r="I21" s="397" t="s">
        <v>44</v>
      </c>
      <c r="J21" s="397">
        <v>33.653073353270202</v>
      </c>
      <c r="K21" s="397">
        <v>33.966089951183399</v>
      </c>
      <c r="L21" s="397">
        <v>34.542030036292402</v>
      </c>
      <c r="M21" s="397">
        <v>35.535851720448001</v>
      </c>
      <c r="N21" s="397">
        <v>36.523016729898202</v>
      </c>
      <c r="O21" s="397">
        <v>37.1019696674907</v>
      </c>
      <c r="P21" s="397">
        <v>37.384320618604498</v>
      </c>
      <c r="Q21" s="397">
        <v>0.95240451806661997</v>
      </c>
      <c r="R21" s="397" t="s">
        <v>12</v>
      </c>
    </row>
    <row r="22" spans="1:18" s="397" customFormat="1">
      <c r="A22" s="276" t="s">
        <v>4992</v>
      </c>
      <c r="B22" s="148" t="s">
        <v>48</v>
      </c>
      <c r="C22" s="148" t="s">
        <v>42</v>
      </c>
      <c r="D22" s="397" t="s">
        <v>43</v>
      </c>
      <c r="F22" s="397">
        <v>427.8</v>
      </c>
      <c r="G22" s="397">
        <v>19.12</v>
      </c>
      <c r="H22" s="149">
        <f t="shared" si="0"/>
        <v>26.86</v>
      </c>
      <c r="I22" s="397" t="s">
        <v>44</v>
      </c>
      <c r="J22" s="397">
        <v>32.093881547328202</v>
      </c>
      <c r="K22" s="397">
        <v>32.356398672687497</v>
      </c>
      <c r="L22" s="397">
        <v>32.886921226389902</v>
      </c>
      <c r="M22" s="397">
        <v>33.786340910227999</v>
      </c>
      <c r="N22" s="397">
        <v>34.688672188038502</v>
      </c>
      <c r="O22" s="397">
        <v>35.250097188101897</v>
      </c>
      <c r="P22" s="397">
        <v>35.525570412254702</v>
      </c>
      <c r="Q22" s="397">
        <v>0.87412860627258204</v>
      </c>
      <c r="R22" s="397" t="s">
        <v>9</v>
      </c>
    </row>
    <row r="23" spans="1:18" s="397" customFormat="1">
      <c r="A23" s="276" t="s">
        <v>4993</v>
      </c>
      <c r="B23" s="148" t="s">
        <v>49</v>
      </c>
      <c r="C23" s="148" t="s">
        <v>42</v>
      </c>
      <c r="D23" s="397" t="s">
        <v>43</v>
      </c>
      <c r="F23" s="397">
        <v>428.1</v>
      </c>
      <c r="G23" s="397">
        <v>19.3</v>
      </c>
      <c r="H23" s="149">
        <f t="shared" si="0"/>
        <v>26.049999999999997</v>
      </c>
      <c r="I23" s="397" t="s">
        <v>44</v>
      </c>
      <c r="J23" s="397">
        <v>31.420126266934499</v>
      </c>
      <c r="K23" s="397">
        <v>31.674324223817401</v>
      </c>
      <c r="L23" s="397">
        <v>32.1716731971187</v>
      </c>
      <c r="M23" s="397">
        <v>33.040932650377499</v>
      </c>
      <c r="N23" s="397">
        <v>33.918439018258901</v>
      </c>
      <c r="O23" s="397">
        <v>34.422374445724301</v>
      </c>
      <c r="P23" s="397">
        <v>34.667969225546798</v>
      </c>
      <c r="Q23" s="397">
        <v>0.83356735094119805</v>
      </c>
      <c r="R23" s="397" t="s">
        <v>30</v>
      </c>
    </row>
    <row r="24" spans="1:18" s="397" customFormat="1">
      <c r="A24" s="276" t="s">
        <v>4994</v>
      </c>
      <c r="B24" s="148" t="s">
        <v>50</v>
      </c>
      <c r="C24" s="148" t="s">
        <v>47</v>
      </c>
      <c r="D24" s="397" t="s">
        <v>43</v>
      </c>
      <c r="F24" s="397">
        <v>429.2</v>
      </c>
      <c r="G24" s="397">
        <v>19.07</v>
      </c>
      <c r="H24" s="149">
        <f t="shared" si="0"/>
        <v>27.085000000000008</v>
      </c>
      <c r="I24" s="397" t="s">
        <v>44</v>
      </c>
      <c r="J24" s="397">
        <v>32.2739674605631</v>
      </c>
      <c r="K24" s="397">
        <v>32.546584830132304</v>
      </c>
      <c r="L24" s="397">
        <v>33.080399520586298</v>
      </c>
      <c r="M24" s="397">
        <v>34.012650396128699</v>
      </c>
      <c r="N24" s="397">
        <v>34.948579763108498</v>
      </c>
      <c r="O24" s="397">
        <v>35.479416955445203</v>
      </c>
      <c r="P24" s="397">
        <v>35.7613842660461</v>
      </c>
      <c r="Q24" s="397">
        <v>0.893838226276926</v>
      </c>
      <c r="R24" s="397" t="s">
        <v>9</v>
      </c>
    </row>
    <row r="25" spans="1:18" s="397" customFormat="1">
      <c r="A25" s="276" t="s">
        <v>4995</v>
      </c>
      <c r="B25" s="148" t="s">
        <v>51</v>
      </c>
      <c r="C25" s="148" t="s">
        <v>42</v>
      </c>
      <c r="D25" s="397" t="s">
        <v>43</v>
      </c>
      <c r="F25" s="397">
        <v>429.4</v>
      </c>
      <c r="G25" s="397">
        <v>18.72</v>
      </c>
      <c r="H25" s="149">
        <f t="shared" si="0"/>
        <v>28.660000000000011</v>
      </c>
      <c r="I25" s="397" t="s">
        <v>52</v>
      </c>
      <c r="J25" s="397">
        <v>33.586696900141</v>
      </c>
      <c r="K25" s="397">
        <v>33.910439853348898</v>
      </c>
      <c r="L25" s="397">
        <v>34.503240275295198</v>
      </c>
      <c r="M25" s="397">
        <v>35.497693593583698</v>
      </c>
      <c r="N25" s="397">
        <v>36.481903823861899</v>
      </c>
      <c r="O25" s="397">
        <v>37.081149292530597</v>
      </c>
      <c r="P25" s="397">
        <v>37.364195603658601</v>
      </c>
      <c r="Q25" s="397">
        <v>0.95922474903767396</v>
      </c>
      <c r="R25" s="397" t="s">
        <v>9</v>
      </c>
    </row>
    <row r="26" spans="1:18" s="397" customFormat="1">
      <c r="A26" s="276" t="s">
        <v>4996</v>
      </c>
      <c r="B26" s="148" t="s">
        <v>53</v>
      </c>
      <c r="C26" s="148" t="s">
        <v>54</v>
      </c>
      <c r="D26" s="397" t="s">
        <v>43</v>
      </c>
      <c r="F26" s="397">
        <v>429.6</v>
      </c>
      <c r="G26" s="397">
        <v>19.12</v>
      </c>
      <c r="H26" s="149">
        <f t="shared" si="0"/>
        <v>26.86</v>
      </c>
      <c r="I26" s="397" t="s">
        <v>55</v>
      </c>
      <c r="J26" s="397">
        <v>32.064212974647901</v>
      </c>
      <c r="K26" s="397">
        <v>32.334324503501598</v>
      </c>
      <c r="L26" s="397">
        <v>32.873657978324502</v>
      </c>
      <c r="M26" s="397">
        <v>33.791621668934901</v>
      </c>
      <c r="N26" s="397">
        <v>34.692289855601899</v>
      </c>
      <c r="O26" s="397">
        <v>35.221880929266902</v>
      </c>
      <c r="P26" s="397">
        <v>35.462481588213201</v>
      </c>
      <c r="Q26" s="397">
        <v>0.87219626565045205</v>
      </c>
      <c r="R26" s="397" t="s">
        <v>12</v>
      </c>
    </row>
    <row r="27" spans="1:18" s="397" customFormat="1">
      <c r="A27" s="276" t="s">
        <v>4997</v>
      </c>
      <c r="B27" s="148" t="s">
        <v>56</v>
      </c>
      <c r="C27" s="148" t="s">
        <v>42</v>
      </c>
      <c r="D27" s="397" t="s">
        <v>43</v>
      </c>
      <c r="F27" s="397">
        <v>429.8</v>
      </c>
      <c r="G27" s="397">
        <v>18.5</v>
      </c>
      <c r="H27" s="149">
        <f t="shared" si="0"/>
        <v>29.650000000000006</v>
      </c>
      <c r="I27" s="397" t="s">
        <v>58</v>
      </c>
      <c r="J27" s="397">
        <v>34.477648720562598</v>
      </c>
      <c r="K27" s="397">
        <v>34.770234278995197</v>
      </c>
      <c r="L27" s="397">
        <v>35.364079466894502</v>
      </c>
      <c r="M27" s="397">
        <v>36.411262394821001</v>
      </c>
      <c r="N27" s="397">
        <v>37.4717632193816</v>
      </c>
      <c r="O27" s="397">
        <v>38.043595684720202</v>
      </c>
      <c r="P27" s="397">
        <v>38.347079666105799</v>
      </c>
      <c r="Q27" s="397">
        <v>1.0041592802649499</v>
      </c>
      <c r="R27" s="397" t="s">
        <v>57</v>
      </c>
    </row>
    <row r="28" spans="1:18" s="397" customFormat="1">
      <c r="A28" s="276" t="s">
        <v>4998</v>
      </c>
      <c r="B28" s="148" t="s">
        <v>59</v>
      </c>
      <c r="C28" s="148" t="s">
        <v>42</v>
      </c>
      <c r="D28" s="397" t="s">
        <v>43</v>
      </c>
      <c r="F28" s="397">
        <v>430</v>
      </c>
      <c r="G28" s="397">
        <v>18.440000000000001</v>
      </c>
      <c r="H28" s="149">
        <f t="shared" si="0"/>
        <v>29.92</v>
      </c>
      <c r="I28" s="397" t="s">
        <v>58</v>
      </c>
      <c r="J28" s="397">
        <v>34.689878418829998</v>
      </c>
      <c r="K28" s="397">
        <v>35.005961640140399</v>
      </c>
      <c r="L28" s="397">
        <v>35.629159937771398</v>
      </c>
      <c r="M28" s="397">
        <v>36.682100968496499</v>
      </c>
      <c r="N28" s="397">
        <v>37.728472004673399</v>
      </c>
      <c r="O28" s="397">
        <v>38.335933040484903</v>
      </c>
      <c r="P28" s="397">
        <v>38.6893087677594</v>
      </c>
      <c r="Q28" s="397">
        <v>1.0190882236700101</v>
      </c>
      <c r="R28" s="397" t="s">
        <v>9</v>
      </c>
    </row>
    <row r="29" spans="1:18" s="397" customFormat="1">
      <c r="A29" s="276" t="s">
        <v>4999</v>
      </c>
      <c r="B29" s="148" t="s">
        <v>60</v>
      </c>
      <c r="C29" s="148" t="s">
        <v>42</v>
      </c>
      <c r="D29" s="397" t="s">
        <v>43</v>
      </c>
      <c r="F29" s="397">
        <v>430.6</v>
      </c>
      <c r="G29" s="397">
        <v>18.62</v>
      </c>
      <c r="H29" s="149">
        <f t="shared" si="0"/>
        <v>29.11</v>
      </c>
      <c r="I29" s="397" t="s">
        <v>44</v>
      </c>
      <c r="J29" s="397">
        <v>34.009511092897299</v>
      </c>
      <c r="K29" s="397">
        <v>34.309541917284598</v>
      </c>
      <c r="L29" s="397">
        <v>34.894772520046601</v>
      </c>
      <c r="M29" s="397">
        <v>35.901898723762798</v>
      </c>
      <c r="N29" s="397">
        <v>36.902161264572101</v>
      </c>
      <c r="O29" s="397">
        <v>37.518425602065903</v>
      </c>
      <c r="P29" s="397">
        <v>37.821005701803003</v>
      </c>
      <c r="Q29" s="397">
        <v>0.97136635773242797</v>
      </c>
      <c r="R29" s="397" t="s">
        <v>9</v>
      </c>
    </row>
    <row r="30" spans="1:18" s="397" customFormat="1">
      <c r="A30" s="276" t="s">
        <v>5000</v>
      </c>
      <c r="B30" s="148" t="s">
        <v>61</v>
      </c>
      <c r="C30" s="148" t="s">
        <v>42</v>
      </c>
      <c r="D30" s="397" t="s">
        <v>43</v>
      </c>
      <c r="F30" s="397">
        <v>430.8</v>
      </c>
      <c r="G30" s="397">
        <v>18.899999999999999</v>
      </c>
      <c r="H30" s="149">
        <f t="shared" si="0"/>
        <v>27.850000000000009</v>
      </c>
      <c r="I30" s="397" t="s">
        <v>44</v>
      </c>
      <c r="J30" s="397">
        <v>32.945271854542803</v>
      </c>
      <c r="K30" s="397">
        <v>33.230475775332202</v>
      </c>
      <c r="L30" s="397">
        <v>33.7664997634824</v>
      </c>
      <c r="M30" s="397">
        <v>34.717659414991402</v>
      </c>
      <c r="N30" s="397">
        <v>35.654761161426599</v>
      </c>
      <c r="O30" s="397">
        <v>36.214291993424197</v>
      </c>
      <c r="P30" s="397">
        <v>36.524359113127602</v>
      </c>
      <c r="Q30" s="397">
        <v>0.90750347359809502</v>
      </c>
      <c r="R30" s="397" t="s">
        <v>9</v>
      </c>
    </row>
    <row r="31" spans="1:18" s="397" customFormat="1">
      <c r="A31" s="276" t="s">
        <v>5001</v>
      </c>
      <c r="B31" s="397" t="s">
        <v>62</v>
      </c>
      <c r="C31" s="148" t="s">
        <v>47</v>
      </c>
      <c r="D31" s="397" t="s">
        <v>43</v>
      </c>
      <c r="F31" s="397">
        <v>431</v>
      </c>
      <c r="G31" s="397">
        <v>19.059999999999999</v>
      </c>
      <c r="H31" s="149">
        <f t="shared" si="0"/>
        <v>27.13000000000001</v>
      </c>
      <c r="I31" s="397" t="s">
        <v>44</v>
      </c>
      <c r="J31" s="397">
        <v>32.293921052753099</v>
      </c>
      <c r="K31" s="397">
        <v>32.577734833150203</v>
      </c>
      <c r="L31" s="397">
        <v>33.108112981433599</v>
      </c>
      <c r="M31" s="397">
        <v>34.026164936075297</v>
      </c>
      <c r="N31" s="397">
        <v>34.939402917451197</v>
      </c>
      <c r="O31" s="397">
        <v>35.469399932733602</v>
      </c>
      <c r="P31" s="397">
        <v>35.778789664925</v>
      </c>
      <c r="Q31" s="397">
        <v>0.88479189488142695</v>
      </c>
      <c r="R31" s="397" t="s">
        <v>57</v>
      </c>
    </row>
    <row r="32" spans="1:18" s="397" customFormat="1">
      <c r="A32" s="276" t="s">
        <v>5002</v>
      </c>
      <c r="B32" s="397" t="s">
        <v>63</v>
      </c>
      <c r="C32" s="148" t="s">
        <v>42</v>
      </c>
      <c r="D32" s="397" t="s">
        <v>43</v>
      </c>
      <c r="F32" s="397">
        <v>431.2</v>
      </c>
      <c r="G32" s="397">
        <v>18.77</v>
      </c>
      <c r="H32" s="149">
        <f t="shared" si="0"/>
        <v>28.435000000000002</v>
      </c>
      <c r="I32" s="397" t="s">
        <v>44</v>
      </c>
      <c r="J32" s="397">
        <v>33.438723782019601</v>
      </c>
      <c r="K32" s="397">
        <v>33.736755120177698</v>
      </c>
      <c r="L32" s="397">
        <v>34.313706359180998</v>
      </c>
      <c r="M32" s="397">
        <v>35.278225121181997</v>
      </c>
      <c r="N32" s="397">
        <v>36.237841752559</v>
      </c>
      <c r="O32" s="397">
        <v>36.8379406482672</v>
      </c>
      <c r="P32" s="397">
        <v>37.142214183097998</v>
      </c>
      <c r="Q32" s="397">
        <v>0.94296648137681005</v>
      </c>
      <c r="R32" s="397" t="s">
        <v>30</v>
      </c>
    </row>
    <row r="33" spans="1:18" s="397" customFormat="1">
      <c r="A33" s="276" t="s">
        <v>5003</v>
      </c>
      <c r="B33" s="397" t="s">
        <v>64</v>
      </c>
      <c r="C33" s="148" t="s">
        <v>54</v>
      </c>
      <c r="D33" s="397" t="s">
        <v>43</v>
      </c>
      <c r="F33" s="397">
        <v>431.5</v>
      </c>
      <c r="G33" s="397">
        <v>18.82</v>
      </c>
      <c r="H33" s="149">
        <f t="shared" si="0"/>
        <v>28.210000000000008</v>
      </c>
      <c r="I33" s="397" t="s">
        <v>55</v>
      </c>
      <c r="J33" s="397">
        <v>33.217028232671701</v>
      </c>
      <c r="K33" s="397">
        <v>33.4709290741065</v>
      </c>
      <c r="L33" s="397">
        <v>34.0636688210773</v>
      </c>
      <c r="M33" s="397">
        <v>35.045698967891397</v>
      </c>
      <c r="N33" s="397">
        <v>36.015432745267198</v>
      </c>
      <c r="O33" s="397">
        <v>36.614823343789503</v>
      </c>
      <c r="P33" s="397">
        <v>36.890998691312902</v>
      </c>
      <c r="Q33" s="397">
        <v>0.94492779915909098</v>
      </c>
      <c r="R33" s="397" t="s">
        <v>12</v>
      </c>
    </row>
    <row r="34" spans="1:18" s="397" customFormat="1">
      <c r="A34" s="276" t="s">
        <v>5004</v>
      </c>
      <c r="B34" s="397" t="s">
        <v>65</v>
      </c>
      <c r="C34" s="148" t="s">
        <v>42</v>
      </c>
      <c r="D34" s="397" t="s">
        <v>43</v>
      </c>
      <c r="F34" s="397">
        <v>432.2</v>
      </c>
      <c r="G34" s="397">
        <v>19.97</v>
      </c>
      <c r="H34" s="149">
        <f t="shared" si="0"/>
        <v>23.035000000000011</v>
      </c>
      <c r="I34" s="397" t="s">
        <v>55</v>
      </c>
      <c r="J34" s="397">
        <v>28.816135868721901</v>
      </c>
      <c r="K34" s="397">
        <v>29.055195596987399</v>
      </c>
      <c r="L34" s="397">
        <v>29.4656854503747</v>
      </c>
      <c r="M34" s="397">
        <v>30.200731288171699</v>
      </c>
      <c r="N34" s="397">
        <v>30.934190616667902</v>
      </c>
      <c r="O34" s="397">
        <v>31.376250622807198</v>
      </c>
      <c r="P34" s="397">
        <v>31.586771160690699</v>
      </c>
      <c r="Q34" s="397">
        <v>0.70764395475697905</v>
      </c>
      <c r="R34" s="397" t="s">
        <v>9</v>
      </c>
    </row>
    <row r="35" spans="1:18" s="397" customFormat="1">
      <c r="A35" s="276" t="s">
        <v>5005</v>
      </c>
      <c r="B35" s="397" t="s">
        <v>66</v>
      </c>
      <c r="C35" s="148" t="s">
        <v>47</v>
      </c>
      <c r="D35" s="397" t="s">
        <v>43</v>
      </c>
      <c r="F35" s="397">
        <v>432.4</v>
      </c>
      <c r="G35" s="397">
        <v>19.87</v>
      </c>
      <c r="H35" s="149">
        <f t="shared" ref="H35:H66" si="1">117.4-4.5*(G35+1)</f>
        <v>23.484999999999999</v>
      </c>
      <c r="I35" s="397" t="s">
        <v>55</v>
      </c>
      <c r="J35" s="397">
        <v>29.177459415279401</v>
      </c>
      <c r="K35" s="397">
        <v>29.4113792726654</v>
      </c>
      <c r="L35" s="397">
        <v>29.874733331807501</v>
      </c>
      <c r="M35" s="397">
        <v>30.631585184428001</v>
      </c>
      <c r="N35" s="397">
        <v>31.382433454038601</v>
      </c>
      <c r="O35" s="397">
        <v>31.808878288484799</v>
      </c>
      <c r="P35" s="397">
        <v>32.0305639277625</v>
      </c>
      <c r="Q35" s="397">
        <v>0.72772938175409796</v>
      </c>
      <c r="R35" s="397" t="s">
        <v>30</v>
      </c>
    </row>
    <row r="36" spans="1:18" s="397" customFormat="1">
      <c r="A36" s="276" t="s">
        <v>5006</v>
      </c>
      <c r="B36" s="397" t="s">
        <v>67</v>
      </c>
      <c r="C36" s="148" t="s">
        <v>54</v>
      </c>
      <c r="D36" s="397" t="s">
        <v>43</v>
      </c>
      <c r="F36" s="397">
        <v>433.6</v>
      </c>
      <c r="G36" s="397">
        <v>18.940000000000001</v>
      </c>
      <c r="H36" s="149">
        <f t="shared" si="1"/>
        <v>27.67</v>
      </c>
      <c r="I36" s="397" t="s">
        <v>44</v>
      </c>
      <c r="J36" s="397">
        <v>32.740246034969701</v>
      </c>
      <c r="K36" s="397">
        <v>33.014332793169601</v>
      </c>
      <c r="L36" s="397">
        <v>33.593253662933002</v>
      </c>
      <c r="M36" s="397">
        <v>34.546140035506198</v>
      </c>
      <c r="N36" s="397">
        <v>35.515362907252303</v>
      </c>
      <c r="O36" s="397">
        <v>36.067244255834296</v>
      </c>
      <c r="P36" s="397">
        <v>36.334763445547502</v>
      </c>
      <c r="Q36" s="397">
        <v>0.919848184991641</v>
      </c>
      <c r="R36" s="397" t="s">
        <v>9</v>
      </c>
    </row>
    <row r="37" spans="1:18" s="397" customFormat="1">
      <c r="A37" s="276" t="s">
        <v>5007</v>
      </c>
      <c r="B37" s="397" t="s">
        <v>68</v>
      </c>
      <c r="C37" s="148" t="s">
        <v>54</v>
      </c>
      <c r="D37" s="397" t="s">
        <v>43</v>
      </c>
      <c r="F37" s="397">
        <v>433.7</v>
      </c>
      <c r="G37" s="397">
        <v>18.96</v>
      </c>
      <c r="H37" s="149">
        <f t="shared" si="1"/>
        <v>27.58</v>
      </c>
      <c r="I37" s="397" t="s">
        <v>69</v>
      </c>
      <c r="J37" s="397">
        <v>32.709711026809799</v>
      </c>
      <c r="K37" s="397">
        <v>32.980378754193303</v>
      </c>
      <c r="L37" s="397">
        <v>33.525953363476702</v>
      </c>
      <c r="M37" s="397">
        <v>34.467946713378602</v>
      </c>
      <c r="N37" s="397">
        <v>35.400829706655202</v>
      </c>
      <c r="O37" s="397">
        <v>35.923154519710003</v>
      </c>
      <c r="P37" s="397">
        <v>36.1816426598037</v>
      </c>
      <c r="Q37" s="397">
        <v>0.89981289234046702</v>
      </c>
      <c r="R37" s="397" t="s">
        <v>9</v>
      </c>
    </row>
    <row r="38" spans="1:18" s="397" customFormat="1">
      <c r="A38" s="276" t="s">
        <v>5008</v>
      </c>
      <c r="B38" s="397" t="s">
        <v>70</v>
      </c>
      <c r="C38" s="148" t="s">
        <v>54</v>
      </c>
      <c r="D38" s="397" t="s">
        <v>43</v>
      </c>
      <c r="F38" s="397">
        <v>434</v>
      </c>
      <c r="G38" s="397">
        <v>18.88</v>
      </c>
      <c r="H38" s="149">
        <f t="shared" si="1"/>
        <v>27.940000000000012</v>
      </c>
      <c r="I38" s="397" t="s">
        <v>71</v>
      </c>
      <c r="J38" s="397">
        <v>33.036731539569303</v>
      </c>
      <c r="K38" s="397">
        <v>33.335200629108499</v>
      </c>
      <c r="L38" s="397">
        <v>33.867541128428698</v>
      </c>
      <c r="M38" s="397">
        <v>34.822479603426501</v>
      </c>
      <c r="N38" s="397">
        <v>35.777657410074099</v>
      </c>
      <c r="O38" s="397">
        <v>36.342388052032398</v>
      </c>
      <c r="P38" s="397">
        <v>36.6285387702683</v>
      </c>
      <c r="Q38" s="397">
        <v>0.92180524462421498</v>
      </c>
      <c r="R38" s="397" t="s">
        <v>30</v>
      </c>
    </row>
    <row r="39" spans="1:18" s="397" customFormat="1">
      <c r="A39" s="276" t="s">
        <v>5009</v>
      </c>
      <c r="B39" s="397" t="s">
        <v>72</v>
      </c>
      <c r="C39" s="148" t="s">
        <v>54</v>
      </c>
      <c r="D39" s="397" t="s">
        <v>43</v>
      </c>
      <c r="F39" s="397">
        <v>434.5</v>
      </c>
      <c r="G39" s="397">
        <v>17.88</v>
      </c>
      <c r="H39" s="149">
        <f t="shared" si="1"/>
        <v>32.440000000000012</v>
      </c>
      <c r="I39" s="397" t="s">
        <v>73</v>
      </c>
      <c r="J39" s="397">
        <v>36.847254651741999</v>
      </c>
      <c r="K39" s="397">
        <v>37.166974939552098</v>
      </c>
      <c r="L39" s="397">
        <v>37.848592619112601</v>
      </c>
      <c r="M39" s="397">
        <v>39.035239655346103</v>
      </c>
      <c r="N39" s="397">
        <v>40.203329551669697</v>
      </c>
      <c r="O39" s="397">
        <v>40.893048023525601</v>
      </c>
      <c r="P39" s="397">
        <v>41.244711081273898</v>
      </c>
      <c r="Q39" s="397">
        <v>1.13157824409442</v>
      </c>
      <c r="R39" s="397" t="s">
        <v>12</v>
      </c>
    </row>
    <row r="40" spans="1:18" s="397" customFormat="1">
      <c r="A40" s="276" t="s">
        <v>5010</v>
      </c>
      <c r="B40" s="397" t="s">
        <v>74</v>
      </c>
      <c r="C40" s="148" t="s">
        <v>42</v>
      </c>
      <c r="D40" s="397" t="s">
        <v>43</v>
      </c>
      <c r="F40" s="397">
        <v>435</v>
      </c>
      <c r="G40" s="397">
        <v>18.059999999999999</v>
      </c>
      <c r="H40" s="149">
        <f t="shared" si="1"/>
        <v>31.63000000000001</v>
      </c>
      <c r="I40" s="397" t="s">
        <v>73</v>
      </c>
      <c r="J40" s="397">
        <v>36.142202552183697</v>
      </c>
      <c r="K40" s="397">
        <v>36.5021991838452</v>
      </c>
      <c r="L40" s="397">
        <v>37.150136825805802</v>
      </c>
      <c r="M40" s="397">
        <v>38.279662343258899</v>
      </c>
      <c r="N40" s="397">
        <v>39.4031569755359</v>
      </c>
      <c r="O40" s="397">
        <v>40.049547651034999</v>
      </c>
      <c r="P40" s="397">
        <v>40.3615478127453</v>
      </c>
      <c r="Q40" s="397">
        <v>1.0782463763743599</v>
      </c>
      <c r="R40" s="397" t="s">
        <v>9</v>
      </c>
    </row>
    <row r="41" spans="1:18" s="397" customFormat="1">
      <c r="A41" s="276" t="s">
        <v>5011</v>
      </c>
      <c r="B41" s="397" t="s">
        <v>75</v>
      </c>
      <c r="C41" s="148" t="s">
        <v>47</v>
      </c>
      <c r="D41" s="397" t="s">
        <v>43</v>
      </c>
      <c r="F41" s="397">
        <v>435.1</v>
      </c>
      <c r="G41" s="397">
        <v>18.46</v>
      </c>
      <c r="H41" s="149">
        <f t="shared" si="1"/>
        <v>29.83</v>
      </c>
      <c r="I41" s="397" t="s">
        <v>76</v>
      </c>
      <c r="J41" s="397">
        <v>34.566766586297803</v>
      </c>
      <c r="K41" s="397">
        <v>34.9047329092759</v>
      </c>
      <c r="L41" s="397">
        <v>35.503128039662002</v>
      </c>
      <c r="M41" s="397">
        <v>36.558070309910299</v>
      </c>
      <c r="N41" s="397">
        <v>37.599388066176601</v>
      </c>
      <c r="O41" s="397">
        <v>38.206494730361698</v>
      </c>
      <c r="P41" s="397">
        <v>38.512660121853401</v>
      </c>
      <c r="Q41" s="397">
        <v>1.01110919144711</v>
      </c>
      <c r="R41" s="397" t="s">
        <v>30</v>
      </c>
    </row>
    <row r="42" spans="1:18" s="397" customFormat="1">
      <c r="A42" s="276" t="s">
        <v>5012</v>
      </c>
      <c r="B42" s="397" t="s">
        <v>77</v>
      </c>
      <c r="C42" s="148" t="s">
        <v>78</v>
      </c>
      <c r="D42" s="397" t="s">
        <v>43</v>
      </c>
      <c r="F42" s="397">
        <v>435.5</v>
      </c>
      <c r="G42" s="397">
        <v>18.28</v>
      </c>
      <c r="H42" s="149">
        <f t="shared" si="1"/>
        <v>30.64</v>
      </c>
      <c r="I42" s="397" t="s">
        <v>73</v>
      </c>
      <c r="J42" s="397">
        <v>35.257904923846503</v>
      </c>
      <c r="K42" s="397">
        <v>35.617511154200102</v>
      </c>
      <c r="L42" s="397">
        <v>36.268445258680302</v>
      </c>
      <c r="M42" s="397">
        <v>37.3584922636933</v>
      </c>
      <c r="N42" s="397">
        <v>38.456563976119</v>
      </c>
      <c r="O42" s="397">
        <v>39.119748063737497</v>
      </c>
      <c r="P42" s="397">
        <v>39.4267602274914</v>
      </c>
      <c r="Q42" s="397">
        <v>1.0590186631606999</v>
      </c>
      <c r="R42" s="397" t="s">
        <v>9</v>
      </c>
    </row>
    <row r="43" spans="1:18" s="397" customFormat="1">
      <c r="A43" s="276" t="s">
        <v>5013</v>
      </c>
      <c r="B43" s="397" t="s">
        <v>79</v>
      </c>
      <c r="C43" s="148" t="s">
        <v>42</v>
      </c>
      <c r="D43" s="397" t="s">
        <v>43</v>
      </c>
      <c r="F43" s="397">
        <v>436</v>
      </c>
      <c r="G43" s="397">
        <v>18.010000000000002</v>
      </c>
      <c r="H43" s="149">
        <f t="shared" si="1"/>
        <v>31.855000000000004</v>
      </c>
      <c r="I43" s="397" t="s">
        <v>73</v>
      </c>
      <c r="J43" s="397">
        <v>36.331385332776499</v>
      </c>
      <c r="K43" s="397">
        <v>36.652940559261602</v>
      </c>
      <c r="L43" s="397">
        <v>37.323222814922403</v>
      </c>
      <c r="M43" s="397">
        <v>38.475403226349101</v>
      </c>
      <c r="N43" s="397">
        <v>39.633093583404197</v>
      </c>
      <c r="O43" s="397">
        <v>40.285252571527302</v>
      </c>
      <c r="P43" s="397">
        <v>40.636718144506602</v>
      </c>
      <c r="Q43" s="397">
        <v>1.1035331407644</v>
      </c>
      <c r="R43" s="397" t="s">
        <v>9</v>
      </c>
    </row>
    <row r="44" spans="1:18" s="397" customFormat="1">
      <c r="A44" s="276" t="s">
        <v>5014</v>
      </c>
      <c r="B44" s="397" t="s">
        <v>80</v>
      </c>
      <c r="C44" s="148" t="s">
        <v>47</v>
      </c>
      <c r="D44" s="397" t="s">
        <v>43</v>
      </c>
      <c r="F44" s="397">
        <v>436.2</v>
      </c>
      <c r="G44" s="397">
        <v>18.38</v>
      </c>
      <c r="H44" s="149">
        <f t="shared" si="1"/>
        <v>30.190000000000012</v>
      </c>
      <c r="I44" s="397" t="s">
        <v>73</v>
      </c>
      <c r="J44" s="397">
        <v>34.901804501703502</v>
      </c>
      <c r="K44" s="397">
        <v>35.246641291146602</v>
      </c>
      <c r="L44" s="397">
        <v>35.863516780826998</v>
      </c>
      <c r="M44" s="397">
        <v>36.9300290854477</v>
      </c>
      <c r="N44" s="397">
        <v>37.960508169178503</v>
      </c>
      <c r="O44" s="397">
        <v>38.6006925677273</v>
      </c>
      <c r="P44" s="397">
        <v>38.909804665840298</v>
      </c>
      <c r="Q44" s="397">
        <v>1.01976311512351</v>
      </c>
      <c r="R44" s="397" t="s">
        <v>9</v>
      </c>
    </row>
    <row r="45" spans="1:18" s="397" customFormat="1">
      <c r="A45" s="276" t="s">
        <v>5015</v>
      </c>
      <c r="B45" s="397" t="s">
        <v>81</v>
      </c>
      <c r="C45" s="148" t="s">
        <v>54</v>
      </c>
      <c r="D45" s="397" t="s">
        <v>43</v>
      </c>
      <c r="F45" s="397">
        <v>436.5</v>
      </c>
      <c r="G45" s="397">
        <v>17.54</v>
      </c>
      <c r="H45" s="149">
        <f t="shared" si="1"/>
        <v>33.970000000000013</v>
      </c>
      <c r="I45" s="397" t="s">
        <v>82</v>
      </c>
      <c r="J45" s="397">
        <v>38.156464006569003</v>
      </c>
      <c r="K45" s="397">
        <v>38.484006111852402</v>
      </c>
      <c r="L45" s="397">
        <v>39.219812583626599</v>
      </c>
      <c r="M45" s="397">
        <v>40.453148442227601</v>
      </c>
      <c r="N45" s="397">
        <v>41.6806938640756</v>
      </c>
      <c r="O45" s="397">
        <v>42.4269799135037</v>
      </c>
      <c r="P45" s="397">
        <v>42.777183920434098</v>
      </c>
      <c r="Q45" s="397">
        <v>1.19008070589227</v>
      </c>
      <c r="R45" s="397" t="s">
        <v>9</v>
      </c>
    </row>
    <row r="46" spans="1:18" s="397" customFormat="1">
      <c r="A46" s="276" t="s">
        <v>5016</v>
      </c>
      <c r="B46" s="397" t="s">
        <v>83</v>
      </c>
      <c r="C46" s="148" t="s">
        <v>42</v>
      </c>
      <c r="D46" s="397" t="s">
        <v>43</v>
      </c>
      <c r="F46" s="397">
        <v>437</v>
      </c>
      <c r="G46" s="397">
        <v>17.54</v>
      </c>
      <c r="H46" s="149">
        <f t="shared" si="1"/>
        <v>33.970000000000013</v>
      </c>
      <c r="I46" s="397" t="s">
        <v>73</v>
      </c>
      <c r="J46" s="397">
        <v>38.095751935071398</v>
      </c>
      <c r="K46" s="397">
        <v>38.475352939610403</v>
      </c>
      <c r="L46" s="397">
        <v>39.222393203379099</v>
      </c>
      <c r="M46" s="397">
        <v>40.470881976860802</v>
      </c>
      <c r="N46" s="397">
        <v>41.7296232129084</v>
      </c>
      <c r="O46" s="397">
        <v>42.464201335028598</v>
      </c>
      <c r="P46" s="397">
        <v>42.8218803051479</v>
      </c>
      <c r="Q46" s="397">
        <v>1.20529698083588</v>
      </c>
      <c r="R46" s="397" t="s">
        <v>9</v>
      </c>
    </row>
    <row r="47" spans="1:18" s="397" customFormat="1">
      <c r="A47" s="276" t="s">
        <v>5017</v>
      </c>
      <c r="B47" s="397" t="s">
        <v>84</v>
      </c>
      <c r="C47" s="148" t="s">
        <v>42</v>
      </c>
      <c r="D47" s="397" t="s">
        <v>43</v>
      </c>
      <c r="F47" s="397">
        <v>437.5</v>
      </c>
      <c r="G47" s="397">
        <v>18.010000000000002</v>
      </c>
      <c r="H47" s="149">
        <f t="shared" si="1"/>
        <v>31.855000000000004</v>
      </c>
      <c r="I47" s="397" t="s">
        <v>85</v>
      </c>
      <c r="J47" s="397">
        <v>36.289763466096403</v>
      </c>
      <c r="K47" s="397">
        <v>36.650454854897397</v>
      </c>
      <c r="L47" s="397">
        <v>37.333213660731502</v>
      </c>
      <c r="M47" s="397">
        <v>38.466241854251102</v>
      </c>
      <c r="N47" s="397">
        <v>39.599900522583297</v>
      </c>
      <c r="O47" s="397">
        <v>40.266285823178599</v>
      </c>
      <c r="P47" s="397">
        <v>40.625685835270303</v>
      </c>
      <c r="Q47" s="397">
        <v>1.1016119972479099</v>
      </c>
      <c r="R47" s="397" t="s">
        <v>12</v>
      </c>
    </row>
    <row r="48" spans="1:18" s="397" customFormat="1">
      <c r="A48" s="276" t="s">
        <v>5018</v>
      </c>
      <c r="B48" s="397" t="s">
        <v>86</v>
      </c>
      <c r="C48" s="148" t="s">
        <v>42</v>
      </c>
      <c r="D48" s="397" t="s">
        <v>43</v>
      </c>
      <c r="F48" s="397">
        <v>438</v>
      </c>
      <c r="G48" s="397">
        <v>18.45</v>
      </c>
      <c r="H48" s="149">
        <f t="shared" si="1"/>
        <v>29.875000000000014</v>
      </c>
      <c r="I48" s="397" t="s">
        <v>85</v>
      </c>
      <c r="J48" s="397">
        <v>34.660991710296997</v>
      </c>
      <c r="K48" s="397">
        <v>34.969643678341399</v>
      </c>
      <c r="L48" s="397">
        <v>35.578536123982197</v>
      </c>
      <c r="M48" s="397">
        <v>36.6218281979002</v>
      </c>
      <c r="N48" s="397">
        <v>37.672924791540503</v>
      </c>
      <c r="O48" s="397">
        <v>38.297746110050802</v>
      </c>
      <c r="P48" s="397">
        <v>38.656385065597803</v>
      </c>
      <c r="Q48" s="397">
        <v>1.01400075159533</v>
      </c>
      <c r="R48" s="397" t="s">
        <v>12</v>
      </c>
    </row>
    <row r="49" spans="1:18" s="397" customFormat="1">
      <c r="A49" s="276" t="s">
        <v>5019</v>
      </c>
      <c r="B49" s="397" t="s">
        <v>87</v>
      </c>
      <c r="C49" s="148" t="s">
        <v>42</v>
      </c>
      <c r="D49" s="397" t="s">
        <v>43</v>
      </c>
      <c r="F49" s="397">
        <v>438.2</v>
      </c>
      <c r="G49" s="397">
        <v>17.7</v>
      </c>
      <c r="H49" s="149">
        <f t="shared" si="1"/>
        <v>33.250000000000014</v>
      </c>
      <c r="I49" s="397" t="s">
        <v>85</v>
      </c>
      <c r="J49" s="397">
        <v>37.562905745376597</v>
      </c>
      <c r="K49" s="397">
        <v>37.903523763155398</v>
      </c>
      <c r="L49" s="397">
        <v>38.596643635444899</v>
      </c>
      <c r="M49" s="397">
        <v>39.798480027044903</v>
      </c>
      <c r="N49" s="397">
        <v>41.003062807883097</v>
      </c>
      <c r="O49" s="397">
        <v>41.725289244252203</v>
      </c>
      <c r="P49" s="397">
        <v>42.117063836158003</v>
      </c>
      <c r="Q49" s="397">
        <v>1.15671358010794</v>
      </c>
      <c r="R49" s="397" t="s">
        <v>9</v>
      </c>
    </row>
    <row r="50" spans="1:18" s="397" customFormat="1">
      <c r="A50" s="276" t="s">
        <v>5020</v>
      </c>
      <c r="B50" s="397" t="s">
        <v>88</v>
      </c>
      <c r="C50" s="148" t="s">
        <v>42</v>
      </c>
      <c r="D50" s="397" t="s">
        <v>43</v>
      </c>
      <c r="F50" s="397">
        <v>438.4</v>
      </c>
      <c r="G50" s="397">
        <v>17.87</v>
      </c>
      <c r="H50" s="149">
        <f t="shared" si="1"/>
        <v>32.484999999999999</v>
      </c>
      <c r="I50" s="397" t="s">
        <v>85</v>
      </c>
      <c r="J50" s="397">
        <v>36.8799374486331</v>
      </c>
      <c r="K50" s="397">
        <v>37.2149512354314</v>
      </c>
      <c r="L50" s="397">
        <v>37.905779769506204</v>
      </c>
      <c r="M50" s="397">
        <v>39.066394914744102</v>
      </c>
      <c r="N50" s="397">
        <v>40.2162902203819</v>
      </c>
      <c r="O50" s="397">
        <v>40.894950479279402</v>
      </c>
      <c r="P50" s="397">
        <v>41.282031150923601</v>
      </c>
      <c r="Q50" s="397">
        <v>1.11987625871055</v>
      </c>
      <c r="R50" s="397" t="s">
        <v>9</v>
      </c>
    </row>
    <row r="51" spans="1:18" s="397" customFormat="1">
      <c r="A51" s="276" t="s">
        <v>5021</v>
      </c>
      <c r="B51" s="397" t="s">
        <v>89</v>
      </c>
      <c r="C51" s="148" t="s">
        <v>42</v>
      </c>
      <c r="D51" s="397" t="s">
        <v>43</v>
      </c>
      <c r="F51" s="397">
        <v>438.5</v>
      </c>
      <c r="G51" s="397">
        <v>18.52</v>
      </c>
      <c r="H51" s="149">
        <f t="shared" si="1"/>
        <v>29.560000000000002</v>
      </c>
      <c r="I51" s="397" t="s">
        <v>85</v>
      </c>
      <c r="J51" s="397">
        <v>34.368565230989603</v>
      </c>
      <c r="K51" s="397">
        <v>34.692444708924903</v>
      </c>
      <c r="L51" s="397">
        <v>35.296051792307203</v>
      </c>
      <c r="M51" s="397">
        <v>36.339454760756098</v>
      </c>
      <c r="N51" s="397">
        <v>37.369485539899998</v>
      </c>
      <c r="O51" s="397">
        <v>37.974481929489798</v>
      </c>
      <c r="P51" s="397">
        <v>38.302873696015503</v>
      </c>
      <c r="Q51" s="397">
        <v>1.00176814229501</v>
      </c>
      <c r="R51" s="397" t="s">
        <v>9</v>
      </c>
    </row>
    <row r="52" spans="1:18" s="397" customFormat="1">
      <c r="A52" s="276" t="s">
        <v>5022</v>
      </c>
      <c r="B52" s="397" t="s">
        <v>90</v>
      </c>
      <c r="C52" s="148" t="s">
        <v>42</v>
      </c>
      <c r="D52" s="397" t="s">
        <v>43</v>
      </c>
      <c r="F52" s="397">
        <v>438.7</v>
      </c>
      <c r="G52" s="397">
        <v>18.25</v>
      </c>
      <c r="H52" s="149">
        <f t="shared" si="1"/>
        <v>30.775000000000006</v>
      </c>
      <c r="I52" s="397" t="s">
        <v>85</v>
      </c>
      <c r="J52" s="397">
        <v>35.441430176625801</v>
      </c>
      <c r="K52" s="397">
        <v>35.7363018539778</v>
      </c>
      <c r="L52" s="397">
        <v>36.372106548771697</v>
      </c>
      <c r="M52" s="397">
        <v>37.465810384483298</v>
      </c>
      <c r="N52" s="397">
        <v>38.551055989418998</v>
      </c>
      <c r="O52" s="397">
        <v>39.162097830812797</v>
      </c>
      <c r="P52" s="397">
        <v>39.462461813815999</v>
      </c>
      <c r="Q52" s="397">
        <v>1.0410209522298299</v>
      </c>
      <c r="R52" s="397" t="s">
        <v>12</v>
      </c>
    </row>
    <row r="53" spans="1:18" s="397" customFormat="1">
      <c r="A53" s="276" t="s">
        <v>5023</v>
      </c>
      <c r="B53" s="397" t="s">
        <v>91</v>
      </c>
      <c r="C53" s="148" t="s">
        <v>42</v>
      </c>
      <c r="D53" s="397" t="s">
        <v>43</v>
      </c>
      <c r="F53" s="397">
        <v>439</v>
      </c>
      <c r="G53" s="397">
        <v>18.079999999999998</v>
      </c>
      <c r="H53" s="149">
        <f t="shared" si="1"/>
        <v>31.54000000000002</v>
      </c>
      <c r="I53" s="397" t="s">
        <v>85</v>
      </c>
      <c r="J53" s="397">
        <v>36.108539765378303</v>
      </c>
      <c r="K53" s="397">
        <v>36.424263701669197</v>
      </c>
      <c r="L53" s="397">
        <v>37.0781735427679</v>
      </c>
      <c r="M53" s="397">
        <v>38.188535775107503</v>
      </c>
      <c r="N53" s="397">
        <v>39.311172345089403</v>
      </c>
      <c r="O53" s="397">
        <v>39.9549124566663</v>
      </c>
      <c r="P53" s="397">
        <v>40.278770149856101</v>
      </c>
      <c r="Q53" s="397">
        <v>1.07328199666697</v>
      </c>
      <c r="R53" s="397" t="s">
        <v>9</v>
      </c>
    </row>
    <row r="54" spans="1:18" s="397" customFormat="1">
      <c r="A54" s="276" t="s">
        <v>5024</v>
      </c>
      <c r="B54" s="397" t="s">
        <v>92</v>
      </c>
      <c r="C54" s="148" t="s">
        <v>42</v>
      </c>
      <c r="D54" s="397" t="s">
        <v>43</v>
      </c>
      <c r="F54" s="397">
        <v>439.2</v>
      </c>
      <c r="G54" s="397">
        <v>18.54</v>
      </c>
      <c r="H54" s="149">
        <f t="shared" si="1"/>
        <v>29.470000000000013</v>
      </c>
      <c r="I54" s="397" t="s">
        <v>85</v>
      </c>
      <c r="J54" s="397">
        <v>34.306706246801603</v>
      </c>
      <c r="K54" s="397">
        <v>34.623567297917198</v>
      </c>
      <c r="L54" s="397">
        <v>35.238175035242797</v>
      </c>
      <c r="M54" s="397">
        <v>36.247186173681897</v>
      </c>
      <c r="N54" s="397">
        <v>37.2681024414657</v>
      </c>
      <c r="O54" s="397">
        <v>37.865283198531102</v>
      </c>
      <c r="P54" s="397">
        <v>38.157180424141103</v>
      </c>
      <c r="Q54" s="397">
        <v>0.985326432357436</v>
      </c>
      <c r="R54" s="397" t="s">
        <v>12</v>
      </c>
    </row>
    <row r="55" spans="1:18" s="397" customFormat="1">
      <c r="A55" s="276" t="s">
        <v>5025</v>
      </c>
      <c r="B55" s="397" t="s">
        <v>93</v>
      </c>
      <c r="C55" s="148" t="s">
        <v>42</v>
      </c>
      <c r="D55" s="397" t="s">
        <v>43</v>
      </c>
      <c r="F55" s="397">
        <v>440</v>
      </c>
      <c r="G55" s="397">
        <v>18.510000000000002</v>
      </c>
      <c r="H55" s="149">
        <f t="shared" si="1"/>
        <v>29.605000000000004</v>
      </c>
      <c r="I55" s="397" t="s">
        <v>85</v>
      </c>
      <c r="J55" s="397">
        <v>34.431526875071299</v>
      </c>
      <c r="K55" s="397">
        <v>34.726214975959003</v>
      </c>
      <c r="L55" s="397">
        <v>35.325688538450599</v>
      </c>
      <c r="M55" s="397">
        <v>36.353886716410898</v>
      </c>
      <c r="N55" s="397">
        <v>37.361269415231398</v>
      </c>
      <c r="O55" s="397">
        <v>37.966967355228199</v>
      </c>
      <c r="P55" s="397">
        <v>38.313928975277001</v>
      </c>
      <c r="Q55" s="397">
        <v>0.98118451926870998</v>
      </c>
      <c r="R55" s="397" t="s">
        <v>9</v>
      </c>
    </row>
    <row r="56" spans="1:18" s="397" customFormat="1">
      <c r="A56" s="276" t="s">
        <v>5026</v>
      </c>
      <c r="B56" s="397" t="s">
        <v>94</v>
      </c>
      <c r="C56" s="148" t="s">
        <v>42</v>
      </c>
      <c r="D56" s="397" t="s">
        <v>43</v>
      </c>
      <c r="F56" s="397">
        <v>441</v>
      </c>
      <c r="G56" s="397">
        <v>18.28</v>
      </c>
      <c r="H56" s="149">
        <f t="shared" si="1"/>
        <v>30.64</v>
      </c>
      <c r="I56" s="397" t="s">
        <v>85</v>
      </c>
      <c r="J56" s="397">
        <v>35.342738035495699</v>
      </c>
      <c r="K56" s="397">
        <v>35.672674487703702</v>
      </c>
      <c r="L56" s="397">
        <v>36.298513630614799</v>
      </c>
      <c r="M56" s="397">
        <v>37.343918114514103</v>
      </c>
      <c r="N56" s="397">
        <v>38.406327278955203</v>
      </c>
      <c r="O56" s="397">
        <v>39.034167041015401</v>
      </c>
      <c r="P56" s="397">
        <v>39.355654866957103</v>
      </c>
      <c r="Q56" s="397">
        <v>1.02592265626932</v>
      </c>
      <c r="R56" s="397" t="s">
        <v>9</v>
      </c>
    </row>
    <row r="57" spans="1:18" s="397" customFormat="1">
      <c r="A57" s="276" t="s">
        <v>5027</v>
      </c>
      <c r="B57" s="397" t="s">
        <v>95</v>
      </c>
      <c r="C57" s="148" t="s">
        <v>96</v>
      </c>
      <c r="D57" s="397" t="s">
        <v>43</v>
      </c>
      <c r="F57" s="397">
        <v>441.2</v>
      </c>
      <c r="G57" s="397">
        <v>18.43</v>
      </c>
      <c r="H57" s="149">
        <f t="shared" si="1"/>
        <v>29.965000000000003</v>
      </c>
      <c r="I57" s="397" t="s">
        <v>85</v>
      </c>
      <c r="J57" s="397">
        <v>34.740294010913402</v>
      </c>
      <c r="K57" s="397">
        <v>35.050385744957701</v>
      </c>
      <c r="L57" s="397">
        <v>35.653794103185596</v>
      </c>
      <c r="M57" s="397">
        <v>36.702012173666603</v>
      </c>
      <c r="N57" s="397">
        <v>37.762639627846298</v>
      </c>
      <c r="O57" s="397">
        <v>38.3411718547828</v>
      </c>
      <c r="P57" s="397">
        <v>38.630956011855702</v>
      </c>
      <c r="Q57" s="397">
        <v>1.0075970681787001</v>
      </c>
      <c r="R57" s="397" t="s">
        <v>30</v>
      </c>
    </row>
    <row r="58" spans="1:18" s="397" customFormat="1">
      <c r="A58" s="276" t="s">
        <v>5028</v>
      </c>
      <c r="B58" s="397" t="s">
        <v>97</v>
      </c>
      <c r="C58" s="148" t="s">
        <v>42</v>
      </c>
      <c r="D58" s="397" t="s">
        <v>43</v>
      </c>
      <c r="F58" s="397">
        <v>441.6</v>
      </c>
      <c r="G58" s="397">
        <v>19.440000000000001</v>
      </c>
      <c r="H58" s="149">
        <f t="shared" si="1"/>
        <v>25.42</v>
      </c>
      <c r="I58" s="397" t="s">
        <v>98</v>
      </c>
      <c r="J58" s="397">
        <v>30.8762996212198</v>
      </c>
      <c r="K58" s="397">
        <v>31.120921712761501</v>
      </c>
      <c r="L58" s="397">
        <v>31.615801428373601</v>
      </c>
      <c r="M58" s="397">
        <v>32.452524742567697</v>
      </c>
      <c r="N58" s="397">
        <v>33.320173411702001</v>
      </c>
      <c r="O58" s="397">
        <v>33.815156809743101</v>
      </c>
      <c r="P58" s="397">
        <v>34.073958360132799</v>
      </c>
      <c r="Q58" s="397">
        <v>0.81558810791045999</v>
      </c>
      <c r="R58" s="397" t="s">
        <v>57</v>
      </c>
    </row>
    <row r="59" spans="1:18" s="397" customFormat="1">
      <c r="A59" s="276" t="s">
        <v>5029</v>
      </c>
      <c r="B59" s="397" t="s">
        <v>99</v>
      </c>
      <c r="C59" s="148" t="s">
        <v>42</v>
      </c>
      <c r="D59" s="397" t="s">
        <v>43</v>
      </c>
      <c r="F59" s="397">
        <v>442</v>
      </c>
      <c r="G59" s="397">
        <v>18.28</v>
      </c>
      <c r="H59" s="149">
        <f t="shared" si="1"/>
        <v>30.64</v>
      </c>
      <c r="I59" s="397" t="s">
        <v>100</v>
      </c>
      <c r="J59" s="397">
        <v>35.289755694932502</v>
      </c>
      <c r="K59" s="397">
        <v>35.632588215770397</v>
      </c>
      <c r="L59" s="397">
        <v>36.2392339993823</v>
      </c>
      <c r="M59" s="397">
        <v>37.330054340042302</v>
      </c>
      <c r="N59" s="397">
        <v>38.419181742162003</v>
      </c>
      <c r="O59" s="397">
        <v>39.070458733590499</v>
      </c>
      <c r="P59" s="397">
        <v>39.4096762699048</v>
      </c>
      <c r="Q59" s="397">
        <v>1.0527805248561599</v>
      </c>
      <c r="R59" s="397" t="s">
        <v>9</v>
      </c>
    </row>
    <row r="60" spans="1:18" s="397" customFormat="1">
      <c r="A60" s="276" t="s">
        <v>5030</v>
      </c>
      <c r="B60" s="397" t="s">
        <v>101</v>
      </c>
      <c r="C60" s="148" t="s">
        <v>42</v>
      </c>
      <c r="D60" s="397" t="s">
        <v>43</v>
      </c>
      <c r="F60" s="397">
        <v>442.7</v>
      </c>
      <c r="G60" s="397">
        <v>18.989999999999998</v>
      </c>
      <c r="H60" s="149">
        <f t="shared" si="1"/>
        <v>27.445000000000007</v>
      </c>
      <c r="I60" s="397" t="s">
        <v>102</v>
      </c>
      <c r="J60" s="397">
        <v>32.586613467199399</v>
      </c>
      <c r="K60" s="397">
        <v>32.883341567518201</v>
      </c>
      <c r="L60" s="397">
        <v>33.404097071745099</v>
      </c>
      <c r="M60" s="397">
        <v>34.328756511525398</v>
      </c>
      <c r="N60" s="397">
        <v>35.235670511399398</v>
      </c>
      <c r="O60" s="397">
        <v>35.787581018503701</v>
      </c>
      <c r="P60" s="397">
        <v>36.069709754426</v>
      </c>
      <c r="Q60" s="397">
        <v>0.88423770488937903</v>
      </c>
      <c r="R60" s="397" t="s">
        <v>12</v>
      </c>
    </row>
    <row r="61" spans="1:18" s="397" customFormat="1">
      <c r="A61" s="276" t="s">
        <v>5031</v>
      </c>
      <c r="B61" s="397" t="s">
        <v>103</v>
      </c>
      <c r="C61" s="148" t="s">
        <v>47</v>
      </c>
      <c r="D61" s="397" t="s">
        <v>43</v>
      </c>
      <c r="F61" s="397">
        <v>443</v>
      </c>
      <c r="G61" s="397">
        <v>18.559999999999999</v>
      </c>
      <c r="H61" s="149">
        <f t="shared" si="1"/>
        <v>29.38000000000001</v>
      </c>
      <c r="I61" s="397" t="s">
        <v>104</v>
      </c>
      <c r="J61" s="397">
        <v>34.2726272870446</v>
      </c>
      <c r="K61" s="397">
        <v>34.563322847325097</v>
      </c>
      <c r="L61" s="397">
        <v>35.136491750768897</v>
      </c>
      <c r="M61" s="397">
        <v>36.150573912172597</v>
      </c>
      <c r="N61" s="397">
        <v>37.178235726654002</v>
      </c>
      <c r="O61" s="397">
        <v>37.786696658032398</v>
      </c>
      <c r="P61" s="397">
        <v>38.074776950499803</v>
      </c>
      <c r="Q61" s="397">
        <v>0.98474828307192896</v>
      </c>
      <c r="R61" s="397" t="s">
        <v>9</v>
      </c>
    </row>
    <row r="62" spans="1:18" s="397" customFormat="1">
      <c r="A62" s="276" t="s">
        <v>5032</v>
      </c>
      <c r="B62" s="397" t="s">
        <v>105</v>
      </c>
      <c r="C62" s="148" t="s">
        <v>47</v>
      </c>
      <c r="D62" s="397" t="s">
        <v>43</v>
      </c>
      <c r="F62" s="397">
        <v>443.3</v>
      </c>
      <c r="G62" s="397">
        <v>18.809999999999999</v>
      </c>
      <c r="H62" s="149">
        <f t="shared" si="1"/>
        <v>28.25500000000001</v>
      </c>
      <c r="I62" s="397" t="s">
        <v>104</v>
      </c>
      <c r="J62" s="397">
        <v>33.271849643377301</v>
      </c>
      <c r="K62" s="397">
        <v>33.560892987190897</v>
      </c>
      <c r="L62" s="397">
        <v>34.149781121679403</v>
      </c>
      <c r="M62" s="397">
        <v>35.1074222660407</v>
      </c>
      <c r="N62" s="397">
        <v>36.073496932447597</v>
      </c>
      <c r="O62" s="397">
        <v>36.647810232778198</v>
      </c>
      <c r="P62" s="397">
        <v>36.926386126428802</v>
      </c>
      <c r="Q62" s="397">
        <v>0.93340415446087099</v>
      </c>
      <c r="R62" s="397" t="s">
        <v>9</v>
      </c>
    </row>
    <row r="63" spans="1:18" s="397" customFormat="1">
      <c r="A63" s="276" t="s">
        <v>5033</v>
      </c>
      <c r="B63" s="397" t="s">
        <v>106</v>
      </c>
      <c r="C63" s="148" t="s">
        <v>47</v>
      </c>
      <c r="D63" s="397" t="s">
        <v>43</v>
      </c>
      <c r="F63" s="397">
        <v>443.5</v>
      </c>
      <c r="G63" s="397">
        <v>18.66</v>
      </c>
      <c r="H63" s="149">
        <f t="shared" si="1"/>
        <v>28.930000000000007</v>
      </c>
      <c r="I63" s="397" t="s">
        <v>107</v>
      </c>
      <c r="J63" s="397">
        <v>33.8297930756409</v>
      </c>
      <c r="K63" s="397">
        <v>34.148524306021898</v>
      </c>
      <c r="L63" s="397">
        <v>34.731738186150601</v>
      </c>
      <c r="M63" s="397">
        <v>35.738579348683601</v>
      </c>
      <c r="N63" s="397">
        <v>36.7356005948578</v>
      </c>
      <c r="O63" s="397">
        <v>37.366191124281997</v>
      </c>
      <c r="P63" s="397">
        <v>37.645487645657397</v>
      </c>
      <c r="Q63" s="397">
        <v>0.97049135557583599</v>
      </c>
      <c r="R63" s="397" t="s">
        <v>30</v>
      </c>
    </row>
    <row r="64" spans="1:18" s="398" customFormat="1">
      <c r="A64" s="276" t="s">
        <v>5034</v>
      </c>
      <c r="B64" s="398" t="s">
        <v>108</v>
      </c>
      <c r="C64" s="398" t="s">
        <v>109</v>
      </c>
      <c r="D64" s="398" t="s">
        <v>109</v>
      </c>
      <c r="E64" s="398" t="s">
        <v>110</v>
      </c>
      <c r="F64" s="398">
        <v>421</v>
      </c>
      <c r="G64" s="398">
        <v>17.96</v>
      </c>
      <c r="H64" s="150">
        <f t="shared" si="1"/>
        <v>32.08</v>
      </c>
      <c r="I64" s="398" t="s">
        <v>58</v>
      </c>
      <c r="J64" s="398">
        <v>36.527388745140499</v>
      </c>
      <c r="K64" s="398">
        <v>36.854275955948502</v>
      </c>
      <c r="L64" s="398">
        <v>37.541636750027898</v>
      </c>
      <c r="M64" s="398">
        <v>38.6862529339041</v>
      </c>
      <c r="N64" s="398">
        <v>39.812938221348702</v>
      </c>
      <c r="O64" s="398">
        <v>40.511652244694801</v>
      </c>
      <c r="P64" s="398">
        <v>40.831235656778297</v>
      </c>
      <c r="Q64" s="398">
        <v>1.0998948242986799</v>
      </c>
      <c r="R64" s="398" t="s">
        <v>9</v>
      </c>
    </row>
    <row r="65" spans="1:18" s="398" customFormat="1">
      <c r="A65" s="276" t="s">
        <v>5035</v>
      </c>
      <c r="B65" s="398" t="s">
        <v>111</v>
      </c>
      <c r="C65" s="398" t="s">
        <v>109</v>
      </c>
      <c r="D65" s="398" t="s">
        <v>109</v>
      </c>
      <c r="E65" s="398" t="s">
        <v>110</v>
      </c>
      <c r="F65" s="398">
        <v>421.2</v>
      </c>
      <c r="G65" s="398">
        <v>17.87</v>
      </c>
      <c r="H65" s="150">
        <f t="shared" si="1"/>
        <v>32.484999999999999</v>
      </c>
      <c r="I65" s="398" t="s">
        <v>58</v>
      </c>
      <c r="J65" s="398">
        <v>36.843618454100699</v>
      </c>
      <c r="K65" s="398">
        <v>37.226092946476399</v>
      </c>
      <c r="L65" s="398">
        <v>37.930105157055102</v>
      </c>
      <c r="M65" s="398">
        <v>39.073950300578502</v>
      </c>
      <c r="N65" s="398">
        <v>40.228270596873003</v>
      </c>
      <c r="O65" s="398">
        <v>40.9082230734776</v>
      </c>
      <c r="P65" s="398">
        <v>41.212838203426401</v>
      </c>
      <c r="Q65" s="398">
        <v>1.11629287333043</v>
      </c>
      <c r="R65" s="398" t="s">
        <v>9</v>
      </c>
    </row>
    <row r="66" spans="1:18" s="398" customFormat="1">
      <c r="A66" s="276" t="s">
        <v>5036</v>
      </c>
      <c r="B66" s="398" t="s">
        <v>112</v>
      </c>
      <c r="C66" s="398" t="s">
        <v>109</v>
      </c>
      <c r="D66" s="398" t="s">
        <v>109</v>
      </c>
      <c r="E66" s="398" t="s">
        <v>113</v>
      </c>
      <c r="F66" s="398">
        <v>421.3</v>
      </c>
      <c r="G66" s="398">
        <v>18.239999999999998</v>
      </c>
      <c r="H66" s="150">
        <f t="shared" si="1"/>
        <v>30.820000000000007</v>
      </c>
      <c r="I66" s="398" t="s">
        <v>58</v>
      </c>
      <c r="J66" s="398">
        <v>35.457991118714403</v>
      </c>
      <c r="K66" s="398">
        <v>35.786818176540898</v>
      </c>
      <c r="L66" s="398">
        <v>36.421572106700999</v>
      </c>
      <c r="M66" s="398">
        <v>37.507192443428302</v>
      </c>
      <c r="N66" s="398">
        <v>38.595110253337097</v>
      </c>
      <c r="O66" s="398">
        <v>39.2400773502779</v>
      </c>
      <c r="P66" s="398">
        <v>39.580237357468803</v>
      </c>
      <c r="Q66" s="398">
        <v>1.0480416883361099</v>
      </c>
      <c r="R66" s="398" t="s">
        <v>12</v>
      </c>
    </row>
    <row r="67" spans="1:18" s="398" customFormat="1" ht="10.95" customHeight="1">
      <c r="A67" s="276" t="s">
        <v>5037</v>
      </c>
      <c r="B67" s="398" t="s">
        <v>114</v>
      </c>
      <c r="C67" s="398" t="s">
        <v>109</v>
      </c>
      <c r="D67" s="398" t="s">
        <v>109</v>
      </c>
      <c r="E67" s="398" t="s">
        <v>113</v>
      </c>
      <c r="F67" s="398">
        <v>421.5</v>
      </c>
      <c r="G67" s="398">
        <v>18.170000000000002</v>
      </c>
      <c r="H67" s="150">
        <f t="shared" ref="H67:H98" si="2">117.4-4.5*(G67+1)</f>
        <v>31.134999999999991</v>
      </c>
      <c r="I67" s="398" t="s">
        <v>58</v>
      </c>
      <c r="J67" s="398">
        <v>35.723142772989398</v>
      </c>
      <c r="K67" s="398">
        <v>36.039375805232702</v>
      </c>
      <c r="L67" s="398">
        <v>36.679396860064202</v>
      </c>
      <c r="M67" s="398">
        <v>37.795702871376903</v>
      </c>
      <c r="N67" s="398">
        <v>38.9029228346553</v>
      </c>
      <c r="O67" s="398">
        <v>39.548402990220097</v>
      </c>
      <c r="P67" s="398">
        <v>39.899354762920503</v>
      </c>
      <c r="Q67" s="398">
        <v>1.0727537420529201</v>
      </c>
      <c r="R67" s="398" t="s">
        <v>9</v>
      </c>
    </row>
    <row r="68" spans="1:18" s="398" customFormat="1">
      <c r="A68" s="276" t="s">
        <v>5038</v>
      </c>
      <c r="B68" s="398" t="s">
        <v>115</v>
      </c>
      <c r="C68" s="398" t="s">
        <v>109</v>
      </c>
      <c r="D68" s="398" t="s">
        <v>109</v>
      </c>
      <c r="E68" s="398" t="s">
        <v>113</v>
      </c>
      <c r="F68" s="398">
        <v>421.7</v>
      </c>
      <c r="G68" s="398">
        <v>18.510000000000002</v>
      </c>
      <c r="H68" s="150">
        <f t="shared" si="2"/>
        <v>29.605000000000004</v>
      </c>
      <c r="I68" s="398" t="s">
        <v>58</v>
      </c>
      <c r="J68" s="398">
        <v>34.375002169849303</v>
      </c>
      <c r="K68" s="398">
        <v>34.699334867998203</v>
      </c>
      <c r="L68" s="398">
        <v>35.344275138776602</v>
      </c>
      <c r="M68" s="398">
        <v>36.3596736466137</v>
      </c>
      <c r="N68" s="398">
        <v>37.396551438439197</v>
      </c>
      <c r="O68" s="398">
        <v>37.979810807899199</v>
      </c>
      <c r="P68" s="398">
        <v>38.292010330234</v>
      </c>
      <c r="Q68" s="398">
        <v>0.99147591389474199</v>
      </c>
      <c r="R68" s="398" t="s">
        <v>9</v>
      </c>
    </row>
    <row r="69" spans="1:18" s="398" customFormat="1">
      <c r="A69" s="276" t="s">
        <v>5039</v>
      </c>
      <c r="B69" s="398" t="s">
        <v>116</v>
      </c>
      <c r="C69" s="398" t="s">
        <v>117</v>
      </c>
      <c r="D69" s="398" t="s">
        <v>109</v>
      </c>
      <c r="E69" s="398" t="s">
        <v>113</v>
      </c>
      <c r="F69" s="398">
        <v>421.8</v>
      </c>
      <c r="G69" s="398">
        <v>19.04</v>
      </c>
      <c r="H69" s="150">
        <f t="shared" si="2"/>
        <v>27.220000000000013</v>
      </c>
      <c r="I69" s="398" t="s">
        <v>58</v>
      </c>
      <c r="J69" s="398">
        <v>32.350806898686699</v>
      </c>
      <c r="K69" s="398">
        <v>32.630241957063902</v>
      </c>
      <c r="L69" s="398">
        <v>33.181060375790501</v>
      </c>
      <c r="M69" s="398">
        <v>34.129002778488598</v>
      </c>
      <c r="N69" s="398">
        <v>35.056078539397298</v>
      </c>
      <c r="O69" s="398">
        <v>35.5721708876804</v>
      </c>
      <c r="P69" s="398">
        <v>35.835654488751103</v>
      </c>
      <c r="Q69" s="398">
        <v>0.89417716045964601</v>
      </c>
      <c r="R69" s="398" t="s">
        <v>9</v>
      </c>
    </row>
    <row r="70" spans="1:18" s="398" customFormat="1">
      <c r="A70" s="276" t="s">
        <v>5040</v>
      </c>
      <c r="B70" s="398" t="s">
        <v>118</v>
      </c>
      <c r="C70" s="398" t="s">
        <v>117</v>
      </c>
      <c r="D70" s="398" t="s">
        <v>109</v>
      </c>
      <c r="E70" s="398" t="s">
        <v>119</v>
      </c>
      <c r="F70" s="398">
        <v>422.2</v>
      </c>
      <c r="G70" s="398">
        <v>18.86</v>
      </c>
      <c r="H70" s="150">
        <f t="shared" si="2"/>
        <v>28.03</v>
      </c>
      <c r="I70" s="398" t="s">
        <v>120</v>
      </c>
      <c r="J70" s="398">
        <v>33.083059982197497</v>
      </c>
      <c r="K70" s="398">
        <v>33.394563602131903</v>
      </c>
      <c r="L70" s="398">
        <v>33.955315256099603</v>
      </c>
      <c r="M70" s="398">
        <v>34.908573092665897</v>
      </c>
      <c r="N70" s="398">
        <v>35.870569835939101</v>
      </c>
      <c r="O70" s="398">
        <v>36.429885009828197</v>
      </c>
      <c r="P70" s="398">
        <v>36.7218666153341</v>
      </c>
      <c r="Q70" s="398">
        <v>0.930914293958225</v>
      </c>
      <c r="R70" s="398" t="s">
        <v>12</v>
      </c>
    </row>
    <row r="71" spans="1:18" s="398" customFormat="1">
      <c r="A71" s="276" t="s">
        <v>5041</v>
      </c>
      <c r="B71" s="398" t="s">
        <v>121</v>
      </c>
      <c r="C71" s="398" t="s">
        <v>109</v>
      </c>
      <c r="D71" s="398" t="s">
        <v>109</v>
      </c>
      <c r="E71" s="398" t="s">
        <v>113</v>
      </c>
      <c r="F71" s="398">
        <v>422.4</v>
      </c>
      <c r="G71" s="398">
        <v>18.21</v>
      </c>
      <c r="H71" s="150">
        <f t="shared" si="2"/>
        <v>30.954999999999998</v>
      </c>
      <c r="I71" s="398" t="s">
        <v>122</v>
      </c>
      <c r="J71" s="398">
        <v>35.534074814048402</v>
      </c>
      <c r="K71" s="398">
        <v>35.864686850118098</v>
      </c>
      <c r="L71" s="398">
        <v>36.534241445988101</v>
      </c>
      <c r="M71" s="398">
        <v>37.617856410852603</v>
      </c>
      <c r="N71" s="398">
        <v>38.698477912804002</v>
      </c>
      <c r="O71" s="398">
        <v>39.355675659935301</v>
      </c>
      <c r="P71" s="398">
        <v>39.707959113264899</v>
      </c>
      <c r="Q71" s="398">
        <v>1.05115732110166</v>
      </c>
      <c r="R71" s="398" t="s">
        <v>12</v>
      </c>
    </row>
    <row r="72" spans="1:18" s="398" customFormat="1">
      <c r="A72" s="276" t="s">
        <v>5042</v>
      </c>
      <c r="B72" s="398" t="s">
        <v>123</v>
      </c>
      <c r="C72" s="398" t="s">
        <v>117</v>
      </c>
      <c r="D72" s="398" t="s">
        <v>109</v>
      </c>
      <c r="E72" s="398" t="s">
        <v>113</v>
      </c>
      <c r="F72" s="398">
        <v>422.8</v>
      </c>
      <c r="G72" s="398">
        <v>18.07</v>
      </c>
      <c r="H72" s="150">
        <f t="shared" si="2"/>
        <v>31.585000000000008</v>
      </c>
      <c r="I72" s="398" t="s">
        <v>120</v>
      </c>
      <c r="J72" s="398">
        <v>36.092526010311801</v>
      </c>
      <c r="K72" s="398">
        <v>36.444191216988202</v>
      </c>
      <c r="L72" s="398">
        <v>37.090631321105</v>
      </c>
      <c r="M72" s="398">
        <v>38.219480333615103</v>
      </c>
      <c r="N72" s="398">
        <v>39.340803165266699</v>
      </c>
      <c r="O72" s="398">
        <v>40.002678026426402</v>
      </c>
      <c r="P72" s="398">
        <v>40.373482266406803</v>
      </c>
      <c r="Q72" s="398">
        <v>1.0822400588013701</v>
      </c>
      <c r="R72" s="398" t="s">
        <v>9</v>
      </c>
    </row>
    <row r="73" spans="1:18" s="398" customFormat="1">
      <c r="A73" s="276" t="s">
        <v>5043</v>
      </c>
      <c r="B73" s="398" t="s">
        <v>124</v>
      </c>
      <c r="C73" s="398" t="s">
        <v>109</v>
      </c>
      <c r="D73" s="398" t="s">
        <v>109</v>
      </c>
      <c r="E73" s="398" t="s">
        <v>113</v>
      </c>
      <c r="F73" s="398">
        <v>422.8</v>
      </c>
      <c r="G73" s="398">
        <v>18.48</v>
      </c>
      <c r="H73" s="150">
        <f t="shared" si="2"/>
        <v>29.740000000000009</v>
      </c>
      <c r="I73" s="398" t="s">
        <v>125</v>
      </c>
      <c r="J73" s="398">
        <v>34.535576444547303</v>
      </c>
      <c r="K73" s="398">
        <v>34.842787874216903</v>
      </c>
      <c r="L73" s="398">
        <v>35.444863132422498</v>
      </c>
      <c r="M73" s="398">
        <v>36.500997377301999</v>
      </c>
      <c r="N73" s="398">
        <v>37.566375206561503</v>
      </c>
      <c r="O73" s="398">
        <v>38.138711022432503</v>
      </c>
      <c r="P73" s="398">
        <v>38.448406665672401</v>
      </c>
      <c r="Q73" s="398">
        <v>1.0040254284068</v>
      </c>
      <c r="R73" s="398" t="s">
        <v>9</v>
      </c>
    </row>
    <row r="74" spans="1:18" s="398" customFormat="1">
      <c r="A74" s="276" t="s">
        <v>5044</v>
      </c>
      <c r="B74" s="398" t="s">
        <v>126</v>
      </c>
      <c r="C74" s="398" t="s">
        <v>117</v>
      </c>
      <c r="D74" s="398" t="s">
        <v>109</v>
      </c>
      <c r="E74" s="398" t="s">
        <v>113</v>
      </c>
      <c r="F74" s="398">
        <v>423.2</v>
      </c>
      <c r="G74" s="398">
        <v>18.7</v>
      </c>
      <c r="H74" s="150">
        <f t="shared" si="2"/>
        <v>28.750000000000014</v>
      </c>
      <c r="I74" s="398" t="s">
        <v>58</v>
      </c>
      <c r="J74" s="398">
        <v>33.688551205724202</v>
      </c>
      <c r="K74" s="398">
        <v>33.9761899417311</v>
      </c>
      <c r="L74" s="398">
        <v>34.589244072061703</v>
      </c>
      <c r="M74" s="398">
        <v>35.573732616709798</v>
      </c>
      <c r="N74" s="398">
        <v>36.5596711622957</v>
      </c>
      <c r="O74" s="398">
        <v>37.1622685137988</v>
      </c>
      <c r="P74" s="398">
        <v>37.4295843547686</v>
      </c>
      <c r="Q74" s="398">
        <v>0.95487033451032699</v>
      </c>
      <c r="R74" s="398" t="s">
        <v>57</v>
      </c>
    </row>
    <row r="75" spans="1:18" s="398" customFormat="1">
      <c r="A75" s="276" t="s">
        <v>5045</v>
      </c>
      <c r="B75" s="398" t="s">
        <v>127</v>
      </c>
      <c r="C75" s="398" t="s">
        <v>117</v>
      </c>
      <c r="D75" s="398" t="s">
        <v>109</v>
      </c>
      <c r="E75" s="398" t="s">
        <v>128</v>
      </c>
      <c r="F75" s="398">
        <v>423.6</v>
      </c>
      <c r="G75" s="398">
        <v>18.75</v>
      </c>
      <c r="H75" s="150">
        <f t="shared" si="2"/>
        <v>28.525000000000006</v>
      </c>
      <c r="I75" s="398" t="s">
        <v>58</v>
      </c>
      <c r="J75" s="398">
        <v>33.452213146155998</v>
      </c>
      <c r="K75" s="398">
        <v>33.763481410061601</v>
      </c>
      <c r="L75" s="398">
        <v>34.364607989054498</v>
      </c>
      <c r="M75" s="398">
        <v>35.352005365520697</v>
      </c>
      <c r="N75" s="398">
        <v>36.361751674098301</v>
      </c>
      <c r="O75" s="398">
        <v>36.930555653726799</v>
      </c>
      <c r="P75" s="398">
        <v>37.212365411616197</v>
      </c>
      <c r="Q75" s="398">
        <v>0.96079359451156598</v>
      </c>
      <c r="R75" s="398" t="s">
        <v>9</v>
      </c>
    </row>
    <row r="76" spans="1:18" s="398" customFormat="1">
      <c r="A76" s="276" t="s">
        <v>5046</v>
      </c>
      <c r="B76" s="398" t="s">
        <v>129</v>
      </c>
      <c r="C76" s="398" t="s">
        <v>117</v>
      </c>
      <c r="D76" s="398" t="s">
        <v>109</v>
      </c>
      <c r="E76" s="398" t="s">
        <v>113</v>
      </c>
      <c r="F76" s="398">
        <v>423.8</v>
      </c>
      <c r="G76" s="398">
        <v>18.239999999999998</v>
      </c>
      <c r="H76" s="150">
        <f t="shared" si="2"/>
        <v>30.820000000000007</v>
      </c>
      <c r="I76" s="398" t="s">
        <v>58</v>
      </c>
      <c r="J76" s="398">
        <v>35.449078215257202</v>
      </c>
      <c r="K76" s="398">
        <v>35.793205678115399</v>
      </c>
      <c r="L76" s="398">
        <v>36.418927045444001</v>
      </c>
      <c r="M76" s="398">
        <v>37.503551062628503</v>
      </c>
      <c r="N76" s="398">
        <v>38.605625162256899</v>
      </c>
      <c r="O76" s="398">
        <v>39.2411117497861</v>
      </c>
      <c r="P76" s="398">
        <v>39.565618756154002</v>
      </c>
      <c r="Q76" s="398">
        <v>1.0546035481326601</v>
      </c>
      <c r="R76" s="398" t="s">
        <v>9</v>
      </c>
    </row>
    <row r="77" spans="1:18" s="398" customFormat="1">
      <c r="A77" s="276" t="s">
        <v>5047</v>
      </c>
      <c r="B77" s="398" t="s">
        <v>130</v>
      </c>
      <c r="C77" s="398" t="s">
        <v>117</v>
      </c>
      <c r="D77" s="398" t="s">
        <v>109</v>
      </c>
      <c r="E77" s="398" t="s">
        <v>113</v>
      </c>
      <c r="F77" s="398">
        <v>424.1</v>
      </c>
      <c r="G77" s="398">
        <v>18.57</v>
      </c>
      <c r="H77" s="150">
        <f t="shared" si="2"/>
        <v>29.335000000000008</v>
      </c>
      <c r="I77" s="398" t="s">
        <v>58</v>
      </c>
      <c r="J77" s="398">
        <v>34.182226651680899</v>
      </c>
      <c r="K77" s="398">
        <v>34.498537211271596</v>
      </c>
      <c r="L77" s="398">
        <v>35.079003564002399</v>
      </c>
      <c r="M77" s="398">
        <v>36.118143976767797</v>
      </c>
      <c r="N77" s="398">
        <v>37.173476368253297</v>
      </c>
      <c r="O77" s="398">
        <v>37.771894030677302</v>
      </c>
      <c r="P77" s="398">
        <v>38.078743708216201</v>
      </c>
      <c r="Q77" s="398">
        <v>0.99712505404146101</v>
      </c>
      <c r="R77" s="398" t="s">
        <v>9</v>
      </c>
    </row>
    <row r="78" spans="1:18" s="398" customFormat="1">
      <c r="A78" s="276" t="s">
        <v>5048</v>
      </c>
      <c r="B78" s="398" t="s">
        <v>131</v>
      </c>
      <c r="C78" s="398" t="s">
        <v>109</v>
      </c>
      <c r="D78" s="398" t="s">
        <v>109</v>
      </c>
      <c r="E78" s="398" t="s">
        <v>113</v>
      </c>
      <c r="F78" s="398">
        <v>425</v>
      </c>
      <c r="G78" s="398">
        <v>18.14</v>
      </c>
      <c r="H78" s="150">
        <f t="shared" si="2"/>
        <v>31.27000000000001</v>
      </c>
      <c r="I78" s="398" t="s">
        <v>28</v>
      </c>
      <c r="J78" s="398">
        <v>35.835456109370902</v>
      </c>
      <c r="K78" s="398">
        <v>36.1594781760827</v>
      </c>
      <c r="L78" s="398">
        <v>36.8294476577735</v>
      </c>
      <c r="M78" s="398">
        <v>37.931831685992996</v>
      </c>
      <c r="N78" s="398">
        <v>39.044114211399503</v>
      </c>
      <c r="O78" s="398">
        <v>39.719402562745103</v>
      </c>
      <c r="P78" s="398">
        <v>40.023349667114303</v>
      </c>
      <c r="Q78" s="398">
        <v>1.0730193141925699</v>
      </c>
      <c r="R78" s="398" t="s">
        <v>9</v>
      </c>
    </row>
    <row r="79" spans="1:18" s="398" customFormat="1">
      <c r="A79" s="276" t="s">
        <v>5049</v>
      </c>
      <c r="B79" s="398" t="s">
        <v>132</v>
      </c>
      <c r="C79" s="398" t="s">
        <v>109</v>
      </c>
      <c r="D79" s="398" t="s">
        <v>109</v>
      </c>
      <c r="E79" s="398" t="s">
        <v>113</v>
      </c>
      <c r="F79" s="398">
        <v>425.7</v>
      </c>
      <c r="G79" s="398">
        <v>18.54</v>
      </c>
      <c r="H79" s="150">
        <f t="shared" si="2"/>
        <v>29.470000000000013</v>
      </c>
      <c r="I79" s="398" t="s">
        <v>28</v>
      </c>
      <c r="J79" s="398">
        <v>34.2508131748857</v>
      </c>
      <c r="K79" s="398">
        <v>34.575990154101</v>
      </c>
      <c r="L79" s="398">
        <v>35.211415010373997</v>
      </c>
      <c r="M79" s="398">
        <v>36.236212916247503</v>
      </c>
      <c r="N79" s="398">
        <v>37.273913876666803</v>
      </c>
      <c r="O79" s="398">
        <v>37.882492786324804</v>
      </c>
      <c r="P79" s="398">
        <v>38.204980396822698</v>
      </c>
      <c r="Q79" s="398">
        <v>1.00071686979834</v>
      </c>
      <c r="R79" s="398" t="s">
        <v>9</v>
      </c>
    </row>
    <row r="80" spans="1:18" s="398" customFormat="1">
      <c r="A80" s="276" t="s">
        <v>5050</v>
      </c>
      <c r="B80" s="398" t="s">
        <v>133</v>
      </c>
      <c r="C80" s="398" t="s">
        <v>117</v>
      </c>
      <c r="D80" s="398" t="s">
        <v>109</v>
      </c>
      <c r="E80" s="398" t="s">
        <v>113</v>
      </c>
      <c r="F80" s="398">
        <v>425.8</v>
      </c>
      <c r="G80" s="398">
        <v>18.79</v>
      </c>
      <c r="H80" s="150">
        <f t="shared" si="2"/>
        <v>28.345000000000013</v>
      </c>
      <c r="I80" s="398" t="s">
        <v>58</v>
      </c>
      <c r="J80" s="398">
        <v>33.322920135977498</v>
      </c>
      <c r="K80" s="398">
        <v>33.616173133095103</v>
      </c>
      <c r="L80" s="398">
        <v>34.208460264873104</v>
      </c>
      <c r="M80" s="398">
        <v>35.181558086776597</v>
      </c>
      <c r="N80" s="398">
        <v>36.1619520391531</v>
      </c>
      <c r="O80" s="398">
        <v>36.737117535485702</v>
      </c>
      <c r="P80" s="398">
        <v>37.026515954744099</v>
      </c>
      <c r="Q80" s="398">
        <v>0.94675865698930395</v>
      </c>
      <c r="R80" s="398" t="s">
        <v>57</v>
      </c>
    </row>
    <row r="81" spans="1:18" s="398" customFormat="1">
      <c r="A81" s="276" t="s">
        <v>5051</v>
      </c>
      <c r="B81" s="398" t="s">
        <v>134</v>
      </c>
      <c r="C81" s="398" t="s">
        <v>117</v>
      </c>
      <c r="D81" s="398" t="s">
        <v>109</v>
      </c>
      <c r="E81" s="398" t="s">
        <v>113</v>
      </c>
      <c r="F81" s="398">
        <v>426.2</v>
      </c>
      <c r="G81" s="398">
        <v>18.68</v>
      </c>
      <c r="H81" s="150">
        <f t="shared" si="2"/>
        <v>28.840000000000003</v>
      </c>
      <c r="I81" s="398" t="s">
        <v>58</v>
      </c>
      <c r="J81" s="398">
        <v>33.770743131134999</v>
      </c>
      <c r="K81" s="398">
        <v>34.083376381551801</v>
      </c>
      <c r="L81" s="398">
        <v>34.676845468239499</v>
      </c>
      <c r="M81" s="398">
        <v>35.660676913976602</v>
      </c>
      <c r="N81" s="398">
        <v>36.6365106562926</v>
      </c>
      <c r="O81" s="398">
        <v>37.228612324215398</v>
      </c>
      <c r="P81" s="398">
        <v>37.512387559691597</v>
      </c>
      <c r="Q81" s="398">
        <v>0.95196842160223405</v>
      </c>
      <c r="R81" s="398" t="s">
        <v>9</v>
      </c>
    </row>
    <row r="82" spans="1:18" s="398" customFormat="1">
      <c r="A82" s="276" t="s">
        <v>5052</v>
      </c>
      <c r="B82" s="398" t="s">
        <v>135</v>
      </c>
      <c r="C82" s="398" t="s">
        <v>109</v>
      </c>
      <c r="D82" s="398" t="s">
        <v>109</v>
      </c>
      <c r="E82" s="398" t="s">
        <v>113</v>
      </c>
      <c r="F82" s="398">
        <v>426.2</v>
      </c>
      <c r="G82" s="398">
        <v>18.88</v>
      </c>
      <c r="H82" s="150">
        <f t="shared" si="2"/>
        <v>27.940000000000012</v>
      </c>
      <c r="I82" s="398" t="s">
        <v>28</v>
      </c>
      <c r="J82" s="151">
        <v>32.9804376801929</v>
      </c>
      <c r="K82" s="398">
        <v>33.279368591358697</v>
      </c>
      <c r="L82" s="398">
        <v>33.845340819051501</v>
      </c>
      <c r="M82" s="398">
        <v>34.794206270637503</v>
      </c>
      <c r="N82" s="398">
        <v>35.770352270603901</v>
      </c>
      <c r="O82" s="398">
        <v>36.295132176350897</v>
      </c>
      <c r="P82" s="398">
        <v>36.583860741397302</v>
      </c>
      <c r="Q82" s="398">
        <v>0.92242061177258405</v>
      </c>
      <c r="R82" s="398" t="s">
        <v>9</v>
      </c>
    </row>
    <row r="83" spans="1:18" s="398" customFormat="1">
      <c r="A83" s="276" t="s">
        <v>5053</v>
      </c>
      <c r="B83" s="398" t="s">
        <v>136</v>
      </c>
      <c r="C83" s="398" t="s">
        <v>117</v>
      </c>
      <c r="D83" s="398" t="s">
        <v>109</v>
      </c>
      <c r="E83" s="398" t="s">
        <v>113</v>
      </c>
      <c r="F83" s="398">
        <v>426.7</v>
      </c>
      <c r="G83" s="398">
        <v>19.12</v>
      </c>
      <c r="H83" s="150">
        <f t="shared" si="2"/>
        <v>26.86</v>
      </c>
      <c r="I83" s="398" t="s">
        <v>58</v>
      </c>
      <c r="J83" s="151">
        <v>32.0797578858081</v>
      </c>
      <c r="K83" s="398">
        <v>32.388696042145597</v>
      </c>
      <c r="L83" s="398">
        <v>32.8974051834779</v>
      </c>
      <c r="M83" s="398">
        <v>33.783694975599701</v>
      </c>
      <c r="N83" s="398">
        <v>34.6635380819773</v>
      </c>
      <c r="O83" s="398">
        <v>35.215124788815999</v>
      </c>
      <c r="P83" s="398">
        <v>35.487550018800498</v>
      </c>
      <c r="Q83" s="398">
        <v>0.86117019447193799</v>
      </c>
      <c r="R83" s="398" t="s">
        <v>57</v>
      </c>
    </row>
    <row r="84" spans="1:18" s="398" customFormat="1">
      <c r="A84" s="276" t="s">
        <v>5054</v>
      </c>
      <c r="B84" s="398" t="s">
        <v>137</v>
      </c>
      <c r="C84" s="398" t="s">
        <v>109</v>
      </c>
      <c r="D84" s="398" t="s">
        <v>109</v>
      </c>
      <c r="E84" s="398" t="s">
        <v>113</v>
      </c>
      <c r="F84" s="398">
        <v>427.53</v>
      </c>
      <c r="G84" s="398">
        <v>19.34</v>
      </c>
      <c r="H84" s="150">
        <f t="shared" si="2"/>
        <v>25.870000000000005</v>
      </c>
      <c r="I84" s="398" t="s">
        <v>28</v>
      </c>
      <c r="J84" s="151">
        <v>31.2494742982133</v>
      </c>
      <c r="K84" s="398">
        <v>31.485697378901001</v>
      </c>
      <c r="L84" s="398">
        <v>32.006586515076002</v>
      </c>
      <c r="M84" s="398">
        <v>32.869630488016398</v>
      </c>
      <c r="N84" s="398">
        <v>33.730688848019099</v>
      </c>
      <c r="O84" s="398">
        <v>34.220982274396903</v>
      </c>
      <c r="P84" s="398">
        <v>34.479815313849599</v>
      </c>
      <c r="Q84" s="398">
        <v>0.82908306729475101</v>
      </c>
      <c r="R84" s="398" t="s">
        <v>9</v>
      </c>
    </row>
    <row r="85" spans="1:18" s="398" customFormat="1">
      <c r="A85" s="276" t="s">
        <v>5055</v>
      </c>
      <c r="B85" s="398" t="s">
        <v>138</v>
      </c>
      <c r="C85" s="398" t="s">
        <v>117</v>
      </c>
      <c r="D85" s="398" t="s">
        <v>109</v>
      </c>
      <c r="E85" s="398" t="s">
        <v>113</v>
      </c>
      <c r="F85" s="398">
        <v>427.7</v>
      </c>
      <c r="G85" s="398">
        <v>18.66</v>
      </c>
      <c r="H85" s="150">
        <f t="shared" si="2"/>
        <v>28.930000000000007</v>
      </c>
      <c r="I85" s="398" t="s">
        <v>139</v>
      </c>
      <c r="J85" s="151">
        <v>33.870782742523502</v>
      </c>
      <c r="K85" s="398">
        <v>34.1837566063354</v>
      </c>
      <c r="L85" s="398">
        <v>34.728926098569197</v>
      </c>
      <c r="M85" s="398">
        <v>35.735515641668897</v>
      </c>
      <c r="N85" s="398">
        <v>36.725804781676999</v>
      </c>
      <c r="O85" s="398">
        <v>37.326886637885401</v>
      </c>
      <c r="P85" s="398">
        <v>37.6146014881298</v>
      </c>
      <c r="Q85" s="398">
        <v>0.96141281397376799</v>
      </c>
      <c r="R85" s="398" t="s">
        <v>9</v>
      </c>
    </row>
    <row r="86" spans="1:18" s="398" customFormat="1">
      <c r="A86" s="276" t="s">
        <v>5056</v>
      </c>
      <c r="B86" s="398" t="s">
        <v>140</v>
      </c>
      <c r="C86" s="398" t="s">
        <v>117</v>
      </c>
      <c r="D86" s="398" t="s">
        <v>109</v>
      </c>
      <c r="E86" s="398" t="s">
        <v>113</v>
      </c>
      <c r="F86" s="398">
        <v>427.8</v>
      </c>
      <c r="G86" s="398">
        <v>18.95</v>
      </c>
      <c r="H86" s="150">
        <f t="shared" si="2"/>
        <v>27.625000000000014</v>
      </c>
      <c r="I86" s="398" t="s">
        <v>141</v>
      </c>
      <c r="J86" s="398">
        <v>32.794435439989599</v>
      </c>
      <c r="K86" s="398">
        <v>33.038685319237203</v>
      </c>
      <c r="L86" s="398">
        <v>33.5584340582461</v>
      </c>
      <c r="M86" s="398">
        <v>34.508298013707901</v>
      </c>
      <c r="N86" s="398">
        <v>35.454910029420802</v>
      </c>
      <c r="O86" s="398">
        <v>36.012999513050502</v>
      </c>
      <c r="P86" s="398">
        <v>36.276172608840199</v>
      </c>
      <c r="Q86" s="398">
        <v>0.90523664757616595</v>
      </c>
      <c r="R86" s="398" t="s">
        <v>9</v>
      </c>
    </row>
    <row r="87" spans="1:18" s="398" customFormat="1">
      <c r="A87" s="276" t="s">
        <v>5057</v>
      </c>
      <c r="B87" s="398" t="s">
        <v>142</v>
      </c>
      <c r="C87" s="398" t="s">
        <v>109</v>
      </c>
      <c r="D87" s="398" t="s">
        <v>109</v>
      </c>
      <c r="E87" s="398" t="s">
        <v>113</v>
      </c>
      <c r="F87" s="398">
        <v>428.5</v>
      </c>
      <c r="G87" s="398">
        <v>20.47</v>
      </c>
      <c r="H87" s="150">
        <f t="shared" si="2"/>
        <v>20.785000000000011</v>
      </c>
      <c r="I87" s="398" t="s">
        <v>28</v>
      </c>
      <c r="J87" s="398">
        <v>26.927234635764499</v>
      </c>
      <c r="K87" s="398">
        <v>27.1127164094619</v>
      </c>
      <c r="L87" s="398">
        <v>27.475345113823899</v>
      </c>
      <c r="M87" s="398">
        <v>28.100727032765001</v>
      </c>
      <c r="N87" s="398">
        <v>28.717614926716099</v>
      </c>
      <c r="O87" s="398">
        <v>29.094046326408701</v>
      </c>
      <c r="P87" s="398">
        <v>29.270527748112801</v>
      </c>
      <c r="Q87" s="398">
        <v>0.60284815621030396</v>
      </c>
      <c r="R87" s="398" t="s">
        <v>12</v>
      </c>
    </row>
    <row r="88" spans="1:18" s="398" customFormat="1">
      <c r="A88" s="276" t="s">
        <v>5058</v>
      </c>
      <c r="B88" s="398" t="s">
        <v>143</v>
      </c>
      <c r="C88" s="398" t="s">
        <v>117</v>
      </c>
      <c r="D88" s="398" t="s">
        <v>109</v>
      </c>
      <c r="E88" s="398" t="s">
        <v>113</v>
      </c>
      <c r="F88" s="398">
        <v>428.7</v>
      </c>
      <c r="G88" s="398">
        <v>19.72</v>
      </c>
      <c r="H88" s="150">
        <f t="shared" si="2"/>
        <v>24.160000000000011</v>
      </c>
      <c r="I88" s="398" t="s">
        <v>58</v>
      </c>
      <c r="J88" s="398">
        <v>29.765870004231999</v>
      </c>
      <c r="K88" s="398">
        <v>30.009468609111099</v>
      </c>
      <c r="L88" s="398">
        <v>30.4738446312695</v>
      </c>
      <c r="M88" s="398">
        <v>31.254185491998701</v>
      </c>
      <c r="N88" s="398">
        <v>32.0400161723149</v>
      </c>
      <c r="O88" s="398">
        <v>32.497014624088003</v>
      </c>
      <c r="P88" s="398">
        <v>32.732536373826697</v>
      </c>
      <c r="Q88" s="398">
        <v>0.75648334260402095</v>
      </c>
      <c r="R88" s="398" t="s">
        <v>9</v>
      </c>
    </row>
    <row r="89" spans="1:18" s="398" customFormat="1">
      <c r="A89" s="276" t="s">
        <v>5059</v>
      </c>
      <c r="B89" s="398" t="s">
        <v>144</v>
      </c>
      <c r="C89" s="398" t="s">
        <v>109</v>
      </c>
      <c r="D89" s="398" t="s">
        <v>109</v>
      </c>
      <c r="E89" s="398" t="s">
        <v>113</v>
      </c>
      <c r="F89" s="398">
        <v>428.85</v>
      </c>
      <c r="G89" s="398">
        <v>19.79</v>
      </c>
      <c r="H89" s="150">
        <f t="shared" si="2"/>
        <v>23.845000000000013</v>
      </c>
      <c r="I89" s="398" t="s">
        <v>28</v>
      </c>
      <c r="J89" s="398">
        <v>29.497683663984901</v>
      </c>
      <c r="K89" s="398">
        <v>29.718340084626799</v>
      </c>
      <c r="L89" s="398">
        <v>30.179996020438399</v>
      </c>
      <c r="M89" s="398">
        <v>30.961784508813601</v>
      </c>
      <c r="N89" s="398">
        <v>31.7305634319913</v>
      </c>
      <c r="O89" s="398">
        <v>32.200864314096201</v>
      </c>
      <c r="P89" s="398">
        <v>32.445555405983797</v>
      </c>
      <c r="Q89" s="398">
        <v>0.75409672101480396</v>
      </c>
      <c r="R89" s="398" t="s">
        <v>12</v>
      </c>
    </row>
    <row r="90" spans="1:18" s="398" customFormat="1">
      <c r="A90" s="276" t="s">
        <v>5060</v>
      </c>
      <c r="B90" s="398" t="s">
        <v>145</v>
      </c>
      <c r="C90" s="398" t="s">
        <v>117</v>
      </c>
      <c r="D90" s="398" t="s">
        <v>109</v>
      </c>
      <c r="E90" s="398" t="s">
        <v>113</v>
      </c>
      <c r="F90" s="398">
        <v>429.1</v>
      </c>
      <c r="G90" s="398">
        <v>18.93</v>
      </c>
      <c r="H90" s="150">
        <f t="shared" si="2"/>
        <v>27.715000000000003</v>
      </c>
      <c r="I90" s="398" t="s">
        <v>58</v>
      </c>
      <c r="J90" s="398">
        <v>32.838763482898401</v>
      </c>
      <c r="K90" s="398">
        <v>33.119130711723301</v>
      </c>
      <c r="L90" s="398">
        <v>33.653385364469599</v>
      </c>
      <c r="M90" s="398">
        <v>34.605399864420797</v>
      </c>
      <c r="N90" s="398">
        <v>35.547165080561598</v>
      </c>
      <c r="O90" s="398">
        <v>36.134997710008498</v>
      </c>
      <c r="P90" s="398">
        <v>36.4347102706027</v>
      </c>
      <c r="Q90" s="398">
        <v>0.91438889476714102</v>
      </c>
      <c r="R90" s="398" t="s">
        <v>12</v>
      </c>
    </row>
    <row r="91" spans="1:18" s="398" customFormat="1">
      <c r="A91" s="276" t="s">
        <v>5061</v>
      </c>
      <c r="B91" s="398" t="s">
        <v>146</v>
      </c>
      <c r="C91" s="398" t="s">
        <v>109</v>
      </c>
      <c r="D91" s="398" t="s">
        <v>109</v>
      </c>
      <c r="E91" s="398" t="s">
        <v>113</v>
      </c>
      <c r="F91" s="398">
        <v>429.8</v>
      </c>
      <c r="G91" s="398">
        <v>19.72</v>
      </c>
      <c r="H91" s="150">
        <f t="shared" si="2"/>
        <v>24.160000000000011</v>
      </c>
      <c r="I91" s="398" t="s">
        <v>28</v>
      </c>
      <c r="J91" s="398">
        <v>29.778093581542201</v>
      </c>
      <c r="K91" s="398">
        <v>30.0156404457699</v>
      </c>
      <c r="L91" s="398">
        <v>30.463584607208102</v>
      </c>
      <c r="M91" s="398">
        <v>31.2550515436143</v>
      </c>
      <c r="N91" s="398">
        <v>32.055151650656498</v>
      </c>
      <c r="O91" s="398">
        <v>32.506010999936102</v>
      </c>
      <c r="P91" s="398">
        <v>32.755855525047899</v>
      </c>
      <c r="Q91" s="398">
        <v>0.75781254420905397</v>
      </c>
      <c r="R91" s="398" t="s">
        <v>9</v>
      </c>
    </row>
    <row r="92" spans="1:18" s="398" customFormat="1">
      <c r="A92" s="276" t="s">
        <v>5062</v>
      </c>
      <c r="B92" s="398" t="s">
        <v>147</v>
      </c>
      <c r="C92" s="398" t="s">
        <v>109</v>
      </c>
      <c r="D92" s="398" t="s">
        <v>109</v>
      </c>
      <c r="E92" s="398" t="s">
        <v>128</v>
      </c>
      <c r="F92" s="398">
        <v>430.05</v>
      </c>
      <c r="G92" s="398">
        <v>19.350000000000001</v>
      </c>
      <c r="H92" s="150">
        <f t="shared" si="2"/>
        <v>25.825000000000003</v>
      </c>
      <c r="I92" s="398" t="s">
        <v>28</v>
      </c>
      <c r="J92" s="398">
        <v>31.215733739180699</v>
      </c>
      <c r="K92" s="398">
        <v>31.450060217965401</v>
      </c>
      <c r="L92" s="398">
        <v>31.950338962345</v>
      </c>
      <c r="M92" s="398">
        <v>32.827887355584103</v>
      </c>
      <c r="N92" s="398">
        <v>33.699118866304097</v>
      </c>
      <c r="O92" s="398">
        <v>34.208363297120499</v>
      </c>
      <c r="P92" s="398">
        <v>34.470639829522398</v>
      </c>
      <c r="Q92" s="398">
        <v>0.83943219773106503</v>
      </c>
      <c r="R92" s="398" t="s">
        <v>9</v>
      </c>
    </row>
    <row r="93" spans="1:18" s="398" customFormat="1">
      <c r="A93" s="276" t="s">
        <v>5063</v>
      </c>
      <c r="B93" s="398" t="s">
        <v>148</v>
      </c>
      <c r="C93" s="398" t="s">
        <v>109</v>
      </c>
      <c r="D93" s="398" t="s">
        <v>109</v>
      </c>
      <c r="E93" s="398" t="s">
        <v>128</v>
      </c>
      <c r="F93" s="398">
        <v>430.35</v>
      </c>
      <c r="G93" s="398">
        <v>19.41</v>
      </c>
      <c r="H93" s="150">
        <f t="shared" si="2"/>
        <v>25.555000000000007</v>
      </c>
      <c r="I93" s="398" t="s">
        <v>28</v>
      </c>
      <c r="J93" s="398">
        <v>31.001579250310002</v>
      </c>
      <c r="K93" s="398">
        <v>31.264469901816401</v>
      </c>
      <c r="L93" s="398">
        <v>31.741732569384101</v>
      </c>
      <c r="M93" s="398">
        <v>32.571599617897299</v>
      </c>
      <c r="N93" s="398">
        <v>33.415648008095303</v>
      </c>
      <c r="O93" s="398">
        <v>33.9282766769104</v>
      </c>
      <c r="P93" s="398">
        <v>34.172826659610401</v>
      </c>
      <c r="Q93" s="398">
        <v>0.81150613375242997</v>
      </c>
      <c r="R93" s="398" t="s">
        <v>9</v>
      </c>
    </row>
    <row r="94" spans="1:18" s="398" customFormat="1">
      <c r="A94" s="276" t="s">
        <v>5064</v>
      </c>
      <c r="B94" s="398" t="s">
        <v>149</v>
      </c>
      <c r="C94" s="398" t="s">
        <v>117</v>
      </c>
      <c r="D94" s="398" t="s">
        <v>109</v>
      </c>
      <c r="E94" s="398" t="s">
        <v>113</v>
      </c>
      <c r="F94" s="398">
        <v>430.4</v>
      </c>
      <c r="G94" s="398">
        <v>19.09</v>
      </c>
      <c r="H94" s="150">
        <f t="shared" si="2"/>
        <v>26.995000000000005</v>
      </c>
      <c r="I94" s="398" t="s">
        <v>58</v>
      </c>
      <c r="J94" s="398">
        <v>32.148276881081799</v>
      </c>
      <c r="K94" s="398">
        <v>32.434094106177596</v>
      </c>
      <c r="L94" s="398">
        <v>32.9913516223804</v>
      </c>
      <c r="M94" s="398">
        <v>33.903130503041901</v>
      </c>
      <c r="N94" s="398">
        <v>34.818940017107103</v>
      </c>
      <c r="O94" s="398">
        <v>35.358980440530502</v>
      </c>
      <c r="P94" s="398">
        <v>35.639037689783898</v>
      </c>
      <c r="Q94" s="398">
        <v>0.88568014471118806</v>
      </c>
      <c r="R94" s="398" t="s">
        <v>150</v>
      </c>
    </row>
    <row r="95" spans="1:18" s="398" customFormat="1">
      <c r="A95" s="276" t="s">
        <v>5065</v>
      </c>
      <c r="B95" s="398" t="s">
        <v>151</v>
      </c>
      <c r="C95" s="398" t="s">
        <v>117</v>
      </c>
      <c r="D95" s="398" t="s">
        <v>109</v>
      </c>
      <c r="E95" s="398" t="s">
        <v>128</v>
      </c>
      <c r="F95" s="398">
        <v>430.7</v>
      </c>
      <c r="G95" s="398">
        <v>19.079999999999998</v>
      </c>
      <c r="H95" s="150">
        <f t="shared" si="2"/>
        <v>27.04000000000002</v>
      </c>
      <c r="I95" s="398" t="s">
        <v>58</v>
      </c>
      <c r="J95" s="398">
        <v>32.221371692737698</v>
      </c>
      <c r="K95" s="398">
        <v>32.498602324106102</v>
      </c>
      <c r="L95" s="398">
        <v>33.046276805044101</v>
      </c>
      <c r="M95" s="398">
        <v>33.971521521885798</v>
      </c>
      <c r="N95" s="398">
        <v>34.887783078116499</v>
      </c>
      <c r="O95" s="398">
        <v>35.445632695059899</v>
      </c>
      <c r="P95" s="398">
        <v>35.718659092273697</v>
      </c>
      <c r="Q95" s="398">
        <v>0.88924403507111804</v>
      </c>
      <c r="R95" s="398" t="s">
        <v>9</v>
      </c>
    </row>
    <row r="96" spans="1:18" s="398" customFormat="1">
      <c r="A96" s="276" t="s">
        <v>5066</v>
      </c>
      <c r="B96" s="398" t="s">
        <v>152</v>
      </c>
      <c r="C96" s="398" t="s">
        <v>117</v>
      </c>
      <c r="D96" s="398" t="s">
        <v>109</v>
      </c>
      <c r="E96" s="398" t="s">
        <v>113</v>
      </c>
      <c r="F96" s="398">
        <v>430.9</v>
      </c>
      <c r="G96" s="398">
        <v>19.77</v>
      </c>
      <c r="H96" s="150">
        <f t="shared" si="2"/>
        <v>23.935000000000002</v>
      </c>
      <c r="I96" s="398" t="s">
        <v>28</v>
      </c>
      <c r="J96" s="398">
        <v>29.557296350393099</v>
      </c>
      <c r="K96" s="398">
        <v>29.781736072718498</v>
      </c>
      <c r="L96" s="398">
        <v>30.2630608301031</v>
      </c>
      <c r="M96" s="398">
        <v>31.0407574995658</v>
      </c>
      <c r="N96" s="398">
        <v>31.804307006563398</v>
      </c>
      <c r="O96" s="398">
        <v>32.268419292972801</v>
      </c>
      <c r="P96" s="398">
        <v>32.508198789129203</v>
      </c>
      <c r="Q96" s="398">
        <v>0.74930216552748097</v>
      </c>
      <c r="R96" s="398" t="s">
        <v>9</v>
      </c>
    </row>
    <row r="97" spans="1:18" s="398" customFormat="1">
      <c r="A97" s="276" t="s">
        <v>5067</v>
      </c>
      <c r="B97" s="398" t="s">
        <v>153</v>
      </c>
      <c r="C97" s="398" t="s">
        <v>117</v>
      </c>
      <c r="D97" s="398" t="s">
        <v>109</v>
      </c>
      <c r="E97" s="398" t="s">
        <v>113</v>
      </c>
      <c r="F97" s="398">
        <v>431.1</v>
      </c>
      <c r="G97" s="398">
        <v>19.68</v>
      </c>
      <c r="H97" s="150">
        <f t="shared" si="2"/>
        <v>24.340000000000003</v>
      </c>
      <c r="I97" s="398" t="s">
        <v>28</v>
      </c>
      <c r="J97" s="398">
        <v>29.928930821280101</v>
      </c>
      <c r="K97" s="398">
        <v>30.171752347052699</v>
      </c>
      <c r="L97" s="398">
        <v>30.633181292986201</v>
      </c>
      <c r="M97" s="398">
        <v>31.420590122667701</v>
      </c>
      <c r="N97" s="398">
        <v>32.214561578555298</v>
      </c>
      <c r="O97" s="398">
        <v>32.676032760339297</v>
      </c>
      <c r="P97" s="398">
        <v>32.909600402003498</v>
      </c>
      <c r="Q97" s="398">
        <v>0.762961584812755</v>
      </c>
      <c r="R97" s="398" t="s">
        <v>9</v>
      </c>
    </row>
    <row r="98" spans="1:18" s="398" customFormat="1">
      <c r="A98" s="276" t="s">
        <v>5068</v>
      </c>
      <c r="B98" s="398" t="s">
        <v>154</v>
      </c>
      <c r="C98" s="398" t="s">
        <v>117</v>
      </c>
      <c r="D98" s="398" t="s">
        <v>109</v>
      </c>
      <c r="E98" s="398" t="s">
        <v>128</v>
      </c>
      <c r="F98" s="398">
        <v>431.2</v>
      </c>
      <c r="G98" s="398">
        <v>19.149999999999999</v>
      </c>
      <c r="H98" s="150">
        <f t="shared" si="2"/>
        <v>26.725000000000009</v>
      </c>
      <c r="I98" s="398" t="s">
        <v>28</v>
      </c>
      <c r="J98" s="398">
        <v>31.929751371353898</v>
      </c>
      <c r="K98" s="398">
        <v>32.217592596537997</v>
      </c>
      <c r="L98" s="398">
        <v>32.7591589359008</v>
      </c>
      <c r="M98" s="398">
        <v>33.670274774537397</v>
      </c>
      <c r="N98" s="398">
        <v>34.576757455368899</v>
      </c>
      <c r="O98" s="398">
        <v>35.089986708169903</v>
      </c>
      <c r="P98" s="398">
        <v>35.339744399568097</v>
      </c>
      <c r="Q98" s="398">
        <v>0.86924708143826701</v>
      </c>
      <c r="R98" s="398" t="s">
        <v>9</v>
      </c>
    </row>
    <row r="99" spans="1:18" s="398" customFormat="1">
      <c r="A99" s="276" t="s">
        <v>5069</v>
      </c>
      <c r="B99" s="398" t="s">
        <v>155</v>
      </c>
      <c r="C99" s="398" t="s">
        <v>117</v>
      </c>
      <c r="D99" s="398" t="s">
        <v>109</v>
      </c>
      <c r="E99" s="398" t="s">
        <v>113</v>
      </c>
      <c r="F99" s="398">
        <v>431.5</v>
      </c>
      <c r="G99" s="398">
        <v>19.52</v>
      </c>
      <c r="H99" s="150">
        <f t="shared" ref="H99:H130" si="3">117.4-4.5*(G99+1)</f>
        <v>25.060000000000002</v>
      </c>
      <c r="I99" s="398" t="s">
        <v>28</v>
      </c>
      <c r="J99" s="398">
        <v>30.530483707319299</v>
      </c>
      <c r="K99" s="398">
        <v>30.792782141136399</v>
      </c>
      <c r="L99" s="398">
        <v>31.2718021719866</v>
      </c>
      <c r="M99" s="398">
        <v>32.111004807270099</v>
      </c>
      <c r="N99" s="398">
        <v>32.944829239153698</v>
      </c>
      <c r="O99" s="398">
        <v>33.4317625630867</v>
      </c>
      <c r="P99" s="398">
        <v>33.6817298949452</v>
      </c>
      <c r="Q99" s="398">
        <v>0.80344727396974602</v>
      </c>
      <c r="R99" s="398" t="s">
        <v>9</v>
      </c>
    </row>
    <row r="100" spans="1:18" s="398" customFormat="1">
      <c r="A100" s="276" t="s">
        <v>5070</v>
      </c>
      <c r="B100" s="398" t="s">
        <v>156</v>
      </c>
      <c r="C100" s="398" t="s">
        <v>117</v>
      </c>
      <c r="D100" s="398" t="s">
        <v>109</v>
      </c>
      <c r="E100" s="398" t="s">
        <v>119</v>
      </c>
      <c r="F100" s="398">
        <v>431.6</v>
      </c>
      <c r="G100" s="398">
        <v>20.260000000000002</v>
      </c>
      <c r="H100" s="150">
        <f t="shared" si="3"/>
        <v>21.730000000000004</v>
      </c>
      <c r="I100" s="398" t="s">
        <v>28</v>
      </c>
      <c r="J100" s="398">
        <v>27.707197355667901</v>
      </c>
      <c r="K100" s="398">
        <v>27.9292124585766</v>
      </c>
      <c r="L100" s="398">
        <v>28.3178901304051</v>
      </c>
      <c r="M100" s="398">
        <v>28.995501597930001</v>
      </c>
      <c r="N100" s="398">
        <v>29.671009593722498</v>
      </c>
      <c r="O100" s="398">
        <v>30.0780014235688</v>
      </c>
      <c r="P100" s="398">
        <v>30.274064457523298</v>
      </c>
      <c r="Q100" s="398">
        <v>0.65481179783441301</v>
      </c>
      <c r="R100" s="398" t="s">
        <v>9</v>
      </c>
    </row>
    <row r="101" spans="1:18" s="398" customFormat="1">
      <c r="A101" s="276" t="s">
        <v>5071</v>
      </c>
      <c r="B101" s="398" t="s">
        <v>157</v>
      </c>
      <c r="C101" s="398" t="s">
        <v>117</v>
      </c>
      <c r="D101" s="398" t="s">
        <v>109</v>
      </c>
      <c r="E101" s="398" t="s">
        <v>128</v>
      </c>
      <c r="F101" s="398">
        <v>431.8</v>
      </c>
      <c r="G101" s="398">
        <v>20.010000000000002</v>
      </c>
      <c r="H101" s="150">
        <f t="shared" si="3"/>
        <v>22.855000000000004</v>
      </c>
      <c r="I101" s="398" t="s">
        <v>28</v>
      </c>
      <c r="J101" s="398">
        <v>28.670055931485201</v>
      </c>
      <c r="K101" s="398">
        <v>28.894615405981899</v>
      </c>
      <c r="L101" s="398">
        <v>29.308858380823199</v>
      </c>
      <c r="M101" s="398">
        <v>30.036662421944801</v>
      </c>
      <c r="N101" s="398">
        <v>30.761367672974401</v>
      </c>
      <c r="O101" s="398">
        <v>31.189741246314401</v>
      </c>
      <c r="P101" s="398">
        <v>31.416038820269002</v>
      </c>
      <c r="Q101" s="398">
        <v>0.69931233326749997</v>
      </c>
      <c r="R101" s="398" t="s">
        <v>150</v>
      </c>
    </row>
    <row r="102" spans="1:18" s="398" customFormat="1">
      <c r="A102" s="276" t="s">
        <v>5072</v>
      </c>
      <c r="B102" s="398" t="s">
        <v>158</v>
      </c>
      <c r="C102" s="398" t="s">
        <v>117</v>
      </c>
      <c r="D102" s="398" t="s">
        <v>109</v>
      </c>
      <c r="E102" s="398" t="s">
        <v>119</v>
      </c>
      <c r="F102" s="398">
        <v>431.9</v>
      </c>
      <c r="G102" s="398">
        <v>20.149999999999999</v>
      </c>
      <c r="H102" s="150">
        <f t="shared" si="3"/>
        <v>22.225000000000009</v>
      </c>
      <c r="I102" s="398" t="s">
        <v>28</v>
      </c>
      <c r="J102" s="398">
        <v>28.154660117412099</v>
      </c>
      <c r="K102" s="398">
        <v>28.3675027894324</v>
      </c>
      <c r="L102" s="398">
        <v>28.742790699859601</v>
      </c>
      <c r="M102" s="398">
        <v>29.447288539689598</v>
      </c>
      <c r="N102" s="398">
        <v>30.1469841317769</v>
      </c>
      <c r="O102" s="398">
        <v>30.5551988530556</v>
      </c>
      <c r="P102" s="398">
        <v>30.7323196041459</v>
      </c>
      <c r="Q102" s="398">
        <v>0.66830832765120896</v>
      </c>
      <c r="R102" s="398" t="s">
        <v>9</v>
      </c>
    </row>
    <row r="103" spans="1:18" s="398" customFormat="1">
      <c r="A103" s="276" t="s">
        <v>5073</v>
      </c>
      <c r="B103" s="398" t="s">
        <v>159</v>
      </c>
      <c r="C103" s="398" t="s">
        <v>117</v>
      </c>
      <c r="D103" s="398" t="s">
        <v>109</v>
      </c>
      <c r="E103" s="398" t="s">
        <v>113</v>
      </c>
      <c r="F103" s="398">
        <v>432</v>
      </c>
      <c r="G103" s="398">
        <v>19.989999999999998</v>
      </c>
      <c r="H103" s="150">
        <f t="shared" si="3"/>
        <v>22.945000000000007</v>
      </c>
      <c r="I103" s="398" t="s">
        <v>28</v>
      </c>
      <c r="J103" s="398">
        <v>28.761367422452999</v>
      </c>
      <c r="K103" s="398">
        <v>28.976612827674099</v>
      </c>
      <c r="L103" s="398">
        <v>29.398792328612998</v>
      </c>
      <c r="M103" s="398">
        <v>30.1209143518175</v>
      </c>
      <c r="N103" s="398">
        <v>30.848733735568899</v>
      </c>
      <c r="O103" s="398">
        <v>31.278976864336499</v>
      </c>
      <c r="P103" s="398">
        <v>31.5049154490052</v>
      </c>
      <c r="Q103" s="398">
        <v>0.70235182953826503</v>
      </c>
      <c r="R103" s="398" t="s">
        <v>9</v>
      </c>
    </row>
    <row r="104" spans="1:18" s="398" customFormat="1">
      <c r="A104" s="276" t="s">
        <v>5074</v>
      </c>
      <c r="B104" s="398" t="s">
        <v>160</v>
      </c>
      <c r="C104" s="398" t="s">
        <v>117</v>
      </c>
      <c r="D104" s="398" t="s">
        <v>109</v>
      </c>
      <c r="E104" s="398" t="s">
        <v>110</v>
      </c>
      <c r="F104" s="398">
        <v>432.1</v>
      </c>
      <c r="G104" s="398">
        <v>20.11</v>
      </c>
      <c r="H104" s="150">
        <f t="shared" si="3"/>
        <v>22.405000000000001</v>
      </c>
      <c r="I104" s="398" t="s">
        <v>28</v>
      </c>
      <c r="J104" s="398">
        <v>28.309835531461701</v>
      </c>
      <c r="K104" s="398">
        <v>28.519270776707799</v>
      </c>
      <c r="L104" s="398">
        <v>28.927684844449701</v>
      </c>
      <c r="M104" s="398">
        <v>29.6192953889779</v>
      </c>
      <c r="N104" s="398">
        <v>30.299872676893401</v>
      </c>
      <c r="O104" s="398">
        <v>30.732490634613001</v>
      </c>
      <c r="P104" s="398">
        <v>30.951223001818299</v>
      </c>
      <c r="Q104" s="398">
        <v>0.66854275962458398</v>
      </c>
      <c r="R104" s="398" t="s">
        <v>9</v>
      </c>
    </row>
    <row r="105" spans="1:18" s="398" customFormat="1">
      <c r="A105" s="276" t="s">
        <v>5075</v>
      </c>
      <c r="B105" s="398" t="s">
        <v>161</v>
      </c>
      <c r="C105" s="398" t="s">
        <v>117</v>
      </c>
      <c r="D105" s="398" t="s">
        <v>109</v>
      </c>
      <c r="E105" s="398" t="s">
        <v>113</v>
      </c>
      <c r="F105" s="398">
        <v>432.2</v>
      </c>
      <c r="G105" s="398">
        <v>20.149999999999999</v>
      </c>
      <c r="H105" s="150">
        <f t="shared" si="3"/>
        <v>22.225000000000009</v>
      </c>
      <c r="I105" s="398" t="s">
        <v>28</v>
      </c>
      <c r="J105" s="398">
        <v>28.1568678478212</v>
      </c>
      <c r="K105" s="398">
        <v>28.3631252027869</v>
      </c>
      <c r="L105" s="398">
        <v>28.773671653258599</v>
      </c>
      <c r="M105" s="398">
        <v>29.459205743673699</v>
      </c>
      <c r="N105" s="398">
        <v>30.1382697167396</v>
      </c>
      <c r="O105" s="398">
        <v>30.545880865424898</v>
      </c>
      <c r="P105" s="398">
        <v>30.732522886798399</v>
      </c>
      <c r="Q105" s="398">
        <v>0.66274989268672302</v>
      </c>
      <c r="R105" s="398" t="s">
        <v>12</v>
      </c>
    </row>
    <row r="106" spans="1:18" s="398" customFormat="1">
      <c r="A106" s="276" t="s">
        <v>5076</v>
      </c>
      <c r="B106" s="398" t="s">
        <v>162</v>
      </c>
      <c r="C106" s="398" t="s">
        <v>117</v>
      </c>
      <c r="D106" s="398" t="s">
        <v>109</v>
      </c>
      <c r="E106" s="398" t="s">
        <v>119</v>
      </c>
      <c r="F106" s="398">
        <v>432.4</v>
      </c>
      <c r="G106" s="398">
        <v>20.04</v>
      </c>
      <c r="H106" s="150">
        <f t="shared" si="3"/>
        <v>22.720000000000013</v>
      </c>
      <c r="I106" s="398" t="s">
        <v>28</v>
      </c>
      <c r="J106" s="398">
        <v>28.5823562654497</v>
      </c>
      <c r="K106" s="398">
        <v>28.773214740444899</v>
      </c>
      <c r="L106" s="398">
        <v>29.214668702823801</v>
      </c>
      <c r="M106" s="398">
        <v>29.925752117190701</v>
      </c>
      <c r="N106" s="398">
        <v>30.6430875826563</v>
      </c>
      <c r="O106" s="398">
        <v>31.080081078220001</v>
      </c>
      <c r="P106" s="398">
        <v>31.2827334023095</v>
      </c>
      <c r="Q106" s="398">
        <v>0.69520535774203995</v>
      </c>
      <c r="R106" s="398" t="s">
        <v>9</v>
      </c>
    </row>
    <row r="107" spans="1:18" s="398" customFormat="1">
      <c r="A107" s="276" t="s">
        <v>5077</v>
      </c>
      <c r="B107" s="398" t="s">
        <v>163</v>
      </c>
      <c r="C107" s="398" t="s">
        <v>117</v>
      </c>
      <c r="D107" s="398" t="s">
        <v>109</v>
      </c>
      <c r="E107" s="398" t="s">
        <v>113</v>
      </c>
      <c r="F107" s="398">
        <v>432.45</v>
      </c>
      <c r="G107" s="398">
        <v>19.84</v>
      </c>
      <c r="H107" s="150">
        <f t="shared" si="3"/>
        <v>23.620000000000005</v>
      </c>
      <c r="I107" s="398" t="s">
        <v>28</v>
      </c>
      <c r="J107" s="398">
        <v>29.3401288642909</v>
      </c>
      <c r="K107" s="398">
        <v>29.552053456470102</v>
      </c>
      <c r="L107" s="398">
        <v>29.997064225117601</v>
      </c>
      <c r="M107" s="398">
        <v>30.767249648891699</v>
      </c>
      <c r="N107" s="398">
        <v>31.534678521658101</v>
      </c>
      <c r="O107" s="398">
        <v>32.013483051844098</v>
      </c>
      <c r="P107" s="398">
        <v>32.2341673357882</v>
      </c>
      <c r="Q107" s="398">
        <v>0.73697747576619899</v>
      </c>
      <c r="R107" s="398" t="s">
        <v>9</v>
      </c>
    </row>
    <row r="108" spans="1:18" s="398" customFormat="1">
      <c r="A108" s="276" t="s">
        <v>5078</v>
      </c>
      <c r="B108" s="398" t="s">
        <v>164</v>
      </c>
      <c r="C108" s="398" t="s">
        <v>117</v>
      </c>
      <c r="D108" s="398" t="s">
        <v>109</v>
      </c>
      <c r="E108" s="398" t="s">
        <v>110</v>
      </c>
      <c r="F108" s="398">
        <v>432.48</v>
      </c>
      <c r="G108" s="398">
        <v>19.739999999999998</v>
      </c>
      <c r="H108" s="150">
        <f t="shared" si="3"/>
        <v>24.070000000000007</v>
      </c>
      <c r="I108" s="398" t="s">
        <v>28</v>
      </c>
      <c r="J108" s="398">
        <v>29.7224827458144</v>
      </c>
      <c r="K108" s="398">
        <v>29.9588672604369</v>
      </c>
      <c r="L108" s="398">
        <v>30.390151394007098</v>
      </c>
      <c r="M108" s="398">
        <v>31.175445265871399</v>
      </c>
      <c r="N108" s="398">
        <v>31.959602149015499</v>
      </c>
      <c r="O108" s="398">
        <v>32.397410463888299</v>
      </c>
      <c r="P108" s="398">
        <v>32.667847330610002</v>
      </c>
      <c r="Q108" s="398">
        <v>0.75203817135969397</v>
      </c>
      <c r="R108" s="398" t="s">
        <v>9</v>
      </c>
    </row>
    <row r="109" spans="1:18" s="398" customFormat="1">
      <c r="A109" s="276" t="s">
        <v>5079</v>
      </c>
      <c r="B109" s="398" t="s">
        <v>165</v>
      </c>
      <c r="C109" s="398" t="s">
        <v>117</v>
      </c>
      <c r="D109" s="398" t="s">
        <v>109</v>
      </c>
      <c r="E109" s="398" t="s">
        <v>128</v>
      </c>
      <c r="F109" s="398">
        <v>432.49</v>
      </c>
      <c r="G109" s="398">
        <v>19.79</v>
      </c>
      <c r="H109" s="150">
        <f t="shared" si="3"/>
        <v>23.845000000000013</v>
      </c>
      <c r="I109" s="398" t="s">
        <v>166</v>
      </c>
      <c r="J109" s="398">
        <v>29.544834977601599</v>
      </c>
      <c r="K109" s="398">
        <v>29.773830084733401</v>
      </c>
      <c r="L109" s="398">
        <v>30.225235331031101</v>
      </c>
      <c r="M109" s="398">
        <v>30.984868016016701</v>
      </c>
      <c r="N109" s="398">
        <v>31.733617765204901</v>
      </c>
      <c r="O109" s="398">
        <v>32.190444264697597</v>
      </c>
      <c r="P109" s="398">
        <v>32.431056101265099</v>
      </c>
      <c r="Q109" s="398">
        <v>0.73205690279687896</v>
      </c>
      <c r="R109" s="398" t="s">
        <v>30</v>
      </c>
    </row>
    <row r="110" spans="1:18" s="398" customFormat="1">
      <c r="A110" s="276" t="s">
        <v>5080</v>
      </c>
      <c r="B110" s="398" t="s">
        <v>167</v>
      </c>
      <c r="C110" s="398" t="s">
        <v>117</v>
      </c>
      <c r="D110" s="398" t="s">
        <v>109</v>
      </c>
      <c r="E110" s="398" t="s">
        <v>113</v>
      </c>
      <c r="F110" s="398">
        <v>432.63</v>
      </c>
      <c r="G110" s="398">
        <v>19.100000000000001</v>
      </c>
      <c r="H110" s="150">
        <f t="shared" si="3"/>
        <v>26.950000000000003</v>
      </c>
      <c r="I110" s="398" t="s">
        <v>166</v>
      </c>
      <c r="J110" s="398">
        <v>32.137839342793399</v>
      </c>
      <c r="K110" s="398">
        <v>32.4486573493691</v>
      </c>
      <c r="L110" s="398">
        <v>32.988623666809602</v>
      </c>
      <c r="M110" s="398">
        <v>33.868814025259098</v>
      </c>
      <c r="N110" s="398">
        <v>34.776002005270897</v>
      </c>
      <c r="O110" s="398">
        <v>35.262587511911697</v>
      </c>
      <c r="P110" s="398">
        <v>35.536821295892402</v>
      </c>
      <c r="Q110" s="398">
        <v>0.86318173477479498</v>
      </c>
      <c r="R110" s="398" t="s">
        <v>9</v>
      </c>
    </row>
    <row r="111" spans="1:18" s="398" customFormat="1">
      <c r="A111" s="276" t="s">
        <v>5081</v>
      </c>
      <c r="B111" s="398" t="s">
        <v>168</v>
      </c>
      <c r="C111" s="398" t="s">
        <v>117</v>
      </c>
      <c r="D111" s="398" t="s">
        <v>109</v>
      </c>
      <c r="E111" s="398" t="s">
        <v>110</v>
      </c>
      <c r="F111" s="398">
        <v>432.78</v>
      </c>
      <c r="G111" s="398">
        <v>19.420000000000002</v>
      </c>
      <c r="H111" s="150">
        <f t="shared" si="3"/>
        <v>25.509999999999991</v>
      </c>
      <c r="I111" s="398" t="s">
        <v>166</v>
      </c>
      <c r="J111" s="398">
        <v>30.893929969138</v>
      </c>
      <c r="K111" s="398">
        <v>31.141574685786601</v>
      </c>
      <c r="L111" s="398">
        <v>31.6739595379061</v>
      </c>
      <c r="M111" s="398">
        <v>32.521111273581802</v>
      </c>
      <c r="N111" s="398">
        <v>33.372634910385898</v>
      </c>
      <c r="O111" s="398">
        <v>33.831097117481001</v>
      </c>
      <c r="P111" s="398">
        <v>34.085536397847697</v>
      </c>
      <c r="Q111" s="398">
        <v>0.81852842766664602</v>
      </c>
      <c r="R111" s="398" t="s">
        <v>9</v>
      </c>
    </row>
    <row r="112" spans="1:18" s="398" customFormat="1">
      <c r="A112" s="276" t="s">
        <v>5082</v>
      </c>
      <c r="B112" s="398" t="s">
        <v>169</v>
      </c>
      <c r="C112" s="398" t="s">
        <v>117</v>
      </c>
      <c r="D112" s="398" t="s">
        <v>109</v>
      </c>
      <c r="E112" s="398" t="s">
        <v>170</v>
      </c>
      <c r="F112" s="398">
        <v>433.19</v>
      </c>
      <c r="G112" s="398">
        <v>18.96</v>
      </c>
      <c r="H112" s="150">
        <f t="shared" si="3"/>
        <v>27.58</v>
      </c>
      <c r="I112" s="398" t="s">
        <v>171</v>
      </c>
      <c r="J112" s="398">
        <v>32.706446379673103</v>
      </c>
      <c r="K112" s="398">
        <v>33.008526094530403</v>
      </c>
      <c r="L112" s="398">
        <v>33.567019760172599</v>
      </c>
      <c r="M112" s="398">
        <v>34.488368043617903</v>
      </c>
      <c r="N112" s="398">
        <v>35.412576066098602</v>
      </c>
      <c r="O112" s="398">
        <v>35.963820247226302</v>
      </c>
      <c r="P112" s="398">
        <v>36.256398218305698</v>
      </c>
      <c r="Q112" s="398">
        <v>0.89841650206818102</v>
      </c>
      <c r="R112" s="398" t="s">
        <v>9</v>
      </c>
    </row>
    <row r="113" spans="1:18" s="398" customFormat="1">
      <c r="A113" s="276" t="s">
        <v>5083</v>
      </c>
      <c r="B113" s="398" t="s">
        <v>172</v>
      </c>
      <c r="C113" s="398" t="s">
        <v>117</v>
      </c>
      <c r="D113" s="398" t="s">
        <v>109</v>
      </c>
      <c r="E113" s="398" t="s">
        <v>113</v>
      </c>
      <c r="F113" s="398">
        <v>433.48</v>
      </c>
      <c r="G113" s="398">
        <v>18.89</v>
      </c>
      <c r="H113" s="150">
        <f t="shared" si="3"/>
        <v>27.89500000000001</v>
      </c>
      <c r="I113" s="398" t="s">
        <v>171</v>
      </c>
      <c r="J113" s="398">
        <v>32.985436497550502</v>
      </c>
      <c r="K113" s="398">
        <v>33.249692768274201</v>
      </c>
      <c r="L113" s="398">
        <v>33.819057290272099</v>
      </c>
      <c r="M113" s="398">
        <v>34.763217413311899</v>
      </c>
      <c r="N113" s="398">
        <v>35.7096253633214</v>
      </c>
      <c r="O113" s="398">
        <v>36.293399566831901</v>
      </c>
      <c r="P113" s="398">
        <v>36.578211927041501</v>
      </c>
      <c r="Q113" s="398">
        <v>0.91953028586561503</v>
      </c>
      <c r="R113" s="398" t="s">
        <v>9</v>
      </c>
    </row>
    <row r="114" spans="1:18" s="398" customFormat="1">
      <c r="A114" s="276" t="s">
        <v>5084</v>
      </c>
      <c r="B114" s="398" t="s">
        <v>173</v>
      </c>
      <c r="C114" s="398" t="s">
        <v>117</v>
      </c>
      <c r="D114" s="398" t="s">
        <v>109</v>
      </c>
      <c r="E114" s="398" t="s">
        <v>113</v>
      </c>
      <c r="F114" s="398">
        <v>433.59</v>
      </c>
      <c r="G114" s="398">
        <v>19.39</v>
      </c>
      <c r="H114" s="150">
        <f t="shared" si="3"/>
        <v>25.64500000000001</v>
      </c>
      <c r="I114" s="398" t="s">
        <v>171</v>
      </c>
      <c r="J114" s="398">
        <v>31.084401847819802</v>
      </c>
      <c r="K114" s="398">
        <v>31.316788311808399</v>
      </c>
      <c r="L114" s="398">
        <v>31.8090963741857</v>
      </c>
      <c r="M114" s="398">
        <v>32.652529571159803</v>
      </c>
      <c r="N114" s="398">
        <v>33.511685644611802</v>
      </c>
      <c r="O114" s="398">
        <v>33.9939336742489</v>
      </c>
      <c r="P114" s="398">
        <v>34.268026146836803</v>
      </c>
      <c r="Q114" s="398">
        <v>0.81724145005198801</v>
      </c>
      <c r="R114" s="398" t="s">
        <v>9</v>
      </c>
    </row>
    <row r="115" spans="1:18" s="398" customFormat="1">
      <c r="A115" s="276" t="s">
        <v>5085</v>
      </c>
      <c r="B115" s="398" t="s">
        <v>174</v>
      </c>
      <c r="C115" s="398" t="s">
        <v>117</v>
      </c>
      <c r="D115" s="398" t="s">
        <v>109</v>
      </c>
      <c r="E115" s="398" t="s">
        <v>113</v>
      </c>
      <c r="F115" s="398">
        <v>433.71</v>
      </c>
      <c r="G115" s="398">
        <v>18.71</v>
      </c>
      <c r="H115" s="150">
        <f t="shared" si="3"/>
        <v>28.704999999999998</v>
      </c>
      <c r="I115" s="398" t="s">
        <v>171</v>
      </c>
      <c r="J115" s="398">
        <v>33.674616255279901</v>
      </c>
      <c r="K115" s="398">
        <v>33.9784455699631</v>
      </c>
      <c r="L115" s="398">
        <v>34.5458062532906</v>
      </c>
      <c r="M115" s="398">
        <v>35.532914639145197</v>
      </c>
      <c r="N115" s="398">
        <v>36.5212253070044</v>
      </c>
      <c r="O115" s="398">
        <v>37.098121517555199</v>
      </c>
      <c r="P115" s="398">
        <v>37.378888137842097</v>
      </c>
      <c r="Q115" s="398">
        <v>0.94888201497152203</v>
      </c>
      <c r="R115" s="398" t="s">
        <v>9</v>
      </c>
    </row>
    <row r="116" spans="1:18" s="398" customFormat="1">
      <c r="A116" s="276" t="s">
        <v>5086</v>
      </c>
      <c r="B116" s="398" t="s">
        <v>175</v>
      </c>
      <c r="C116" s="398" t="s">
        <v>117</v>
      </c>
      <c r="D116" s="398" t="s">
        <v>109</v>
      </c>
      <c r="E116" s="398" t="s">
        <v>110</v>
      </c>
      <c r="F116" s="398">
        <v>433.8</v>
      </c>
      <c r="G116" s="398">
        <v>18.670000000000002</v>
      </c>
      <c r="H116" s="150">
        <f t="shared" si="3"/>
        <v>28.884999999999991</v>
      </c>
      <c r="I116" s="398" t="s">
        <v>171</v>
      </c>
      <c r="J116" s="398">
        <v>33.821852719753899</v>
      </c>
      <c r="K116" s="398">
        <v>34.090368957494199</v>
      </c>
      <c r="L116" s="398">
        <v>34.687201442433199</v>
      </c>
      <c r="M116" s="398">
        <v>35.682959156112098</v>
      </c>
      <c r="N116" s="398">
        <v>36.676409327544697</v>
      </c>
      <c r="O116" s="398">
        <v>37.285465124214902</v>
      </c>
      <c r="P116" s="398">
        <v>37.5887150893073</v>
      </c>
      <c r="Q116" s="398">
        <v>0.96414897105111796</v>
      </c>
      <c r="R116" s="398" t="s">
        <v>9</v>
      </c>
    </row>
    <row r="117" spans="1:18" s="398" customFormat="1">
      <c r="A117" s="276" t="s">
        <v>5087</v>
      </c>
      <c r="B117" s="398" t="s">
        <v>176</v>
      </c>
      <c r="C117" s="398" t="s">
        <v>117</v>
      </c>
      <c r="D117" s="398" t="s">
        <v>109</v>
      </c>
      <c r="E117" s="398" t="s">
        <v>113</v>
      </c>
      <c r="F117" s="398">
        <v>433.92</v>
      </c>
      <c r="G117" s="398">
        <v>18.5</v>
      </c>
      <c r="H117" s="150">
        <f t="shared" si="3"/>
        <v>29.650000000000006</v>
      </c>
      <c r="I117" s="398" t="s">
        <v>171</v>
      </c>
      <c r="J117" s="398">
        <v>34.463023915054698</v>
      </c>
      <c r="K117" s="398">
        <v>34.764981876253799</v>
      </c>
      <c r="L117" s="398">
        <v>35.371361624451602</v>
      </c>
      <c r="M117" s="398">
        <v>36.410459209484998</v>
      </c>
      <c r="N117" s="398">
        <v>37.468257032787697</v>
      </c>
      <c r="O117" s="398">
        <v>38.051509466497698</v>
      </c>
      <c r="P117" s="398">
        <v>38.356020407647897</v>
      </c>
      <c r="Q117" s="398">
        <v>1.0054563851707501</v>
      </c>
      <c r="R117" s="398" t="s">
        <v>12</v>
      </c>
    </row>
    <row r="118" spans="1:18" s="398" customFormat="1">
      <c r="A118" s="276" t="s">
        <v>5088</v>
      </c>
      <c r="B118" s="398" t="s">
        <v>177</v>
      </c>
      <c r="C118" s="398" t="s">
        <v>117</v>
      </c>
      <c r="D118" s="398" t="s">
        <v>109</v>
      </c>
      <c r="E118" s="398" t="s">
        <v>113</v>
      </c>
      <c r="F118" s="398">
        <v>434.11</v>
      </c>
      <c r="G118" s="398">
        <v>18.53</v>
      </c>
      <c r="H118" s="150">
        <f t="shared" si="3"/>
        <v>29.515000000000001</v>
      </c>
      <c r="I118" s="398" t="s">
        <v>171</v>
      </c>
      <c r="J118" s="398">
        <v>34.342087508806898</v>
      </c>
      <c r="K118" s="398">
        <v>34.612387191412701</v>
      </c>
      <c r="L118" s="398">
        <v>35.2464631033343</v>
      </c>
      <c r="M118" s="398">
        <v>36.2748399729848</v>
      </c>
      <c r="N118" s="398">
        <v>37.308137455290399</v>
      </c>
      <c r="O118" s="398">
        <v>37.931541245684301</v>
      </c>
      <c r="P118" s="398">
        <v>38.229347934994301</v>
      </c>
      <c r="Q118" s="398">
        <v>0.99610321325114004</v>
      </c>
      <c r="R118" s="398" t="s">
        <v>12</v>
      </c>
    </row>
    <row r="119" spans="1:18" s="398" customFormat="1">
      <c r="A119" s="276" t="s">
        <v>5089</v>
      </c>
      <c r="B119" s="398" t="s">
        <v>178</v>
      </c>
      <c r="C119" s="398" t="s">
        <v>117</v>
      </c>
      <c r="D119" s="398" t="s">
        <v>109</v>
      </c>
      <c r="E119" s="398" t="s">
        <v>113</v>
      </c>
      <c r="F119" s="398">
        <v>434.3</v>
      </c>
      <c r="G119" s="398">
        <v>18.190000000000001</v>
      </c>
      <c r="H119" s="150">
        <f t="shared" si="3"/>
        <v>31.045000000000002</v>
      </c>
      <c r="I119" s="398" t="s">
        <v>171</v>
      </c>
      <c r="J119" s="398">
        <v>35.646676502228701</v>
      </c>
      <c r="K119" s="398">
        <v>35.975822070423099</v>
      </c>
      <c r="L119" s="398">
        <v>36.633026291565997</v>
      </c>
      <c r="M119" s="398">
        <v>37.738198114775201</v>
      </c>
      <c r="N119" s="398">
        <v>38.845252256130202</v>
      </c>
      <c r="O119" s="398">
        <v>39.497562778076897</v>
      </c>
      <c r="P119" s="398">
        <v>39.825785721184097</v>
      </c>
      <c r="Q119" s="398">
        <v>1.07242079039393</v>
      </c>
      <c r="R119" s="398" t="s">
        <v>57</v>
      </c>
    </row>
    <row r="120" spans="1:18" s="398" customFormat="1">
      <c r="A120" s="276" t="s">
        <v>5090</v>
      </c>
      <c r="B120" s="398" t="s">
        <v>179</v>
      </c>
      <c r="C120" s="398" t="s">
        <v>117</v>
      </c>
      <c r="D120" s="398" t="s">
        <v>109</v>
      </c>
      <c r="E120" s="398" t="s">
        <v>119</v>
      </c>
      <c r="F120" s="398">
        <v>434.5</v>
      </c>
      <c r="G120" s="398">
        <v>18.77</v>
      </c>
      <c r="H120" s="150">
        <f t="shared" si="3"/>
        <v>28.435000000000002</v>
      </c>
      <c r="I120" s="398" t="s">
        <v>171</v>
      </c>
      <c r="J120" s="398">
        <v>33.4122696507117</v>
      </c>
      <c r="K120" s="398">
        <v>33.7125433790439</v>
      </c>
      <c r="L120" s="398">
        <v>34.307822284278402</v>
      </c>
      <c r="M120" s="398">
        <v>35.2806514172036</v>
      </c>
      <c r="N120" s="398">
        <v>36.242082533591102</v>
      </c>
      <c r="O120" s="398">
        <v>36.847584004438801</v>
      </c>
      <c r="P120" s="398">
        <v>37.132059705333504</v>
      </c>
      <c r="Q120" s="398">
        <v>0.94619476071942599</v>
      </c>
      <c r="R120" s="398" t="s">
        <v>9</v>
      </c>
    </row>
    <row r="121" spans="1:18" s="398" customFormat="1">
      <c r="A121" s="276" t="s">
        <v>5091</v>
      </c>
      <c r="B121" s="398" t="s">
        <v>180</v>
      </c>
      <c r="C121" s="398" t="s">
        <v>117</v>
      </c>
      <c r="D121" s="398" t="s">
        <v>109</v>
      </c>
      <c r="E121" s="398" t="s">
        <v>113</v>
      </c>
      <c r="F121" s="398">
        <v>434.68</v>
      </c>
      <c r="G121" s="398">
        <v>18.7</v>
      </c>
      <c r="H121" s="150">
        <f t="shared" si="3"/>
        <v>28.750000000000014</v>
      </c>
      <c r="I121" s="398" t="s">
        <v>171</v>
      </c>
      <c r="J121" s="398">
        <v>33.699791324909498</v>
      </c>
      <c r="K121" s="398">
        <v>33.974670968046198</v>
      </c>
      <c r="L121" s="398">
        <v>34.549714524261702</v>
      </c>
      <c r="M121" s="398">
        <v>35.554634572061502</v>
      </c>
      <c r="N121" s="398">
        <v>36.5648491386481</v>
      </c>
      <c r="O121" s="398">
        <v>37.153066304041097</v>
      </c>
      <c r="P121" s="398">
        <v>37.467353573647401</v>
      </c>
      <c r="Q121" s="398">
        <v>0.96617008101122004</v>
      </c>
      <c r="R121" s="398" t="s">
        <v>12</v>
      </c>
    </row>
    <row r="122" spans="1:18" s="398" customFormat="1">
      <c r="A122" s="276" t="s">
        <v>5092</v>
      </c>
      <c r="B122" s="398" t="s">
        <v>181</v>
      </c>
      <c r="C122" s="398" t="s">
        <v>117</v>
      </c>
      <c r="D122" s="398" t="s">
        <v>109</v>
      </c>
      <c r="E122" s="398" t="s">
        <v>113</v>
      </c>
      <c r="F122" s="398">
        <v>435.1</v>
      </c>
      <c r="G122" s="398">
        <v>18.64</v>
      </c>
      <c r="H122" s="150">
        <f t="shared" si="3"/>
        <v>29.02000000000001</v>
      </c>
      <c r="I122" s="398" t="s">
        <v>171</v>
      </c>
      <c r="J122" s="398">
        <v>33.889738349380501</v>
      </c>
      <c r="K122" s="398">
        <v>34.204166515891302</v>
      </c>
      <c r="L122" s="398">
        <v>34.823209537222802</v>
      </c>
      <c r="M122" s="398">
        <v>35.824303245325403</v>
      </c>
      <c r="N122" s="398">
        <v>36.821043133070603</v>
      </c>
      <c r="O122" s="398">
        <v>37.424195935225399</v>
      </c>
      <c r="P122" s="398">
        <v>37.756795870477397</v>
      </c>
      <c r="Q122" s="398">
        <v>0.97607958940364903</v>
      </c>
      <c r="R122" s="398" t="s">
        <v>9</v>
      </c>
    </row>
    <row r="123" spans="1:18" s="398" customFormat="1">
      <c r="A123" s="276" t="s">
        <v>5093</v>
      </c>
      <c r="B123" s="398" t="s">
        <v>182</v>
      </c>
      <c r="C123" s="398" t="s">
        <v>109</v>
      </c>
      <c r="D123" s="398" t="s">
        <v>109</v>
      </c>
      <c r="E123" s="398" t="s">
        <v>113</v>
      </c>
      <c r="F123" s="398">
        <v>435.1</v>
      </c>
      <c r="G123" s="398">
        <v>18.600000000000001</v>
      </c>
      <c r="H123" s="150">
        <f t="shared" si="3"/>
        <v>29.200000000000003</v>
      </c>
      <c r="I123" s="398" t="s">
        <v>183</v>
      </c>
      <c r="J123" s="398">
        <v>34.0364026583757</v>
      </c>
      <c r="K123" s="398">
        <v>34.377010601386601</v>
      </c>
      <c r="L123" s="398">
        <v>34.960744680452997</v>
      </c>
      <c r="M123" s="398">
        <v>35.984954073007003</v>
      </c>
      <c r="N123" s="398">
        <v>37.0096906495694</v>
      </c>
      <c r="O123" s="398">
        <v>37.593366882945297</v>
      </c>
      <c r="P123" s="398">
        <v>37.908180695543102</v>
      </c>
      <c r="Q123" s="398">
        <v>0.98206585422194503</v>
      </c>
      <c r="R123" s="398" t="s">
        <v>9</v>
      </c>
    </row>
    <row r="124" spans="1:18" s="398" customFormat="1">
      <c r="A124" s="276" t="s">
        <v>5094</v>
      </c>
      <c r="B124" s="398" t="s">
        <v>184</v>
      </c>
      <c r="C124" s="398" t="s">
        <v>117</v>
      </c>
      <c r="D124" s="398" t="s">
        <v>109</v>
      </c>
      <c r="E124" s="398" t="s">
        <v>119</v>
      </c>
      <c r="F124" s="398">
        <v>435.25</v>
      </c>
      <c r="G124" s="398">
        <v>18.75</v>
      </c>
      <c r="H124" s="150">
        <f t="shared" si="3"/>
        <v>28.525000000000006</v>
      </c>
      <c r="I124" s="398" t="s">
        <v>185</v>
      </c>
      <c r="J124" s="398">
        <v>33.532186081380203</v>
      </c>
      <c r="K124" s="398">
        <v>33.798502316416901</v>
      </c>
      <c r="L124" s="398">
        <v>34.3701493616989</v>
      </c>
      <c r="M124" s="398">
        <v>35.361605068993498</v>
      </c>
      <c r="N124" s="398">
        <v>36.3522431771841</v>
      </c>
      <c r="O124" s="398">
        <v>36.933361253486297</v>
      </c>
      <c r="P124" s="398">
        <v>37.276337200987903</v>
      </c>
      <c r="Q124" s="398">
        <v>0.95626173904240397</v>
      </c>
      <c r="R124" s="398" t="s">
        <v>9</v>
      </c>
    </row>
    <row r="125" spans="1:18" s="398" customFormat="1">
      <c r="A125" s="276" t="s">
        <v>5095</v>
      </c>
      <c r="B125" s="398" t="s">
        <v>186</v>
      </c>
      <c r="C125" s="398" t="s">
        <v>117</v>
      </c>
      <c r="D125" s="398" t="s">
        <v>109</v>
      </c>
      <c r="E125" s="398" t="s">
        <v>113</v>
      </c>
      <c r="F125" s="398">
        <v>435.5</v>
      </c>
      <c r="G125" s="398">
        <v>18.690000000000001</v>
      </c>
      <c r="H125" s="150">
        <f t="shared" si="3"/>
        <v>28.795000000000002</v>
      </c>
      <c r="I125" s="398" t="s">
        <v>187</v>
      </c>
      <c r="J125" s="398">
        <v>33.739345889366199</v>
      </c>
      <c r="K125" s="398">
        <v>34.032247933664799</v>
      </c>
      <c r="L125" s="398">
        <v>34.619895683952102</v>
      </c>
      <c r="M125" s="398">
        <v>35.615931970603697</v>
      </c>
      <c r="N125" s="398">
        <v>36.603848256119903</v>
      </c>
      <c r="O125" s="398">
        <v>37.195734467472001</v>
      </c>
      <c r="P125" s="398">
        <v>37.514114216285499</v>
      </c>
      <c r="Q125" s="398">
        <v>0.96168767434302305</v>
      </c>
      <c r="R125" s="398" t="s">
        <v>9</v>
      </c>
    </row>
    <row r="126" spans="1:18" s="398" customFormat="1">
      <c r="A126" s="276" t="s">
        <v>5096</v>
      </c>
      <c r="B126" s="398" t="s">
        <v>188</v>
      </c>
      <c r="C126" s="398" t="s">
        <v>117</v>
      </c>
      <c r="D126" s="398" t="s">
        <v>109</v>
      </c>
      <c r="E126" s="398" t="s">
        <v>113</v>
      </c>
      <c r="F126" s="398">
        <v>435.61</v>
      </c>
      <c r="G126" s="398">
        <v>18.71</v>
      </c>
      <c r="H126" s="150">
        <f t="shared" si="3"/>
        <v>28.704999999999998</v>
      </c>
      <c r="I126" s="398" t="s">
        <v>189</v>
      </c>
      <c r="J126" s="398">
        <v>33.654269860522298</v>
      </c>
      <c r="K126" s="398">
        <v>33.961154828899602</v>
      </c>
      <c r="L126" s="398">
        <v>34.518903781829202</v>
      </c>
      <c r="M126" s="398">
        <v>35.524953214939103</v>
      </c>
      <c r="N126" s="398">
        <v>36.516770436815598</v>
      </c>
      <c r="O126" s="398">
        <v>37.1047040330389</v>
      </c>
      <c r="P126" s="398">
        <v>37.400041266151497</v>
      </c>
      <c r="Q126" s="398">
        <v>0.95547757587242499</v>
      </c>
      <c r="R126" s="398" t="s">
        <v>9</v>
      </c>
    </row>
    <row r="127" spans="1:18" s="398" customFormat="1">
      <c r="A127" s="276" t="s">
        <v>5097</v>
      </c>
      <c r="B127" s="398" t="s">
        <v>190</v>
      </c>
      <c r="C127" s="398" t="s">
        <v>117</v>
      </c>
      <c r="D127" s="398" t="s">
        <v>109</v>
      </c>
      <c r="E127" s="398" t="s">
        <v>128</v>
      </c>
      <c r="F127" s="398">
        <v>436.1</v>
      </c>
      <c r="G127" s="398">
        <v>18.39</v>
      </c>
      <c r="H127" s="150">
        <f t="shared" si="3"/>
        <v>30.14500000000001</v>
      </c>
      <c r="I127" s="398" t="s">
        <v>191</v>
      </c>
      <c r="J127" s="398">
        <v>34.874538371860901</v>
      </c>
      <c r="K127" s="398">
        <v>35.212536241320699</v>
      </c>
      <c r="L127" s="398">
        <v>35.8338740064452</v>
      </c>
      <c r="M127" s="398">
        <v>36.8770841490701</v>
      </c>
      <c r="N127" s="398">
        <v>37.923995665892299</v>
      </c>
      <c r="O127" s="398">
        <v>38.539844739842003</v>
      </c>
      <c r="P127" s="398">
        <v>38.876355965034101</v>
      </c>
      <c r="Q127" s="398">
        <v>1.0139942681305101</v>
      </c>
      <c r="R127" s="398" t="s">
        <v>57</v>
      </c>
    </row>
    <row r="128" spans="1:18" s="398" customFormat="1">
      <c r="A128" s="276" t="s">
        <v>5098</v>
      </c>
      <c r="B128" s="398" t="s">
        <v>192</v>
      </c>
      <c r="C128" s="398" t="s">
        <v>109</v>
      </c>
      <c r="D128" s="398" t="s">
        <v>109</v>
      </c>
      <c r="E128" s="398" t="s">
        <v>128</v>
      </c>
      <c r="F128" s="398">
        <v>436.35</v>
      </c>
      <c r="G128" s="398">
        <v>18.07</v>
      </c>
      <c r="H128" s="150">
        <f t="shared" si="3"/>
        <v>31.585000000000008</v>
      </c>
      <c r="I128" s="398" t="s">
        <v>193</v>
      </c>
      <c r="J128" s="398">
        <v>36.106671642361</v>
      </c>
      <c r="K128" s="398">
        <v>36.447708396889702</v>
      </c>
      <c r="L128" s="398">
        <v>37.104989829083102</v>
      </c>
      <c r="M128" s="398">
        <v>38.2341378777692</v>
      </c>
      <c r="N128" s="398">
        <v>39.350943268909603</v>
      </c>
      <c r="O128" s="398">
        <v>40.0474461026593</v>
      </c>
      <c r="P128" s="398">
        <v>40.419309112513901</v>
      </c>
      <c r="Q128" s="398">
        <v>1.08898893209262</v>
      </c>
      <c r="R128" s="398" t="s">
        <v>9</v>
      </c>
    </row>
    <row r="129" spans="1:18" s="398" customFormat="1">
      <c r="A129" s="276" t="s">
        <v>5099</v>
      </c>
      <c r="B129" s="398" t="s">
        <v>194</v>
      </c>
      <c r="C129" s="398" t="s">
        <v>117</v>
      </c>
      <c r="D129" s="398" t="s">
        <v>109</v>
      </c>
      <c r="E129" s="398" t="s">
        <v>128</v>
      </c>
      <c r="F129" s="398">
        <v>436.4</v>
      </c>
      <c r="G129" s="398">
        <v>18.38</v>
      </c>
      <c r="H129" s="150">
        <f t="shared" si="3"/>
        <v>30.190000000000012</v>
      </c>
      <c r="I129" s="398" t="s">
        <v>195</v>
      </c>
      <c r="J129" s="398">
        <v>34.902892573487797</v>
      </c>
      <c r="K129" s="398">
        <v>35.2360865138075</v>
      </c>
      <c r="L129" s="398">
        <v>35.859259450698403</v>
      </c>
      <c r="M129" s="398">
        <v>36.920763477674399</v>
      </c>
      <c r="N129" s="398">
        <v>37.985509758379997</v>
      </c>
      <c r="O129" s="398">
        <v>38.591976213167698</v>
      </c>
      <c r="P129" s="398">
        <v>38.941004852358098</v>
      </c>
      <c r="Q129" s="398">
        <v>1.02883852410526</v>
      </c>
      <c r="R129" s="398" t="s">
        <v>12</v>
      </c>
    </row>
    <row r="130" spans="1:18" s="398" customFormat="1">
      <c r="A130" s="276" t="s">
        <v>5100</v>
      </c>
      <c r="B130" s="398" t="s">
        <v>196</v>
      </c>
      <c r="C130" s="398" t="s">
        <v>117</v>
      </c>
      <c r="D130" s="398" t="s">
        <v>109</v>
      </c>
      <c r="E130" s="398" t="s">
        <v>113</v>
      </c>
      <c r="F130" s="398">
        <v>436.45</v>
      </c>
      <c r="G130" s="398">
        <v>18.28</v>
      </c>
      <c r="H130" s="150">
        <f t="shared" si="3"/>
        <v>30.64</v>
      </c>
      <c r="I130" s="398" t="s">
        <v>195</v>
      </c>
      <c r="J130" s="150">
        <v>35.301598325866401</v>
      </c>
      <c r="K130" s="398">
        <v>35.627646862752698</v>
      </c>
      <c r="L130" s="398">
        <v>36.259533852844697</v>
      </c>
      <c r="M130" s="398">
        <v>37.349711833734098</v>
      </c>
      <c r="N130" s="398">
        <v>38.437593661812201</v>
      </c>
      <c r="O130" s="398">
        <v>39.072461783536298</v>
      </c>
      <c r="P130" s="398">
        <v>39.393202192584297</v>
      </c>
      <c r="Q130" s="398">
        <v>1.05071573101742</v>
      </c>
      <c r="R130" s="398" t="s">
        <v>9</v>
      </c>
    </row>
    <row r="131" spans="1:18" s="398" customFormat="1">
      <c r="A131" s="276" t="s">
        <v>5101</v>
      </c>
      <c r="B131" s="398" t="s">
        <v>197</v>
      </c>
      <c r="C131" s="398" t="s">
        <v>109</v>
      </c>
      <c r="D131" s="398" t="s">
        <v>109</v>
      </c>
      <c r="E131" s="398" t="s">
        <v>113</v>
      </c>
      <c r="F131" s="398">
        <v>436.45</v>
      </c>
      <c r="G131" s="398">
        <v>18.73</v>
      </c>
      <c r="H131" s="150">
        <f t="shared" ref="H131:H139" si="4">117.4-4.5*(G131+1)</f>
        <v>28.615000000000009</v>
      </c>
      <c r="I131" s="398" t="s">
        <v>198</v>
      </c>
      <c r="J131" s="398">
        <v>33.554627955391197</v>
      </c>
      <c r="K131" s="398">
        <v>33.867320983664101</v>
      </c>
      <c r="L131" s="398">
        <v>34.435648233221301</v>
      </c>
      <c r="M131" s="398">
        <v>35.431960917515703</v>
      </c>
      <c r="N131" s="398">
        <v>36.429385942852001</v>
      </c>
      <c r="O131" s="398">
        <v>37.0225890108374</v>
      </c>
      <c r="P131" s="398">
        <v>37.303464911380502</v>
      </c>
      <c r="Q131" s="398">
        <v>0.95682824259098598</v>
      </c>
      <c r="R131" s="398" t="s">
        <v>9</v>
      </c>
    </row>
    <row r="132" spans="1:18" s="398" customFormat="1">
      <c r="A132" s="276" t="s">
        <v>5102</v>
      </c>
      <c r="B132" s="398" t="s">
        <v>199</v>
      </c>
      <c r="C132" s="398" t="s">
        <v>117</v>
      </c>
      <c r="D132" s="398" t="s">
        <v>109</v>
      </c>
      <c r="E132" s="398" t="s">
        <v>113</v>
      </c>
      <c r="F132" s="398">
        <v>436.65</v>
      </c>
      <c r="G132" s="398">
        <v>18.27</v>
      </c>
      <c r="H132" s="150">
        <f t="shared" si="4"/>
        <v>30.685000000000002</v>
      </c>
      <c r="I132" s="398" t="s">
        <v>195</v>
      </c>
      <c r="J132" s="398">
        <v>35.322635329268699</v>
      </c>
      <c r="K132" s="398">
        <v>35.6577937888568</v>
      </c>
      <c r="L132" s="398">
        <v>36.323333064763297</v>
      </c>
      <c r="M132" s="398">
        <v>37.3798866808065</v>
      </c>
      <c r="N132" s="398">
        <v>38.441907683554902</v>
      </c>
      <c r="O132" s="398">
        <v>39.100741725497599</v>
      </c>
      <c r="P132" s="398">
        <v>39.4281002731855</v>
      </c>
      <c r="Q132" s="398">
        <v>1.0390137250825999</v>
      </c>
      <c r="R132" s="398" t="s">
        <v>30</v>
      </c>
    </row>
    <row r="133" spans="1:18" s="398" customFormat="1">
      <c r="A133" s="276" t="s">
        <v>5103</v>
      </c>
      <c r="B133" s="398" t="s">
        <v>200</v>
      </c>
      <c r="C133" s="398" t="s">
        <v>117</v>
      </c>
      <c r="D133" s="398" t="s">
        <v>109</v>
      </c>
      <c r="E133" s="398" t="s">
        <v>113</v>
      </c>
      <c r="F133" s="398">
        <v>436.8</v>
      </c>
      <c r="G133" s="398">
        <v>18.77</v>
      </c>
      <c r="H133" s="150">
        <f t="shared" si="4"/>
        <v>28.435000000000002</v>
      </c>
      <c r="I133" s="398" t="s">
        <v>201</v>
      </c>
      <c r="J133" s="398">
        <v>33.4791273641627</v>
      </c>
      <c r="K133" s="398">
        <v>33.758003247186799</v>
      </c>
      <c r="L133" s="398">
        <v>34.3164983921139</v>
      </c>
      <c r="M133" s="398">
        <v>35.3020695338748</v>
      </c>
      <c r="N133" s="398">
        <v>36.272702374141403</v>
      </c>
      <c r="O133" s="398">
        <v>36.854196661836198</v>
      </c>
      <c r="P133" s="398">
        <v>37.148956148019003</v>
      </c>
      <c r="Q133" s="398">
        <v>0.94023818998939102</v>
      </c>
      <c r="R133" s="398" t="s">
        <v>9</v>
      </c>
    </row>
    <row r="134" spans="1:18" s="398" customFormat="1">
      <c r="A134" s="276" t="s">
        <v>5104</v>
      </c>
      <c r="B134" s="398" t="s">
        <v>202</v>
      </c>
      <c r="C134" s="398" t="s">
        <v>117</v>
      </c>
      <c r="D134" s="398" t="s">
        <v>109</v>
      </c>
      <c r="E134" s="398" t="s">
        <v>128</v>
      </c>
      <c r="F134" s="398">
        <v>436.9</v>
      </c>
      <c r="G134" s="398">
        <v>18.36</v>
      </c>
      <c r="H134" s="150">
        <f t="shared" si="4"/>
        <v>30.28</v>
      </c>
      <c r="I134" s="398" t="s">
        <v>203</v>
      </c>
      <c r="J134" s="398">
        <v>34.9318761194179</v>
      </c>
      <c r="K134" s="398">
        <v>35.305155042979003</v>
      </c>
      <c r="L134" s="398">
        <v>35.928467350953902</v>
      </c>
      <c r="M134" s="398">
        <v>37.007356977224902</v>
      </c>
      <c r="N134" s="398">
        <v>38.079864728759901</v>
      </c>
      <c r="O134" s="398">
        <v>38.686773002806497</v>
      </c>
      <c r="P134" s="398">
        <v>39.032163194864999</v>
      </c>
      <c r="Q134" s="398">
        <v>1.0306528460420701</v>
      </c>
      <c r="R134" s="398" t="s">
        <v>12</v>
      </c>
    </row>
    <row r="135" spans="1:18" s="398" customFormat="1">
      <c r="A135" s="276" t="s">
        <v>5105</v>
      </c>
      <c r="B135" s="398" t="s">
        <v>204</v>
      </c>
      <c r="C135" s="398" t="s">
        <v>117</v>
      </c>
      <c r="D135" s="398" t="s">
        <v>109</v>
      </c>
      <c r="E135" s="398" t="s">
        <v>113</v>
      </c>
      <c r="F135" s="398">
        <v>437.1</v>
      </c>
      <c r="G135" s="398">
        <v>18.38</v>
      </c>
      <c r="H135" s="150">
        <f t="shared" si="4"/>
        <v>30.190000000000012</v>
      </c>
      <c r="I135" s="398" t="s">
        <v>203</v>
      </c>
      <c r="J135" s="398">
        <v>34.8733466659031</v>
      </c>
      <c r="K135" s="398">
        <v>35.208231125995397</v>
      </c>
      <c r="L135" s="398">
        <v>35.834469555410202</v>
      </c>
      <c r="M135" s="398">
        <v>36.909525959885599</v>
      </c>
      <c r="N135" s="398">
        <v>37.968598282184999</v>
      </c>
      <c r="O135" s="398">
        <v>38.5939911077201</v>
      </c>
      <c r="P135" s="398">
        <v>38.896316350793398</v>
      </c>
      <c r="Q135" s="398">
        <v>1.0296899603645699</v>
      </c>
      <c r="R135" s="398" t="s">
        <v>12</v>
      </c>
    </row>
    <row r="136" spans="1:18" s="398" customFormat="1">
      <c r="A136" s="276" t="s">
        <v>5106</v>
      </c>
      <c r="B136" s="398" t="s">
        <v>205</v>
      </c>
      <c r="C136" s="398" t="s">
        <v>109</v>
      </c>
      <c r="D136" s="398" t="s">
        <v>109</v>
      </c>
      <c r="E136" s="398" t="s">
        <v>128</v>
      </c>
      <c r="F136" s="398">
        <v>437.6</v>
      </c>
      <c r="G136" s="398">
        <v>19.149999999999999</v>
      </c>
      <c r="H136" s="150">
        <f t="shared" si="4"/>
        <v>26.725000000000009</v>
      </c>
      <c r="I136" s="398" t="s">
        <v>206</v>
      </c>
      <c r="J136" s="398">
        <v>31.958229096900201</v>
      </c>
      <c r="K136" s="398">
        <v>32.223977377435503</v>
      </c>
      <c r="L136" s="398">
        <v>32.768673843301201</v>
      </c>
      <c r="M136" s="398">
        <v>33.664752709341101</v>
      </c>
      <c r="N136" s="398">
        <v>34.572326405587603</v>
      </c>
      <c r="O136" s="398">
        <v>35.131633265278701</v>
      </c>
      <c r="P136" s="398">
        <v>35.406652974357698</v>
      </c>
      <c r="Q136" s="398">
        <v>0.88066186471852603</v>
      </c>
      <c r="R136" s="398" t="s">
        <v>30</v>
      </c>
    </row>
    <row r="137" spans="1:18" s="398" customFormat="1">
      <c r="A137" s="276" t="s">
        <v>5107</v>
      </c>
      <c r="B137" s="398" t="s">
        <v>207</v>
      </c>
      <c r="C137" s="398" t="s">
        <v>109</v>
      </c>
      <c r="D137" s="398" t="s">
        <v>109</v>
      </c>
      <c r="E137" s="398" t="s">
        <v>113</v>
      </c>
      <c r="F137" s="398">
        <v>438.9</v>
      </c>
      <c r="G137" s="398">
        <v>18.61</v>
      </c>
      <c r="H137" s="150">
        <f t="shared" si="4"/>
        <v>29.155000000000001</v>
      </c>
      <c r="I137" s="398" t="s">
        <v>206</v>
      </c>
      <c r="J137" s="398">
        <v>34.013380946082798</v>
      </c>
      <c r="K137" s="398">
        <v>34.355604950874898</v>
      </c>
      <c r="L137" s="398">
        <v>34.959721795585203</v>
      </c>
      <c r="M137" s="398">
        <v>35.9483610947877</v>
      </c>
      <c r="N137" s="398">
        <v>36.948070648705098</v>
      </c>
      <c r="O137" s="398">
        <v>37.540760902339898</v>
      </c>
      <c r="P137" s="398">
        <v>37.866226879318198</v>
      </c>
      <c r="Q137" s="398">
        <v>0.97030436664431097</v>
      </c>
      <c r="R137" s="398" t="s">
        <v>9</v>
      </c>
    </row>
    <row r="138" spans="1:18" s="398" customFormat="1">
      <c r="A138" s="276" t="s">
        <v>5108</v>
      </c>
      <c r="B138" s="398" t="s">
        <v>208</v>
      </c>
      <c r="C138" s="398" t="s">
        <v>109</v>
      </c>
      <c r="D138" s="398" t="s">
        <v>109</v>
      </c>
      <c r="E138" s="398" t="s">
        <v>113</v>
      </c>
      <c r="F138" s="398">
        <v>439.45</v>
      </c>
      <c r="G138" s="398">
        <v>18.18</v>
      </c>
      <c r="H138" s="150">
        <f t="shared" si="4"/>
        <v>31.090000000000003</v>
      </c>
      <c r="I138" s="398" t="s">
        <v>209</v>
      </c>
      <c r="J138" s="398">
        <v>35.648739210095698</v>
      </c>
      <c r="K138" s="398">
        <v>36.005610366255397</v>
      </c>
      <c r="L138" s="398">
        <v>36.661295646346602</v>
      </c>
      <c r="M138" s="398">
        <v>37.757325346259499</v>
      </c>
      <c r="N138" s="398">
        <v>38.8464405582897</v>
      </c>
      <c r="O138" s="398">
        <v>39.496438680444598</v>
      </c>
      <c r="P138" s="398">
        <v>39.819628611911099</v>
      </c>
      <c r="Q138" s="398">
        <v>1.05991528118177</v>
      </c>
      <c r="R138" s="398" t="s">
        <v>9</v>
      </c>
    </row>
    <row r="139" spans="1:18" s="398" customFormat="1">
      <c r="A139" s="276" t="s">
        <v>5109</v>
      </c>
      <c r="B139" s="398" t="s">
        <v>210</v>
      </c>
      <c r="C139" s="398" t="s">
        <v>109</v>
      </c>
      <c r="D139" s="398" t="s">
        <v>109</v>
      </c>
      <c r="E139" s="398" t="s">
        <v>113</v>
      </c>
      <c r="F139" s="398">
        <v>441</v>
      </c>
      <c r="G139" s="398">
        <v>18.45</v>
      </c>
      <c r="H139" s="150">
        <f t="shared" si="4"/>
        <v>29.875000000000014</v>
      </c>
      <c r="I139" s="398" t="s">
        <v>209</v>
      </c>
      <c r="J139" s="398">
        <v>34.644738195273298</v>
      </c>
      <c r="K139" s="398">
        <v>34.958763338512703</v>
      </c>
      <c r="L139" s="398">
        <v>35.598901150304897</v>
      </c>
      <c r="M139" s="398">
        <v>36.630981636258497</v>
      </c>
      <c r="N139" s="398">
        <v>37.678133775370199</v>
      </c>
      <c r="O139" s="398">
        <v>38.312640684379403</v>
      </c>
      <c r="P139" s="398">
        <v>38.640001773184203</v>
      </c>
      <c r="Q139" s="398">
        <v>1.0128061427817701</v>
      </c>
      <c r="R139" s="398" t="s">
        <v>57</v>
      </c>
    </row>
    <row r="140" spans="1:18">
      <c r="A140" s="276" t="s">
        <v>5110</v>
      </c>
      <c r="B140" s="276">
        <v>9699</v>
      </c>
      <c r="C140" s="276" t="s">
        <v>211</v>
      </c>
      <c r="D140" s="276" t="s">
        <v>212</v>
      </c>
      <c r="F140" s="276">
        <v>437.5</v>
      </c>
      <c r="G140" s="276">
        <v>18.559999999999999</v>
      </c>
      <c r="H140" s="147">
        <f t="shared" ref="H140:H162" si="5">117.4-4.5*(G140+1)</f>
        <v>29.38000000000001</v>
      </c>
      <c r="I140" s="276" t="s">
        <v>213</v>
      </c>
      <c r="J140" s="276">
        <v>34.218848454092601</v>
      </c>
      <c r="K140" s="276">
        <v>34.534611213628601</v>
      </c>
      <c r="L140" s="276">
        <v>35.1199690342292</v>
      </c>
      <c r="M140" s="276">
        <v>36.150657524229501</v>
      </c>
      <c r="N140" s="276">
        <v>37.168544584467398</v>
      </c>
      <c r="O140" s="276">
        <v>37.7889543927093</v>
      </c>
      <c r="P140" s="276">
        <v>38.0779428377123</v>
      </c>
      <c r="Q140" s="276">
        <v>0.98478105542358096</v>
      </c>
      <c r="R140" s="276" t="s">
        <v>12</v>
      </c>
    </row>
    <row r="141" spans="1:18">
      <c r="A141" s="276" t="s">
        <v>5111</v>
      </c>
      <c r="B141" s="276" t="s">
        <v>214</v>
      </c>
      <c r="C141" s="276" t="s">
        <v>211</v>
      </c>
      <c r="D141" s="276" t="s">
        <v>212</v>
      </c>
      <c r="F141" s="276">
        <v>439</v>
      </c>
      <c r="G141" s="276">
        <v>19.07</v>
      </c>
      <c r="H141" s="147">
        <f t="shared" si="5"/>
        <v>27.085000000000008</v>
      </c>
      <c r="I141" s="276" t="s">
        <v>215</v>
      </c>
      <c r="J141" s="276">
        <v>32.290095490197402</v>
      </c>
      <c r="K141" s="276">
        <v>32.5756992134108</v>
      </c>
      <c r="L141" s="276">
        <v>33.095400941221001</v>
      </c>
      <c r="M141" s="276">
        <v>34.004124540557299</v>
      </c>
      <c r="N141" s="276">
        <v>34.908760950784199</v>
      </c>
      <c r="O141" s="276">
        <v>35.4603757355246</v>
      </c>
      <c r="P141" s="276">
        <v>35.716119999415803</v>
      </c>
      <c r="Q141" s="276">
        <v>0.87576388194704502</v>
      </c>
      <c r="R141" s="276" t="s">
        <v>12</v>
      </c>
    </row>
    <row r="142" spans="1:18">
      <c r="A142" s="276" t="s">
        <v>5112</v>
      </c>
      <c r="B142" s="276" t="s">
        <v>216</v>
      </c>
      <c r="C142" s="276" t="s">
        <v>211</v>
      </c>
      <c r="D142" s="276" t="s">
        <v>212</v>
      </c>
      <c r="F142" s="276">
        <v>439.1</v>
      </c>
      <c r="G142" s="276">
        <v>19.71</v>
      </c>
      <c r="H142" s="147">
        <f t="shared" si="5"/>
        <v>24.204999999999998</v>
      </c>
      <c r="I142" s="276" t="s">
        <v>215</v>
      </c>
      <c r="J142" s="276">
        <v>29.812773691853501</v>
      </c>
      <c r="K142" s="276">
        <v>30.067309129524698</v>
      </c>
      <c r="L142" s="276">
        <v>30.529602035199101</v>
      </c>
      <c r="M142" s="276">
        <v>31.311662050717299</v>
      </c>
      <c r="N142" s="276">
        <v>32.097212614751697</v>
      </c>
      <c r="O142" s="276">
        <v>32.5597421197389</v>
      </c>
      <c r="P142" s="276">
        <v>32.801469289459902</v>
      </c>
      <c r="Q142" s="276">
        <v>0.75721218866719997</v>
      </c>
      <c r="R142" s="276" t="s">
        <v>30</v>
      </c>
    </row>
    <row r="143" spans="1:18">
      <c r="A143" s="276" t="s">
        <v>5113</v>
      </c>
      <c r="B143" s="276">
        <v>27</v>
      </c>
      <c r="C143" s="276" t="s">
        <v>211</v>
      </c>
      <c r="D143" s="276" t="s">
        <v>212</v>
      </c>
      <c r="F143" s="276">
        <v>440.5</v>
      </c>
      <c r="G143" s="276">
        <v>18.82</v>
      </c>
      <c r="H143" s="147">
        <f t="shared" si="5"/>
        <v>28.210000000000008</v>
      </c>
      <c r="I143" s="276" t="s">
        <v>215</v>
      </c>
      <c r="J143" s="276">
        <v>33.252256213888103</v>
      </c>
      <c r="K143" s="276">
        <v>33.528436388840603</v>
      </c>
      <c r="L143" s="276">
        <v>34.081729225879499</v>
      </c>
      <c r="M143" s="276">
        <v>35.058224409516299</v>
      </c>
      <c r="N143" s="276">
        <v>36.027499747523699</v>
      </c>
      <c r="O143" s="276">
        <v>36.589403987451099</v>
      </c>
      <c r="P143" s="276">
        <v>36.889405516759702</v>
      </c>
      <c r="Q143" s="276">
        <v>0.93584968855351602</v>
      </c>
      <c r="R143" s="276" t="s">
        <v>9</v>
      </c>
    </row>
    <row r="144" spans="1:18">
      <c r="A144" s="276" t="s">
        <v>5114</v>
      </c>
      <c r="B144" s="276" t="s">
        <v>217</v>
      </c>
      <c r="C144" s="276" t="s">
        <v>211</v>
      </c>
      <c r="D144" s="276" t="s">
        <v>212</v>
      </c>
      <c r="F144" s="276">
        <v>440.8</v>
      </c>
      <c r="G144" s="276">
        <v>18.760000000000002</v>
      </c>
      <c r="H144" s="147">
        <f t="shared" si="5"/>
        <v>28.480000000000004</v>
      </c>
      <c r="I144" s="276" t="s">
        <v>215</v>
      </c>
      <c r="J144" s="276">
        <v>33.5009561456189</v>
      </c>
      <c r="K144" s="276">
        <v>33.786412374648798</v>
      </c>
      <c r="L144" s="276">
        <v>34.348459157369703</v>
      </c>
      <c r="M144" s="276">
        <v>35.306802081872902</v>
      </c>
      <c r="N144" s="276">
        <v>36.271826226699197</v>
      </c>
      <c r="O144" s="276">
        <v>36.838186936998397</v>
      </c>
      <c r="P144" s="276">
        <v>37.1640069319266</v>
      </c>
      <c r="Q144" s="276">
        <v>0.93156545982570504</v>
      </c>
      <c r="R144" s="276" t="s">
        <v>57</v>
      </c>
    </row>
    <row r="145" spans="1:18">
      <c r="A145" s="276" t="s">
        <v>5115</v>
      </c>
      <c r="B145" s="276" t="s">
        <v>218</v>
      </c>
      <c r="C145" s="276" t="s">
        <v>211</v>
      </c>
      <c r="D145" s="276" t="s">
        <v>212</v>
      </c>
      <c r="F145" s="276">
        <v>441.1</v>
      </c>
      <c r="G145" s="276">
        <v>18.850000000000001</v>
      </c>
      <c r="H145" s="147">
        <f t="shared" si="5"/>
        <v>28.075000000000003</v>
      </c>
      <c r="I145" s="276" t="s">
        <v>102</v>
      </c>
      <c r="J145" s="276">
        <v>33.115369334475297</v>
      </c>
      <c r="K145" s="276">
        <v>33.384237077548903</v>
      </c>
      <c r="L145" s="276">
        <v>33.956315181474999</v>
      </c>
      <c r="M145" s="276">
        <v>34.927454673312297</v>
      </c>
      <c r="N145" s="276">
        <v>35.910434636820298</v>
      </c>
      <c r="O145" s="276">
        <v>36.476198695129298</v>
      </c>
      <c r="P145" s="276">
        <v>36.760079244322696</v>
      </c>
      <c r="Q145" s="276">
        <v>0.93817352985192803</v>
      </c>
      <c r="R145" s="276" t="s">
        <v>12</v>
      </c>
    </row>
    <row r="146" spans="1:18">
      <c r="A146" s="276" t="s">
        <v>5116</v>
      </c>
      <c r="B146" s="276">
        <v>62</v>
      </c>
      <c r="C146" s="276" t="s">
        <v>211</v>
      </c>
      <c r="D146" s="276" t="s">
        <v>212</v>
      </c>
      <c r="F146" s="276">
        <v>442</v>
      </c>
      <c r="G146" s="276">
        <v>19.510000000000002</v>
      </c>
      <c r="H146" s="147">
        <f t="shared" si="5"/>
        <v>25.105000000000004</v>
      </c>
      <c r="I146" s="276" t="s">
        <v>219</v>
      </c>
      <c r="J146" s="276">
        <v>30.597794293561801</v>
      </c>
      <c r="K146" s="276">
        <v>30.8366999266573</v>
      </c>
      <c r="L146" s="276">
        <v>31.316405771579401</v>
      </c>
      <c r="M146" s="276">
        <v>32.148256325034197</v>
      </c>
      <c r="N146" s="276">
        <v>32.976842231566401</v>
      </c>
      <c r="O146" s="276">
        <v>33.459822948935503</v>
      </c>
      <c r="P146" s="276">
        <v>33.687881733259204</v>
      </c>
      <c r="Q146" s="276">
        <v>0.79808669792168696</v>
      </c>
      <c r="R146" s="276" t="s">
        <v>9</v>
      </c>
    </row>
    <row r="147" spans="1:18">
      <c r="A147" s="276" t="s">
        <v>5117</v>
      </c>
      <c r="B147" s="276">
        <v>68</v>
      </c>
      <c r="C147" s="276" t="s">
        <v>211</v>
      </c>
      <c r="D147" s="276" t="s">
        <v>212</v>
      </c>
      <c r="F147" s="276">
        <v>442</v>
      </c>
      <c r="G147" s="276">
        <v>19.350000000000001</v>
      </c>
      <c r="H147" s="147">
        <f t="shared" si="5"/>
        <v>25.825000000000003</v>
      </c>
      <c r="I147" s="276" t="s">
        <v>220</v>
      </c>
      <c r="J147" s="276">
        <v>31.207903475089701</v>
      </c>
      <c r="K147" s="276">
        <v>31.472786543601199</v>
      </c>
      <c r="L147" s="276">
        <v>31.965455219904499</v>
      </c>
      <c r="M147" s="276">
        <v>32.8213013380212</v>
      </c>
      <c r="N147" s="276">
        <v>33.679010400537202</v>
      </c>
      <c r="O147" s="276">
        <v>34.191218550799</v>
      </c>
      <c r="P147" s="276">
        <v>34.4514021563349</v>
      </c>
      <c r="Q147" s="276">
        <v>0.82642789090554303</v>
      </c>
      <c r="R147" s="276" t="s">
        <v>9</v>
      </c>
    </row>
    <row r="148" spans="1:18">
      <c r="A148" s="276" t="s">
        <v>5118</v>
      </c>
      <c r="B148" s="276" t="s">
        <v>221</v>
      </c>
      <c r="C148" s="276" t="s">
        <v>211</v>
      </c>
      <c r="D148" s="276" t="s">
        <v>212</v>
      </c>
      <c r="F148" s="276">
        <v>442.4</v>
      </c>
      <c r="G148" s="276">
        <v>19.010000000000002</v>
      </c>
      <c r="H148" s="147">
        <f t="shared" si="5"/>
        <v>27.355000000000004</v>
      </c>
      <c r="I148" s="276" t="s">
        <v>222</v>
      </c>
      <c r="J148" s="276">
        <v>32.544032267440897</v>
      </c>
      <c r="K148" s="276">
        <v>32.790253825650403</v>
      </c>
      <c r="L148" s="276">
        <v>33.336499899774203</v>
      </c>
      <c r="M148" s="276">
        <v>34.2691022655724</v>
      </c>
      <c r="N148" s="276">
        <v>35.1876625616529</v>
      </c>
      <c r="O148" s="276">
        <v>35.748821182438697</v>
      </c>
      <c r="P148" s="276">
        <v>36.041212225455602</v>
      </c>
      <c r="Q148" s="276">
        <v>0.89526337872773998</v>
      </c>
      <c r="R148" s="276" t="s">
        <v>9</v>
      </c>
    </row>
    <row r="149" spans="1:18">
      <c r="A149" s="276" t="s">
        <v>5119</v>
      </c>
      <c r="B149" s="276" t="s">
        <v>223</v>
      </c>
      <c r="C149" s="276" t="s">
        <v>211</v>
      </c>
      <c r="D149" s="276" t="s">
        <v>212</v>
      </c>
      <c r="F149" s="276">
        <v>443</v>
      </c>
      <c r="G149" s="276">
        <v>19.66</v>
      </c>
      <c r="H149" s="147">
        <f t="shared" si="5"/>
        <v>24.430000000000007</v>
      </c>
      <c r="I149" s="276" t="s">
        <v>222</v>
      </c>
      <c r="J149" s="276">
        <v>29.9851989293849</v>
      </c>
      <c r="K149" s="276">
        <v>30.2346554584256</v>
      </c>
      <c r="L149" s="276">
        <v>30.721549835838701</v>
      </c>
      <c r="M149" s="276">
        <v>31.509299177582701</v>
      </c>
      <c r="N149" s="276">
        <v>32.307629530855799</v>
      </c>
      <c r="O149" s="276">
        <v>32.753772062670798</v>
      </c>
      <c r="P149" s="276">
        <v>33.008089804453597</v>
      </c>
      <c r="Q149" s="276">
        <v>0.765944513252242</v>
      </c>
      <c r="R149" s="276" t="s">
        <v>9</v>
      </c>
    </row>
    <row r="150" spans="1:18">
      <c r="A150" s="276" t="s">
        <v>5120</v>
      </c>
      <c r="B150" s="276" t="s">
        <v>224</v>
      </c>
      <c r="C150" s="276" t="s">
        <v>211</v>
      </c>
      <c r="D150" s="276" t="s">
        <v>212</v>
      </c>
      <c r="F150" s="276">
        <v>443.2</v>
      </c>
      <c r="G150" s="276">
        <v>19.149999999999999</v>
      </c>
      <c r="H150" s="147">
        <f t="shared" si="5"/>
        <v>26.725000000000009</v>
      </c>
      <c r="I150" s="276" t="s">
        <v>102</v>
      </c>
      <c r="J150" s="276">
        <v>31.914530436077499</v>
      </c>
      <c r="K150" s="276">
        <v>32.188325562523197</v>
      </c>
      <c r="L150" s="276">
        <v>32.760939072375201</v>
      </c>
      <c r="M150" s="276">
        <v>33.6642181761461</v>
      </c>
      <c r="N150" s="276">
        <v>34.579427356725397</v>
      </c>
      <c r="O150" s="276">
        <v>35.108965320396997</v>
      </c>
      <c r="P150" s="276">
        <v>35.4017646875255</v>
      </c>
      <c r="Q150" s="276">
        <v>0.88733440805899799</v>
      </c>
      <c r="R150" s="276" t="s">
        <v>9</v>
      </c>
    </row>
    <row r="151" spans="1:18">
      <c r="A151" s="276" t="s">
        <v>5121</v>
      </c>
      <c r="B151" s="276" t="s">
        <v>225</v>
      </c>
      <c r="C151" s="276" t="s">
        <v>211</v>
      </c>
      <c r="D151" s="276" t="s">
        <v>212</v>
      </c>
      <c r="F151" s="276">
        <v>443.5</v>
      </c>
      <c r="G151" s="276">
        <v>19.489999999999998</v>
      </c>
      <c r="H151" s="147">
        <f t="shared" si="5"/>
        <v>25.195000000000007</v>
      </c>
      <c r="I151" s="276" t="s">
        <v>102</v>
      </c>
      <c r="J151" s="276">
        <v>30.646032076412201</v>
      </c>
      <c r="K151" s="276">
        <v>30.919102893333999</v>
      </c>
      <c r="L151" s="276">
        <v>31.417849073791601</v>
      </c>
      <c r="M151" s="276">
        <v>32.242067645371598</v>
      </c>
      <c r="N151" s="276">
        <v>33.071549651326798</v>
      </c>
      <c r="O151" s="276">
        <v>33.556238796259201</v>
      </c>
      <c r="P151" s="276">
        <v>33.803558616938297</v>
      </c>
      <c r="Q151" s="276">
        <v>0.80436870080807299</v>
      </c>
      <c r="R151" s="276" t="s">
        <v>57</v>
      </c>
    </row>
    <row r="152" spans="1:18">
      <c r="A152" s="276" t="s">
        <v>5122</v>
      </c>
      <c r="B152" s="276" t="s">
        <v>226</v>
      </c>
      <c r="C152" s="276" t="s">
        <v>211</v>
      </c>
      <c r="D152" s="276" t="s">
        <v>212</v>
      </c>
      <c r="F152" s="276">
        <v>443.8</v>
      </c>
      <c r="G152" s="276">
        <v>20.09</v>
      </c>
      <c r="H152" s="147">
        <f t="shared" si="5"/>
        <v>22.495000000000005</v>
      </c>
      <c r="I152" s="276" t="s">
        <v>227</v>
      </c>
      <c r="J152" s="276">
        <v>28.3865757332599</v>
      </c>
      <c r="K152" s="276">
        <v>28.597821074309302</v>
      </c>
      <c r="L152" s="276">
        <v>28.994095253021499</v>
      </c>
      <c r="M152" s="276">
        <v>29.7089383807232</v>
      </c>
      <c r="N152" s="276">
        <v>30.4270541002792</v>
      </c>
      <c r="O152" s="276">
        <v>30.829921694046401</v>
      </c>
      <c r="P152" s="276">
        <v>31.045598964570999</v>
      </c>
      <c r="Q152" s="276">
        <v>0.68170919174810396</v>
      </c>
      <c r="R152" s="276" t="s">
        <v>9</v>
      </c>
    </row>
    <row r="153" spans="1:18">
      <c r="A153" s="276" t="s">
        <v>5123</v>
      </c>
      <c r="B153" s="276" t="s">
        <v>228</v>
      </c>
      <c r="C153" s="276" t="s">
        <v>229</v>
      </c>
      <c r="D153" s="276" t="s">
        <v>230</v>
      </c>
      <c r="F153" s="276">
        <v>423.5</v>
      </c>
      <c r="G153" s="276">
        <v>18.559999999999999</v>
      </c>
      <c r="H153" s="147">
        <f t="shared" si="5"/>
        <v>29.38000000000001</v>
      </c>
      <c r="I153" s="276" t="s">
        <v>231</v>
      </c>
      <c r="J153" s="276">
        <v>34.252110631057299</v>
      </c>
      <c r="K153" s="276">
        <v>34.550266231100203</v>
      </c>
      <c r="L153" s="276">
        <v>35.131390172217003</v>
      </c>
      <c r="M153" s="276">
        <v>36.152951561730603</v>
      </c>
      <c r="N153" s="276">
        <v>37.165758230002702</v>
      </c>
      <c r="O153" s="276">
        <v>37.749071539714102</v>
      </c>
      <c r="P153" s="276">
        <v>38.065699125803299</v>
      </c>
      <c r="Q153" s="276">
        <v>0.97600425247344103</v>
      </c>
      <c r="R153" s="276" t="s">
        <v>30</v>
      </c>
    </row>
    <row r="154" spans="1:18">
      <c r="A154" s="276" t="s">
        <v>5124</v>
      </c>
      <c r="B154" s="276" t="s">
        <v>232</v>
      </c>
      <c r="C154" s="276" t="s">
        <v>229</v>
      </c>
      <c r="D154" s="276" t="s">
        <v>230</v>
      </c>
      <c r="F154" s="276">
        <v>425.1</v>
      </c>
      <c r="G154" s="276">
        <v>17.93</v>
      </c>
      <c r="H154" s="147">
        <f t="shared" si="5"/>
        <v>32.215000000000003</v>
      </c>
      <c r="I154" s="276" t="s">
        <v>58</v>
      </c>
      <c r="J154" s="276">
        <v>36.627560343235402</v>
      </c>
      <c r="K154" s="276">
        <v>37.005038324925003</v>
      </c>
      <c r="L154" s="276">
        <v>37.663224276600197</v>
      </c>
      <c r="M154" s="276">
        <v>38.811128111868101</v>
      </c>
      <c r="N154" s="276">
        <v>39.967946458099298</v>
      </c>
      <c r="O154" s="276">
        <v>40.675709018798202</v>
      </c>
      <c r="P154" s="276">
        <v>41.017055654297103</v>
      </c>
      <c r="Q154" s="276">
        <v>1.11559915083706</v>
      </c>
      <c r="R154" s="276" t="s">
        <v>9</v>
      </c>
    </row>
    <row r="155" spans="1:18">
      <c r="A155" s="276" t="s">
        <v>5125</v>
      </c>
      <c r="B155" s="276" t="s">
        <v>233</v>
      </c>
      <c r="C155" s="276" t="s">
        <v>229</v>
      </c>
      <c r="D155" s="276" t="s">
        <v>230</v>
      </c>
      <c r="F155" s="276">
        <v>425.4</v>
      </c>
      <c r="G155" s="276">
        <v>18.29</v>
      </c>
      <c r="H155" s="147">
        <f t="shared" si="5"/>
        <v>30.595000000000013</v>
      </c>
      <c r="I155" s="276" t="s">
        <v>58</v>
      </c>
      <c r="J155" s="276">
        <v>35.233733727926797</v>
      </c>
      <c r="K155" s="276">
        <v>35.568246254626999</v>
      </c>
      <c r="L155" s="276">
        <v>36.2100074232944</v>
      </c>
      <c r="M155" s="276">
        <v>37.294059353112701</v>
      </c>
      <c r="N155" s="276">
        <v>38.3740536904888</v>
      </c>
      <c r="O155" s="276">
        <v>39.011775192615097</v>
      </c>
      <c r="P155" s="276">
        <v>39.341968334462997</v>
      </c>
      <c r="Q155" s="276">
        <v>1.04447463266568</v>
      </c>
      <c r="R155" s="276" t="s">
        <v>12</v>
      </c>
    </row>
    <row r="156" spans="1:18">
      <c r="A156" s="276" t="s">
        <v>5126</v>
      </c>
      <c r="B156" s="276" t="s">
        <v>234</v>
      </c>
      <c r="C156" s="276" t="s">
        <v>229</v>
      </c>
      <c r="D156" s="276" t="s">
        <v>230</v>
      </c>
      <c r="F156" s="276">
        <v>425.5</v>
      </c>
      <c r="G156" s="276">
        <v>17.649999999999999</v>
      </c>
      <c r="H156" s="147">
        <f t="shared" si="5"/>
        <v>33.475000000000009</v>
      </c>
      <c r="I156" s="276" t="s">
        <v>28</v>
      </c>
      <c r="J156" s="276">
        <v>37.705256436970998</v>
      </c>
      <c r="K156" s="276">
        <v>38.063986736005397</v>
      </c>
      <c r="L156" s="276">
        <v>38.794109055376303</v>
      </c>
      <c r="M156" s="276">
        <v>40.006485178366397</v>
      </c>
      <c r="N156" s="276">
        <v>41.231852633691702</v>
      </c>
      <c r="O156" s="276">
        <v>41.9433958591421</v>
      </c>
      <c r="P156" s="276">
        <v>42.303270283550503</v>
      </c>
      <c r="Q156" s="276">
        <v>1.17638830793182</v>
      </c>
      <c r="R156" s="276" t="s">
        <v>9</v>
      </c>
    </row>
    <row r="157" spans="1:18">
      <c r="A157" s="276" t="s">
        <v>5127</v>
      </c>
      <c r="B157" s="276" t="s">
        <v>235</v>
      </c>
      <c r="C157" s="276" t="s">
        <v>229</v>
      </c>
      <c r="D157" s="276" t="s">
        <v>230</v>
      </c>
      <c r="F157" s="276">
        <v>425.7</v>
      </c>
      <c r="G157" s="276">
        <v>17.059999999999999</v>
      </c>
      <c r="H157" s="147">
        <f t="shared" si="5"/>
        <v>36.13000000000001</v>
      </c>
      <c r="I157" s="276" t="s">
        <v>58</v>
      </c>
      <c r="J157" s="276">
        <v>39.955713860691702</v>
      </c>
      <c r="K157" s="276">
        <v>40.369027606124902</v>
      </c>
      <c r="L157" s="276">
        <v>41.152581152630397</v>
      </c>
      <c r="M157" s="276">
        <v>42.479706951268902</v>
      </c>
      <c r="N157" s="276">
        <v>43.809055037706997</v>
      </c>
      <c r="O157" s="276">
        <v>44.615072772361202</v>
      </c>
      <c r="P157" s="276">
        <v>45.042833896893796</v>
      </c>
      <c r="Q157" s="276">
        <v>1.28632095039747</v>
      </c>
      <c r="R157" s="276" t="s">
        <v>9</v>
      </c>
    </row>
    <row r="158" spans="1:18">
      <c r="A158" s="276" t="s">
        <v>5128</v>
      </c>
      <c r="B158" s="276" t="s">
        <v>236</v>
      </c>
      <c r="C158" s="276" t="s">
        <v>229</v>
      </c>
      <c r="D158" s="276" t="s">
        <v>230</v>
      </c>
      <c r="F158" s="276">
        <v>425.9</v>
      </c>
      <c r="G158" s="276">
        <v>18.29</v>
      </c>
      <c r="H158" s="147">
        <f t="shared" si="5"/>
        <v>30.595000000000013</v>
      </c>
      <c r="I158" s="276" t="s">
        <v>237</v>
      </c>
      <c r="J158" s="276">
        <v>35.262370475944998</v>
      </c>
      <c r="K158" s="276">
        <v>35.5706431632345</v>
      </c>
      <c r="L158" s="276">
        <v>36.222681587073403</v>
      </c>
      <c r="M158" s="276">
        <v>37.288694360668302</v>
      </c>
      <c r="N158" s="276">
        <v>38.372880237636203</v>
      </c>
      <c r="O158" s="276">
        <v>38.998160367203099</v>
      </c>
      <c r="P158" s="276">
        <v>39.349902123918397</v>
      </c>
      <c r="Q158" s="276">
        <v>1.04211536932031</v>
      </c>
      <c r="R158" s="276" t="s">
        <v>9</v>
      </c>
    </row>
    <row r="159" spans="1:18">
      <c r="A159" s="276" t="s">
        <v>5129</v>
      </c>
      <c r="B159" s="276" t="s">
        <v>238</v>
      </c>
      <c r="C159" s="276" t="s">
        <v>229</v>
      </c>
      <c r="D159" s="276" t="s">
        <v>230</v>
      </c>
      <c r="F159" s="276">
        <v>426.5</v>
      </c>
      <c r="G159" s="276">
        <v>18.010000000000002</v>
      </c>
      <c r="H159" s="147">
        <f t="shared" si="5"/>
        <v>31.855000000000004</v>
      </c>
      <c r="I159" s="276" t="s">
        <v>239</v>
      </c>
      <c r="J159" s="276">
        <v>36.241904251643099</v>
      </c>
      <c r="K159" s="276">
        <v>36.606307922126597</v>
      </c>
      <c r="L159" s="276">
        <v>37.3141130390079</v>
      </c>
      <c r="M159" s="276">
        <v>38.457796884907403</v>
      </c>
      <c r="N159" s="276">
        <v>39.625065884810503</v>
      </c>
      <c r="O159" s="276">
        <v>40.321505295144497</v>
      </c>
      <c r="P159" s="276">
        <v>40.652040075875099</v>
      </c>
      <c r="Q159" s="276">
        <v>1.1242245653643399</v>
      </c>
      <c r="R159" s="276" t="s">
        <v>12</v>
      </c>
    </row>
    <row r="160" spans="1:18">
      <c r="A160" s="276" t="s">
        <v>5130</v>
      </c>
      <c r="B160" s="276" t="s">
        <v>240</v>
      </c>
      <c r="C160" s="276" t="s">
        <v>229</v>
      </c>
      <c r="D160" s="276" t="s">
        <v>230</v>
      </c>
      <c r="F160" s="276">
        <v>427.5</v>
      </c>
      <c r="G160" s="276">
        <v>18.309999999999999</v>
      </c>
      <c r="H160" s="147">
        <f t="shared" si="5"/>
        <v>30.50500000000001</v>
      </c>
      <c r="I160" s="276" t="s">
        <v>28</v>
      </c>
      <c r="J160" s="276">
        <v>35.206028749193599</v>
      </c>
      <c r="K160" s="276">
        <v>35.522878586110799</v>
      </c>
      <c r="L160" s="276">
        <v>36.143275077669102</v>
      </c>
      <c r="M160" s="276">
        <v>37.214076419993297</v>
      </c>
      <c r="N160" s="276">
        <v>38.280325986547901</v>
      </c>
      <c r="O160" s="276">
        <v>38.930244816228502</v>
      </c>
      <c r="P160" s="276">
        <v>39.244616688303601</v>
      </c>
      <c r="Q160" s="276">
        <v>1.0382115337589699</v>
      </c>
      <c r="R160" s="276" t="s">
        <v>9</v>
      </c>
    </row>
    <row r="161" spans="1:18">
      <c r="A161" s="276" t="s">
        <v>5131</v>
      </c>
      <c r="B161" s="276" t="s">
        <v>241</v>
      </c>
      <c r="C161" s="276" t="s">
        <v>229</v>
      </c>
      <c r="D161" s="276" t="s">
        <v>230</v>
      </c>
      <c r="F161" s="276">
        <v>430</v>
      </c>
      <c r="G161" s="276">
        <v>19.23</v>
      </c>
      <c r="H161" s="147">
        <f t="shared" si="5"/>
        <v>26.365000000000009</v>
      </c>
      <c r="I161" s="276" t="s">
        <v>242</v>
      </c>
      <c r="J161" s="276">
        <v>31.6639033989631</v>
      </c>
      <c r="K161" s="276">
        <v>31.9341797937279</v>
      </c>
      <c r="L161" s="276">
        <v>32.4441954317832</v>
      </c>
      <c r="M161" s="276">
        <v>33.336592624769601</v>
      </c>
      <c r="N161" s="276">
        <v>34.2311111675102</v>
      </c>
      <c r="O161" s="276">
        <v>34.728624912059601</v>
      </c>
      <c r="P161" s="276">
        <v>34.972616180600397</v>
      </c>
      <c r="Q161" s="276">
        <v>0.85723630481244395</v>
      </c>
      <c r="R161" s="276" t="s">
        <v>9</v>
      </c>
    </row>
    <row r="162" spans="1:18">
      <c r="A162" s="276" t="s">
        <v>5132</v>
      </c>
      <c r="B162" s="276" t="s">
        <v>243</v>
      </c>
      <c r="C162" s="276" t="s">
        <v>229</v>
      </c>
      <c r="D162" s="276" t="s">
        <v>230</v>
      </c>
      <c r="F162" s="276">
        <v>433.4</v>
      </c>
      <c r="G162" s="276">
        <v>18.510000000000002</v>
      </c>
      <c r="H162" s="147">
        <f t="shared" si="5"/>
        <v>29.605000000000004</v>
      </c>
      <c r="I162" s="276" t="s">
        <v>244</v>
      </c>
      <c r="J162" s="276">
        <v>34.362555950655597</v>
      </c>
      <c r="K162" s="276">
        <v>34.715874277984199</v>
      </c>
      <c r="L162" s="276">
        <v>35.339224903079099</v>
      </c>
      <c r="M162" s="276">
        <v>36.379385561517097</v>
      </c>
      <c r="N162" s="276">
        <v>37.416442557846302</v>
      </c>
      <c r="O162" s="276">
        <v>38.025718457908802</v>
      </c>
      <c r="P162" s="276">
        <v>38.321191368811498</v>
      </c>
      <c r="Q162" s="276">
        <v>1.00707664439732</v>
      </c>
      <c r="R162" s="276" t="s">
        <v>9</v>
      </c>
    </row>
    <row r="163" spans="1:18">
      <c r="H163" s="147"/>
    </row>
    <row r="164" spans="1:18">
      <c r="H164" s="147"/>
    </row>
  </sheetData>
  <mergeCells count="1">
    <mergeCell ref="J1:Q1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topLeftCell="D1" zoomScale="130" zoomScaleNormal="130" workbookViewId="0">
      <pane ySplit="2" topLeftCell="A3" activePane="bottomLeft" state="frozen"/>
      <selection pane="bottomLeft" activeCell="J1" activeCellId="1" sqref="M1:M1048576 I1:J1048576"/>
    </sheetView>
  </sheetViews>
  <sheetFormatPr defaultColWidth="8.77734375" defaultRowHeight="10.8"/>
  <cols>
    <col min="1" max="1" width="8.77734375" style="87"/>
    <col min="2" max="2" width="10.33203125" style="87" customWidth="1"/>
    <col min="3" max="3" width="14.6640625" style="87" customWidth="1"/>
    <col min="4" max="8" width="8.77734375" style="87"/>
    <col min="9" max="9" width="8.88671875" style="87" customWidth="1"/>
    <col min="10" max="10" width="15.44140625" style="87" customWidth="1"/>
    <col min="11" max="18" width="6.109375" style="4" customWidth="1"/>
    <col min="19" max="19" width="15.33203125" style="87" customWidth="1"/>
    <col min="20" max="16384" width="8.77734375" style="87"/>
  </cols>
  <sheetData>
    <row r="1" spans="1:19" ht="14.4">
      <c r="K1" s="439" t="s">
        <v>9521</v>
      </c>
      <c r="L1" s="440"/>
      <c r="M1" s="440"/>
      <c r="N1" s="440"/>
      <c r="O1" s="440"/>
      <c r="P1" s="440"/>
      <c r="Q1" s="440"/>
      <c r="R1" s="440"/>
    </row>
    <row r="2" spans="1:19" ht="34.200000000000003" thickBot="1">
      <c r="A2" s="117" t="s">
        <v>4972</v>
      </c>
      <c r="B2" s="70" t="s">
        <v>1</v>
      </c>
      <c r="C2" s="70" t="s">
        <v>2163</v>
      </c>
      <c r="D2" s="70" t="s">
        <v>2164</v>
      </c>
      <c r="E2" s="70" t="s">
        <v>1614</v>
      </c>
      <c r="F2" s="70" t="s">
        <v>2410</v>
      </c>
      <c r="G2" s="70" t="s">
        <v>2782</v>
      </c>
      <c r="H2" s="70" t="s">
        <v>245</v>
      </c>
      <c r="I2" s="70" t="s">
        <v>2411</v>
      </c>
      <c r="J2" s="70" t="s">
        <v>2795</v>
      </c>
      <c r="K2" s="251">
        <v>2.5000000000000001E-2</v>
      </c>
      <c r="L2" s="251">
        <v>0.05</v>
      </c>
      <c r="M2" s="251">
        <v>0.15</v>
      </c>
      <c r="N2" s="251" t="s">
        <v>9519</v>
      </c>
      <c r="O2" s="251">
        <v>0.85</v>
      </c>
      <c r="P2" s="251">
        <v>0.95</v>
      </c>
      <c r="Q2" s="251">
        <v>0.97499999999999998</v>
      </c>
      <c r="R2" s="251" t="s">
        <v>9518</v>
      </c>
      <c r="S2" s="70" t="s">
        <v>1830</v>
      </c>
    </row>
    <row r="3" spans="1:19" ht="11.4" thickTop="1">
      <c r="A3" s="87" t="s">
        <v>9145</v>
      </c>
      <c r="B3" s="87" t="s">
        <v>2796</v>
      </c>
      <c r="C3" s="87" t="s">
        <v>2797</v>
      </c>
      <c r="D3" s="87" t="s">
        <v>2798</v>
      </c>
      <c r="E3" s="87" t="s">
        <v>2799</v>
      </c>
      <c r="F3" s="87">
        <v>99.699999999999989</v>
      </c>
      <c r="G3" s="87">
        <v>-2.1800000000000002</v>
      </c>
      <c r="H3" s="5">
        <f>16.1-4.64*(G3+1)+0.09*(G3+1)*(G3+1)</f>
        <v>21.700516000000004</v>
      </c>
      <c r="I3" s="87" t="s">
        <v>2801</v>
      </c>
      <c r="J3" s="152" t="s">
        <v>2802</v>
      </c>
      <c r="K3" s="403">
        <v>16.8219181212683</v>
      </c>
      <c r="L3" s="403">
        <v>17.4649529239401</v>
      </c>
      <c r="M3" s="403">
        <v>18.7059450875424</v>
      </c>
      <c r="N3" s="403">
        <v>20.948375651354102</v>
      </c>
      <c r="O3" s="403">
        <v>23.1753545241179</v>
      </c>
      <c r="P3" s="403">
        <v>24.462700495929099</v>
      </c>
      <c r="Q3" s="403">
        <v>25.144871265741699</v>
      </c>
      <c r="R3" s="403">
        <v>2.1398030730544799</v>
      </c>
      <c r="S3" s="87" t="s">
        <v>2800</v>
      </c>
    </row>
    <row r="4" spans="1:19">
      <c r="A4" s="87" t="s">
        <v>9146</v>
      </c>
      <c r="B4" s="87" t="s">
        <v>2803</v>
      </c>
      <c r="C4" s="87" t="s">
        <v>2804</v>
      </c>
      <c r="D4" s="87" t="s">
        <v>2798</v>
      </c>
      <c r="E4" s="87" t="s">
        <v>2805</v>
      </c>
      <c r="F4" s="87">
        <v>99.699999999999989</v>
      </c>
      <c r="G4" s="87">
        <v>-3.04</v>
      </c>
      <c r="H4" s="5">
        <f t="shared" ref="H4:H67" si="0">16.1-4.64*(G4+1)+0.09*(G4+1)*(G4+1)</f>
        <v>25.940144000000004</v>
      </c>
      <c r="I4" s="87" t="s">
        <v>2801</v>
      </c>
      <c r="J4" s="152" t="s">
        <v>2802</v>
      </c>
      <c r="K4" s="403">
        <v>19.656590024148901</v>
      </c>
      <c r="L4" s="403">
        <v>20.335534073291299</v>
      </c>
      <c r="M4" s="403">
        <v>21.7007795781014</v>
      </c>
      <c r="N4" s="403">
        <v>23.962722324464</v>
      </c>
      <c r="O4" s="403">
        <v>26.219629501760799</v>
      </c>
      <c r="P4" s="403">
        <v>27.516468869939501</v>
      </c>
      <c r="Q4" s="403">
        <v>28.2610316840005</v>
      </c>
      <c r="R4" s="403">
        <v>2.1798701595213799</v>
      </c>
      <c r="S4" s="87" t="s">
        <v>2806</v>
      </c>
    </row>
    <row r="5" spans="1:19">
      <c r="A5" s="87" t="s">
        <v>9147</v>
      </c>
      <c r="B5" s="87" t="s">
        <v>2807</v>
      </c>
      <c r="C5" s="87" t="s">
        <v>2797</v>
      </c>
      <c r="D5" s="87" t="s">
        <v>2798</v>
      </c>
      <c r="E5" s="87" t="s">
        <v>2799</v>
      </c>
      <c r="F5" s="87">
        <v>99.699999999999989</v>
      </c>
      <c r="G5" s="87">
        <v>-2.42</v>
      </c>
      <c r="H5" s="5">
        <f t="shared" si="0"/>
        <v>22.870276</v>
      </c>
      <c r="I5" s="87" t="s">
        <v>2808</v>
      </c>
      <c r="J5" s="152" t="s">
        <v>2809</v>
      </c>
      <c r="K5" s="403">
        <v>17.4842859559804</v>
      </c>
      <c r="L5" s="403">
        <v>18.211131667425501</v>
      </c>
      <c r="M5" s="403">
        <v>19.5574542535619</v>
      </c>
      <c r="N5" s="403">
        <v>21.797910296314701</v>
      </c>
      <c r="O5" s="403">
        <v>23.989873393021199</v>
      </c>
      <c r="P5" s="403">
        <v>25.348219586271298</v>
      </c>
      <c r="Q5" s="403">
        <v>26.0245109589371</v>
      </c>
      <c r="R5" s="403">
        <v>2.15237495759522</v>
      </c>
      <c r="S5" s="87" t="s">
        <v>2806</v>
      </c>
    </row>
    <row r="6" spans="1:19">
      <c r="A6" s="87" t="s">
        <v>9148</v>
      </c>
      <c r="B6" s="87" t="s">
        <v>2810</v>
      </c>
      <c r="C6" s="87" t="s">
        <v>2804</v>
      </c>
      <c r="D6" s="87" t="s">
        <v>2798</v>
      </c>
      <c r="E6" s="87" t="s">
        <v>2799</v>
      </c>
      <c r="F6" s="87">
        <v>99.899999999999991</v>
      </c>
      <c r="G6" s="87">
        <v>-2.13</v>
      </c>
      <c r="H6" s="5">
        <f t="shared" si="0"/>
        <v>21.458120999999998</v>
      </c>
      <c r="I6" s="87" t="s">
        <v>2801</v>
      </c>
      <c r="J6" s="152" t="s">
        <v>2811</v>
      </c>
      <c r="K6" s="403">
        <v>16.6473196604375</v>
      </c>
      <c r="L6" s="403">
        <v>17.330618154250299</v>
      </c>
      <c r="M6" s="403">
        <v>18.554546324538698</v>
      </c>
      <c r="N6" s="403">
        <v>20.7577237683204</v>
      </c>
      <c r="O6" s="403">
        <v>22.934534874394199</v>
      </c>
      <c r="P6" s="403">
        <v>24.2831840182489</v>
      </c>
      <c r="Q6" s="403">
        <v>24.986480678506801</v>
      </c>
      <c r="R6" s="403">
        <v>2.1386221968385901</v>
      </c>
      <c r="S6" s="87" t="s">
        <v>2806</v>
      </c>
    </row>
    <row r="7" spans="1:19">
      <c r="A7" s="87" t="s">
        <v>9149</v>
      </c>
      <c r="B7" s="87" t="s">
        <v>2807</v>
      </c>
      <c r="C7" s="87" t="s">
        <v>2812</v>
      </c>
      <c r="D7" s="87" t="s">
        <v>2798</v>
      </c>
      <c r="E7" s="87" t="s">
        <v>2799</v>
      </c>
      <c r="F7" s="87">
        <v>99.899999999999991</v>
      </c>
      <c r="G7" s="87">
        <v>-2.72</v>
      </c>
      <c r="H7" s="5">
        <f t="shared" si="0"/>
        <v>24.347056000000002</v>
      </c>
      <c r="I7" s="87" t="s">
        <v>2801</v>
      </c>
      <c r="J7" s="152" t="s">
        <v>2802</v>
      </c>
      <c r="K7" s="403">
        <v>18.668748438721501</v>
      </c>
      <c r="L7" s="403">
        <v>19.341458914406999</v>
      </c>
      <c r="M7" s="403">
        <v>20.598980193323101</v>
      </c>
      <c r="N7" s="403">
        <v>22.8367968600291</v>
      </c>
      <c r="O7" s="403">
        <v>25.092670042664501</v>
      </c>
      <c r="P7" s="403">
        <v>26.411243550822199</v>
      </c>
      <c r="Q7" s="403">
        <v>27.067269039446799</v>
      </c>
      <c r="R7" s="403">
        <v>2.1478912105964301</v>
      </c>
      <c r="S7" s="87" t="s">
        <v>2806</v>
      </c>
    </row>
    <row r="8" spans="1:19">
      <c r="A8" s="87" t="s">
        <v>9150</v>
      </c>
      <c r="B8" s="87" t="s">
        <v>2803</v>
      </c>
      <c r="C8" s="87" t="s">
        <v>2813</v>
      </c>
      <c r="D8" s="87" t="s">
        <v>2798</v>
      </c>
      <c r="E8" s="87" t="s">
        <v>2799</v>
      </c>
      <c r="F8" s="87">
        <v>100.32</v>
      </c>
      <c r="G8" s="87">
        <v>-2.61</v>
      </c>
      <c r="H8" s="5">
        <f t="shared" si="0"/>
        <v>23.803688999999999</v>
      </c>
      <c r="I8" s="87" t="s">
        <v>2815</v>
      </c>
      <c r="J8" s="152" t="s">
        <v>2816</v>
      </c>
      <c r="K8" s="403">
        <v>18.329027679194699</v>
      </c>
      <c r="L8" s="403">
        <v>18.938756759883699</v>
      </c>
      <c r="M8" s="403">
        <v>20.242614767318099</v>
      </c>
      <c r="N8" s="403">
        <v>22.4716198360411</v>
      </c>
      <c r="O8" s="403">
        <v>24.679196202562601</v>
      </c>
      <c r="P8" s="403">
        <v>26.0352203189737</v>
      </c>
      <c r="Q8" s="403">
        <v>26.684273781292202</v>
      </c>
      <c r="R8" s="403">
        <v>2.1405978480006098</v>
      </c>
      <c r="S8" s="87" t="s">
        <v>2814</v>
      </c>
    </row>
    <row r="9" spans="1:19">
      <c r="A9" s="87" t="s">
        <v>9151</v>
      </c>
      <c r="B9" s="87" t="s">
        <v>2807</v>
      </c>
      <c r="C9" s="87" t="s">
        <v>2812</v>
      </c>
      <c r="D9" s="87" t="s">
        <v>2817</v>
      </c>
      <c r="E9" s="87" t="s">
        <v>2818</v>
      </c>
      <c r="F9" s="87">
        <v>100.32</v>
      </c>
      <c r="G9" s="87">
        <v>-2.65</v>
      </c>
      <c r="H9" s="5">
        <f t="shared" si="0"/>
        <v>24.001024999999998</v>
      </c>
      <c r="I9" s="87" t="s">
        <v>2801</v>
      </c>
      <c r="J9" s="152" t="s">
        <v>2819</v>
      </c>
      <c r="K9" s="403">
        <v>18.366763560709899</v>
      </c>
      <c r="L9" s="403">
        <v>19.110093411710899</v>
      </c>
      <c r="M9" s="403">
        <v>20.4174351397264</v>
      </c>
      <c r="N9" s="403">
        <v>22.6022142808098</v>
      </c>
      <c r="O9" s="403">
        <v>24.800150934291199</v>
      </c>
      <c r="P9" s="403">
        <v>26.047305625760298</v>
      </c>
      <c r="Q9" s="403">
        <v>26.693031567023599</v>
      </c>
      <c r="R9" s="403">
        <v>2.12386914061761</v>
      </c>
      <c r="S9" s="87" t="s">
        <v>2806</v>
      </c>
    </row>
    <row r="10" spans="1:19">
      <c r="A10" s="87" t="s">
        <v>9152</v>
      </c>
      <c r="B10" s="87" t="s">
        <v>2803</v>
      </c>
      <c r="C10" s="87" t="s">
        <v>2804</v>
      </c>
      <c r="D10" s="87" t="s">
        <v>2820</v>
      </c>
      <c r="E10" s="87" t="s">
        <v>2821</v>
      </c>
      <c r="F10" s="87">
        <v>100.32</v>
      </c>
      <c r="G10" s="87">
        <v>-2.72</v>
      </c>
      <c r="H10" s="5">
        <f t="shared" si="0"/>
        <v>24.347056000000002</v>
      </c>
      <c r="I10" s="87" t="s">
        <v>2822</v>
      </c>
      <c r="J10" s="152" t="s">
        <v>2802</v>
      </c>
      <c r="K10" s="403">
        <v>18.666006831246602</v>
      </c>
      <c r="L10" s="403">
        <v>19.347152034183601</v>
      </c>
      <c r="M10" s="403">
        <v>20.651095375083599</v>
      </c>
      <c r="N10" s="403">
        <v>22.858935491561901</v>
      </c>
      <c r="O10" s="403">
        <v>25.1001554699683</v>
      </c>
      <c r="P10" s="403">
        <v>26.392898023364602</v>
      </c>
      <c r="Q10" s="403">
        <v>27.042285240997199</v>
      </c>
      <c r="R10" s="403">
        <v>2.1480670581785501</v>
      </c>
      <c r="S10" s="87" t="s">
        <v>2800</v>
      </c>
    </row>
    <row r="11" spans="1:19">
      <c r="A11" s="87" t="s">
        <v>9153</v>
      </c>
      <c r="B11" s="87" t="s">
        <v>2810</v>
      </c>
      <c r="C11" s="87" t="s">
        <v>2812</v>
      </c>
      <c r="D11" s="87" t="s">
        <v>2823</v>
      </c>
      <c r="E11" s="87" t="s">
        <v>2824</v>
      </c>
      <c r="F11" s="87">
        <v>100.36999999999999</v>
      </c>
      <c r="G11" s="87">
        <v>-2</v>
      </c>
      <c r="H11" s="5">
        <f t="shared" si="0"/>
        <v>20.830000000000002</v>
      </c>
      <c r="I11" s="87" t="s">
        <v>2801</v>
      </c>
      <c r="J11" s="152" t="s">
        <v>2816</v>
      </c>
      <c r="K11" s="403">
        <v>16.131631949156699</v>
      </c>
      <c r="L11" s="403">
        <v>16.772798903561</v>
      </c>
      <c r="M11" s="403">
        <v>18.128556920055601</v>
      </c>
      <c r="N11" s="403">
        <v>20.314469959478</v>
      </c>
      <c r="O11" s="403">
        <v>22.521104585661401</v>
      </c>
      <c r="P11" s="403">
        <v>23.894827224389299</v>
      </c>
      <c r="Q11" s="403">
        <v>24.5311574912777</v>
      </c>
      <c r="R11" s="403">
        <v>2.14814957826112</v>
      </c>
      <c r="S11" s="87" t="s">
        <v>2806</v>
      </c>
    </row>
    <row r="12" spans="1:19">
      <c r="A12" s="87" t="s">
        <v>9154</v>
      </c>
      <c r="B12" s="87" t="s">
        <v>2803</v>
      </c>
      <c r="C12" s="87" t="s">
        <v>2804</v>
      </c>
      <c r="D12" s="87" t="s">
        <v>2823</v>
      </c>
      <c r="E12" s="87" t="s">
        <v>2799</v>
      </c>
      <c r="F12" s="87">
        <v>100.36999999999999</v>
      </c>
      <c r="G12" s="87">
        <v>-2.91</v>
      </c>
      <c r="H12" s="5">
        <f t="shared" si="0"/>
        <v>25.290729000000002</v>
      </c>
      <c r="I12" s="87" t="s">
        <v>2801</v>
      </c>
      <c r="J12" s="152" t="s">
        <v>2802</v>
      </c>
      <c r="K12" s="403">
        <v>19.299928427581801</v>
      </c>
      <c r="L12" s="403">
        <v>19.988494848586001</v>
      </c>
      <c r="M12" s="403">
        <v>21.318369961237799</v>
      </c>
      <c r="N12" s="403">
        <v>23.5082242029846</v>
      </c>
      <c r="O12" s="403">
        <v>25.685213847673001</v>
      </c>
      <c r="P12" s="403">
        <v>27.0180608136445</v>
      </c>
      <c r="Q12" s="403">
        <v>27.722410548330899</v>
      </c>
      <c r="R12" s="403">
        <v>2.1254138187728899</v>
      </c>
      <c r="S12" s="87" t="s">
        <v>2825</v>
      </c>
    </row>
    <row r="13" spans="1:19">
      <c r="A13" s="87" t="s">
        <v>9155</v>
      </c>
      <c r="B13" s="87" t="s">
        <v>2803</v>
      </c>
      <c r="C13" s="87" t="s">
        <v>2812</v>
      </c>
      <c r="D13" s="87" t="s">
        <v>2798</v>
      </c>
      <c r="E13" s="87" t="s">
        <v>2799</v>
      </c>
      <c r="F13" s="87">
        <v>100.38</v>
      </c>
      <c r="G13" s="87">
        <v>-2.65</v>
      </c>
      <c r="H13" s="5">
        <f t="shared" si="0"/>
        <v>24.001024999999998</v>
      </c>
      <c r="I13" s="87" t="s">
        <v>2826</v>
      </c>
      <c r="J13" s="152" t="s">
        <v>2816</v>
      </c>
      <c r="K13" s="403">
        <v>18.4134898301037</v>
      </c>
      <c r="L13" s="403">
        <v>19.093903696169701</v>
      </c>
      <c r="M13" s="403">
        <v>20.4022688820714</v>
      </c>
      <c r="N13" s="403">
        <v>22.596978041698701</v>
      </c>
      <c r="O13" s="403">
        <v>24.7954992871373</v>
      </c>
      <c r="P13" s="403">
        <v>26.095483691095598</v>
      </c>
      <c r="Q13" s="403">
        <v>26.722830893872601</v>
      </c>
      <c r="R13" s="403">
        <v>2.1294214092801802</v>
      </c>
      <c r="S13" s="87" t="s">
        <v>2806</v>
      </c>
    </row>
    <row r="14" spans="1:19">
      <c r="A14" s="87" t="s">
        <v>9156</v>
      </c>
      <c r="B14" s="87" t="s">
        <v>2803</v>
      </c>
      <c r="C14" s="87" t="s">
        <v>2804</v>
      </c>
      <c r="D14" s="87" t="s">
        <v>2798</v>
      </c>
      <c r="E14" s="87" t="s">
        <v>2799</v>
      </c>
      <c r="F14" s="87">
        <v>100.39</v>
      </c>
      <c r="G14" s="87">
        <v>-2.9</v>
      </c>
      <c r="H14" s="5">
        <f t="shared" si="0"/>
        <v>25.2409</v>
      </c>
      <c r="I14" s="87" t="s">
        <v>2801</v>
      </c>
      <c r="J14" s="152" t="s">
        <v>2816</v>
      </c>
      <c r="K14" s="403">
        <v>19.298643467492401</v>
      </c>
      <c r="L14" s="403">
        <v>19.951568658494399</v>
      </c>
      <c r="M14" s="403">
        <v>21.313248046866502</v>
      </c>
      <c r="N14" s="403">
        <v>23.490939434013502</v>
      </c>
      <c r="O14" s="403">
        <v>25.6636239961543</v>
      </c>
      <c r="P14" s="403">
        <v>26.982397456517202</v>
      </c>
      <c r="Q14" s="403">
        <v>27.620735784677802</v>
      </c>
      <c r="R14" s="403">
        <v>2.1256830232595898</v>
      </c>
      <c r="S14" s="87" t="s">
        <v>2800</v>
      </c>
    </row>
    <row r="15" spans="1:19">
      <c r="A15" s="87" t="s">
        <v>9157</v>
      </c>
      <c r="B15" s="87" t="s">
        <v>2807</v>
      </c>
      <c r="C15" s="87" t="s">
        <v>2804</v>
      </c>
      <c r="D15" s="87" t="s">
        <v>2798</v>
      </c>
      <c r="E15" s="87" t="s">
        <v>2799</v>
      </c>
      <c r="F15" s="87">
        <v>100.39999999999999</v>
      </c>
      <c r="G15" s="87">
        <v>-2.33</v>
      </c>
      <c r="H15" s="5">
        <f t="shared" si="0"/>
        <v>22.430401</v>
      </c>
      <c r="I15" s="87" t="s">
        <v>2801</v>
      </c>
      <c r="J15" s="152" t="s">
        <v>2816</v>
      </c>
      <c r="K15" s="403">
        <v>17.279168641180899</v>
      </c>
      <c r="L15" s="403">
        <v>17.9459443610988</v>
      </c>
      <c r="M15" s="403">
        <v>19.222526853434299</v>
      </c>
      <c r="N15" s="403">
        <v>21.427969615633899</v>
      </c>
      <c r="O15" s="403">
        <v>23.611383352902301</v>
      </c>
      <c r="P15" s="403">
        <v>24.9249987015288</v>
      </c>
      <c r="Q15" s="403">
        <v>25.611887799529701</v>
      </c>
      <c r="R15" s="403">
        <v>2.1270003565987201</v>
      </c>
      <c r="S15" s="87" t="s">
        <v>2827</v>
      </c>
    </row>
    <row r="16" spans="1:19">
      <c r="A16" s="87" t="s">
        <v>9158</v>
      </c>
      <c r="B16" s="87" t="s">
        <v>2803</v>
      </c>
      <c r="C16" s="87" t="s">
        <v>2828</v>
      </c>
      <c r="D16" s="87" t="s">
        <v>2820</v>
      </c>
      <c r="E16" s="87" t="s">
        <v>2829</v>
      </c>
      <c r="F16" s="87">
        <v>100.50999999999999</v>
      </c>
      <c r="G16" s="87">
        <v>-3.1</v>
      </c>
      <c r="H16" s="5">
        <f t="shared" si="0"/>
        <v>26.2409</v>
      </c>
      <c r="I16" s="87" t="s">
        <v>2815</v>
      </c>
      <c r="J16" s="152" t="s">
        <v>2816</v>
      </c>
      <c r="K16" s="403">
        <v>20.058186742565201</v>
      </c>
      <c r="L16" s="403">
        <v>20.7141124902606</v>
      </c>
      <c r="M16" s="403">
        <v>21.996337791322201</v>
      </c>
      <c r="N16" s="403">
        <v>24.2013566518138</v>
      </c>
      <c r="O16" s="403">
        <v>26.393516803731998</v>
      </c>
      <c r="P16" s="403">
        <v>27.699867231510101</v>
      </c>
      <c r="Q16" s="403">
        <v>28.397288785763902</v>
      </c>
      <c r="R16" s="403">
        <v>2.1204230029417399</v>
      </c>
      <c r="S16" s="87" t="s">
        <v>2800</v>
      </c>
    </row>
    <row r="17" spans="1:19">
      <c r="A17" s="87" t="s">
        <v>9159</v>
      </c>
      <c r="B17" s="87" t="s">
        <v>2807</v>
      </c>
      <c r="C17" s="87" t="s">
        <v>2804</v>
      </c>
      <c r="D17" s="87" t="s">
        <v>2823</v>
      </c>
      <c r="E17" s="87" t="s">
        <v>2829</v>
      </c>
      <c r="F17" s="87">
        <v>100.52</v>
      </c>
      <c r="G17" s="87">
        <v>-2.52</v>
      </c>
      <c r="H17" s="5">
        <f t="shared" si="0"/>
        <v>23.360735999999999</v>
      </c>
      <c r="I17" s="87" t="s">
        <v>2822</v>
      </c>
      <c r="J17" s="152" t="s">
        <v>2802</v>
      </c>
      <c r="K17" s="403">
        <v>17.997926518260901</v>
      </c>
      <c r="L17" s="403">
        <v>18.677245047715601</v>
      </c>
      <c r="M17" s="403">
        <v>19.955813840127899</v>
      </c>
      <c r="N17" s="403">
        <v>22.172825332445498</v>
      </c>
      <c r="O17" s="403">
        <v>24.384031855163201</v>
      </c>
      <c r="P17" s="403">
        <v>25.729395899992401</v>
      </c>
      <c r="Q17" s="403">
        <v>26.384411106137801</v>
      </c>
      <c r="R17" s="403">
        <v>2.13316612788174</v>
      </c>
      <c r="S17" s="87" t="s">
        <v>2827</v>
      </c>
    </row>
    <row r="18" spans="1:19">
      <c r="A18" s="87" t="s">
        <v>9160</v>
      </c>
      <c r="B18" s="87" t="s">
        <v>2810</v>
      </c>
      <c r="C18" s="87" t="s">
        <v>2804</v>
      </c>
      <c r="D18" s="87" t="s">
        <v>2798</v>
      </c>
      <c r="E18" s="87" t="s">
        <v>2829</v>
      </c>
      <c r="F18" s="87">
        <v>100.53</v>
      </c>
      <c r="G18" s="87">
        <v>-2.42</v>
      </c>
      <c r="H18" s="5">
        <f t="shared" si="0"/>
        <v>22.870276</v>
      </c>
      <c r="I18" s="87" t="s">
        <v>2801</v>
      </c>
      <c r="J18" s="152" t="s">
        <v>2802</v>
      </c>
      <c r="K18" s="403">
        <v>17.7156270474898</v>
      </c>
      <c r="L18" s="403">
        <v>18.313552766208701</v>
      </c>
      <c r="M18" s="403">
        <v>19.5487011562963</v>
      </c>
      <c r="N18" s="403">
        <v>21.7914233253486</v>
      </c>
      <c r="O18" s="403">
        <v>24.024295258027301</v>
      </c>
      <c r="P18" s="403">
        <v>25.339053352957102</v>
      </c>
      <c r="Q18" s="403">
        <v>25.985511561647201</v>
      </c>
      <c r="R18" s="403">
        <v>2.1318174015903</v>
      </c>
      <c r="S18" s="87" t="s">
        <v>2806</v>
      </c>
    </row>
    <row r="19" spans="1:19">
      <c r="A19" s="87" t="s">
        <v>9161</v>
      </c>
      <c r="B19" s="87" t="s">
        <v>2803</v>
      </c>
      <c r="C19" s="87" t="s">
        <v>2804</v>
      </c>
      <c r="D19" s="87" t="s">
        <v>2830</v>
      </c>
      <c r="E19" s="87" t="s">
        <v>2829</v>
      </c>
      <c r="F19" s="87">
        <v>100.53999999999999</v>
      </c>
      <c r="G19" s="87">
        <v>-2.5499999999999998</v>
      </c>
      <c r="H19" s="5">
        <f t="shared" si="0"/>
        <v>23.508225000000003</v>
      </c>
      <c r="I19" s="87" t="s">
        <v>2822</v>
      </c>
      <c r="J19" s="152" t="s">
        <v>2802</v>
      </c>
      <c r="K19" s="403">
        <v>18.042237586863699</v>
      </c>
      <c r="L19" s="403">
        <v>18.641990940666599</v>
      </c>
      <c r="M19" s="403">
        <v>20.038178420699001</v>
      </c>
      <c r="N19" s="403">
        <v>22.231026491441501</v>
      </c>
      <c r="O19" s="403">
        <v>24.4359530264394</v>
      </c>
      <c r="P19" s="403">
        <v>25.7323490886467</v>
      </c>
      <c r="Q19" s="403">
        <v>26.3843680028065</v>
      </c>
      <c r="R19" s="403">
        <v>2.1318742111237201</v>
      </c>
      <c r="S19" s="87" t="s">
        <v>2806</v>
      </c>
    </row>
    <row r="20" spans="1:19">
      <c r="A20" s="87" t="s">
        <v>9162</v>
      </c>
      <c r="B20" s="87" t="s">
        <v>2803</v>
      </c>
      <c r="C20" s="87" t="s">
        <v>2812</v>
      </c>
      <c r="D20" s="87" t="s">
        <v>2798</v>
      </c>
      <c r="E20" s="87" t="s">
        <v>2831</v>
      </c>
      <c r="F20" s="87">
        <v>100.53999999999999</v>
      </c>
      <c r="G20" s="87">
        <v>-2.65</v>
      </c>
      <c r="H20" s="5">
        <f t="shared" si="0"/>
        <v>24.001024999999998</v>
      </c>
      <c r="I20" s="87" t="s">
        <v>2801</v>
      </c>
      <c r="J20" s="152" t="s">
        <v>2816</v>
      </c>
      <c r="K20" s="403">
        <v>18.398965033632699</v>
      </c>
      <c r="L20" s="403">
        <v>19.089527739902199</v>
      </c>
      <c r="M20" s="403">
        <v>20.363403874119602</v>
      </c>
      <c r="N20" s="403">
        <v>22.618531495944399</v>
      </c>
      <c r="O20" s="403">
        <v>24.863305419219099</v>
      </c>
      <c r="P20" s="403">
        <v>26.1906495292274</v>
      </c>
      <c r="Q20" s="403">
        <v>26.7868344652574</v>
      </c>
      <c r="R20" s="403">
        <v>2.16398606727993</v>
      </c>
      <c r="S20" s="87" t="s">
        <v>2806</v>
      </c>
    </row>
    <row r="21" spans="1:19">
      <c r="A21" s="87" t="s">
        <v>9163</v>
      </c>
      <c r="B21" s="87" t="s">
        <v>2807</v>
      </c>
      <c r="C21" s="87" t="s">
        <v>2804</v>
      </c>
      <c r="D21" s="87" t="s">
        <v>2823</v>
      </c>
      <c r="E21" s="87" t="s">
        <v>2829</v>
      </c>
      <c r="F21" s="87">
        <v>100.53999999999999</v>
      </c>
      <c r="G21" s="87">
        <v>-2.72</v>
      </c>
      <c r="H21" s="5">
        <f t="shared" si="0"/>
        <v>24.347056000000002</v>
      </c>
      <c r="I21" s="87" t="s">
        <v>2815</v>
      </c>
      <c r="J21" s="152" t="s">
        <v>2816</v>
      </c>
      <c r="K21" s="403">
        <v>18.752434335152</v>
      </c>
      <c r="L21" s="403">
        <v>19.4196639381544</v>
      </c>
      <c r="M21" s="403">
        <v>20.6887505293302</v>
      </c>
      <c r="N21" s="403">
        <v>22.903050224327799</v>
      </c>
      <c r="O21" s="403">
        <v>25.094038407309998</v>
      </c>
      <c r="P21" s="403">
        <v>26.4568089056344</v>
      </c>
      <c r="Q21" s="403">
        <v>27.094303203870702</v>
      </c>
      <c r="R21" s="403">
        <v>2.1155294029588099</v>
      </c>
      <c r="S21" s="87" t="s">
        <v>2827</v>
      </c>
    </row>
    <row r="22" spans="1:19">
      <c r="A22" s="87" t="s">
        <v>9164</v>
      </c>
      <c r="B22" s="87" t="s">
        <v>2807</v>
      </c>
      <c r="C22" s="87" t="s">
        <v>2797</v>
      </c>
      <c r="D22" s="87" t="s">
        <v>2820</v>
      </c>
      <c r="E22" s="87" t="s">
        <v>2829</v>
      </c>
      <c r="F22" s="87">
        <v>100.53999999999999</v>
      </c>
      <c r="G22" s="87">
        <v>-2.76</v>
      </c>
      <c r="H22" s="5">
        <f t="shared" si="0"/>
        <v>24.545183999999999</v>
      </c>
      <c r="I22" s="87" t="s">
        <v>2815</v>
      </c>
      <c r="J22" s="152" t="s">
        <v>2816</v>
      </c>
      <c r="K22" s="403">
        <v>18.768132908894799</v>
      </c>
      <c r="L22" s="403">
        <v>19.482748747876101</v>
      </c>
      <c r="M22" s="403">
        <v>20.7973611633087</v>
      </c>
      <c r="N22" s="403">
        <v>23.015698791550399</v>
      </c>
      <c r="O22" s="403">
        <v>25.270213059898399</v>
      </c>
      <c r="P22" s="403">
        <v>26.613329683946599</v>
      </c>
      <c r="Q22" s="403">
        <v>27.2486124636381</v>
      </c>
      <c r="R22" s="403">
        <v>2.1604258169327899</v>
      </c>
      <c r="S22" s="87" t="s">
        <v>2806</v>
      </c>
    </row>
    <row r="23" spans="1:19">
      <c r="A23" s="87" t="s">
        <v>9165</v>
      </c>
      <c r="B23" s="87" t="s">
        <v>2832</v>
      </c>
      <c r="C23" s="87" t="s">
        <v>2804</v>
      </c>
      <c r="D23" s="87" t="s">
        <v>2830</v>
      </c>
      <c r="E23" s="87" t="s">
        <v>2833</v>
      </c>
      <c r="F23" s="87">
        <v>100.53999999999999</v>
      </c>
      <c r="G23" s="87">
        <v>-2.95</v>
      </c>
      <c r="H23" s="5">
        <f t="shared" si="0"/>
        <v>25.490225000000002</v>
      </c>
      <c r="I23" s="87" t="s">
        <v>2801</v>
      </c>
      <c r="J23" s="152" t="s">
        <v>2802</v>
      </c>
      <c r="K23" s="403">
        <v>19.559349411724799</v>
      </c>
      <c r="L23" s="403">
        <v>20.2170245927156</v>
      </c>
      <c r="M23" s="403">
        <v>21.460475864419099</v>
      </c>
      <c r="N23" s="403">
        <v>23.697665237831199</v>
      </c>
      <c r="O23" s="403">
        <v>25.9174406253826</v>
      </c>
      <c r="P23" s="403">
        <v>27.2283005511689</v>
      </c>
      <c r="Q23" s="403">
        <v>27.892662778536899</v>
      </c>
      <c r="R23" s="403">
        <v>2.1281579317184698</v>
      </c>
      <c r="S23" s="87" t="s">
        <v>2825</v>
      </c>
    </row>
    <row r="24" spans="1:19">
      <c r="A24" s="87" t="s">
        <v>9166</v>
      </c>
      <c r="B24" s="87" t="s">
        <v>2803</v>
      </c>
      <c r="C24" s="87" t="s">
        <v>2797</v>
      </c>
      <c r="D24" s="87" t="s">
        <v>2798</v>
      </c>
      <c r="E24" s="87" t="s">
        <v>2834</v>
      </c>
      <c r="F24" s="87">
        <v>100.53999999999999</v>
      </c>
      <c r="G24" s="87">
        <v>-3</v>
      </c>
      <c r="H24" s="5">
        <f t="shared" si="0"/>
        <v>25.740000000000002</v>
      </c>
      <c r="I24" s="87" t="s">
        <v>2801</v>
      </c>
      <c r="J24" s="152" t="s">
        <v>2802</v>
      </c>
      <c r="K24" s="403">
        <v>19.6877041100078</v>
      </c>
      <c r="L24" s="403">
        <v>20.3458718821121</v>
      </c>
      <c r="M24" s="403">
        <v>21.623216866046398</v>
      </c>
      <c r="N24" s="403">
        <v>23.840577882343901</v>
      </c>
      <c r="O24" s="403">
        <v>26.091236334284201</v>
      </c>
      <c r="P24" s="403">
        <v>27.350586451606599</v>
      </c>
      <c r="Q24" s="403">
        <v>27.949481805526901</v>
      </c>
      <c r="R24" s="403">
        <v>2.1347916475331998</v>
      </c>
      <c r="S24" s="87" t="s">
        <v>2800</v>
      </c>
    </row>
    <row r="25" spans="1:19">
      <c r="A25" s="87" t="s">
        <v>9167</v>
      </c>
      <c r="B25" s="87" t="s">
        <v>2803</v>
      </c>
      <c r="C25" s="87" t="s">
        <v>2813</v>
      </c>
      <c r="D25" s="87" t="s">
        <v>2823</v>
      </c>
      <c r="E25" s="87" t="s">
        <v>2833</v>
      </c>
      <c r="F25" s="87">
        <v>100.53999999999999</v>
      </c>
      <c r="G25" s="87">
        <v>-3.15</v>
      </c>
      <c r="H25" s="5">
        <f t="shared" si="0"/>
        <v>26.492025000000002</v>
      </c>
      <c r="I25" s="87" t="s">
        <v>2801</v>
      </c>
      <c r="J25" s="152" t="s">
        <v>2802</v>
      </c>
      <c r="K25" s="403">
        <v>20.129437424699699</v>
      </c>
      <c r="L25" s="403">
        <v>20.777179867328901</v>
      </c>
      <c r="M25" s="403">
        <v>22.123686112219101</v>
      </c>
      <c r="N25" s="403">
        <v>24.370409848328698</v>
      </c>
      <c r="O25" s="403">
        <v>26.583217538978602</v>
      </c>
      <c r="P25" s="403">
        <v>27.860931349704401</v>
      </c>
      <c r="Q25" s="403">
        <v>28.5323838167639</v>
      </c>
      <c r="R25" s="403">
        <v>2.1487750749530101</v>
      </c>
      <c r="S25" s="87" t="s">
        <v>2806</v>
      </c>
    </row>
    <row r="26" spans="1:19">
      <c r="A26" s="87" t="s">
        <v>9168</v>
      </c>
      <c r="B26" s="87" t="s">
        <v>2810</v>
      </c>
      <c r="C26" s="87" t="s">
        <v>2804</v>
      </c>
      <c r="D26" s="87" t="s">
        <v>2798</v>
      </c>
      <c r="E26" s="87" t="s">
        <v>2829</v>
      </c>
      <c r="F26" s="87">
        <v>100.55</v>
      </c>
      <c r="G26" s="87">
        <v>-3.2</v>
      </c>
      <c r="H26" s="5">
        <f t="shared" si="0"/>
        <v>26.743600000000001</v>
      </c>
      <c r="I26" s="87" t="s">
        <v>2801</v>
      </c>
      <c r="J26" s="152" t="s">
        <v>2835</v>
      </c>
      <c r="K26" s="403">
        <v>20.389818761005099</v>
      </c>
      <c r="L26" s="403">
        <v>21.048513698462799</v>
      </c>
      <c r="M26" s="403">
        <v>22.350553261713198</v>
      </c>
      <c r="N26" s="403">
        <v>24.552710191839999</v>
      </c>
      <c r="O26" s="403">
        <v>26.743593593796302</v>
      </c>
      <c r="P26" s="403">
        <v>28.058290733642799</v>
      </c>
      <c r="Q26" s="403">
        <v>28.75694933158</v>
      </c>
      <c r="R26" s="403">
        <v>2.1317703359814901</v>
      </c>
      <c r="S26" s="87" t="s">
        <v>2806</v>
      </c>
    </row>
    <row r="27" spans="1:19">
      <c r="A27" s="87" t="s">
        <v>9169</v>
      </c>
      <c r="B27" s="87" t="s">
        <v>2807</v>
      </c>
      <c r="C27" s="87" t="s">
        <v>2804</v>
      </c>
      <c r="D27" s="87" t="s">
        <v>2823</v>
      </c>
      <c r="E27" s="87" t="s">
        <v>2833</v>
      </c>
      <c r="F27" s="87">
        <v>100.55</v>
      </c>
      <c r="G27" s="87">
        <v>-3.05</v>
      </c>
      <c r="H27" s="5">
        <f t="shared" si="0"/>
        <v>25.990225000000002</v>
      </c>
      <c r="I27" s="87" t="s">
        <v>2808</v>
      </c>
      <c r="J27" s="152" t="s">
        <v>2809</v>
      </c>
      <c r="K27" s="403">
        <v>19.938913303519801</v>
      </c>
      <c r="L27" s="403">
        <v>20.594412790531901</v>
      </c>
      <c r="M27" s="403">
        <v>21.819265467235201</v>
      </c>
      <c r="N27" s="403">
        <v>24.050040267341299</v>
      </c>
      <c r="O27" s="403">
        <v>26.257076769942401</v>
      </c>
      <c r="P27" s="403">
        <v>27.605727886753201</v>
      </c>
      <c r="Q27" s="403">
        <v>28.317151782198099</v>
      </c>
      <c r="R27" s="403">
        <v>2.1359510476363899</v>
      </c>
      <c r="S27" s="87" t="s">
        <v>2806</v>
      </c>
    </row>
    <row r="28" spans="1:19">
      <c r="A28" s="87" t="s">
        <v>9170</v>
      </c>
      <c r="B28" s="87" t="s">
        <v>2810</v>
      </c>
      <c r="C28" s="87" t="s">
        <v>2812</v>
      </c>
      <c r="D28" s="87" t="s">
        <v>2823</v>
      </c>
      <c r="E28" s="87" t="s">
        <v>2829</v>
      </c>
      <c r="F28" s="87">
        <v>100.55</v>
      </c>
      <c r="G28" s="87">
        <v>-3.15</v>
      </c>
      <c r="H28" s="5">
        <f t="shared" si="0"/>
        <v>26.492025000000002</v>
      </c>
      <c r="I28" s="87" t="s">
        <v>2801</v>
      </c>
      <c r="J28" s="152" t="s">
        <v>2836</v>
      </c>
      <c r="K28" s="403">
        <v>20.207672836474899</v>
      </c>
      <c r="L28" s="403">
        <v>20.866238741135401</v>
      </c>
      <c r="M28" s="403">
        <v>22.1467886667618</v>
      </c>
      <c r="N28" s="403">
        <v>24.354909492391702</v>
      </c>
      <c r="O28" s="403">
        <v>26.532590168372501</v>
      </c>
      <c r="P28" s="403">
        <v>27.783952155043998</v>
      </c>
      <c r="Q28" s="403">
        <v>28.448279989155498</v>
      </c>
      <c r="R28" s="403">
        <v>2.1141466067016199</v>
      </c>
      <c r="S28" s="87" t="s">
        <v>2825</v>
      </c>
    </row>
    <row r="29" spans="1:19">
      <c r="A29" s="87" t="s">
        <v>9171</v>
      </c>
      <c r="B29" s="87" t="s">
        <v>2810</v>
      </c>
      <c r="C29" s="87" t="s">
        <v>2812</v>
      </c>
      <c r="D29" s="87" t="s">
        <v>2823</v>
      </c>
      <c r="E29" s="87" t="s">
        <v>2829</v>
      </c>
      <c r="F29" s="87">
        <v>100.55999999999999</v>
      </c>
      <c r="G29" s="87">
        <v>-3.32</v>
      </c>
      <c r="H29" s="5">
        <f t="shared" si="0"/>
        <v>27.349216000000002</v>
      </c>
      <c r="I29" s="87" t="s">
        <v>2822</v>
      </c>
      <c r="J29" s="152" t="s">
        <v>2816</v>
      </c>
      <c r="K29" s="403">
        <v>20.826412561200499</v>
      </c>
      <c r="L29" s="403">
        <v>21.476164251644999</v>
      </c>
      <c r="M29" s="403">
        <v>22.7587508335479</v>
      </c>
      <c r="N29" s="403">
        <v>24.995155940816002</v>
      </c>
      <c r="O29" s="403">
        <v>27.251590552208999</v>
      </c>
      <c r="P29" s="403">
        <v>28.523232937765702</v>
      </c>
      <c r="Q29" s="403">
        <v>29.255750243647402</v>
      </c>
      <c r="R29" s="403">
        <v>2.1482837041673801</v>
      </c>
      <c r="S29" s="87" t="s">
        <v>2827</v>
      </c>
    </row>
    <row r="30" spans="1:19">
      <c r="A30" s="87" t="s">
        <v>9172</v>
      </c>
      <c r="B30" s="87" t="s">
        <v>2807</v>
      </c>
      <c r="C30" s="87" t="s">
        <v>2813</v>
      </c>
      <c r="D30" s="87" t="s">
        <v>2837</v>
      </c>
      <c r="E30" s="87" t="s">
        <v>2829</v>
      </c>
      <c r="F30" s="87">
        <v>100.55999999999999</v>
      </c>
      <c r="G30" s="87">
        <v>-3.6</v>
      </c>
      <c r="H30" s="5">
        <f t="shared" si="0"/>
        <v>28.772400000000001</v>
      </c>
      <c r="I30" s="87" t="s">
        <v>2822</v>
      </c>
      <c r="J30" s="152" t="s">
        <v>2816</v>
      </c>
      <c r="K30" s="403">
        <v>21.7094032693518</v>
      </c>
      <c r="L30" s="403">
        <v>22.437189666140402</v>
      </c>
      <c r="M30" s="403">
        <v>23.723479684921699</v>
      </c>
      <c r="N30" s="403">
        <v>25.9392820744694</v>
      </c>
      <c r="O30" s="403">
        <v>28.1676563487847</v>
      </c>
      <c r="P30" s="403">
        <v>29.503158132152201</v>
      </c>
      <c r="Q30" s="403">
        <v>30.123736352341599</v>
      </c>
      <c r="R30" s="403">
        <v>2.14093092261218</v>
      </c>
      <c r="S30" s="87" t="s">
        <v>2814</v>
      </c>
    </row>
    <row r="31" spans="1:19">
      <c r="A31" s="87" t="s">
        <v>9173</v>
      </c>
      <c r="B31" s="87" t="s">
        <v>2803</v>
      </c>
      <c r="C31" s="87" t="s">
        <v>2804</v>
      </c>
      <c r="D31" s="87" t="s">
        <v>2798</v>
      </c>
      <c r="E31" s="87" t="s">
        <v>2838</v>
      </c>
      <c r="F31" s="87">
        <v>100.55999999999999</v>
      </c>
      <c r="G31" s="87">
        <v>-3.68</v>
      </c>
      <c r="H31" s="5">
        <f t="shared" si="0"/>
        <v>29.181616000000002</v>
      </c>
      <c r="I31" s="87" t="s">
        <v>2808</v>
      </c>
      <c r="J31" s="152" t="s">
        <v>2802</v>
      </c>
      <c r="K31" s="403">
        <v>22.0947287049534</v>
      </c>
      <c r="L31" s="403">
        <v>22.7738821462662</v>
      </c>
      <c r="M31" s="403">
        <v>24.044759882743399</v>
      </c>
      <c r="N31" s="403">
        <v>26.288586943814298</v>
      </c>
      <c r="O31" s="403">
        <v>28.519036405622401</v>
      </c>
      <c r="P31" s="403">
        <v>29.740654101777899</v>
      </c>
      <c r="Q31" s="403">
        <v>30.424969761543998</v>
      </c>
      <c r="R31" s="403">
        <v>2.1415597464599299</v>
      </c>
      <c r="S31" s="87" t="s">
        <v>2806</v>
      </c>
    </row>
    <row r="32" spans="1:19">
      <c r="A32" s="87" t="s">
        <v>9174</v>
      </c>
      <c r="B32" s="87" t="s">
        <v>2803</v>
      </c>
      <c r="C32" s="87" t="s">
        <v>2828</v>
      </c>
      <c r="D32" s="87" t="s">
        <v>2823</v>
      </c>
      <c r="E32" s="87" t="s">
        <v>2833</v>
      </c>
      <c r="F32" s="87">
        <v>100.57</v>
      </c>
      <c r="G32" s="87">
        <v>-3.2</v>
      </c>
      <c r="H32" s="5">
        <f t="shared" si="0"/>
        <v>26.743600000000001</v>
      </c>
      <c r="I32" s="87" t="s">
        <v>2801</v>
      </c>
      <c r="J32" s="152" t="s">
        <v>2809</v>
      </c>
      <c r="K32" s="403">
        <v>20.2893230642578</v>
      </c>
      <c r="L32" s="403">
        <v>21.0026007742037</v>
      </c>
      <c r="M32" s="403">
        <v>22.3413178757854</v>
      </c>
      <c r="N32" s="403">
        <v>24.543043612831301</v>
      </c>
      <c r="O32" s="403">
        <v>26.771676248304399</v>
      </c>
      <c r="P32" s="403">
        <v>28.080520843991501</v>
      </c>
      <c r="Q32" s="403">
        <v>28.678838868290601</v>
      </c>
      <c r="R32" s="403">
        <v>2.1388872653978002</v>
      </c>
      <c r="S32" s="87" t="s">
        <v>2806</v>
      </c>
    </row>
    <row r="33" spans="1:19">
      <c r="A33" s="87" t="s">
        <v>9175</v>
      </c>
      <c r="B33" s="87" t="s">
        <v>2803</v>
      </c>
      <c r="C33" s="87" t="s">
        <v>2804</v>
      </c>
      <c r="D33" s="87" t="s">
        <v>2798</v>
      </c>
      <c r="E33" s="87" t="s">
        <v>2829</v>
      </c>
      <c r="F33" s="87">
        <v>100.58</v>
      </c>
      <c r="G33" s="87">
        <v>-3.1</v>
      </c>
      <c r="H33" s="5">
        <f t="shared" si="0"/>
        <v>26.2409</v>
      </c>
      <c r="I33" s="87" t="s">
        <v>2801</v>
      </c>
      <c r="J33" s="152" t="s">
        <v>2839</v>
      </c>
      <c r="K33" s="403">
        <v>20.011317851639799</v>
      </c>
      <c r="L33" s="403">
        <v>20.706753722111099</v>
      </c>
      <c r="M33" s="403">
        <v>21.988865927531201</v>
      </c>
      <c r="N33" s="403">
        <v>24.196515099438901</v>
      </c>
      <c r="O33" s="403">
        <v>26.427870741370601</v>
      </c>
      <c r="P33" s="403">
        <v>27.730564144283999</v>
      </c>
      <c r="Q33" s="403">
        <v>28.329092868848701</v>
      </c>
      <c r="R33" s="403">
        <v>2.1240498839907</v>
      </c>
      <c r="S33" s="87" t="s">
        <v>2800</v>
      </c>
    </row>
    <row r="34" spans="1:19">
      <c r="A34" s="87" t="s">
        <v>9176</v>
      </c>
      <c r="B34" s="87" t="s">
        <v>2807</v>
      </c>
      <c r="C34" s="87" t="s">
        <v>2812</v>
      </c>
      <c r="D34" s="87" t="s">
        <v>2798</v>
      </c>
      <c r="E34" s="87" t="s">
        <v>2833</v>
      </c>
      <c r="F34" s="87">
        <v>100.58</v>
      </c>
      <c r="G34" s="87">
        <v>-2.5499999999999998</v>
      </c>
      <c r="H34" s="5">
        <f t="shared" si="0"/>
        <v>23.508225000000003</v>
      </c>
      <c r="I34" s="87" t="s">
        <v>2840</v>
      </c>
      <c r="J34" s="152" t="s">
        <v>2809</v>
      </c>
      <c r="K34" s="403">
        <v>18.064379071892599</v>
      </c>
      <c r="L34" s="403">
        <v>18.733728035165498</v>
      </c>
      <c r="M34" s="403">
        <v>19.995245072482799</v>
      </c>
      <c r="N34" s="403">
        <v>22.237450683701201</v>
      </c>
      <c r="O34" s="403">
        <v>24.422147874941398</v>
      </c>
      <c r="P34" s="403">
        <v>25.757050853986101</v>
      </c>
      <c r="Q34" s="403">
        <v>26.425839173130399</v>
      </c>
      <c r="R34" s="403">
        <v>2.1388250514481202</v>
      </c>
      <c r="S34" s="87" t="s">
        <v>2800</v>
      </c>
    </row>
    <row r="35" spans="1:19">
      <c r="A35" s="87" t="s">
        <v>9177</v>
      </c>
      <c r="B35" s="87" t="s">
        <v>2803</v>
      </c>
      <c r="C35" s="87" t="s">
        <v>2812</v>
      </c>
      <c r="D35" s="87" t="s">
        <v>2798</v>
      </c>
      <c r="E35" s="87" t="s">
        <v>2829</v>
      </c>
      <c r="F35" s="87">
        <v>100.66</v>
      </c>
      <c r="G35" s="87">
        <v>-2.95</v>
      </c>
      <c r="H35" s="5">
        <f t="shared" si="0"/>
        <v>25.490225000000002</v>
      </c>
      <c r="I35" s="87" t="s">
        <v>2822</v>
      </c>
      <c r="J35" s="152" t="s">
        <v>2809</v>
      </c>
      <c r="K35" s="403">
        <v>19.484281639868801</v>
      </c>
      <c r="L35" s="403">
        <v>20.1700754085829</v>
      </c>
      <c r="M35" s="403">
        <v>21.492932407279302</v>
      </c>
      <c r="N35" s="403">
        <v>23.6746907256104</v>
      </c>
      <c r="O35" s="403">
        <v>25.840268206190601</v>
      </c>
      <c r="P35" s="403">
        <v>27.205887731159098</v>
      </c>
      <c r="Q35" s="403">
        <v>27.827466994957099</v>
      </c>
      <c r="R35" s="403">
        <v>2.12622508662063</v>
      </c>
      <c r="S35" s="87" t="s">
        <v>2806</v>
      </c>
    </row>
    <row r="36" spans="1:19">
      <c r="A36" s="87" t="s">
        <v>9178</v>
      </c>
      <c r="B36" s="87" t="s">
        <v>2807</v>
      </c>
      <c r="C36" s="87" t="s">
        <v>2812</v>
      </c>
      <c r="D36" s="87" t="s">
        <v>2798</v>
      </c>
      <c r="E36" s="87" t="s">
        <v>2829</v>
      </c>
      <c r="F36" s="87">
        <v>100.66</v>
      </c>
      <c r="G36" s="87">
        <v>-3.05</v>
      </c>
      <c r="H36" s="5">
        <f t="shared" si="0"/>
        <v>25.990225000000002</v>
      </c>
      <c r="I36" s="87" t="s">
        <v>2840</v>
      </c>
      <c r="J36" s="152" t="s">
        <v>2809</v>
      </c>
      <c r="K36" s="403">
        <v>19.864505359234499</v>
      </c>
      <c r="L36" s="403">
        <v>20.575137959411801</v>
      </c>
      <c r="M36" s="403">
        <v>21.841510514042099</v>
      </c>
      <c r="N36" s="403">
        <v>24.010935589060001</v>
      </c>
      <c r="O36" s="403">
        <v>26.221195147414299</v>
      </c>
      <c r="P36" s="403">
        <v>27.5413278638582</v>
      </c>
      <c r="Q36" s="403">
        <v>28.2161325394692</v>
      </c>
      <c r="R36" s="403">
        <v>2.1113659152626401</v>
      </c>
      <c r="S36" s="87" t="s">
        <v>2800</v>
      </c>
    </row>
    <row r="37" spans="1:19">
      <c r="A37" s="87" t="s">
        <v>9179</v>
      </c>
      <c r="B37" s="87" t="s">
        <v>2803</v>
      </c>
      <c r="C37" s="87" t="s">
        <v>2804</v>
      </c>
      <c r="D37" s="87" t="s">
        <v>2798</v>
      </c>
      <c r="E37" s="87" t="s">
        <v>2834</v>
      </c>
      <c r="F37" s="87">
        <v>100.67999999999999</v>
      </c>
      <c r="G37" s="87">
        <v>-2.75</v>
      </c>
      <c r="H37" s="5">
        <f t="shared" si="0"/>
        <v>24.495625</v>
      </c>
      <c r="I37" s="87" t="s">
        <v>2822</v>
      </c>
      <c r="J37" s="152" t="s">
        <v>2839</v>
      </c>
      <c r="K37" s="403">
        <v>18.797699130877501</v>
      </c>
      <c r="L37" s="403">
        <v>19.456067584078699</v>
      </c>
      <c r="M37" s="403">
        <v>20.745370984894901</v>
      </c>
      <c r="N37" s="403">
        <v>22.976822559345099</v>
      </c>
      <c r="O37" s="403">
        <v>25.180804360727699</v>
      </c>
      <c r="P37" s="403">
        <v>26.448314590653698</v>
      </c>
      <c r="Q37" s="403">
        <v>27.1156031741539</v>
      </c>
      <c r="R37" s="403">
        <v>2.13542652730764</v>
      </c>
      <c r="S37" s="87" t="s">
        <v>2806</v>
      </c>
    </row>
    <row r="38" spans="1:19">
      <c r="A38" s="87" t="s">
        <v>9180</v>
      </c>
      <c r="B38" s="87" t="s">
        <v>2807</v>
      </c>
      <c r="C38" s="87" t="s">
        <v>2804</v>
      </c>
      <c r="D38" s="87" t="s">
        <v>2798</v>
      </c>
      <c r="E38" s="87" t="s">
        <v>2829</v>
      </c>
      <c r="F38" s="87">
        <v>100.72</v>
      </c>
      <c r="G38" s="87">
        <v>-2.75</v>
      </c>
      <c r="H38" s="5">
        <f t="shared" si="0"/>
        <v>24.495625</v>
      </c>
      <c r="I38" s="87" t="s">
        <v>2841</v>
      </c>
      <c r="J38" s="152" t="s">
        <v>2839</v>
      </c>
      <c r="K38" s="403">
        <v>18.723951080309401</v>
      </c>
      <c r="L38" s="403">
        <v>19.437738499663201</v>
      </c>
      <c r="M38" s="403">
        <v>20.7353170757927</v>
      </c>
      <c r="N38" s="403">
        <v>22.953981794110099</v>
      </c>
      <c r="O38" s="403">
        <v>25.1819861351014</v>
      </c>
      <c r="P38" s="403">
        <v>26.444194496988001</v>
      </c>
      <c r="Q38" s="403">
        <v>27.108034654348</v>
      </c>
      <c r="R38" s="403">
        <v>2.1430728618341099</v>
      </c>
      <c r="S38" s="87" t="s">
        <v>2806</v>
      </c>
    </row>
    <row r="39" spans="1:19">
      <c r="A39" s="87" t="s">
        <v>9181</v>
      </c>
      <c r="B39" s="87" t="s">
        <v>2807</v>
      </c>
      <c r="C39" s="87" t="s">
        <v>2804</v>
      </c>
      <c r="D39" s="87" t="s">
        <v>2798</v>
      </c>
      <c r="E39" s="87" t="s">
        <v>2829</v>
      </c>
      <c r="F39" s="87">
        <v>100.72</v>
      </c>
      <c r="G39" s="87">
        <v>-2.95</v>
      </c>
      <c r="H39" s="5">
        <f t="shared" si="0"/>
        <v>25.490225000000002</v>
      </c>
      <c r="I39" s="87" t="s">
        <v>2822</v>
      </c>
      <c r="J39" s="152" t="s">
        <v>2839</v>
      </c>
      <c r="K39" s="403">
        <v>19.482962677859899</v>
      </c>
      <c r="L39" s="403">
        <v>20.125618199917799</v>
      </c>
      <c r="M39" s="403">
        <v>21.403522111688801</v>
      </c>
      <c r="N39" s="403">
        <v>23.6333824605729</v>
      </c>
      <c r="O39" s="403">
        <v>25.866074574240901</v>
      </c>
      <c r="P39" s="403">
        <v>27.1549773883388</v>
      </c>
      <c r="Q39" s="403">
        <v>27.8629247338623</v>
      </c>
      <c r="R39" s="403">
        <v>2.1403127202177501</v>
      </c>
      <c r="S39" s="87" t="s">
        <v>2806</v>
      </c>
    </row>
    <row r="40" spans="1:19">
      <c r="A40" s="87" t="s">
        <v>9182</v>
      </c>
      <c r="B40" s="87" t="s">
        <v>2807</v>
      </c>
      <c r="C40" s="87" t="s">
        <v>2812</v>
      </c>
      <c r="D40" s="87" t="s">
        <v>2823</v>
      </c>
      <c r="E40" s="87" t="s">
        <v>2829</v>
      </c>
      <c r="F40" s="87">
        <v>100.74</v>
      </c>
      <c r="G40" s="87">
        <v>-3.1</v>
      </c>
      <c r="H40" s="5">
        <f t="shared" si="0"/>
        <v>26.2409</v>
      </c>
      <c r="I40" s="87" t="s">
        <v>2801</v>
      </c>
      <c r="J40" s="152" t="s">
        <v>2809</v>
      </c>
      <c r="K40" s="403">
        <v>20.094794148667098</v>
      </c>
      <c r="L40" s="403">
        <v>20.720018599441499</v>
      </c>
      <c r="M40" s="403">
        <v>22.0059845599393</v>
      </c>
      <c r="N40" s="403">
        <v>24.2219552144598</v>
      </c>
      <c r="O40" s="403">
        <v>26.404402480010098</v>
      </c>
      <c r="P40" s="403">
        <v>27.698923664481502</v>
      </c>
      <c r="Q40" s="403">
        <v>28.2902542267652</v>
      </c>
      <c r="R40" s="403">
        <v>2.1202575965963102</v>
      </c>
      <c r="S40" s="87" t="s">
        <v>2806</v>
      </c>
    </row>
    <row r="41" spans="1:19">
      <c r="A41" s="87" t="s">
        <v>9183</v>
      </c>
      <c r="B41" s="87" t="s">
        <v>2803</v>
      </c>
      <c r="C41" s="87" t="s">
        <v>2804</v>
      </c>
      <c r="D41" s="87" t="s">
        <v>2798</v>
      </c>
      <c r="E41" s="87" t="s">
        <v>2829</v>
      </c>
      <c r="F41" s="87">
        <v>100.74</v>
      </c>
      <c r="G41" s="87">
        <v>-2.71</v>
      </c>
      <c r="H41" s="5">
        <f t="shared" si="0"/>
        <v>24.297569000000003</v>
      </c>
      <c r="I41" s="87" t="s">
        <v>2808</v>
      </c>
      <c r="J41" s="152" t="s">
        <v>2809</v>
      </c>
      <c r="K41" s="403">
        <v>18.5547417427262</v>
      </c>
      <c r="L41" s="403">
        <v>19.237078670952801</v>
      </c>
      <c r="M41" s="403">
        <v>20.618816073641302</v>
      </c>
      <c r="N41" s="403">
        <v>22.826239036404701</v>
      </c>
      <c r="O41" s="403">
        <v>25.008566397095102</v>
      </c>
      <c r="P41" s="403">
        <v>26.3157440283623</v>
      </c>
      <c r="Q41" s="403">
        <v>27.047420210378</v>
      </c>
      <c r="R41" s="403">
        <v>2.1501239507675001</v>
      </c>
      <c r="S41" s="87" t="s">
        <v>2806</v>
      </c>
    </row>
    <row r="42" spans="1:19">
      <c r="A42" s="87" t="s">
        <v>9184</v>
      </c>
      <c r="B42" s="87" t="s">
        <v>2803</v>
      </c>
      <c r="C42" s="87" t="s">
        <v>2804</v>
      </c>
      <c r="D42" s="87" t="s">
        <v>2823</v>
      </c>
      <c r="E42" s="87" t="s">
        <v>2829</v>
      </c>
      <c r="F42" s="87">
        <v>100.75</v>
      </c>
      <c r="G42" s="87">
        <v>-3.19</v>
      </c>
      <c r="H42" s="5">
        <f t="shared" si="0"/>
        <v>26.693249000000002</v>
      </c>
      <c r="I42" s="87" t="s">
        <v>2801</v>
      </c>
      <c r="J42" s="152" t="s">
        <v>2809</v>
      </c>
      <c r="K42" s="403">
        <v>20.375320839543299</v>
      </c>
      <c r="L42" s="403">
        <v>20.977838421288599</v>
      </c>
      <c r="M42" s="403">
        <v>22.315905943626898</v>
      </c>
      <c r="N42" s="403">
        <v>24.511631597325302</v>
      </c>
      <c r="O42" s="403">
        <v>26.751867390237798</v>
      </c>
      <c r="P42" s="403">
        <v>28.038446622838102</v>
      </c>
      <c r="Q42" s="403">
        <v>28.7081956747666</v>
      </c>
      <c r="R42" s="403">
        <v>2.13171551887238</v>
      </c>
      <c r="S42" s="87" t="s">
        <v>2800</v>
      </c>
    </row>
    <row r="43" spans="1:19">
      <c r="A43" s="87" t="s">
        <v>9185</v>
      </c>
      <c r="B43" s="87" t="s">
        <v>2803</v>
      </c>
      <c r="C43" s="87" t="s">
        <v>2804</v>
      </c>
      <c r="D43" s="87" t="s">
        <v>2798</v>
      </c>
      <c r="E43" s="87" t="s">
        <v>2831</v>
      </c>
      <c r="F43" s="87">
        <v>100.75</v>
      </c>
      <c r="G43" s="87">
        <v>-2.92</v>
      </c>
      <c r="H43" s="5">
        <f t="shared" si="0"/>
        <v>25.340576000000002</v>
      </c>
      <c r="I43" s="87" t="s">
        <v>2822</v>
      </c>
      <c r="J43" s="152" t="s">
        <v>2809</v>
      </c>
      <c r="K43" s="403">
        <v>19.315347389820001</v>
      </c>
      <c r="L43" s="403">
        <v>20.005154354556801</v>
      </c>
      <c r="M43" s="403">
        <v>21.3128871565177</v>
      </c>
      <c r="N43" s="403">
        <v>23.5384852741652</v>
      </c>
      <c r="O43" s="403">
        <v>25.753594789248002</v>
      </c>
      <c r="P43" s="403">
        <v>27.034821059637501</v>
      </c>
      <c r="Q43" s="403">
        <v>27.715564406823599</v>
      </c>
      <c r="R43" s="403">
        <v>2.13715664776152</v>
      </c>
      <c r="S43" s="87" t="s">
        <v>2806</v>
      </c>
    </row>
    <row r="44" spans="1:19">
      <c r="A44" s="87" t="s">
        <v>9186</v>
      </c>
      <c r="B44" s="87" t="s">
        <v>2810</v>
      </c>
      <c r="C44" s="87" t="s">
        <v>2828</v>
      </c>
      <c r="D44" s="87" t="s">
        <v>2823</v>
      </c>
      <c r="E44" s="87" t="s">
        <v>2833</v>
      </c>
      <c r="F44" s="87">
        <v>100.75999999999999</v>
      </c>
      <c r="G44" s="87">
        <v>-3</v>
      </c>
      <c r="H44" s="5">
        <f t="shared" si="0"/>
        <v>25.740000000000002</v>
      </c>
      <c r="I44" s="87" t="s">
        <v>2801</v>
      </c>
      <c r="J44" s="152" t="s">
        <v>2809</v>
      </c>
      <c r="K44" s="403">
        <v>19.703967854569399</v>
      </c>
      <c r="L44" s="403">
        <v>20.4139628582768</v>
      </c>
      <c r="M44" s="403">
        <v>21.721730902594601</v>
      </c>
      <c r="N44" s="403">
        <v>23.8968333830753</v>
      </c>
      <c r="O44" s="403">
        <v>26.126861808890698</v>
      </c>
      <c r="P44" s="403">
        <v>27.414492350625402</v>
      </c>
      <c r="Q44" s="403">
        <v>28.060277165766301</v>
      </c>
      <c r="R44" s="403">
        <v>2.1287148002037801</v>
      </c>
      <c r="S44" s="87" t="s">
        <v>2806</v>
      </c>
    </row>
    <row r="45" spans="1:19">
      <c r="A45" s="87" t="s">
        <v>9187</v>
      </c>
      <c r="B45" s="87" t="s">
        <v>2803</v>
      </c>
      <c r="C45" s="87" t="s">
        <v>2804</v>
      </c>
      <c r="D45" s="87" t="s">
        <v>2798</v>
      </c>
      <c r="E45" s="87" t="s">
        <v>2833</v>
      </c>
      <c r="F45" s="87">
        <v>100.75999999999999</v>
      </c>
      <c r="G45" s="87">
        <v>-3.08</v>
      </c>
      <c r="H45" s="5">
        <f t="shared" si="0"/>
        <v>26.140575999999999</v>
      </c>
      <c r="I45" s="87" t="s">
        <v>2822</v>
      </c>
      <c r="J45" s="152" t="s">
        <v>2839</v>
      </c>
      <c r="K45" s="403">
        <v>19.921145032340402</v>
      </c>
      <c r="L45" s="403">
        <v>20.596455497369799</v>
      </c>
      <c r="M45" s="403">
        <v>21.947465171456599</v>
      </c>
      <c r="N45" s="403">
        <v>24.1569539191118</v>
      </c>
      <c r="O45" s="403">
        <v>26.3769193112661</v>
      </c>
      <c r="P45" s="403">
        <v>27.632813570469501</v>
      </c>
      <c r="Q45" s="403">
        <v>28.295263754595901</v>
      </c>
      <c r="R45" s="403">
        <v>2.1458184129485902</v>
      </c>
      <c r="S45" s="87" t="s">
        <v>2827</v>
      </c>
    </row>
    <row r="46" spans="1:19">
      <c r="A46" s="87" t="s">
        <v>9188</v>
      </c>
      <c r="B46" s="87" t="s">
        <v>2803</v>
      </c>
      <c r="C46" s="87" t="s">
        <v>2812</v>
      </c>
      <c r="D46" s="87" t="s">
        <v>2798</v>
      </c>
      <c r="E46" s="87" t="s">
        <v>2829</v>
      </c>
      <c r="F46" s="87">
        <v>100.77</v>
      </c>
      <c r="G46" s="87">
        <v>-2.14</v>
      </c>
      <c r="H46" s="5">
        <f t="shared" si="0"/>
        <v>21.506564000000001</v>
      </c>
      <c r="I46" s="87" t="s">
        <v>2822</v>
      </c>
      <c r="J46" s="152" t="s">
        <v>2839</v>
      </c>
      <c r="K46" s="403">
        <v>16.668745288166001</v>
      </c>
      <c r="L46" s="403">
        <v>17.2947174063898</v>
      </c>
      <c r="M46" s="403">
        <v>18.609683635120501</v>
      </c>
      <c r="N46" s="403">
        <v>20.833555574759799</v>
      </c>
      <c r="O46" s="403">
        <v>23.025597570521299</v>
      </c>
      <c r="P46" s="403">
        <v>24.309796941688798</v>
      </c>
      <c r="Q46" s="403">
        <v>25.050248862672198</v>
      </c>
      <c r="R46" s="403">
        <v>2.1386372780111702</v>
      </c>
      <c r="S46" s="87" t="s">
        <v>2827</v>
      </c>
    </row>
    <row r="47" spans="1:19">
      <c r="A47" s="87" t="s">
        <v>9189</v>
      </c>
      <c r="B47" s="87" t="s">
        <v>2803</v>
      </c>
      <c r="C47" s="87" t="s">
        <v>2812</v>
      </c>
      <c r="D47" s="87" t="s">
        <v>2798</v>
      </c>
      <c r="E47" s="87" t="s">
        <v>2829</v>
      </c>
      <c r="F47" s="87">
        <v>100.77</v>
      </c>
      <c r="G47" s="87">
        <v>-2.37</v>
      </c>
      <c r="H47" s="5">
        <f t="shared" si="0"/>
        <v>22.625721000000002</v>
      </c>
      <c r="I47" s="87" t="s">
        <v>2801</v>
      </c>
      <c r="J47" s="152" t="s">
        <v>2839</v>
      </c>
      <c r="K47" s="403">
        <v>17.401473077095901</v>
      </c>
      <c r="L47" s="403">
        <v>18.0660934629135</v>
      </c>
      <c r="M47" s="403">
        <v>19.381235994908401</v>
      </c>
      <c r="N47" s="403">
        <v>21.616989435834402</v>
      </c>
      <c r="O47" s="403">
        <v>23.837549118784999</v>
      </c>
      <c r="P47" s="403">
        <v>25.1159999279662</v>
      </c>
      <c r="Q47" s="403">
        <v>25.7732602422223</v>
      </c>
      <c r="R47" s="403">
        <v>2.1494775941969899</v>
      </c>
      <c r="S47" s="87" t="s">
        <v>2827</v>
      </c>
    </row>
    <row r="48" spans="1:19">
      <c r="A48" s="87" t="s">
        <v>9190</v>
      </c>
      <c r="B48" s="87" t="s">
        <v>2803</v>
      </c>
      <c r="C48" s="87" t="s">
        <v>2812</v>
      </c>
      <c r="D48" s="87" t="s">
        <v>2820</v>
      </c>
      <c r="E48" s="87" t="s">
        <v>2833</v>
      </c>
      <c r="F48" s="87">
        <v>100.77</v>
      </c>
      <c r="G48" s="87">
        <v>-2.84</v>
      </c>
      <c r="H48" s="5">
        <f t="shared" si="0"/>
        <v>24.942304</v>
      </c>
      <c r="I48" s="87" t="s">
        <v>2801</v>
      </c>
      <c r="J48" s="152" t="s">
        <v>2809</v>
      </c>
      <c r="K48" s="403">
        <v>19.034455908607899</v>
      </c>
      <c r="L48" s="403">
        <v>19.748974489567502</v>
      </c>
      <c r="M48" s="403">
        <v>21.096726103990701</v>
      </c>
      <c r="N48" s="403">
        <v>23.261141250459801</v>
      </c>
      <c r="O48" s="403">
        <v>25.439315861770901</v>
      </c>
      <c r="P48" s="403">
        <v>26.774384479712001</v>
      </c>
      <c r="Q48" s="403">
        <v>27.447312370744601</v>
      </c>
      <c r="R48" s="403">
        <v>2.1262604914949699</v>
      </c>
      <c r="S48" s="87" t="s">
        <v>2800</v>
      </c>
    </row>
    <row r="49" spans="1:19">
      <c r="A49" s="87" t="s">
        <v>9191</v>
      </c>
      <c r="B49" s="87" t="s">
        <v>2803</v>
      </c>
      <c r="C49" s="87" t="s">
        <v>2797</v>
      </c>
      <c r="D49" s="87" t="s">
        <v>2820</v>
      </c>
      <c r="E49" s="87" t="s">
        <v>2833</v>
      </c>
      <c r="F49" s="87">
        <v>100.77</v>
      </c>
      <c r="G49" s="87">
        <v>-3.01</v>
      </c>
      <c r="H49" s="5">
        <f t="shared" si="0"/>
        <v>25.790009000000001</v>
      </c>
      <c r="I49" s="87" t="s">
        <v>2801</v>
      </c>
      <c r="J49" s="152" t="s">
        <v>2809</v>
      </c>
      <c r="K49" s="403">
        <v>19.7184936858086</v>
      </c>
      <c r="L49" s="403">
        <v>20.328338873748098</v>
      </c>
      <c r="M49" s="403">
        <v>21.677149636898299</v>
      </c>
      <c r="N49" s="403">
        <v>23.8754945005285</v>
      </c>
      <c r="O49" s="403">
        <v>26.095986831195798</v>
      </c>
      <c r="P49" s="403">
        <v>27.3371975094968</v>
      </c>
      <c r="Q49" s="403">
        <v>28.060334592199801</v>
      </c>
      <c r="R49" s="403">
        <v>2.1253448212195298</v>
      </c>
      <c r="S49" s="87" t="s">
        <v>2800</v>
      </c>
    </row>
    <row r="50" spans="1:19">
      <c r="A50" s="87" t="s">
        <v>9192</v>
      </c>
      <c r="B50" s="87" t="s">
        <v>2803</v>
      </c>
      <c r="C50" s="87" t="s">
        <v>2804</v>
      </c>
      <c r="D50" s="87" t="s">
        <v>2798</v>
      </c>
      <c r="E50" s="87" t="s">
        <v>2829</v>
      </c>
      <c r="F50" s="87">
        <v>100.77</v>
      </c>
      <c r="G50" s="87">
        <v>-3.12</v>
      </c>
      <c r="H50" s="5">
        <f t="shared" si="0"/>
        <v>26.341296000000003</v>
      </c>
      <c r="I50" s="87" t="s">
        <v>2801</v>
      </c>
      <c r="J50" s="152" t="s">
        <v>2809</v>
      </c>
      <c r="K50" s="403">
        <v>20.178062038735899</v>
      </c>
      <c r="L50" s="403">
        <v>20.769943253621399</v>
      </c>
      <c r="M50" s="403">
        <v>22.1127748707584</v>
      </c>
      <c r="N50" s="403">
        <v>24.3006198388067</v>
      </c>
      <c r="O50" s="403">
        <v>26.483509341573701</v>
      </c>
      <c r="P50" s="403">
        <v>27.796368005702199</v>
      </c>
      <c r="Q50" s="403">
        <v>28.514327971697199</v>
      </c>
      <c r="R50" s="403">
        <v>2.12299617654199</v>
      </c>
      <c r="S50" s="87" t="s">
        <v>2806</v>
      </c>
    </row>
    <row r="51" spans="1:19">
      <c r="A51" s="87" t="s">
        <v>9193</v>
      </c>
      <c r="B51" s="87" t="s">
        <v>2796</v>
      </c>
      <c r="C51" s="87" t="s">
        <v>2804</v>
      </c>
      <c r="D51" s="87" t="s">
        <v>2798</v>
      </c>
      <c r="E51" s="87" t="s">
        <v>2834</v>
      </c>
      <c r="F51" s="87">
        <v>100.78</v>
      </c>
      <c r="G51" s="87">
        <v>-3.73</v>
      </c>
      <c r="H51" s="5">
        <f t="shared" si="0"/>
        <v>29.437961000000001</v>
      </c>
      <c r="I51" s="87" t="s">
        <v>2822</v>
      </c>
      <c r="J51" s="152" t="s">
        <v>2842</v>
      </c>
      <c r="K51" s="403">
        <v>22.255101233201799</v>
      </c>
      <c r="L51" s="403">
        <v>22.9396153177271</v>
      </c>
      <c r="M51" s="403">
        <v>24.248732001777601</v>
      </c>
      <c r="N51" s="403">
        <v>26.4646611321587</v>
      </c>
      <c r="O51" s="403">
        <v>28.657263732443901</v>
      </c>
      <c r="P51" s="403">
        <v>29.912568362334301</v>
      </c>
      <c r="Q51" s="403">
        <v>30.615740717735399</v>
      </c>
      <c r="R51" s="403">
        <v>2.1335349720492198</v>
      </c>
      <c r="S51" s="87" t="s">
        <v>2827</v>
      </c>
    </row>
    <row r="52" spans="1:19">
      <c r="A52" s="87" t="s">
        <v>9194</v>
      </c>
      <c r="B52" s="87" t="s">
        <v>2807</v>
      </c>
      <c r="C52" s="87" t="s">
        <v>2812</v>
      </c>
      <c r="D52" s="87" t="s">
        <v>2798</v>
      </c>
      <c r="E52" s="87" t="s">
        <v>2833</v>
      </c>
      <c r="F52" s="87">
        <v>100.78999999999999</v>
      </c>
      <c r="G52" s="87">
        <v>-3.03</v>
      </c>
      <c r="H52" s="5">
        <f t="shared" si="0"/>
        <v>25.890080999999999</v>
      </c>
      <c r="I52" s="87" t="s">
        <v>2801</v>
      </c>
      <c r="J52" s="152" t="s">
        <v>2809</v>
      </c>
      <c r="K52" s="403">
        <v>19.785207366029201</v>
      </c>
      <c r="L52" s="403">
        <v>20.456102019472802</v>
      </c>
      <c r="M52" s="403">
        <v>21.73408251275</v>
      </c>
      <c r="N52" s="403">
        <v>23.944412739697899</v>
      </c>
      <c r="O52" s="403">
        <v>26.180359455420199</v>
      </c>
      <c r="P52" s="403">
        <v>27.4864282201763</v>
      </c>
      <c r="Q52" s="403">
        <v>28.1376536978978</v>
      </c>
      <c r="R52" s="403">
        <v>2.1397497608052798</v>
      </c>
      <c r="S52" s="87" t="s">
        <v>2806</v>
      </c>
    </row>
    <row r="53" spans="1:19">
      <c r="A53" s="87" t="s">
        <v>9195</v>
      </c>
      <c r="B53" s="87" t="s">
        <v>2803</v>
      </c>
      <c r="C53" s="87" t="s">
        <v>2804</v>
      </c>
      <c r="D53" s="87" t="s">
        <v>2798</v>
      </c>
      <c r="E53" s="87" t="s">
        <v>2829</v>
      </c>
      <c r="F53" s="87">
        <v>100.8</v>
      </c>
      <c r="G53" s="87">
        <v>-2.5</v>
      </c>
      <c r="H53" s="5">
        <f t="shared" si="0"/>
        <v>23.262500000000003</v>
      </c>
      <c r="I53" s="87" t="s">
        <v>2801</v>
      </c>
      <c r="J53" s="152" t="s">
        <v>2809</v>
      </c>
      <c r="K53" s="403">
        <v>17.9180922443459</v>
      </c>
      <c r="L53" s="403">
        <v>18.5908909105029</v>
      </c>
      <c r="M53" s="403">
        <v>19.886301750444701</v>
      </c>
      <c r="N53" s="403">
        <v>22.0915916683409</v>
      </c>
      <c r="O53" s="403">
        <v>24.358360215568801</v>
      </c>
      <c r="P53" s="403">
        <v>25.634817583779199</v>
      </c>
      <c r="Q53" s="403">
        <v>26.266812518187901</v>
      </c>
      <c r="R53" s="403">
        <v>2.1450627081132101</v>
      </c>
      <c r="S53" s="87" t="s">
        <v>2825</v>
      </c>
    </row>
    <row r="54" spans="1:19">
      <c r="A54" s="87" t="s">
        <v>9196</v>
      </c>
      <c r="B54" s="87" t="s">
        <v>2803</v>
      </c>
      <c r="C54" s="87" t="s">
        <v>2812</v>
      </c>
      <c r="D54" s="87" t="s">
        <v>2798</v>
      </c>
      <c r="E54" s="87" t="s">
        <v>2829</v>
      </c>
      <c r="F54" s="87">
        <v>100.8</v>
      </c>
      <c r="G54" s="87">
        <v>-2.7</v>
      </c>
      <c r="H54" s="5">
        <f t="shared" si="0"/>
        <v>24.248100000000001</v>
      </c>
      <c r="I54" s="87" t="s">
        <v>2801</v>
      </c>
      <c r="J54" s="152" t="s">
        <v>2809</v>
      </c>
      <c r="K54" s="403">
        <v>18.657256489303499</v>
      </c>
      <c r="L54" s="403">
        <v>19.279667147623002</v>
      </c>
      <c r="M54" s="403">
        <v>20.5471546556211</v>
      </c>
      <c r="N54" s="403">
        <v>22.764014864635399</v>
      </c>
      <c r="O54" s="403">
        <v>24.971259294806799</v>
      </c>
      <c r="P54" s="403">
        <v>26.207622511460102</v>
      </c>
      <c r="Q54" s="403">
        <v>26.917704669469</v>
      </c>
      <c r="R54" s="403">
        <v>2.1206709268208201</v>
      </c>
      <c r="S54" s="87" t="s">
        <v>2806</v>
      </c>
    </row>
    <row r="55" spans="1:19">
      <c r="A55" s="87" t="s">
        <v>9197</v>
      </c>
      <c r="B55" s="87" t="s">
        <v>2803</v>
      </c>
      <c r="C55" s="87" t="s">
        <v>2804</v>
      </c>
      <c r="D55" s="87" t="s">
        <v>2843</v>
      </c>
      <c r="E55" s="87" t="s">
        <v>2838</v>
      </c>
      <c r="F55" s="87">
        <v>100.8</v>
      </c>
      <c r="G55" s="87">
        <v>-2.88</v>
      </c>
      <c r="H55" s="5">
        <f t="shared" si="0"/>
        <v>25.141296000000001</v>
      </c>
      <c r="I55" s="87" t="s">
        <v>2801</v>
      </c>
      <c r="J55" s="152" t="s">
        <v>2836</v>
      </c>
      <c r="K55" s="403">
        <v>19.243887917587301</v>
      </c>
      <c r="L55" s="403">
        <v>19.912245902936601</v>
      </c>
      <c r="M55" s="403">
        <v>21.233282317081699</v>
      </c>
      <c r="N55" s="403">
        <v>23.4252718024816</v>
      </c>
      <c r="O55" s="403">
        <v>25.613917874749301</v>
      </c>
      <c r="P55" s="403">
        <v>26.8976411597917</v>
      </c>
      <c r="Q55" s="403">
        <v>27.627407706701799</v>
      </c>
      <c r="R55" s="403">
        <v>2.1240764245450299</v>
      </c>
      <c r="S55" s="87" t="s">
        <v>2800</v>
      </c>
    </row>
    <row r="56" spans="1:19">
      <c r="A56" s="87" t="s">
        <v>9198</v>
      </c>
      <c r="B56" s="87" t="s">
        <v>2810</v>
      </c>
      <c r="C56" s="87" t="s">
        <v>2812</v>
      </c>
      <c r="D56" s="87" t="s">
        <v>2823</v>
      </c>
      <c r="E56" s="87" t="s">
        <v>2838</v>
      </c>
      <c r="F56" s="87">
        <v>100.80999999999999</v>
      </c>
      <c r="G56" s="87">
        <v>-2.25</v>
      </c>
      <c r="H56" s="5">
        <f t="shared" si="0"/>
        <v>22.040625000000002</v>
      </c>
      <c r="I56" s="87" t="s">
        <v>2822</v>
      </c>
      <c r="J56" s="152" t="s">
        <v>2844</v>
      </c>
      <c r="K56" s="403">
        <v>16.932473088870001</v>
      </c>
      <c r="L56" s="403">
        <v>17.637827037564801</v>
      </c>
      <c r="M56" s="403">
        <v>18.950992482612399</v>
      </c>
      <c r="N56" s="403">
        <v>21.1593762258811</v>
      </c>
      <c r="O56" s="403">
        <v>23.345991190297902</v>
      </c>
      <c r="P56" s="403">
        <v>24.719974024320798</v>
      </c>
      <c r="Q56" s="403">
        <v>25.4161736932497</v>
      </c>
      <c r="R56" s="403">
        <v>2.1451211051044701</v>
      </c>
      <c r="S56" s="87" t="s">
        <v>2806</v>
      </c>
    </row>
    <row r="57" spans="1:19">
      <c r="A57" s="87" t="s">
        <v>9199</v>
      </c>
      <c r="B57" s="87" t="s">
        <v>2803</v>
      </c>
      <c r="C57" s="87" t="s">
        <v>2812</v>
      </c>
      <c r="D57" s="87" t="s">
        <v>2798</v>
      </c>
      <c r="E57" s="87" t="s">
        <v>2833</v>
      </c>
      <c r="F57" s="87">
        <v>100.80999999999999</v>
      </c>
      <c r="G57" s="87">
        <v>-2.94</v>
      </c>
      <c r="H57" s="5">
        <f t="shared" si="0"/>
        <v>25.440324</v>
      </c>
      <c r="I57" s="87" t="s">
        <v>2841</v>
      </c>
      <c r="J57" s="152" t="s">
        <v>2842</v>
      </c>
      <c r="K57" s="403">
        <v>19.473037695788801</v>
      </c>
      <c r="L57" s="403">
        <v>20.114133078478002</v>
      </c>
      <c r="M57" s="403">
        <v>21.427641248268401</v>
      </c>
      <c r="N57" s="403">
        <v>23.6517666679689</v>
      </c>
      <c r="O57" s="403">
        <v>25.8656123180657</v>
      </c>
      <c r="P57" s="403">
        <v>27.210179431580901</v>
      </c>
      <c r="Q57" s="403">
        <v>27.941306886294701</v>
      </c>
      <c r="R57" s="403">
        <v>2.1527363139520301</v>
      </c>
      <c r="S57" s="87" t="s">
        <v>2806</v>
      </c>
    </row>
    <row r="58" spans="1:19">
      <c r="A58" s="87" t="s">
        <v>9200</v>
      </c>
      <c r="B58" s="87" t="s">
        <v>2807</v>
      </c>
      <c r="C58" s="87" t="s">
        <v>2804</v>
      </c>
      <c r="D58" s="87" t="s">
        <v>2798</v>
      </c>
      <c r="E58" s="87" t="s">
        <v>2829</v>
      </c>
      <c r="F58" s="87">
        <v>100.82</v>
      </c>
      <c r="G58" s="87">
        <v>-2.95</v>
      </c>
      <c r="H58" s="5">
        <f t="shared" si="0"/>
        <v>25.490225000000002</v>
      </c>
      <c r="I58" s="87" t="s">
        <v>2841</v>
      </c>
      <c r="J58" s="152" t="s">
        <v>2842</v>
      </c>
      <c r="K58" s="403">
        <v>19.430840470644</v>
      </c>
      <c r="L58" s="403">
        <v>20.1816223298284</v>
      </c>
      <c r="M58" s="403">
        <v>21.466863522801301</v>
      </c>
      <c r="N58" s="403">
        <v>23.673109506242099</v>
      </c>
      <c r="O58" s="403">
        <v>25.9062315041561</v>
      </c>
      <c r="P58" s="403">
        <v>27.2621309970021</v>
      </c>
      <c r="Q58" s="403">
        <v>27.8509644999674</v>
      </c>
      <c r="R58" s="403">
        <v>2.1399712169263299</v>
      </c>
      <c r="S58" s="87" t="s">
        <v>2806</v>
      </c>
    </row>
    <row r="59" spans="1:19">
      <c r="A59" s="87" t="s">
        <v>9201</v>
      </c>
      <c r="B59" s="87" t="s">
        <v>2807</v>
      </c>
      <c r="C59" s="87" t="s">
        <v>2804</v>
      </c>
      <c r="D59" s="87" t="s">
        <v>2798</v>
      </c>
      <c r="E59" s="87" t="s">
        <v>2829</v>
      </c>
      <c r="F59" s="87">
        <v>100.82</v>
      </c>
      <c r="G59" s="87">
        <v>-3.51</v>
      </c>
      <c r="H59" s="5">
        <f t="shared" si="0"/>
        <v>28.313409</v>
      </c>
      <c r="I59" s="87" t="s">
        <v>2822</v>
      </c>
      <c r="J59" s="152" t="s">
        <v>2842</v>
      </c>
      <c r="K59" s="403">
        <v>21.474556326203601</v>
      </c>
      <c r="L59" s="403">
        <v>22.155581280321901</v>
      </c>
      <c r="M59" s="403">
        <v>23.424209098786498</v>
      </c>
      <c r="N59" s="403">
        <v>25.6544390502848</v>
      </c>
      <c r="O59" s="403">
        <v>27.8498349613598</v>
      </c>
      <c r="P59" s="403">
        <v>29.1704893273937</v>
      </c>
      <c r="Q59" s="403">
        <v>29.830540143922398</v>
      </c>
      <c r="R59" s="403">
        <v>2.1269282097139701</v>
      </c>
      <c r="S59" s="87" t="s">
        <v>2806</v>
      </c>
    </row>
    <row r="60" spans="1:19">
      <c r="A60" s="87" t="s">
        <v>9202</v>
      </c>
      <c r="B60" s="87" t="s">
        <v>2807</v>
      </c>
      <c r="C60" s="87" t="s">
        <v>2812</v>
      </c>
      <c r="D60" s="87" t="s">
        <v>2823</v>
      </c>
      <c r="E60" s="87" t="s">
        <v>2829</v>
      </c>
      <c r="F60" s="87">
        <v>100.82</v>
      </c>
      <c r="G60" s="87">
        <v>-1.87</v>
      </c>
      <c r="H60" s="5">
        <f t="shared" si="0"/>
        <v>20.204921000000002</v>
      </c>
      <c r="I60" s="87" t="s">
        <v>2801</v>
      </c>
      <c r="J60" s="152" t="s">
        <v>2809</v>
      </c>
      <c r="K60" s="403">
        <v>15.5801972162716</v>
      </c>
      <c r="L60" s="403">
        <v>16.302326378273701</v>
      </c>
      <c r="M60" s="403">
        <v>17.5677406960783</v>
      </c>
      <c r="N60" s="403">
        <v>19.8051942499322</v>
      </c>
      <c r="O60" s="403">
        <v>22.030275315102699</v>
      </c>
      <c r="P60" s="403">
        <v>23.317135322891101</v>
      </c>
      <c r="Q60" s="403">
        <v>23.957407329780299</v>
      </c>
      <c r="R60" s="403">
        <v>2.1336246865941</v>
      </c>
      <c r="S60" s="87" t="s">
        <v>2806</v>
      </c>
    </row>
    <row r="61" spans="1:19">
      <c r="A61" s="87" t="s">
        <v>9203</v>
      </c>
      <c r="B61" s="87" t="s">
        <v>2803</v>
      </c>
      <c r="C61" s="87" t="s">
        <v>2804</v>
      </c>
      <c r="D61" s="87" t="s">
        <v>2798</v>
      </c>
      <c r="E61" s="87" t="s">
        <v>2829</v>
      </c>
      <c r="F61" s="87">
        <v>100.82</v>
      </c>
      <c r="G61" s="87">
        <v>-2.69</v>
      </c>
      <c r="H61" s="5">
        <f t="shared" si="0"/>
        <v>24.198649</v>
      </c>
      <c r="I61" s="87" t="s">
        <v>2801</v>
      </c>
      <c r="J61" s="152" t="s">
        <v>2809</v>
      </c>
      <c r="K61" s="403">
        <v>18.541010996524399</v>
      </c>
      <c r="L61" s="403">
        <v>19.179485806606799</v>
      </c>
      <c r="M61" s="403">
        <v>20.518735198660799</v>
      </c>
      <c r="N61" s="403">
        <v>22.779046223856</v>
      </c>
      <c r="O61" s="403">
        <v>25.011396534453201</v>
      </c>
      <c r="P61" s="403">
        <v>26.299041726934998</v>
      </c>
      <c r="Q61" s="403">
        <v>26.962623628973599</v>
      </c>
      <c r="R61" s="403">
        <v>2.1649999079899702</v>
      </c>
      <c r="S61" s="87" t="s">
        <v>2806</v>
      </c>
    </row>
    <row r="62" spans="1:19">
      <c r="A62" s="87" t="s">
        <v>9204</v>
      </c>
      <c r="B62" s="87" t="s">
        <v>2803</v>
      </c>
      <c r="C62" s="87" t="s">
        <v>2812</v>
      </c>
      <c r="D62" s="87" t="s">
        <v>2823</v>
      </c>
      <c r="E62" s="87" t="s">
        <v>2833</v>
      </c>
      <c r="F62" s="87">
        <v>100.83</v>
      </c>
      <c r="G62" s="87">
        <v>-2.98</v>
      </c>
      <c r="H62" s="5">
        <f t="shared" si="0"/>
        <v>25.640035999999998</v>
      </c>
      <c r="I62" s="87" t="s">
        <v>2801</v>
      </c>
      <c r="J62" s="152" t="s">
        <v>2839</v>
      </c>
      <c r="K62" s="403">
        <v>19.666082639583699</v>
      </c>
      <c r="L62" s="403">
        <v>20.291343700071302</v>
      </c>
      <c r="M62" s="403">
        <v>21.553366419555001</v>
      </c>
      <c r="N62" s="403">
        <v>23.7563946657028</v>
      </c>
      <c r="O62" s="403">
        <v>25.941989771950801</v>
      </c>
      <c r="P62" s="403">
        <v>27.261813052906302</v>
      </c>
      <c r="Q62" s="403">
        <v>27.919825469172402</v>
      </c>
      <c r="R62" s="403">
        <v>2.1154790633825602</v>
      </c>
      <c r="S62" s="87" t="s">
        <v>2806</v>
      </c>
    </row>
    <row r="63" spans="1:19">
      <c r="A63" s="87" t="s">
        <v>9205</v>
      </c>
      <c r="B63" s="87" t="s">
        <v>2803</v>
      </c>
      <c r="C63" s="87" t="s">
        <v>2804</v>
      </c>
      <c r="D63" s="87" t="s">
        <v>2823</v>
      </c>
      <c r="E63" s="87" t="s">
        <v>2833</v>
      </c>
      <c r="F63" s="87">
        <v>100.83</v>
      </c>
      <c r="G63" s="87">
        <v>-3.02</v>
      </c>
      <c r="H63" s="5">
        <f t="shared" si="0"/>
        <v>25.840035999999998</v>
      </c>
      <c r="I63" s="87" t="s">
        <v>2822</v>
      </c>
      <c r="J63" s="152" t="s">
        <v>2839</v>
      </c>
      <c r="K63" s="403">
        <v>19.786073613712801</v>
      </c>
      <c r="L63" s="403">
        <v>20.427903781554601</v>
      </c>
      <c r="M63" s="403">
        <v>21.7302803828177</v>
      </c>
      <c r="N63" s="403">
        <v>23.908016601413301</v>
      </c>
      <c r="O63" s="403">
        <v>26.119314581841099</v>
      </c>
      <c r="P63" s="403">
        <v>27.422341489864699</v>
      </c>
      <c r="Q63" s="403">
        <v>28.065381404867399</v>
      </c>
      <c r="R63" s="403">
        <v>2.1183810861870098</v>
      </c>
      <c r="S63" s="87" t="s">
        <v>2806</v>
      </c>
    </row>
    <row r="64" spans="1:19">
      <c r="A64" s="87" t="s">
        <v>9206</v>
      </c>
      <c r="B64" s="87" t="s">
        <v>2803</v>
      </c>
      <c r="C64" s="87" t="s">
        <v>2804</v>
      </c>
      <c r="D64" s="87" t="s">
        <v>2798</v>
      </c>
      <c r="E64" s="87" t="s">
        <v>2833</v>
      </c>
      <c r="F64" s="87">
        <v>100.83999999999999</v>
      </c>
      <c r="G64" s="87">
        <v>-3.9</v>
      </c>
      <c r="H64" s="5">
        <f t="shared" si="0"/>
        <v>30.312900000000003</v>
      </c>
      <c r="I64" s="87" t="s">
        <v>2801</v>
      </c>
      <c r="J64" s="152" t="s">
        <v>2844</v>
      </c>
      <c r="K64" s="403">
        <v>22.845009461474501</v>
      </c>
      <c r="L64" s="403">
        <v>23.5419615796195</v>
      </c>
      <c r="M64" s="403">
        <v>24.8674555581891</v>
      </c>
      <c r="N64" s="403">
        <v>27.047626314748801</v>
      </c>
      <c r="O64" s="403">
        <v>29.2961318318143</v>
      </c>
      <c r="P64" s="403">
        <v>30.4892681477805</v>
      </c>
      <c r="Q64" s="403">
        <v>31.177559941391198</v>
      </c>
      <c r="R64" s="403">
        <v>2.1276229872235399</v>
      </c>
      <c r="S64" s="87" t="s">
        <v>2806</v>
      </c>
    </row>
    <row r="65" spans="1:19">
      <c r="A65" s="87" t="s">
        <v>9207</v>
      </c>
      <c r="B65" s="87" t="s">
        <v>2803</v>
      </c>
      <c r="C65" s="87" t="s">
        <v>2828</v>
      </c>
      <c r="D65" s="87" t="s">
        <v>2798</v>
      </c>
      <c r="E65" s="87" t="s">
        <v>2833</v>
      </c>
      <c r="F65" s="87">
        <v>100.83999999999999</v>
      </c>
      <c r="G65" s="87">
        <v>-3.08</v>
      </c>
      <c r="H65" s="5">
        <f t="shared" si="0"/>
        <v>26.140575999999999</v>
      </c>
      <c r="I65" s="87" t="s">
        <v>2822</v>
      </c>
      <c r="J65" s="152" t="s">
        <v>2842</v>
      </c>
      <c r="K65" s="403">
        <v>19.8754386898188</v>
      </c>
      <c r="L65" s="403">
        <v>20.539936074230599</v>
      </c>
      <c r="M65" s="403">
        <v>21.949542009467802</v>
      </c>
      <c r="N65" s="403">
        <v>24.162476441189</v>
      </c>
      <c r="O65" s="403">
        <v>26.390665081779801</v>
      </c>
      <c r="P65" s="403">
        <v>27.669439141262401</v>
      </c>
      <c r="Q65" s="403">
        <v>28.366047876710699</v>
      </c>
      <c r="R65" s="403">
        <v>2.1518245854106901</v>
      </c>
      <c r="S65" s="87" t="s">
        <v>2827</v>
      </c>
    </row>
    <row r="66" spans="1:19">
      <c r="A66" s="87" t="s">
        <v>9208</v>
      </c>
      <c r="B66" s="87" t="s">
        <v>2803</v>
      </c>
      <c r="C66" s="87" t="s">
        <v>2812</v>
      </c>
      <c r="D66" s="87" t="s">
        <v>2798</v>
      </c>
      <c r="E66" s="87" t="s">
        <v>2833</v>
      </c>
      <c r="F66" s="87">
        <v>100.85</v>
      </c>
      <c r="G66" s="87">
        <v>-3.47</v>
      </c>
      <c r="H66" s="5">
        <f t="shared" si="0"/>
        <v>28.109881000000001</v>
      </c>
      <c r="I66" s="87" t="s">
        <v>2822</v>
      </c>
      <c r="J66" s="152" t="s">
        <v>2844</v>
      </c>
      <c r="K66" s="403">
        <v>21.352250870631099</v>
      </c>
      <c r="L66" s="403">
        <v>22.039002369663201</v>
      </c>
      <c r="M66" s="403">
        <v>23.297583877586799</v>
      </c>
      <c r="N66" s="403">
        <v>25.506939802038701</v>
      </c>
      <c r="O66" s="403">
        <v>27.733125592257402</v>
      </c>
      <c r="P66" s="403">
        <v>28.9916565363472</v>
      </c>
      <c r="Q66" s="403">
        <v>29.685401963706799</v>
      </c>
      <c r="R66" s="403">
        <v>2.1312043808462202</v>
      </c>
      <c r="S66" s="87" t="s">
        <v>2806</v>
      </c>
    </row>
    <row r="67" spans="1:19">
      <c r="A67" s="87" t="s">
        <v>9209</v>
      </c>
      <c r="B67" s="87" t="s">
        <v>2803</v>
      </c>
      <c r="C67" s="87" t="s">
        <v>2812</v>
      </c>
      <c r="D67" s="87" t="s">
        <v>2798</v>
      </c>
      <c r="E67" s="87" t="s">
        <v>2831</v>
      </c>
      <c r="F67" s="87">
        <v>100.85</v>
      </c>
      <c r="G67" s="87">
        <v>-3</v>
      </c>
      <c r="H67" s="5">
        <f t="shared" si="0"/>
        <v>25.740000000000002</v>
      </c>
      <c r="I67" s="87" t="s">
        <v>2801</v>
      </c>
      <c r="J67" s="152" t="s">
        <v>2839</v>
      </c>
      <c r="K67" s="403">
        <v>19.6655297016401</v>
      </c>
      <c r="L67" s="403">
        <v>20.3667599634292</v>
      </c>
      <c r="M67" s="403">
        <v>21.646170163424902</v>
      </c>
      <c r="N67" s="403">
        <v>23.842135432448501</v>
      </c>
      <c r="O67" s="403">
        <v>26.0291224883462</v>
      </c>
      <c r="P67" s="403">
        <v>27.350790894325801</v>
      </c>
      <c r="Q67" s="403">
        <v>28.0224347072371</v>
      </c>
      <c r="R67" s="403">
        <v>2.1308323909374498</v>
      </c>
      <c r="S67" s="87" t="s">
        <v>2800</v>
      </c>
    </row>
    <row r="68" spans="1:19">
      <c r="A68" s="87" t="s">
        <v>9210</v>
      </c>
      <c r="B68" s="87" t="s">
        <v>2803</v>
      </c>
      <c r="C68" s="87" t="s">
        <v>2812</v>
      </c>
      <c r="D68" s="87" t="s">
        <v>2823</v>
      </c>
      <c r="E68" s="87" t="s">
        <v>2829</v>
      </c>
      <c r="F68" s="87">
        <v>100.86</v>
      </c>
      <c r="G68" s="87">
        <v>-3.49</v>
      </c>
      <c r="H68" s="5">
        <f t="shared" ref="H68:H131" si="1">16.1-4.64*(G68+1)+0.09*(G68+1)*(G68+1)</f>
        <v>28.211608999999999</v>
      </c>
      <c r="I68" s="87" t="s">
        <v>2808</v>
      </c>
      <c r="J68" s="152" t="s">
        <v>2845</v>
      </c>
      <c r="K68" s="403">
        <v>21.4534092127723</v>
      </c>
      <c r="L68" s="403">
        <v>22.145188248030099</v>
      </c>
      <c r="M68" s="403">
        <v>23.430499727260202</v>
      </c>
      <c r="N68" s="403">
        <v>25.6021478804902</v>
      </c>
      <c r="O68" s="403">
        <v>27.7922948819424</v>
      </c>
      <c r="P68" s="403">
        <v>29.068836000272501</v>
      </c>
      <c r="Q68" s="403">
        <v>29.721124103249998</v>
      </c>
      <c r="R68" s="403">
        <v>2.1170990956529701</v>
      </c>
      <c r="S68" s="87" t="s">
        <v>2800</v>
      </c>
    </row>
    <row r="69" spans="1:19">
      <c r="A69" s="87" t="s">
        <v>9211</v>
      </c>
      <c r="B69" s="87" t="s">
        <v>2803</v>
      </c>
      <c r="C69" s="87" t="s">
        <v>2804</v>
      </c>
      <c r="D69" s="87" t="s">
        <v>2798</v>
      </c>
      <c r="E69" s="87" t="s">
        <v>2829</v>
      </c>
      <c r="F69" s="87">
        <v>100.86</v>
      </c>
      <c r="G69" s="87">
        <v>-3.23</v>
      </c>
      <c r="H69" s="5">
        <f t="shared" si="1"/>
        <v>26.894761000000003</v>
      </c>
      <c r="I69" s="87" t="s">
        <v>2801</v>
      </c>
      <c r="J69" s="152" t="s">
        <v>2846</v>
      </c>
      <c r="K69" s="403">
        <v>20.375980014465199</v>
      </c>
      <c r="L69" s="403">
        <v>21.073912718462498</v>
      </c>
      <c r="M69" s="403">
        <v>22.482245003130799</v>
      </c>
      <c r="N69" s="403">
        <v>24.6594613868679</v>
      </c>
      <c r="O69" s="403">
        <v>26.900735404271298</v>
      </c>
      <c r="P69" s="403">
        <v>28.1325425698167</v>
      </c>
      <c r="Q69" s="403">
        <v>28.775171337845499</v>
      </c>
      <c r="R69" s="403">
        <v>2.1335975399715301</v>
      </c>
      <c r="S69" s="87" t="s">
        <v>2825</v>
      </c>
    </row>
    <row r="70" spans="1:19">
      <c r="A70" s="87" t="s">
        <v>9212</v>
      </c>
      <c r="B70" s="87" t="s">
        <v>2807</v>
      </c>
      <c r="C70" s="87" t="s">
        <v>2804</v>
      </c>
      <c r="D70" s="87" t="s">
        <v>2823</v>
      </c>
      <c r="E70" s="87" t="s">
        <v>2829</v>
      </c>
      <c r="F70" s="87">
        <v>100.86</v>
      </c>
      <c r="G70" s="87">
        <v>-3.06</v>
      </c>
      <c r="H70" s="5">
        <f t="shared" si="1"/>
        <v>26.040324000000002</v>
      </c>
      <c r="I70" s="87" t="s">
        <v>2801</v>
      </c>
      <c r="J70" s="152" t="s">
        <v>2844</v>
      </c>
      <c r="K70" s="403">
        <v>19.905968087952999</v>
      </c>
      <c r="L70" s="403">
        <v>20.568312504135601</v>
      </c>
      <c r="M70" s="403">
        <v>21.8382072681575</v>
      </c>
      <c r="N70" s="403">
        <v>24.031455082997301</v>
      </c>
      <c r="O70" s="403">
        <v>26.224067342245299</v>
      </c>
      <c r="P70" s="403">
        <v>27.557731973214398</v>
      </c>
      <c r="Q70" s="403">
        <v>28.251365094487898</v>
      </c>
      <c r="R70" s="403">
        <v>2.11963919253966</v>
      </c>
      <c r="S70" s="87" t="s">
        <v>2800</v>
      </c>
    </row>
    <row r="71" spans="1:19">
      <c r="A71" s="87" t="s">
        <v>9213</v>
      </c>
      <c r="B71" s="87" t="s">
        <v>2803</v>
      </c>
      <c r="C71" s="87" t="s">
        <v>2797</v>
      </c>
      <c r="D71" s="87" t="s">
        <v>2820</v>
      </c>
      <c r="E71" s="87" t="s">
        <v>2833</v>
      </c>
      <c r="F71" s="87">
        <v>100.86999999999999</v>
      </c>
      <c r="G71" s="87">
        <v>-2.88</v>
      </c>
      <c r="H71" s="5">
        <f t="shared" si="1"/>
        <v>25.141296000000001</v>
      </c>
      <c r="I71" s="87" t="s">
        <v>2841</v>
      </c>
      <c r="J71" s="152" t="s">
        <v>2836</v>
      </c>
      <c r="K71" s="403">
        <v>19.292948088694001</v>
      </c>
      <c r="L71" s="403">
        <v>19.912923798663101</v>
      </c>
      <c r="M71" s="403">
        <v>21.183953871674898</v>
      </c>
      <c r="N71" s="403">
        <v>23.408084693314098</v>
      </c>
      <c r="O71" s="403">
        <v>25.6292053238497</v>
      </c>
      <c r="P71" s="403">
        <v>26.939708255873299</v>
      </c>
      <c r="Q71" s="403">
        <v>27.566252447900698</v>
      </c>
      <c r="R71" s="403">
        <v>2.1272404562988401</v>
      </c>
      <c r="S71" s="87" t="s">
        <v>2847</v>
      </c>
    </row>
    <row r="72" spans="1:19">
      <c r="A72" s="87" t="s">
        <v>9214</v>
      </c>
      <c r="B72" s="87" t="s">
        <v>2807</v>
      </c>
      <c r="C72" s="87" t="s">
        <v>2812</v>
      </c>
      <c r="D72" s="87" t="s">
        <v>2823</v>
      </c>
      <c r="E72" s="87" t="s">
        <v>2848</v>
      </c>
      <c r="F72" s="87">
        <v>100.86999999999999</v>
      </c>
      <c r="G72" s="87">
        <v>-3.12</v>
      </c>
      <c r="H72" s="5">
        <f t="shared" si="1"/>
        <v>26.341296000000003</v>
      </c>
      <c r="I72" s="87" t="s">
        <v>2801</v>
      </c>
      <c r="J72" s="152" t="s">
        <v>2849</v>
      </c>
      <c r="K72" s="403">
        <v>20.089830321663499</v>
      </c>
      <c r="L72" s="403">
        <v>20.710883876882701</v>
      </c>
      <c r="M72" s="403">
        <v>22.022063558489101</v>
      </c>
      <c r="N72" s="403">
        <v>24.242896946174699</v>
      </c>
      <c r="O72" s="403">
        <v>26.420558657020798</v>
      </c>
      <c r="P72" s="403">
        <v>27.735851221322299</v>
      </c>
      <c r="Q72" s="403">
        <v>28.353589671671902</v>
      </c>
      <c r="R72" s="403">
        <v>2.1152730998345701</v>
      </c>
      <c r="S72" s="87" t="s">
        <v>2806</v>
      </c>
    </row>
    <row r="73" spans="1:19">
      <c r="A73" s="87" t="s">
        <v>9215</v>
      </c>
      <c r="B73" s="87" t="s">
        <v>2807</v>
      </c>
      <c r="C73" s="87" t="s">
        <v>2812</v>
      </c>
      <c r="D73" s="87" t="s">
        <v>2798</v>
      </c>
      <c r="E73" s="87" t="s">
        <v>2829</v>
      </c>
      <c r="F73" s="87">
        <v>100.89999999999999</v>
      </c>
      <c r="G73" s="87">
        <v>-2.98</v>
      </c>
      <c r="H73" s="5">
        <f t="shared" si="1"/>
        <v>25.640035999999998</v>
      </c>
      <c r="I73" s="87" t="s">
        <v>2801</v>
      </c>
      <c r="J73" s="152" t="s">
        <v>2842</v>
      </c>
      <c r="K73" s="403">
        <v>19.612732311343301</v>
      </c>
      <c r="L73" s="403">
        <v>20.283907750554299</v>
      </c>
      <c r="M73" s="403">
        <v>21.600387207112</v>
      </c>
      <c r="N73" s="403">
        <v>23.799334194514799</v>
      </c>
      <c r="O73" s="403">
        <v>26.0156355163003</v>
      </c>
      <c r="P73" s="403">
        <v>27.307831218933401</v>
      </c>
      <c r="Q73" s="403">
        <v>27.879869119659801</v>
      </c>
      <c r="R73" s="403">
        <v>2.1296166046336098</v>
      </c>
      <c r="S73" s="87" t="s">
        <v>2800</v>
      </c>
    </row>
    <row r="74" spans="1:19">
      <c r="A74" s="87" t="s">
        <v>9216</v>
      </c>
      <c r="B74" s="87" t="s">
        <v>2807</v>
      </c>
      <c r="C74" s="87" t="s">
        <v>2812</v>
      </c>
      <c r="D74" s="87" t="s">
        <v>2823</v>
      </c>
      <c r="E74" s="87" t="s">
        <v>2833</v>
      </c>
      <c r="F74" s="87">
        <v>100.91</v>
      </c>
      <c r="G74" s="87">
        <v>-2.86</v>
      </c>
      <c r="H74" s="5">
        <f t="shared" si="1"/>
        <v>25.041764000000001</v>
      </c>
      <c r="I74" s="87" t="s">
        <v>2801</v>
      </c>
      <c r="J74" s="152" t="s">
        <v>2809</v>
      </c>
      <c r="K74" s="403">
        <v>19.097438124772999</v>
      </c>
      <c r="L74" s="403">
        <v>19.8578806304998</v>
      </c>
      <c r="M74" s="403">
        <v>21.1181935610146</v>
      </c>
      <c r="N74" s="403">
        <v>23.338577335201101</v>
      </c>
      <c r="O74" s="403">
        <v>25.5507296172262</v>
      </c>
      <c r="P74" s="403">
        <v>26.867221864383101</v>
      </c>
      <c r="Q74" s="403">
        <v>27.440688663311601</v>
      </c>
      <c r="R74" s="403">
        <v>2.12660811047924</v>
      </c>
      <c r="S74" s="87" t="s">
        <v>2825</v>
      </c>
    </row>
    <row r="75" spans="1:19">
      <c r="A75" s="87" t="s">
        <v>9217</v>
      </c>
      <c r="B75" s="87" t="s">
        <v>2803</v>
      </c>
      <c r="C75" s="87" t="s">
        <v>2804</v>
      </c>
      <c r="D75" s="87" t="s">
        <v>2798</v>
      </c>
      <c r="E75" s="87" t="s">
        <v>2829</v>
      </c>
      <c r="F75" s="87">
        <v>100.91999999999999</v>
      </c>
      <c r="G75" s="87">
        <v>-3.05</v>
      </c>
      <c r="H75" s="5">
        <f t="shared" si="1"/>
        <v>25.990225000000002</v>
      </c>
      <c r="I75" s="87" t="s">
        <v>2801</v>
      </c>
      <c r="J75" s="152" t="s">
        <v>2844</v>
      </c>
      <c r="K75" s="403">
        <v>19.764162800849501</v>
      </c>
      <c r="L75" s="403">
        <v>20.427072152839798</v>
      </c>
      <c r="M75" s="403">
        <v>21.855816514573199</v>
      </c>
      <c r="N75" s="403">
        <v>24.0246218544805</v>
      </c>
      <c r="O75" s="403">
        <v>26.194165773645899</v>
      </c>
      <c r="P75" s="403">
        <v>27.541800659908098</v>
      </c>
      <c r="Q75" s="403">
        <v>28.244485944227801</v>
      </c>
      <c r="R75" s="403">
        <v>2.1360705578913501</v>
      </c>
      <c r="S75" s="87" t="s">
        <v>2814</v>
      </c>
    </row>
    <row r="76" spans="1:19">
      <c r="A76" s="87" t="s">
        <v>9218</v>
      </c>
      <c r="B76" s="87" t="s">
        <v>2803</v>
      </c>
      <c r="C76" s="87" t="s">
        <v>2828</v>
      </c>
      <c r="D76" s="87" t="s">
        <v>2798</v>
      </c>
      <c r="E76" s="87" t="s">
        <v>2833</v>
      </c>
      <c r="F76" s="87">
        <v>100.91999999999999</v>
      </c>
      <c r="G76" s="87">
        <v>-2.89</v>
      </c>
      <c r="H76" s="5">
        <f t="shared" si="1"/>
        <v>25.191089000000002</v>
      </c>
      <c r="I76" s="87" t="s">
        <v>2801</v>
      </c>
      <c r="J76" s="152" t="s">
        <v>2850</v>
      </c>
      <c r="K76" s="403">
        <v>19.252449458080498</v>
      </c>
      <c r="L76" s="403">
        <v>19.891061262600701</v>
      </c>
      <c r="M76" s="403">
        <v>21.1809269145235</v>
      </c>
      <c r="N76" s="403">
        <v>23.4642281818324</v>
      </c>
      <c r="O76" s="403">
        <v>25.715734942213899</v>
      </c>
      <c r="P76" s="403">
        <v>27.0092021937512</v>
      </c>
      <c r="Q76" s="403">
        <v>27.6631194311875</v>
      </c>
      <c r="R76" s="403">
        <v>2.1645435579771402</v>
      </c>
      <c r="S76" s="87" t="s">
        <v>2806</v>
      </c>
    </row>
    <row r="77" spans="1:19">
      <c r="A77" s="87" t="s">
        <v>9219</v>
      </c>
      <c r="B77" s="87" t="s">
        <v>2803</v>
      </c>
      <c r="C77" s="87" t="s">
        <v>2804</v>
      </c>
      <c r="D77" s="87" t="s">
        <v>2798</v>
      </c>
      <c r="E77" s="87" t="s">
        <v>2838</v>
      </c>
      <c r="F77" s="87">
        <v>100.94</v>
      </c>
      <c r="G77" s="87">
        <v>-2.76</v>
      </c>
      <c r="H77" s="5">
        <f t="shared" si="1"/>
        <v>24.545183999999999</v>
      </c>
      <c r="I77" s="87" t="s">
        <v>2801</v>
      </c>
      <c r="J77" s="152" t="s">
        <v>2839</v>
      </c>
      <c r="K77" s="403">
        <v>18.809520764379599</v>
      </c>
      <c r="L77" s="403">
        <v>19.523411118937499</v>
      </c>
      <c r="M77" s="403">
        <v>20.801109029645801</v>
      </c>
      <c r="N77" s="403">
        <v>22.999056699018301</v>
      </c>
      <c r="O77" s="403">
        <v>25.223476264915</v>
      </c>
      <c r="P77" s="403">
        <v>26.5117481762666</v>
      </c>
      <c r="Q77" s="403">
        <v>27.195411220487401</v>
      </c>
      <c r="R77" s="403">
        <v>2.1326378379567901</v>
      </c>
      <c r="S77" s="87" t="s">
        <v>2800</v>
      </c>
    </row>
    <row r="78" spans="1:19">
      <c r="A78" s="87" t="s">
        <v>9220</v>
      </c>
      <c r="B78" s="87" t="s">
        <v>2803</v>
      </c>
      <c r="C78" s="87" t="s">
        <v>2804</v>
      </c>
      <c r="D78" s="87" t="s">
        <v>2798</v>
      </c>
      <c r="E78" s="87" t="s">
        <v>2848</v>
      </c>
      <c r="F78" s="87">
        <v>100.94</v>
      </c>
      <c r="G78" s="87">
        <v>-2.98</v>
      </c>
      <c r="H78" s="5">
        <f t="shared" si="1"/>
        <v>25.640035999999998</v>
      </c>
      <c r="I78" s="87" t="s">
        <v>2801</v>
      </c>
      <c r="J78" s="152" t="s">
        <v>2809</v>
      </c>
      <c r="K78" s="403">
        <v>19.592689233652901</v>
      </c>
      <c r="L78" s="403">
        <v>20.2612357777383</v>
      </c>
      <c r="M78" s="403">
        <v>21.6297848147926</v>
      </c>
      <c r="N78" s="403">
        <v>23.806478465092201</v>
      </c>
      <c r="O78" s="403">
        <v>25.979163984700499</v>
      </c>
      <c r="P78" s="403">
        <v>27.2925455201805</v>
      </c>
      <c r="Q78" s="403">
        <v>27.983099994684501</v>
      </c>
      <c r="R78" s="403">
        <v>2.1242878540376799</v>
      </c>
      <c r="S78" s="87" t="s">
        <v>2806</v>
      </c>
    </row>
    <row r="79" spans="1:19">
      <c r="A79" s="87" t="s">
        <v>9221</v>
      </c>
      <c r="B79" s="87" t="s">
        <v>2803</v>
      </c>
      <c r="C79" s="87" t="s">
        <v>2804</v>
      </c>
      <c r="D79" s="87" t="s">
        <v>2798</v>
      </c>
      <c r="E79" s="87" t="s">
        <v>2829</v>
      </c>
      <c r="F79" s="87">
        <v>100.94999999999999</v>
      </c>
      <c r="G79" s="87">
        <v>-2.82</v>
      </c>
      <c r="H79" s="5">
        <f t="shared" si="1"/>
        <v>24.842916000000002</v>
      </c>
      <c r="I79" s="87" t="s">
        <v>2801</v>
      </c>
      <c r="J79" s="152" t="s">
        <v>2809</v>
      </c>
      <c r="K79" s="403">
        <v>19.035773424605001</v>
      </c>
      <c r="L79" s="403">
        <v>19.731777592707601</v>
      </c>
      <c r="M79" s="403">
        <v>21.044602008881299</v>
      </c>
      <c r="N79" s="403">
        <v>23.241221949618801</v>
      </c>
      <c r="O79" s="403">
        <v>25.4403628084277</v>
      </c>
      <c r="P79" s="403">
        <v>26.776764848230201</v>
      </c>
      <c r="Q79" s="403">
        <v>27.393311146265599</v>
      </c>
      <c r="R79" s="403">
        <v>2.1280831743915498</v>
      </c>
      <c r="S79" s="87" t="s">
        <v>2806</v>
      </c>
    </row>
    <row r="80" spans="1:19">
      <c r="A80" s="87" t="s">
        <v>9222</v>
      </c>
      <c r="B80" s="87" t="s">
        <v>2803</v>
      </c>
      <c r="C80" s="87" t="s">
        <v>2797</v>
      </c>
      <c r="D80" s="87" t="s">
        <v>2798</v>
      </c>
      <c r="E80" s="87" t="s">
        <v>2833</v>
      </c>
      <c r="F80" s="87">
        <v>100.97</v>
      </c>
      <c r="G80" s="87">
        <v>-2.92</v>
      </c>
      <c r="H80" s="5">
        <f t="shared" si="1"/>
        <v>25.340576000000002</v>
      </c>
      <c r="I80" s="87" t="s">
        <v>2822</v>
      </c>
      <c r="J80" s="152" t="s">
        <v>2839</v>
      </c>
      <c r="K80" s="403">
        <v>19.352188909071099</v>
      </c>
      <c r="L80" s="403">
        <v>20.0870032502547</v>
      </c>
      <c r="M80" s="403">
        <v>21.3468454014067</v>
      </c>
      <c r="N80" s="403">
        <v>23.577215534670799</v>
      </c>
      <c r="O80" s="403">
        <v>25.797718784251</v>
      </c>
      <c r="P80" s="403">
        <v>27.0645132552294</v>
      </c>
      <c r="Q80" s="403">
        <v>27.742940136499001</v>
      </c>
      <c r="R80" s="403">
        <v>2.1308213672753902</v>
      </c>
      <c r="S80" s="87" t="s">
        <v>2800</v>
      </c>
    </row>
    <row r="81" spans="1:19">
      <c r="A81" s="87" t="s">
        <v>9223</v>
      </c>
      <c r="B81" s="87" t="s">
        <v>2807</v>
      </c>
      <c r="C81" s="87" t="s">
        <v>2804</v>
      </c>
      <c r="D81" s="87" t="s">
        <v>2823</v>
      </c>
      <c r="E81" s="87" t="s">
        <v>2838</v>
      </c>
      <c r="F81" s="87">
        <v>100.97</v>
      </c>
      <c r="G81" s="87">
        <v>-2.93</v>
      </c>
      <c r="H81" s="5">
        <f t="shared" si="1"/>
        <v>25.390440999999999</v>
      </c>
      <c r="I81" s="87" t="s">
        <v>2801</v>
      </c>
      <c r="J81" s="152" t="s">
        <v>2809</v>
      </c>
      <c r="K81" s="403">
        <v>19.381258855816998</v>
      </c>
      <c r="L81" s="403">
        <v>20.0623260710491</v>
      </c>
      <c r="M81" s="403">
        <v>21.340218331737699</v>
      </c>
      <c r="N81" s="403">
        <v>23.608081853840499</v>
      </c>
      <c r="O81" s="403">
        <v>25.852999005893501</v>
      </c>
      <c r="P81" s="403">
        <v>27.1066207319925</v>
      </c>
      <c r="Q81" s="403">
        <v>27.7763952643216</v>
      </c>
      <c r="R81" s="403">
        <v>2.1411783815315002</v>
      </c>
      <c r="S81" s="87" t="s">
        <v>2806</v>
      </c>
    </row>
    <row r="82" spans="1:19">
      <c r="A82" s="87" t="s">
        <v>9224</v>
      </c>
      <c r="B82" s="87" t="s">
        <v>2807</v>
      </c>
      <c r="C82" s="87" t="s">
        <v>2851</v>
      </c>
      <c r="D82" s="87" t="s">
        <v>2817</v>
      </c>
      <c r="E82" s="87" t="s">
        <v>2848</v>
      </c>
      <c r="F82" s="87">
        <v>100.97</v>
      </c>
      <c r="G82" s="87">
        <v>-3.02</v>
      </c>
      <c r="H82" s="5">
        <f t="shared" si="1"/>
        <v>25.840035999999998</v>
      </c>
      <c r="I82" s="87" t="s">
        <v>2801</v>
      </c>
      <c r="J82" s="152" t="s">
        <v>2809</v>
      </c>
      <c r="K82" s="403">
        <v>19.769486866448599</v>
      </c>
      <c r="L82" s="403">
        <v>20.390660831898899</v>
      </c>
      <c r="M82" s="403">
        <v>21.725786492230899</v>
      </c>
      <c r="N82" s="403">
        <v>23.918268978781999</v>
      </c>
      <c r="O82" s="403">
        <v>26.152191744911601</v>
      </c>
      <c r="P82" s="403">
        <v>27.401312571180299</v>
      </c>
      <c r="Q82" s="403">
        <v>28.0299701923885</v>
      </c>
      <c r="R82" s="403">
        <v>2.1351534697968799</v>
      </c>
      <c r="S82" s="87" t="s">
        <v>2806</v>
      </c>
    </row>
    <row r="83" spans="1:19">
      <c r="A83" s="87" t="s">
        <v>9225</v>
      </c>
      <c r="B83" s="87" t="s">
        <v>2803</v>
      </c>
      <c r="C83" s="87" t="s">
        <v>2812</v>
      </c>
      <c r="D83" s="87" t="s">
        <v>2823</v>
      </c>
      <c r="E83" s="87" t="s">
        <v>2833</v>
      </c>
      <c r="F83" s="87">
        <v>100.97</v>
      </c>
      <c r="G83" s="87">
        <v>-3.73</v>
      </c>
      <c r="H83" s="5">
        <f t="shared" si="1"/>
        <v>29.437961000000001</v>
      </c>
      <c r="I83" s="87" t="s">
        <v>2801</v>
      </c>
      <c r="J83" s="152" t="s">
        <v>2809</v>
      </c>
      <c r="K83" s="403">
        <v>22.190216088455202</v>
      </c>
      <c r="L83" s="403">
        <v>22.861871130854901</v>
      </c>
      <c r="M83" s="403">
        <v>24.153606878865901</v>
      </c>
      <c r="N83" s="403">
        <v>26.409136236579201</v>
      </c>
      <c r="O83" s="403">
        <v>28.647382568146401</v>
      </c>
      <c r="P83" s="403">
        <v>29.981727678265099</v>
      </c>
      <c r="Q83" s="403">
        <v>30.624008176930499</v>
      </c>
      <c r="R83" s="403">
        <v>2.1600348720089899</v>
      </c>
      <c r="S83" s="87" t="s">
        <v>2800</v>
      </c>
    </row>
    <row r="84" spans="1:19">
      <c r="A84" s="87" t="s">
        <v>9226</v>
      </c>
      <c r="B84" s="87" t="s">
        <v>2803</v>
      </c>
      <c r="C84" s="87" t="s">
        <v>2804</v>
      </c>
      <c r="D84" s="87" t="s">
        <v>2798</v>
      </c>
      <c r="E84" s="87" t="s">
        <v>2831</v>
      </c>
      <c r="F84" s="87">
        <v>100.97999999999999</v>
      </c>
      <c r="G84" s="87">
        <v>-3.38</v>
      </c>
      <c r="H84" s="5">
        <f t="shared" si="1"/>
        <v>27.652996000000002</v>
      </c>
      <c r="I84" s="87" t="s">
        <v>2801</v>
      </c>
      <c r="J84" s="152" t="s">
        <v>2844</v>
      </c>
      <c r="K84" s="403">
        <v>20.924723409969701</v>
      </c>
      <c r="L84" s="403">
        <v>21.5976405220323</v>
      </c>
      <c r="M84" s="403">
        <v>22.971871229876101</v>
      </c>
      <c r="N84" s="403">
        <v>25.193377101660801</v>
      </c>
      <c r="O84" s="403">
        <v>27.4257032661708</v>
      </c>
      <c r="P84" s="403">
        <v>28.7125515858611</v>
      </c>
      <c r="Q84" s="403">
        <v>29.3677279373508</v>
      </c>
      <c r="R84" s="403">
        <v>2.1473313775853198</v>
      </c>
      <c r="S84" s="87" t="s">
        <v>2806</v>
      </c>
    </row>
    <row r="85" spans="1:19">
      <c r="A85" s="87" t="s">
        <v>9227</v>
      </c>
      <c r="B85" s="87" t="s">
        <v>2832</v>
      </c>
      <c r="C85" s="87" t="s">
        <v>2804</v>
      </c>
      <c r="D85" s="87" t="s">
        <v>2798</v>
      </c>
      <c r="E85" s="87" t="s">
        <v>2829</v>
      </c>
      <c r="F85" s="87">
        <v>100.99</v>
      </c>
      <c r="G85" s="87">
        <v>-3.2</v>
      </c>
      <c r="H85" s="5">
        <f t="shared" si="1"/>
        <v>26.743600000000001</v>
      </c>
      <c r="I85" s="87" t="s">
        <v>2840</v>
      </c>
      <c r="J85" s="152" t="s">
        <v>2809</v>
      </c>
      <c r="K85" s="403">
        <v>20.338957802409499</v>
      </c>
      <c r="L85" s="403">
        <v>20.988221744354199</v>
      </c>
      <c r="M85" s="403">
        <v>22.276858316442599</v>
      </c>
      <c r="N85" s="403">
        <v>24.548317643766701</v>
      </c>
      <c r="O85" s="403">
        <v>26.771142051391099</v>
      </c>
      <c r="P85" s="403">
        <v>28.065448801576999</v>
      </c>
      <c r="Q85" s="403">
        <v>28.712960777007702</v>
      </c>
      <c r="R85" s="403">
        <v>2.15172598569306</v>
      </c>
      <c r="S85" s="87" t="s">
        <v>2800</v>
      </c>
    </row>
    <row r="86" spans="1:19">
      <c r="A86" s="87" t="s">
        <v>9228</v>
      </c>
      <c r="B86" s="87" t="s">
        <v>2807</v>
      </c>
      <c r="C86" s="87" t="s">
        <v>2804</v>
      </c>
      <c r="D86" s="87" t="s">
        <v>2798</v>
      </c>
      <c r="E86" s="87" t="s">
        <v>2848</v>
      </c>
      <c r="F86" s="87">
        <v>100.99</v>
      </c>
      <c r="G86" s="87">
        <v>-3.03</v>
      </c>
      <c r="H86" s="5">
        <f t="shared" si="1"/>
        <v>25.890080999999999</v>
      </c>
      <c r="I86" s="87" t="s">
        <v>2801</v>
      </c>
      <c r="J86" s="152" t="s">
        <v>2809</v>
      </c>
      <c r="K86" s="403">
        <v>19.7629059216179</v>
      </c>
      <c r="L86" s="403">
        <v>20.4094317608008</v>
      </c>
      <c r="M86" s="403">
        <v>21.760731225719699</v>
      </c>
      <c r="N86" s="403">
        <v>23.948281020482099</v>
      </c>
      <c r="O86" s="403">
        <v>26.163525544764699</v>
      </c>
      <c r="P86" s="403">
        <v>27.4493732585203</v>
      </c>
      <c r="Q86" s="403">
        <v>28.087076232191599</v>
      </c>
      <c r="R86" s="403">
        <v>2.1290470848348799</v>
      </c>
      <c r="S86" s="87" t="s">
        <v>2847</v>
      </c>
    </row>
    <row r="87" spans="1:19">
      <c r="A87" s="87" t="s">
        <v>9229</v>
      </c>
      <c r="B87" s="87" t="s">
        <v>2803</v>
      </c>
      <c r="C87" s="87" t="s">
        <v>2813</v>
      </c>
      <c r="D87" s="87" t="s">
        <v>2837</v>
      </c>
      <c r="E87" s="87" t="s">
        <v>2834</v>
      </c>
      <c r="F87" s="87">
        <v>101.00999999999999</v>
      </c>
      <c r="G87" s="87">
        <v>-3.03</v>
      </c>
      <c r="H87" s="5">
        <f t="shared" si="1"/>
        <v>25.890080999999999</v>
      </c>
      <c r="I87" s="87" t="s">
        <v>2801</v>
      </c>
      <c r="J87" s="152" t="s">
        <v>2845</v>
      </c>
      <c r="K87" s="403">
        <v>19.813623662307499</v>
      </c>
      <c r="L87" s="403">
        <v>20.465327332227499</v>
      </c>
      <c r="M87" s="403">
        <v>21.7521582057384</v>
      </c>
      <c r="N87" s="403">
        <v>23.967226566236601</v>
      </c>
      <c r="O87" s="403">
        <v>26.1599106019519</v>
      </c>
      <c r="P87" s="403">
        <v>27.421369163779101</v>
      </c>
      <c r="Q87" s="403">
        <v>28.086423202735901</v>
      </c>
      <c r="R87" s="403">
        <v>2.1204339378407799</v>
      </c>
      <c r="S87" s="87" t="s">
        <v>2806</v>
      </c>
    </row>
    <row r="88" spans="1:19">
      <c r="A88" s="87" t="s">
        <v>9230</v>
      </c>
      <c r="B88" s="87" t="s">
        <v>2807</v>
      </c>
      <c r="C88" s="87" t="s">
        <v>2812</v>
      </c>
      <c r="D88" s="87" t="s">
        <v>2798</v>
      </c>
      <c r="E88" s="87" t="s">
        <v>2829</v>
      </c>
      <c r="F88" s="87">
        <v>101.00999999999999</v>
      </c>
      <c r="G88" s="87">
        <v>-3.08</v>
      </c>
      <c r="H88" s="5">
        <f t="shared" si="1"/>
        <v>26.140575999999999</v>
      </c>
      <c r="I88" s="87" t="s">
        <v>2801</v>
      </c>
      <c r="J88" s="152" t="s">
        <v>2809</v>
      </c>
      <c r="K88" s="403">
        <v>19.993055168547901</v>
      </c>
      <c r="L88" s="403">
        <v>20.645042121093699</v>
      </c>
      <c r="M88" s="403">
        <v>21.872401472631701</v>
      </c>
      <c r="N88" s="403">
        <v>24.078106311749998</v>
      </c>
      <c r="O88" s="403">
        <v>26.265291051752602</v>
      </c>
      <c r="P88" s="403">
        <v>27.545708715215198</v>
      </c>
      <c r="Q88" s="403">
        <v>28.190800307071999</v>
      </c>
      <c r="R88" s="403">
        <v>2.09456697286778</v>
      </c>
      <c r="S88" s="87" t="s">
        <v>2806</v>
      </c>
    </row>
    <row r="89" spans="1:19">
      <c r="A89" s="87" t="s">
        <v>9231</v>
      </c>
      <c r="B89" s="87" t="s">
        <v>2803</v>
      </c>
      <c r="C89" s="87" t="s">
        <v>2804</v>
      </c>
      <c r="D89" s="87" t="s">
        <v>2798</v>
      </c>
      <c r="E89" s="87" t="s">
        <v>2829</v>
      </c>
      <c r="F89" s="87">
        <v>101.02</v>
      </c>
      <c r="G89" s="87">
        <v>-3.28</v>
      </c>
      <c r="H89" s="5">
        <f t="shared" si="1"/>
        <v>27.147056000000003</v>
      </c>
      <c r="I89" s="87" t="s">
        <v>2822</v>
      </c>
      <c r="J89" s="152" t="s">
        <v>2852</v>
      </c>
      <c r="K89" s="403">
        <v>20.646251391395399</v>
      </c>
      <c r="L89" s="403">
        <v>21.297642102757699</v>
      </c>
      <c r="M89" s="403">
        <v>22.589490785028001</v>
      </c>
      <c r="N89" s="403">
        <v>24.818334614943701</v>
      </c>
      <c r="O89" s="403">
        <v>27.065547726107098</v>
      </c>
      <c r="P89" s="403">
        <v>28.351568380072202</v>
      </c>
      <c r="Q89" s="403">
        <v>29.021102939361501</v>
      </c>
      <c r="R89" s="403">
        <v>2.1460992884366599</v>
      </c>
      <c r="S89" s="87" t="s">
        <v>2800</v>
      </c>
    </row>
    <row r="90" spans="1:19">
      <c r="A90" s="87" t="s">
        <v>9232</v>
      </c>
      <c r="B90" s="87" t="s">
        <v>2807</v>
      </c>
      <c r="C90" s="87" t="s">
        <v>2804</v>
      </c>
      <c r="D90" s="87" t="s">
        <v>2798</v>
      </c>
      <c r="E90" s="87" t="s">
        <v>2833</v>
      </c>
      <c r="F90" s="87">
        <v>101.03999999999999</v>
      </c>
      <c r="G90" s="87">
        <v>-3.36</v>
      </c>
      <c r="H90" s="5">
        <f t="shared" si="1"/>
        <v>27.551663999999999</v>
      </c>
      <c r="I90" s="87" t="s">
        <v>2822</v>
      </c>
      <c r="J90" s="152" t="s">
        <v>2809</v>
      </c>
      <c r="K90" s="403">
        <v>20.947293788259199</v>
      </c>
      <c r="L90" s="403">
        <v>21.689897176037</v>
      </c>
      <c r="M90" s="403">
        <v>22.939366593645399</v>
      </c>
      <c r="N90" s="403">
        <v>25.157062147539801</v>
      </c>
      <c r="O90" s="403">
        <v>27.350377803662099</v>
      </c>
      <c r="P90" s="403">
        <v>28.653804092742899</v>
      </c>
      <c r="Q90" s="403">
        <v>29.351568629822701</v>
      </c>
      <c r="R90" s="403">
        <v>2.13903664005595</v>
      </c>
      <c r="S90" s="87" t="s">
        <v>2847</v>
      </c>
    </row>
    <row r="91" spans="1:19">
      <c r="A91" s="87" t="s">
        <v>9233</v>
      </c>
      <c r="B91" s="87" t="s">
        <v>2803</v>
      </c>
      <c r="C91" s="87" t="s">
        <v>2804</v>
      </c>
      <c r="D91" s="87" t="s">
        <v>2798</v>
      </c>
      <c r="E91" s="87" t="s">
        <v>2829</v>
      </c>
      <c r="F91" s="87">
        <v>101.05</v>
      </c>
      <c r="G91" s="87">
        <v>-3.61</v>
      </c>
      <c r="H91" s="5">
        <f t="shared" si="1"/>
        <v>28.823488999999999</v>
      </c>
      <c r="I91" s="87" t="s">
        <v>2822</v>
      </c>
      <c r="J91" s="152" t="s">
        <v>2852</v>
      </c>
      <c r="K91" s="403">
        <v>21.863281098404599</v>
      </c>
      <c r="L91" s="403">
        <v>22.559898452615698</v>
      </c>
      <c r="M91" s="403">
        <v>23.821961732749301</v>
      </c>
      <c r="N91" s="403">
        <v>25.999259163179101</v>
      </c>
      <c r="O91" s="403">
        <v>28.198317909912198</v>
      </c>
      <c r="P91" s="403">
        <v>29.445904278557201</v>
      </c>
      <c r="Q91" s="403">
        <v>30.0623338835073</v>
      </c>
      <c r="R91" s="403">
        <v>2.0955956011795198</v>
      </c>
      <c r="S91" s="87" t="s">
        <v>2806</v>
      </c>
    </row>
    <row r="92" spans="1:19">
      <c r="A92" s="87" t="s">
        <v>9234</v>
      </c>
      <c r="B92" s="87" t="s">
        <v>2803</v>
      </c>
      <c r="C92" s="87" t="s">
        <v>2804</v>
      </c>
      <c r="D92" s="87" t="s">
        <v>2798</v>
      </c>
      <c r="E92" s="87" t="s">
        <v>2833</v>
      </c>
      <c r="F92" s="87">
        <v>101.08</v>
      </c>
      <c r="G92" s="87">
        <v>-2.69</v>
      </c>
      <c r="H92" s="5">
        <f t="shared" si="1"/>
        <v>24.198649</v>
      </c>
      <c r="I92" s="87" t="s">
        <v>2801</v>
      </c>
      <c r="J92" s="152" t="s">
        <v>2809</v>
      </c>
      <c r="K92" s="403">
        <v>18.593730676484999</v>
      </c>
      <c r="L92" s="403">
        <v>19.2774895198751</v>
      </c>
      <c r="M92" s="403">
        <v>20.564698612708199</v>
      </c>
      <c r="N92" s="403">
        <v>22.748665629393798</v>
      </c>
      <c r="O92" s="403">
        <v>24.921872530587599</v>
      </c>
      <c r="P92" s="403">
        <v>26.220246736825501</v>
      </c>
      <c r="Q92" s="403">
        <v>26.886370776084402</v>
      </c>
      <c r="R92" s="403">
        <v>2.11553585025522</v>
      </c>
      <c r="S92" s="87" t="s">
        <v>2806</v>
      </c>
    </row>
    <row r="93" spans="1:19">
      <c r="A93" s="87" t="s">
        <v>9235</v>
      </c>
      <c r="B93" s="87" t="s">
        <v>2803</v>
      </c>
      <c r="C93" s="87" t="s">
        <v>2804</v>
      </c>
      <c r="D93" s="87" t="s">
        <v>2798</v>
      </c>
      <c r="E93" s="87" t="s">
        <v>2833</v>
      </c>
      <c r="F93" s="87">
        <v>101.08</v>
      </c>
      <c r="G93" s="87">
        <v>-3.09</v>
      </c>
      <c r="H93" s="5">
        <f t="shared" si="1"/>
        <v>26.190729000000001</v>
      </c>
      <c r="I93" s="87" t="s">
        <v>2801</v>
      </c>
      <c r="J93" s="152" t="s">
        <v>2839</v>
      </c>
      <c r="K93" s="403">
        <v>19.989556087800601</v>
      </c>
      <c r="L93" s="403">
        <v>20.622027645005101</v>
      </c>
      <c r="M93" s="403">
        <v>21.962855042702</v>
      </c>
      <c r="N93" s="403">
        <v>24.162285064816299</v>
      </c>
      <c r="O93" s="403">
        <v>26.390324044080199</v>
      </c>
      <c r="P93" s="403">
        <v>27.622748350979599</v>
      </c>
      <c r="Q93" s="403">
        <v>28.331328207363299</v>
      </c>
      <c r="R93" s="403">
        <v>2.1344410948017001</v>
      </c>
      <c r="S93" s="87" t="s">
        <v>2800</v>
      </c>
    </row>
    <row r="94" spans="1:19">
      <c r="A94" s="87" t="s">
        <v>9236</v>
      </c>
      <c r="B94" s="87" t="s">
        <v>2803</v>
      </c>
      <c r="C94" s="87" t="s">
        <v>2804</v>
      </c>
      <c r="D94" s="87" t="s">
        <v>2798</v>
      </c>
      <c r="E94" s="87" t="s">
        <v>2833</v>
      </c>
      <c r="F94" s="87">
        <v>101.08999999999999</v>
      </c>
      <c r="G94" s="87">
        <v>-2.72</v>
      </c>
      <c r="H94" s="5">
        <f t="shared" si="1"/>
        <v>24.347056000000002</v>
      </c>
      <c r="I94" s="87" t="s">
        <v>2808</v>
      </c>
      <c r="J94" s="152" t="s">
        <v>2809</v>
      </c>
      <c r="K94" s="403">
        <v>18.723921293538901</v>
      </c>
      <c r="L94" s="403">
        <v>19.389211578711802</v>
      </c>
      <c r="M94" s="403">
        <v>20.669437863300001</v>
      </c>
      <c r="N94" s="403">
        <v>22.8720322230687</v>
      </c>
      <c r="O94" s="403">
        <v>25.064683034762702</v>
      </c>
      <c r="P94" s="403">
        <v>26.3721469157787</v>
      </c>
      <c r="Q94" s="403">
        <v>27.034241288547001</v>
      </c>
      <c r="R94" s="403">
        <v>2.12754804442574</v>
      </c>
      <c r="S94" s="87" t="s">
        <v>2806</v>
      </c>
    </row>
    <row r="95" spans="1:19">
      <c r="A95" s="87" t="s">
        <v>9237</v>
      </c>
      <c r="B95" s="87" t="s">
        <v>2807</v>
      </c>
      <c r="C95" s="87" t="s">
        <v>2812</v>
      </c>
      <c r="D95" s="87" t="s">
        <v>2798</v>
      </c>
      <c r="E95" s="87" t="s">
        <v>2833</v>
      </c>
      <c r="F95" s="87">
        <v>101.11</v>
      </c>
      <c r="G95" s="87">
        <v>-3.16</v>
      </c>
      <c r="H95" s="5">
        <f t="shared" si="1"/>
        <v>26.542303999999998</v>
      </c>
      <c r="I95" s="87" t="s">
        <v>2822</v>
      </c>
      <c r="J95" s="152" t="s">
        <v>2852</v>
      </c>
      <c r="K95" s="403">
        <v>20.2261823743344</v>
      </c>
      <c r="L95" s="403">
        <v>20.864785242127802</v>
      </c>
      <c r="M95" s="403">
        <v>22.165991658663099</v>
      </c>
      <c r="N95" s="403">
        <v>24.379148652354601</v>
      </c>
      <c r="O95" s="403">
        <v>26.5743613690701</v>
      </c>
      <c r="P95" s="403">
        <v>27.883657087152901</v>
      </c>
      <c r="Q95" s="403">
        <v>28.563021147825001</v>
      </c>
      <c r="R95" s="403">
        <v>2.1303124033741798</v>
      </c>
      <c r="S95" s="87" t="s">
        <v>2800</v>
      </c>
    </row>
    <row r="96" spans="1:19">
      <c r="A96" s="87" t="s">
        <v>9238</v>
      </c>
      <c r="B96" s="87" t="s">
        <v>2853</v>
      </c>
      <c r="C96" s="87" t="s">
        <v>2804</v>
      </c>
      <c r="D96" s="87" t="s">
        <v>2830</v>
      </c>
      <c r="E96" s="87" t="s">
        <v>2829</v>
      </c>
      <c r="F96" s="87">
        <v>101.11</v>
      </c>
      <c r="G96" s="87">
        <v>-3.4</v>
      </c>
      <c r="H96" s="5">
        <f t="shared" si="1"/>
        <v>27.7544</v>
      </c>
      <c r="I96" s="87" t="s">
        <v>2822</v>
      </c>
      <c r="J96" s="152" t="s">
        <v>2854</v>
      </c>
      <c r="K96" s="403">
        <v>21.126304714699501</v>
      </c>
      <c r="L96" s="403">
        <v>21.850372923655801</v>
      </c>
      <c r="M96" s="403">
        <v>23.054190395447399</v>
      </c>
      <c r="N96" s="403">
        <v>25.259230827061799</v>
      </c>
      <c r="O96" s="403">
        <v>27.462127512844301</v>
      </c>
      <c r="P96" s="403">
        <v>28.746045814898299</v>
      </c>
      <c r="Q96" s="403">
        <v>29.435068166924498</v>
      </c>
      <c r="R96" s="403">
        <v>2.1129643751370599</v>
      </c>
      <c r="S96" s="87" t="s">
        <v>2806</v>
      </c>
    </row>
    <row r="97" spans="1:19">
      <c r="A97" s="87" t="s">
        <v>9239</v>
      </c>
      <c r="B97" s="87" t="s">
        <v>2803</v>
      </c>
      <c r="C97" s="87" t="s">
        <v>2812</v>
      </c>
      <c r="D97" s="87" t="s">
        <v>2798</v>
      </c>
      <c r="E97" s="87" t="s">
        <v>2831</v>
      </c>
      <c r="F97" s="87">
        <v>101.19</v>
      </c>
      <c r="G97" s="87">
        <v>-3.16</v>
      </c>
      <c r="H97" s="5">
        <f t="shared" si="1"/>
        <v>26.542303999999998</v>
      </c>
      <c r="I97" s="87" t="s">
        <v>2801</v>
      </c>
      <c r="J97" s="152" t="s">
        <v>2852</v>
      </c>
      <c r="K97" s="403">
        <v>20.2750737952863</v>
      </c>
      <c r="L97" s="403">
        <v>20.933553027776</v>
      </c>
      <c r="M97" s="403">
        <v>22.2086675291409</v>
      </c>
      <c r="N97" s="403">
        <v>24.388694312113</v>
      </c>
      <c r="O97" s="403">
        <v>26.584869915486301</v>
      </c>
      <c r="P97" s="403">
        <v>27.913552342864101</v>
      </c>
      <c r="Q97" s="403">
        <v>28.656517618456</v>
      </c>
      <c r="R97" s="403">
        <v>2.1420598819746299</v>
      </c>
      <c r="S97" s="87" t="s">
        <v>2806</v>
      </c>
    </row>
    <row r="98" spans="1:19">
      <c r="A98" s="87" t="s">
        <v>9240</v>
      </c>
      <c r="B98" s="87" t="s">
        <v>2807</v>
      </c>
      <c r="C98" s="87" t="s">
        <v>2804</v>
      </c>
      <c r="D98" s="87" t="s">
        <v>2823</v>
      </c>
      <c r="E98" s="87" t="s">
        <v>2829</v>
      </c>
      <c r="F98" s="87">
        <v>101.19</v>
      </c>
      <c r="G98" s="87">
        <v>-3.18</v>
      </c>
      <c r="H98" s="5">
        <f t="shared" si="1"/>
        <v>26.642916000000003</v>
      </c>
      <c r="I98" s="87" t="s">
        <v>2801</v>
      </c>
      <c r="J98" s="152" t="s">
        <v>2852</v>
      </c>
      <c r="K98" s="403">
        <v>20.224823772249401</v>
      </c>
      <c r="L98" s="403">
        <v>20.949028801526701</v>
      </c>
      <c r="M98" s="403">
        <v>22.226766546567699</v>
      </c>
      <c r="N98" s="403">
        <v>24.450076262543298</v>
      </c>
      <c r="O98" s="403">
        <v>26.661463727089401</v>
      </c>
      <c r="P98" s="403">
        <v>27.9465824609238</v>
      </c>
      <c r="Q98" s="403">
        <v>28.6152130669415</v>
      </c>
      <c r="R98" s="403">
        <v>2.1369643751749399</v>
      </c>
      <c r="S98" s="87" t="s">
        <v>2827</v>
      </c>
    </row>
    <row r="99" spans="1:19">
      <c r="A99" s="87" t="s">
        <v>9241</v>
      </c>
      <c r="B99" s="87" t="s">
        <v>2807</v>
      </c>
      <c r="C99" s="87" t="s">
        <v>2797</v>
      </c>
      <c r="D99" s="87" t="s">
        <v>2820</v>
      </c>
      <c r="E99" s="87" t="s">
        <v>2829</v>
      </c>
      <c r="F99" s="87">
        <v>101.19999999999999</v>
      </c>
      <c r="G99" s="87">
        <v>-2.99</v>
      </c>
      <c r="H99" s="5">
        <f t="shared" si="1"/>
        <v>25.690009000000003</v>
      </c>
      <c r="I99" s="87" t="s">
        <v>2801</v>
      </c>
      <c r="J99" s="152" t="s">
        <v>2844</v>
      </c>
      <c r="K99" s="403">
        <v>19.5473420196384</v>
      </c>
      <c r="L99" s="403">
        <v>20.248143678497801</v>
      </c>
      <c r="M99" s="403">
        <v>21.6360079066162</v>
      </c>
      <c r="N99" s="403">
        <v>23.834771784020798</v>
      </c>
      <c r="O99" s="403">
        <v>26.022943380881699</v>
      </c>
      <c r="P99" s="403">
        <v>27.315911437859</v>
      </c>
      <c r="Q99" s="403">
        <v>27.950934513996099</v>
      </c>
      <c r="R99" s="403">
        <v>2.1355594082877398</v>
      </c>
      <c r="S99" s="87" t="s">
        <v>2806</v>
      </c>
    </row>
    <row r="100" spans="1:19">
      <c r="A100" s="87" t="s">
        <v>9242</v>
      </c>
      <c r="B100" s="87" t="s">
        <v>2807</v>
      </c>
      <c r="C100" s="87" t="s">
        <v>2804</v>
      </c>
      <c r="D100" s="87" t="s">
        <v>2798</v>
      </c>
      <c r="E100" s="87" t="s">
        <v>2829</v>
      </c>
      <c r="F100" s="87">
        <v>101.21</v>
      </c>
      <c r="G100" s="87">
        <v>-3.65</v>
      </c>
      <c r="H100" s="5">
        <f t="shared" si="1"/>
        <v>29.028025</v>
      </c>
      <c r="I100" s="87" t="s">
        <v>2801</v>
      </c>
      <c r="J100" s="152" t="s">
        <v>2854</v>
      </c>
      <c r="K100" s="403">
        <v>22.111616249774698</v>
      </c>
      <c r="L100" s="403">
        <v>22.7207972590958</v>
      </c>
      <c r="M100" s="403">
        <v>23.977683386161701</v>
      </c>
      <c r="N100" s="403">
        <v>26.1771403627938</v>
      </c>
      <c r="O100" s="403">
        <v>28.343462790644601</v>
      </c>
      <c r="P100" s="403">
        <v>29.606065369581099</v>
      </c>
      <c r="Q100" s="403">
        <v>30.239551943684699</v>
      </c>
      <c r="R100" s="403">
        <v>2.1001263236777201</v>
      </c>
      <c r="S100" s="87" t="s">
        <v>2806</v>
      </c>
    </row>
    <row r="101" spans="1:19">
      <c r="A101" s="87" t="s">
        <v>9243</v>
      </c>
      <c r="B101" s="87" t="s">
        <v>2832</v>
      </c>
      <c r="C101" s="87" t="s">
        <v>2804</v>
      </c>
      <c r="D101" s="87" t="s">
        <v>2798</v>
      </c>
      <c r="E101" s="87" t="s">
        <v>2829</v>
      </c>
      <c r="F101" s="87">
        <v>101.22</v>
      </c>
      <c r="G101" s="87">
        <v>-3.05</v>
      </c>
      <c r="H101" s="5">
        <f t="shared" si="1"/>
        <v>25.990225000000002</v>
      </c>
      <c r="I101" s="87" t="s">
        <v>2826</v>
      </c>
      <c r="J101" s="152" t="s">
        <v>2855</v>
      </c>
      <c r="K101" s="403">
        <v>19.793998039269201</v>
      </c>
      <c r="L101" s="403">
        <v>20.480674979666201</v>
      </c>
      <c r="M101" s="403">
        <v>21.810713279375801</v>
      </c>
      <c r="N101" s="403">
        <v>24.016070567044899</v>
      </c>
      <c r="O101" s="403">
        <v>26.256528911030198</v>
      </c>
      <c r="P101" s="403">
        <v>27.568368472009901</v>
      </c>
      <c r="Q101" s="403">
        <v>28.313124443466599</v>
      </c>
      <c r="R101" s="403">
        <v>2.1714389659812499</v>
      </c>
      <c r="S101" s="87" t="s">
        <v>2825</v>
      </c>
    </row>
    <row r="102" spans="1:19">
      <c r="A102" s="87" t="s">
        <v>9244</v>
      </c>
      <c r="B102" s="87" t="s">
        <v>2807</v>
      </c>
      <c r="C102" s="87" t="s">
        <v>2812</v>
      </c>
      <c r="D102" s="87" t="s">
        <v>2798</v>
      </c>
      <c r="E102" s="87" t="s">
        <v>2829</v>
      </c>
      <c r="F102" s="87">
        <v>101.22</v>
      </c>
      <c r="G102" s="87">
        <v>-2.72</v>
      </c>
      <c r="H102" s="5">
        <f t="shared" si="1"/>
        <v>24.347056000000002</v>
      </c>
      <c r="I102" s="87" t="s">
        <v>2801</v>
      </c>
      <c r="J102" s="152" t="s">
        <v>2856</v>
      </c>
      <c r="K102" s="403">
        <v>18.607351134426001</v>
      </c>
      <c r="L102" s="403">
        <v>19.322198848182101</v>
      </c>
      <c r="M102" s="403">
        <v>20.6178108410143</v>
      </c>
      <c r="N102" s="403">
        <v>22.828353702385201</v>
      </c>
      <c r="O102" s="403">
        <v>25.036873575311098</v>
      </c>
      <c r="P102" s="403">
        <v>26.345649204970901</v>
      </c>
      <c r="Q102" s="403">
        <v>27.0339512869683</v>
      </c>
      <c r="R102" s="403">
        <v>2.1556369066034402</v>
      </c>
      <c r="S102" s="87" t="s">
        <v>2806</v>
      </c>
    </row>
    <row r="103" spans="1:19">
      <c r="A103" s="87" t="s">
        <v>9245</v>
      </c>
      <c r="B103" s="87" t="s">
        <v>2807</v>
      </c>
      <c r="C103" s="87" t="s">
        <v>2812</v>
      </c>
      <c r="D103" s="87" t="s">
        <v>2798</v>
      </c>
      <c r="E103" s="87" t="s">
        <v>2829</v>
      </c>
      <c r="F103" s="87">
        <v>101.22</v>
      </c>
      <c r="G103" s="87">
        <v>-2.86</v>
      </c>
      <c r="H103" s="5">
        <f t="shared" si="1"/>
        <v>25.041764000000001</v>
      </c>
      <c r="I103" s="87" t="s">
        <v>2801</v>
      </c>
      <c r="J103" s="152" t="s">
        <v>2852</v>
      </c>
      <c r="K103" s="403">
        <v>19.2195955014713</v>
      </c>
      <c r="L103" s="403">
        <v>19.8867326397211</v>
      </c>
      <c r="M103" s="403">
        <v>21.1225913057059</v>
      </c>
      <c r="N103" s="403">
        <v>23.333333847654099</v>
      </c>
      <c r="O103" s="403">
        <v>25.556869896534302</v>
      </c>
      <c r="P103" s="403">
        <v>26.798930443734001</v>
      </c>
      <c r="Q103" s="403">
        <v>27.481064432374399</v>
      </c>
      <c r="R103" s="403">
        <v>2.1190913814944401</v>
      </c>
      <c r="S103" s="87" t="s">
        <v>2800</v>
      </c>
    </row>
    <row r="104" spans="1:19">
      <c r="A104" s="87" t="s">
        <v>9246</v>
      </c>
      <c r="B104" s="87" t="s">
        <v>2807</v>
      </c>
      <c r="C104" s="87" t="s">
        <v>2812</v>
      </c>
      <c r="D104" s="87" t="s">
        <v>2823</v>
      </c>
      <c r="E104" s="87" t="s">
        <v>2833</v>
      </c>
      <c r="F104" s="87">
        <v>101.22</v>
      </c>
      <c r="G104" s="87">
        <v>-2.91</v>
      </c>
      <c r="H104" s="5">
        <f t="shared" si="1"/>
        <v>25.290729000000002</v>
      </c>
      <c r="I104" s="87" t="s">
        <v>2801</v>
      </c>
      <c r="J104" s="152" t="s">
        <v>2854</v>
      </c>
      <c r="K104" s="403">
        <v>19.406109824523298</v>
      </c>
      <c r="L104" s="403">
        <v>20.0986216693972</v>
      </c>
      <c r="M104" s="403">
        <v>21.3355262324541</v>
      </c>
      <c r="N104" s="403">
        <v>23.512924681157699</v>
      </c>
      <c r="O104" s="403">
        <v>25.7142905781362</v>
      </c>
      <c r="P104" s="403">
        <v>26.959226973128001</v>
      </c>
      <c r="Q104" s="403">
        <v>27.631837341903498</v>
      </c>
      <c r="R104" s="403">
        <v>2.1050899064620898</v>
      </c>
      <c r="S104" s="87" t="s">
        <v>2825</v>
      </c>
    </row>
    <row r="105" spans="1:19">
      <c r="A105" s="87" t="s">
        <v>9247</v>
      </c>
      <c r="B105" s="87" t="s">
        <v>2803</v>
      </c>
      <c r="C105" s="87" t="s">
        <v>2804</v>
      </c>
      <c r="D105" s="87" t="s">
        <v>2798</v>
      </c>
      <c r="E105" s="87" t="s">
        <v>2829</v>
      </c>
      <c r="F105" s="87">
        <v>101.22999999999999</v>
      </c>
      <c r="G105" s="87">
        <v>-2.98</v>
      </c>
      <c r="H105" s="5">
        <f t="shared" si="1"/>
        <v>25.640035999999998</v>
      </c>
      <c r="I105" s="87" t="s">
        <v>2801</v>
      </c>
      <c r="J105" s="152" t="s">
        <v>2839</v>
      </c>
      <c r="K105" s="403">
        <v>19.609853623972999</v>
      </c>
      <c r="L105" s="403">
        <v>20.276261346587301</v>
      </c>
      <c r="M105" s="403">
        <v>21.602696566009602</v>
      </c>
      <c r="N105" s="403">
        <v>23.8080221340213</v>
      </c>
      <c r="O105" s="403">
        <v>26.026460685984599</v>
      </c>
      <c r="P105" s="403">
        <v>27.3129955458053</v>
      </c>
      <c r="Q105" s="403">
        <v>27.981863528525999</v>
      </c>
      <c r="R105" s="403">
        <v>2.13630691467857</v>
      </c>
      <c r="S105" s="87" t="s">
        <v>2806</v>
      </c>
    </row>
    <row r="106" spans="1:19">
      <c r="A106" s="87" t="s">
        <v>9248</v>
      </c>
      <c r="B106" s="87" t="s">
        <v>2803</v>
      </c>
      <c r="C106" s="87" t="s">
        <v>2851</v>
      </c>
      <c r="D106" s="87" t="s">
        <v>2823</v>
      </c>
      <c r="E106" s="87" t="s">
        <v>2829</v>
      </c>
      <c r="F106" s="87">
        <v>101.24</v>
      </c>
      <c r="G106" s="87">
        <v>-2.89</v>
      </c>
      <c r="H106" s="5">
        <f t="shared" si="1"/>
        <v>25.191089000000002</v>
      </c>
      <c r="I106" s="87" t="s">
        <v>2801</v>
      </c>
      <c r="J106" s="152" t="s">
        <v>2844</v>
      </c>
      <c r="K106" s="403">
        <v>19.213953315722701</v>
      </c>
      <c r="L106" s="403">
        <v>19.918631599311599</v>
      </c>
      <c r="M106" s="403">
        <v>21.251663256823999</v>
      </c>
      <c r="N106" s="403">
        <v>23.444388034533102</v>
      </c>
      <c r="O106" s="403">
        <v>25.662206173614099</v>
      </c>
      <c r="P106" s="403">
        <v>26.939623100848198</v>
      </c>
      <c r="Q106" s="403">
        <v>27.594220360860099</v>
      </c>
      <c r="R106" s="403">
        <v>2.1342955739610501</v>
      </c>
      <c r="S106" s="87" t="s">
        <v>2806</v>
      </c>
    </row>
    <row r="107" spans="1:19">
      <c r="A107" s="87" t="s">
        <v>9249</v>
      </c>
      <c r="B107" s="87" t="s">
        <v>2803</v>
      </c>
      <c r="C107" s="87" t="s">
        <v>2804</v>
      </c>
      <c r="D107" s="87" t="s">
        <v>2830</v>
      </c>
      <c r="E107" s="87" t="s">
        <v>2829</v>
      </c>
      <c r="F107" s="87">
        <v>101.24</v>
      </c>
      <c r="G107" s="87">
        <v>-3.5</v>
      </c>
      <c r="H107" s="5">
        <f t="shared" si="1"/>
        <v>28.262500000000003</v>
      </c>
      <c r="I107" s="87" t="s">
        <v>2822</v>
      </c>
      <c r="J107" s="152" t="s">
        <v>2854</v>
      </c>
      <c r="K107" s="403">
        <v>21.420488475806099</v>
      </c>
      <c r="L107" s="403">
        <v>22.114635899219699</v>
      </c>
      <c r="M107" s="403">
        <v>23.395608719487999</v>
      </c>
      <c r="N107" s="403">
        <v>25.604319001779999</v>
      </c>
      <c r="O107" s="403">
        <v>27.81193632574</v>
      </c>
      <c r="P107" s="403">
        <v>29.1145589130963</v>
      </c>
      <c r="Q107" s="403">
        <v>29.778261684618901</v>
      </c>
      <c r="R107" s="403">
        <v>2.12922277556989</v>
      </c>
      <c r="S107" s="87" t="s">
        <v>2806</v>
      </c>
    </row>
    <row r="108" spans="1:19">
      <c r="A108" s="87" t="s">
        <v>9250</v>
      </c>
      <c r="B108" s="87" t="s">
        <v>2803</v>
      </c>
      <c r="C108" s="87" t="s">
        <v>2812</v>
      </c>
      <c r="D108" s="87" t="s">
        <v>2798</v>
      </c>
      <c r="E108" s="87" t="s">
        <v>2829</v>
      </c>
      <c r="F108" s="87">
        <v>101.25</v>
      </c>
      <c r="G108" s="87">
        <v>-3.49</v>
      </c>
      <c r="H108" s="5">
        <f t="shared" si="1"/>
        <v>28.211608999999999</v>
      </c>
      <c r="I108" s="87" t="s">
        <v>2808</v>
      </c>
      <c r="J108" s="152" t="s">
        <v>2852</v>
      </c>
      <c r="K108" s="403">
        <v>21.355593298394101</v>
      </c>
      <c r="L108" s="403">
        <v>22.108175674819901</v>
      </c>
      <c r="M108" s="403">
        <v>23.4327138131396</v>
      </c>
      <c r="N108" s="403">
        <v>25.622983975879301</v>
      </c>
      <c r="O108" s="403">
        <v>27.858107529146</v>
      </c>
      <c r="P108" s="403">
        <v>29.159334692557099</v>
      </c>
      <c r="Q108" s="403">
        <v>29.8422423627967</v>
      </c>
      <c r="R108" s="403">
        <v>2.1514947841303802</v>
      </c>
      <c r="S108" s="87" t="s">
        <v>2806</v>
      </c>
    </row>
    <row r="109" spans="1:19">
      <c r="A109" s="87" t="s">
        <v>9251</v>
      </c>
      <c r="B109" s="87" t="s">
        <v>2803</v>
      </c>
      <c r="C109" s="87" t="s">
        <v>2812</v>
      </c>
      <c r="D109" s="87" t="s">
        <v>2798</v>
      </c>
      <c r="E109" s="87" t="s">
        <v>2829</v>
      </c>
      <c r="F109" s="87">
        <v>101.25</v>
      </c>
      <c r="G109" s="87">
        <v>-3.14</v>
      </c>
      <c r="H109" s="5">
        <f t="shared" si="1"/>
        <v>26.441764000000003</v>
      </c>
      <c r="I109" s="87" t="s">
        <v>2801</v>
      </c>
      <c r="J109" s="152" t="s">
        <v>2854</v>
      </c>
      <c r="K109" s="403">
        <v>20.124070668624601</v>
      </c>
      <c r="L109" s="403">
        <v>20.7952712488459</v>
      </c>
      <c r="M109" s="403">
        <v>22.131181824936299</v>
      </c>
      <c r="N109" s="403">
        <v>24.336901352386398</v>
      </c>
      <c r="O109" s="403">
        <v>26.543398229690698</v>
      </c>
      <c r="P109" s="403">
        <v>27.778411137791402</v>
      </c>
      <c r="Q109" s="403">
        <v>28.461019487437198</v>
      </c>
      <c r="R109" s="403">
        <v>2.12748183343199</v>
      </c>
      <c r="S109" s="87" t="s">
        <v>2806</v>
      </c>
    </row>
    <row r="110" spans="1:19">
      <c r="A110" s="87" t="s">
        <v>9252</v>
      </c>
      <c r="B110" s="87" t="s">
        <v>2803</v>
      </c>
      <c r="C110" s="87" t="s">
        <v>2804</v>
      </c>
      <c r="D110" s="87" t="s">
        <v>2830</v>
      </c>
      <c r="E110" s="87" t="s">
        <v>2831</v>
      </c>
      <c r="F110" s="87">
        <v>101.25999999999999</v>
      </c>
      <c r="G110" s="87">
        <v>-3.12</v>
      </c>
      <c r="H110" s="5">
        <f t="shared" si="1"/>
        <v>26.341296000000003</v>
      </c>
      <c r="I110" s="87" t="s">
        <v>2822</v>
      </c>
      <c r="J110" s="152" t="s">
        <v>2842</v>
      </c>
      <c r="K110" s="403">
        <v>20.109949550410001</v>
      </c>
      <c r="L110" s="403">
        <v>20.755168387890699</v>
      </c>
      <c r="M110" s="403">
        <v>22.055202041839401</v>
      </c>
      <c r="N110" s="403">
        <v>24.2570455452258</v>
      </c>
      <c r="O110" s="403">
        <v>26.435297013082401</v>
      </c>
      <c r="P110" s="403">
        <v>27.778809508392499</v>
      </c>
      <c r="Q110" s="403">
        <v>28.3350569571768</v>
      </c>
      <c r="R110" s="403">
        <v>2.1228451479825101</v>
      </c>
      <c r="S110" s="87" t="s">
        <v>2800</v>
      </c>
    </row>
    <row r="111" spans="1:19">
      <c r="A111" s="87" t="s">
        <v>9253</v>
      </c>
      <c r="B111" s="87" t="s">
        <v>2853</v>
      </c>
      <c r="C111" s="87" t="s">
        <v>2857</v>
      </c>
      <c r="D111" s="87" t="s">
        <v>2798</v>
      </c>
      <c r="E111" s="87" t="s">
        <v>2833</v>
      </c>
      <c r="F111" s="87">
        <v>101.25999999999999</v>
      </c>
      <c r="G111" s="87">
        <v>-3.72</v>
      </c>
      <c r="H111" s="5">
        <f t="shared" si="1"/>
        <v>29.386656000000006</v>
      </c>
      <c r="I111" s="87" t="s">
        <v>2801</v>
      </c>
      <c r="J111" s="152" t="s">
        <v>2854</v>
      </c>
      <c r="K111" s="403">
        <v>22.221631486989001</v>
      </c>
      <c r="L111" s="403">
        <v>22.888173333461399</v>
      </c>
      <c r="M111" s="403">
        <v>24.204807857891598</v>
      </c>
      <c r="N111" s="403">
        <v>26.391309608631701</v>
      </c>
      <c r="O111" s="403">
        <v>28.6035142821355</v>
      </c>
      <c r="P111" s="403">
        <v>29.891331835841399</v>
      </c>
      <c r="Q111" s="403">
        <v>30.603813571125801</v>
      </c>
      <c r="R111" s="403">
        <v>2.1341166572978798</v>
      </c>
      <c r="S111" s="87" t="s">
        <v>2806</v>
      </c>
    </row>
    <row r="112" spans="1:19">
      <c r="A112" s="87" t="s">
        <v>9254</v>
      </c>
      <c r="B112" s="87" t="s">
        <v>2803</v>
      </c>
      <c r="C112" s="87" t="s">
        <v>2797</v>
      </c>
      <c r="D112" s="87" t="s">
        <v>2798</v>
      </c>
      <c r="E112" s="87" t="s">
        <v>2833</v>
      </c>
      <c r="F112" s="87">
        <v>101.3</v>
      </c>
      <c r="G112" s="87">
        <v>-3.18</v>
      </c>
      <c r="H112" s="5">
        <f t="shared" si="1"/>
        <v>26.642916000000003</v>
      </c>
      <c r="I112" s="87" t="s">
        <v>2801</v>
      </c>
      <c r="J112" s="152" t="s">
        <v>2845</v>
      </c>
      <c r="K112" s="403">
        <v>20.265964553875499</v>
      </c>
      <c r="L112" s="403">
        <v>20.9858930259898</v>
      </c>
      <c r="M112" s="403">
        <v>22.269337286029501</v>
      </c>
      <c r="N112" s="403">
        <v>24.498437846117</v>
      </c>
      <c r="O112" s="403">
        <v>26.7087622610143</v>
      </c>
      <c r="P112" s="403">
        <v>28.0089646910005</v>
      </c>
      <c r="Q112" s="403">
        <v>28.638436755954402</v>
      </c>
      <c r="R112" s="403">
        <v>2.1317707336874601</v>
      </c>
      <c r="S112" s="87" t="s">
        <v>2806</v>
      </c>
    </row>
    <row r="113" spans="1:19">
      <c r="A113" s="87" t="s">
        <v>9255</v>
      </c>
      <c r="B113" s="87" t="s">
        <v>2807</v>
      </c>
      <c r="C113" s="87" t="s">
        <v>2812</v>
      </c>
      <c r="D113" s="87" t="s">
        <v>2798</v>
      </c>
      <c r="E113" s="87" t="s">
        <v>2829</v>
      </c>
      <c r="F113" s="179">
        <v>101.30999999999999</v>
      </c>
      <c r="G113" s="179">
        <v>-3.6</v>
      </c>
      <c r="H113" s="157">
        <f t="shared" si="1"/>
        <v>28.772400000000001</v>
      </c>
      <c r="I113" s="87" t="s">
        <v>2822</v>
      </c>
      <c r="J113" s="152" t="s">
        <v>2854</v>
      </c>
      <c r="K113" s="403">
        <v>21.774224125161101</v>
      </c>
      <c r="L113" s="403">
        <v>22.426045422463002</v>
      </c>
      <c r="M113" s="403">
        <v>23.759402620778701</v>
      </c>
      <c r="N113" s="403">
        <v>25.9792786441099</v>
      </c>
      <c r="O113" s="403">
        <v>28.216668877</v>
      </c>
      <c r="P113" s="403">
        <v>29.575727302614901</v>
      </c>
      <c r="Q113" s="403">
        <v>30.2454938253818</v>
      </c>
      <c r="R113" s="403">
        <v>2.15927224404536</v>
      </c>
      <c r="S113" s="87" t="s">
        <v>2806</v>
      </c>
    </row>
    <row r="114" spans="1:19">
      <c r="A114" s="87" t="s">
        <v>9256</v>
      </c>
      <c r="B114" s="87" t="s">
        <v>2803</v>
      </c>
      <c r="C114" s="87" t="s">
        <v>2812</v>
      </c>
      <c r="D114" s="87" t="s">
        <v>2798</v>
      </c>
      <c r="E114" s="87" t="s">
        <v>2829</v>
      </c>
      <c r="F114" s="87">
        <v>101.32</v>
      </c>
      <c r="G114" s="87">
        <v>-3.31</v>
      </c>
      <c r="H114" s="5">
        <f t="shared" si="1"/>
        <v>27.298649000000001</v>
      </c>
      <c r="I114" s="87" t="s">
        <v>2801</v>
      </c>
      <c r="J114" s="152" t="s">
        <v>2842</v>
      </c>
      <c r="K114" s="403">
        <v>20.838645760286202</v>
      </c>
      <c r="L114" s="403">
        <v>21.430264293877102</v>
      </c>
      <c r="M114" s="403">
        <v>22.707666572297601</v>
      </c>
      <c r="N114" s="403">
        <v>24.960178754125</v>
      </c>
      <c r="O114" s="403">
        <v>27.1675915318575</v>
      </c>
      <c r="P114" s="403">
        <v>28.481326745349499</v>
      </c>
      <c r="Q114" s="403">
        <v>29.1575347136394</v>
      </c>
      <c r="R114" s="403">
        <v>2.1433568651177</v>
      </c>
      <c r="S114" s="87" t="s">
        <v>2806</v>
      </c>
    </row>
    <row r="115" spans="1:19">
      <c r="A115" s="87" t="s">
        <v>9257</v>
      </c>
      <c r="B115" s="87" t="s">
        <v>2807</v>
      </c>
      <c r="C115" s="87" t="s">
        <v>2812</v>
      </c>
      <c r="D115" s="87" t="s">
        <v>2823</v>
      </c>
      <c r="E115" s="87" t="s">
        <v>2829</v>
      </c>
      <c r="F115" s="87">
        <v>101.32</v>
      </c>
      <c r="G115" s="87">
        <v>-3.61</v>
      </c>
      <c r="H115" s="5">
        <f t="shared" si="1"/>
        <v>28.823488999999999</v>
      </c>
      <c r="I115" s="87" t="s">
        <v>2801</v>
      </c>
      <c r="J115" s="152" t="s">
        <v>2852</v>
      </c>
      <c r="K115" s="403">
        <v>21.757716570326199</v>
      </c>
      <c r="L115" s="403">
        <v>22.472852576005799</v>
      </c>
      <c r="M115" s="403">
        <v>23.779141798290201</v>
      </c>
      <c r="N115" s="403">
        <v>25.991070494659201</v>
      </c>
      <c r="O115" s="403">
        <v>28.2374521809441</v>
      </c>
      <c r="P115" s="403">
        <v>29.512201312201501</v>
      </c>
      <c r="Q115" s="403">
        <v>30.2282935314715</v>
      </c>
      <c r="R115" s="403">
        <v>2.1437115916396898</v>
      </c>
      <c r="S115" s="87" t="s">
        <v>2806</v>
      </c>
    </row>
    <row r="116" spans="1:19">
      <c r="A116" s="87" t="s">
        <v>9258</v>
      </c>
      <c r="B116" s="87" t="s">
        <v>2803</v>
      </c>
      <c r="C116" s="87" t="s">
        <v>2804</v>
      </c>
      <c r="D116" s="87" t="s">
        <v>2823</v>
      </c>
      <c r="E116" s="87" t="s">
        <v>2829</v>
      </c>
      <c r="F116" s="87">
        <v>101.32</v>
      </c>
      <c r="G116" s="87">
        <v>-3.33</v>
      </c>
      <c r="H116" s="5">
        <f t="shared" si="1"/>
        <v>27.399801</v>
      </c>
      <c r="I116" s="87" t="s">
        <v>2801</v>
      </c>
      <c r="J116" s="152" t="s">
        <v>2856</v>
      </c>
      <c r="K116" s="403">
        <v>20.877940840703999</v>
      </c>
      <c r="L116" s="403">
        <v>21.548877166321699</v>
      </c>
      <c r="M116" s="403">
        <v>22.838223966051899</v>
      </c>
      <c r="N116" s="403">
        <v>25.0337578184064</v>
      </c>
      <c r="O116" s="403">
        <v>27.2056713513931</v>
      </c>
      <c r="P116" s="403">
        <v>28.5331651122587</v>
      </c>
      <c r="Q116" s="403">
        <v>29.229122004612499</v>
      </c>
      <c r="R116" s="403">
        <v>2.1283208195987999</v>
      </c>
      <c r="S116" s="87" t="s">
        <v>2806</v>
      </c>
    </row>
    <row r="117" spans="1:19">
      <c r="A117" s="87" t="s">
        <v>9259</v>
      </c>
      <c r="B117" s="87" t="s">
        <v>2807</v>
      </c>
      <c r="C117" s="87" t="s">
        <v>2812</v>
      </c>
      <c r="D117" s="87" t="s">
        <v>2798</v>
      </c>
      <c r="E117" s="87" t="s">
        <v>2829</v>
      </c>
      <c r="F117" s="87">
        <v>101.32</v>
      </c>
      <c r="G117" s="87">
        <v>-3.72</v>
      </c>
      <c r="H117" s="5">
        <f t="shared" si="1"/>
        <v>29.386656000000006</v>
      </c>
      <c r="I117" s="87" t="s">
        <v>2801</v>
      </c>
      <c r="J117" s="152" t="s">
        <v>2856</v>
      </c>
      <c r="K117" s="403">
        <v>22.062726421757699</v>
      </c>
      <c r="L117" s="403">
        <v>22.800331527752299</v>
      </c>
      <c r="M117" s="403">
        <v>24.144525306955</v>
      </c>
      <c r="N117" s="403">
        <v>26.379067599953</v>
      </c>
      <c r="O117" s="403">
        <v>28.603888645594999</v>
      </c>
      <c r="P117" s="403">
        <v>29.879320646204501</v>
      </c>
      <c r="Q117" s="403">
        <v>30.565477842524601</v>
      </c>
      <c r="R117" s="403">
        <v>2.15170956733798</v>
      </c>
      <c r="S117" s="87" t="s">
        <v>2806</v>
      </c>
    </row>
    <row r="118" spans="1:19">
      <c r="A118" s="87" t="s">
        <v>9260</v>
      </c>
      <c r="B118" s="87" t="s">
        <v>2807</v>
      </c>
      <c r="C118" s="87" t="s">
        <v>2812</v>
      </c>
      <c r="D118" s="87" t="s">
        <v>2798</v>
      </c>
      <c r="E118" s="87" t="s">
        <v>2829</v>
      </c>
      <c r="F118" s="87">
        <v>101.32</v>
      </c>
      <c r="G118" s="87">
        <v>-3.53</v>
      </c>
      <c r="H118" s="5">
        <f t="shared" si="1"/>
        <v>28.415280999999997</v>
      </c>
      <c r="I118" s="87" t="s">
        <v>2801</v>
      </c>
      <c r="J118" s="152" t="s">
        <v>2852</v>
      </c>
      <c r="K118" s="403">
        <v>21.535319331362299</v>
      </c>
      <c r="L118" s="403">
        <v>22.201383075469298</v>
      </c>
      <c r="M118" s="403">
        <v>23.478544176863501</v>
      </c>
      <c r="N118" s="403">
        <v>25.7325013134984</v>
      </c>
      <c r="O118" s="403">
        <v>27.931257182907299</v>
      </c>
      <c r="P118" s="403">
        <v>29.2354239659123</v>
      </c>
      <c r="Q118" s="403">
        <v>29.8994117915244</v>
      </c>
      <c r="R118" s="403">
        <v>2.1331612753860498</v>
      </c>
      <c r="S118" s="87" t="s">
        <v>2800</v>
      </c>
    </row>
    <row r="119" spans="1:19">
      <c r="A119" s="87" t="s">
        <v>9261</v>
      </c>
      <c r="B119" s="87" t="s">
        <v>2807</v>
      </c>
      <c r="C119" s="87" t="s">
        <v>2812</v>
      </c>
      <c r="D119" s="87" t="s">
        <v>2823</v>
      </c>
      <c r="E119" s="87" t="s">
        <v>2833</v>
      </c>
      <c r="F119" s="87">
        <v>101.35</v>
      </c>
      <c r="G119" s="87">
        <v>-3.46</v>
      </c>
      <c r="H119" s="5">
        <f t="shared" si="1"/>
        <v>28.059044</v>
      </c>
      <c r="I119" s="87" t="s">
        <v>2801</v>
      </c>
      <c r="J119" s="152" t="s">
        <v>2854</v>
      </c>
      <c r="K119" s="403">
        <v>21.367775958763001</v>
      </c>
      <c r="L119" s="403">
        <v>22.001400040520998</v>
      </c>
      <c r="M119" s="403">
        <v>23.2848187665228</v>
      </c>
      <c r="N119" s="403">
        <v>25.468603699567002</v>
      </c>
      <c r="O119" s="403">
        <v>27.659891089295499</v>
      </c>
      <c r="P119" s="403">
        <v>28.971274719482398</v>
      </c>
      <c r="Q119" s="403">
        <v>29.5606993532638</v>
      </c>
      <c r="R119" s="403">
        <v>2.1179976936610898</v>
      </c>
      <c r="S119" s="87" t="s">
        <v>2825</v>
      </c>
    </row>
    <row r="120" spans="1:19">
      <c r="A120" s="87" t="s">
        <v>9262</v>
      </c>
      <c r="B120" s="87" t="s">
        <v>2803</v>
      </c>
      <c r="C120" s="87" t="s">
        <v>2804</v>
      </c>
      <c r="D120" s="87" t="s">
        <v>2798</v>
      </c>
      <c r="E120" s="87" t="s">
        <v>2829</v>
      </c>
      <c r="F120" s="87">
        <v>101.36</v>
      </c>
      <c r="G120" s="87">
        <v>-2.72</v>
      </c>
      <c r="H120" s="5">
        <f t="shared" si="1"/>
        <v>24.347056000000002</v>
      </c>
      <c r="I120" s="87" t="s">
        <v>2801</v>
      </c>
      <c r="J120" s="152" t="s">
        <v>2850</v>
      </c>
      <c r="K120" s="403">
        <v>18.6212320174407</v>
      </c>
      <c r="L120" s="403">
        <v>19.3287558568036</v>
      </c>
      <c r="M120" s="403">
        <v>20.635882659948098</v>
      </c>
      <c r="N120" s="403">
        <v>22.831272826199999</v>
      </c>
      <c r="O120" s="403">
        <v>25.0491964861959</v>
      </c>
      <c r="P120" s="403">
        <v>26.272692243621101</v>
      </c>
      <c r="Q120" s="403">
        <v>26.927793431575001</v>
      </c>
      <c r="R120" s="403">
        <v>2.1187507135097898</v>
      </c>
      <c r="S120" s="87" t="s">
        <v>2806</v>
      </c>
    </row>
    <row r="121" spans="1:19">
      <c r="A121" s="87" t="s">
        <v>9263</v>
      </c>
      <c r="B121" s="87" t="s">
        <v>2803</v>
      </c>
      <c r="C121" s="87" t="s">
        <v>2804</v>
      </c>
      <c r="D121" s="87" t="s">
        <v>2798</v>
      </c>
      <c r="E121" s="87" t="s">
        <v>2833</v>
      </c>
      <c r="F121" s="87">
        <v>101.36</v>
      </c>
      <c r="G121" s="87">
        <v>-3.44</v>
      </c>
      <c r="H121" s="5">
        <f t="shared" si="1"/>
        <v>27.957424</v>
      </c>
      <c r="I121" s="87" t="s">
        <v>2822</v>
      </c>
      <c r="J121" s="152" t="s">
        <v>2854</v>
      </c>
      <c r="K121" s="403">
        <v>21.0558954996655</v>
      </c>
      <c r="L121" s="403">
        <v>21.8183137769959</v>
      </c>
      <c r="M121" s="403">
        <v>23.1417605960496</v>
      </c>
      <c r="N121" s="403">
        <v>25.384637946706199</v>
      </c>
      <c r="O121" s="403">
        <v>27.609373114878998</v>
      </c>
      <c r="P121" s="403">
        <v>28.904836638672698</v>
      </c>
      <c r="Q121" s="403">
        <v>29.593741759756501</v>
      </c>
      <c r="R121" s="403">
        <v>2.14433729703729</v>
      </c>
      <c r="S121" s="87" t="s">
        <v>2800</v>
      </c>
    </row>
    <row r="122" spans="1:19">
      <c r="A122" s="87" t="s">
        <v>9264</v>
      </c>
      <c r="B122" s="87" t="s">
        <v>2803</v>
      </c>
      <c r="C122" s="87" t="s">
        <v>2804</v>
      </c>
      <c r="D122" s="87" t="s">
        <v>2798</v>
      </c>
      <c r="E122" s="87" t="s">
        <v>2829</v>
      </c>
      <c r="F122" s="87">
        <v>101.36</v>
      </c>
      <c r="G122" s="87">
        <v>-2.73</v>
      </c>
      <c r="H122" s="5">
        <f t="shared" si="1"/>
        <v>24.396561000000002</v>
      </c>
      <c r="I122" s="87" t="s">
        <v>2801</v>
      </c>
      <c r="J122" s="152" t="s">
        <v>2852</v>
      </c>
      <c r="K122" s="403">
        <v>18.640899864037799</v>
      </c>
      <c r="L122" s="403">
        <v>19.3420642833225</v>
      </c>
      <c r="M122" s="403">
        <v>20.667830834048001</v>
      </c>
      <c r="N122" s="403">
        <v>22.897612687758301</v>
      </c>
      <c r="O122" s="403">
        <v>25.1289934041449</v>
      </c>
      <c r="P122" s="403">
        <v>26.412236786842701</v>
      </c>
      <c r="Q122" s="403">
        <v>27.000307482338499</v>
      </c>
      <c r="R122" s="403">
        <v>2.1496403702082798</v>
      </c>
      <c r="S122" s="87" t="s">
        <v>2800</v>
      </c>
    </row>
    <row r="123" spans="1:19">
      <c r="A123" s="87" t="s">
        <v>9265</v>
      </c>
      <c r="B123" s="87" t="s">
        <v>2803</v>
      </c>
      <c r="C123" s="87" t="s">
        <v>2828</v>
      </c>
      <c r="D123" s="87" t="s">
        <v>2798</v>
      </c>
      <c r="E123" s="87" t="s">
        <v>2833</v>
      </c>
      <c r="F123" s="87">
        <v>101.38</v>
      </c>
      <c r="G123" s="87">
        <v>-3.04</v>
      </c>
      <c r="H123" s="5">
        <f t="shared" si="1"/>
        <v>25.940144000000004</v>
      </c>
      <c r="I123" s="87" t="s">
        <v>2801</v>
      </c>
      <c r="J123" s="152" t="s">
        <v>2809</v>
      </c>
      <c r="K123" s="403">
        <v>19.873431103639501</v>
      </c>
      <c r="L123" s="403">
        <v>20.4868925310397</v>
      </c>
      <c r="M123" s="403">
        <v>21.7600438851725</v>
      </c>
      <c r="N123" s="403">
        <v>23.984559748584701</v>
      </c>
      <c r="O123" s="403">
        <v>26.1754174459731</v>
      </c>
      <c r="P123" s="403">
        <v>27.517951981136701</v>
      </c>
      <c r="Q123" s="403">
        <v>28.177373038878301</v>
      </c>
      <c r="R123" s="403">
        <v>2.1296330174289202</v>
      </c>
      <c r="S123" s="87" t="s">
        <v>2827</v>
      </c>
    </row>
    <row r="124" spans="1:19">
      <c r="A124" s="87" t="s">
        <v>9266</v>
      </c>
      <c r="B124" s="87" t="s">
        <v>2803</v>
      </c>
      <c r="C124" s="87" t="s">
        <v>2804</v>
      </c>
      <c r="D124" s="87" t="s">
        <v>2798</v>
      </c>
      <c r="E124" s="87" t="s">
        <v>2829</v>
      </c>
      <c r="F124" s="87">
        <v>101.38</v>
      </c>
      <c r="G124" s="87">
        <v>-3.52</v>
      </c>
      <c r="H124" s="5">
        <f t="shared" si="1"/>
        <v>28.364336000000002</v>
      </c>
      <c r="I124" s="87" t="s">
        <v>2808</v>
      </c>
      <c r="J124" s="152" t="s">
        <v>2854</v>
      </c>
      <c r="K124" s="403">
        <v>21.515829901737501</v>
      </c>
      <c r="L124" s="403">
        <v>22.2104886813786</v>
      </c>
      <c r="M124" s="403">
        <v>23.545598302123299</v>
      </c>
      <c r="N124" s="403">
        <v>25.743012372296299</v>
      </c>
      <c r="O124" s="403">
        <v>27.936074417410499</v>
      </c>
      <c r="P124" s="403">
        <v>29.190949847388101</v>
      </c>
      <c r="Q124" s="403">
        <v>29.909233665163999</v>
      </c>
      <c r="R124" s="403">
        <v>2.1266269379105802</v>
      </c>
      <c r="S124" s="87" t="s">
        <v>2806</v>
      </c>
    </row>
    <row r="125" spans="1:19">
      <c r="A125" s="87" t="s">
        <v>9267</v>
      </c>
      <c r="B125" s="87" t="s">
        <v>2803</v>
      </c>
      <c r="C125" s="87" t="s">
        <v>2804</v>
      </c>
      <c r="D125" s="87" t="s">
        <v>2798</v>
      </c>
      <c r="E125" s="87" t="s">
        <v>2829</v>
      </c>
      <c r="F125" s="87">
        <v>101.38</v>
      </c>
      <c r="G125" s="87">
        <v>-3.03</v>
      </c>
      <c r="H125" s="5">
        <f t="shared" si="1"/>
        <v>25.890080999999999</v>
      </c>
      <c r="I125" s="87" t="s">
        <v>2801</v>
      </c>
      <c r="J125" s="152" t="s">
        <v>2854</v>
      </c>
      <c r="K125" s="403">
        <v>19.744683991632801</v>
      </c>
      <c r="L125" s="403">
        <v>20.429789365698099</v>
      </c>
      <c r="M125" s="403">
        <v>21.7377574787849</v>
      </c>
      <c r="N125" s="403">
        <v>23.925614086110102</v>
      </c>
      <c r="O125" s="403">
        <v>26.134979314409701</v>
      </c>
      <c r="P125" s="403">
        <v>27.345028916707101</v>
      </c>
      <c r="Q125" s="403">
        <v>27.948694033946101</v>
      </c>
      <c r="R125" s="403">
        <v>2.1080615967669698</v>
      </c>
      <c r="S125" s="87" t="s">
        <v>2806</v>
      </c>
    </row>
    <row r="126" spans="1:19">
      <c r="A126" s="87" t="s">
        <v>9268</v>
      </c>
      <c r="B126" s="87" t="s">
        <v>2803</v>
      </c>
      <c r="C126" s="87" t="s">
        <v>2804</v>
      </c>
      <c r="D126" s="87" t="s">
        <v>2798</v>
      </c>
      <c r="E126" s="87" t="s">
        <v>2829</v>
      </c>
      <c r="F126" s="87">
        <v>101.39</v>
      </c>
      <c r="G126" s="87">
        <v>-3.17</v>
      </c>
      <c r="H126" s="5">
        <f t="shared" si="1"/>
        <v>26.592601000000002</v>
      </c>
      <c r="I126" s="87" t="s">
        <v>2801</v>
      </c>
      <c r="J126" s="152" t="s">
        <v>2858</v>
      </c>
      <c r="K126" s="403">
        <v>20.188791843252901</v>
      </c>
      <c r="L126" s="403">
        <v>20.953926860922099</v>
      </c>
      <c r="M126" s="403">
        <v>22.216998539926301</v>
      </c>
      <c r="N126" s="403">
        <v>24.444319765300499</v>
      </c>
      <c r="O126" s="403">
        <v>26.652039050368501</v>
      </c>
      <c r="P126" s="403">
        <v>27.8954195369232</v>
      </c>
      <c r="Q126" s="403">
        <v>28.605791032424001</v>
      </c>
      <c r="R126" s="403">
        <v>2.1378534660841702</v>
      </c>
      <c r="S126" s="87" t="s">
        <v>2806</v>
      </c>
    </row>
    <row r="127" spans="1:19">
      <c r="A127" s="87" t="s">
        <v>9269</v>
      </c>
      <c r="B127" s="87" t="s">
        <v>2803</v>
      </c>
      <c r="C127" s="87" t="s">
        <v>2804</v>
      </c>
      <c r="D127" s="87" t="s">
        <v>2798</v>
      </c>
      <c r="E127" s="87" t="s">
        <v>2848</v>
      </c>
      <c r="F127" s="87">
        <v>101.39999999999999</v>
      </c>
      <c r="G127" s="87">
        <v>-3.52</v>
      </c>
      <c r="H127" s="5">
        <f t="shared" si="1"/>
        <v>28.364336000000002</v>
      </c>
      <c r="I127" s="87" t="s">
        <v>2822</v>
      </c>
      <c r="J127" s="152" t="s">
        <v>2852</v>
      </c>
      <c r="K127" s="403">
        <v>21.483538291513</v>
      </c>
      <c r="L127" s="403">
        <v>22.1063965657683</v>
      </c>
      <c r="M127" s="403">
        <v>23.454564608161199</v>
      </c>
      <c r="N127" s="403">
        <v>25.686435303558</v>
      </c>
      <c r="O127" s="403">
        <v>27.951474388124499</v>
      </c>
      <c r="P127" s="403">
        <v>29.220341723944301</v>
      </c>
      <c r="Q127" s="403">
        <v>29.928934768826601</v>
      </c>
      <c r="R127" s="403">
        <v>2.16964729969387</v>
      </c>
      <c r="S127" s="87" t="s">
        <v>2800</v>
      </c>
    </row>
    <row r="128" spans="1:19">
      <c r="A128" s="87" t="s">
        <v>9270</v>
      </c>
      <c r="B128" s="87" t="s">
        <v>2803</v>
      </c>
      <c r="C128" s="87" t="s">
        <v>2797</v>
      </c>
      <c r="D128" s="87" t="s">
        <v>2798</v>
      </c>
      <c r="E128" s="87" t="s">
        <v>2833</v>
      </c>
      <c r="F128" s="87">
        <v>101.44</v>
      </c>
      <c r="G128" s="87">
        <v>-3.66</v>
      </c>
      <c r="H128" s="5">
        <f t="shared" si="1"/>
        <v>29.079204000000001</v>
      </c>
      <c r="I128" s="87" t="s">
        <v>2801</v>
      </c>
      <c r="J128" s="152" t="s">
        <v>2854</v>
      </c>
      <c r="K128" s="403">
        <v>22.013975543890201</v>
      </c>
      <c r="L128" s="403">
        <v>22.650582417297901</v>
      </c>
      <c r="M128" s="403">
        <v>23.945610949731499</v>
      </c>
      <c r="N128" s="403">
        <v>26.163732664705702</v>
      </c>
      <c r="O128" s="403">
        <v>28.381843812623099</v>
      </c>
      <c r="P128" s="403">
        <v>29.7224700335398</v>
      </c>
      <c r="Q128" s="403">
        <v>30.354115981621899</v>
      </c>
      <c r="R128" s="403">
        <v>2.1342696922536302</v>
      </c>
      <c r="S128" s="87" t="s">
        <v>2806</v>
      </c>
    </row>
    <row r="129" spans="1:19">
      <c r="A129" s="87" t="s">
        <v>9271</v>
      </c>
      <c r="B129" s="87" t="s">
        <v>2807</v>
      </c>
      <c r="C129" s="87" t="s">
        <v>2851</v>
      </c>
      <c r="D129" s="87" t="s">
        <v>2817</v>
      </c>
      <c r="E129" s="87" t="s">
        <v>2848</v>
      </c>
      <c r="F129" s="87">
        <v>101.52</v>
      </c>
      <c r="G129" s="87">
        <v>-2.61</v>
      </c>
      <c r="H129" s="5">
        <f t="shared" si="1"/>
        <v>23.803688999999999</v>
      </c>
      <c r="I129" s="87" t="s">
        <v>2822</v>
      </c>
      <c r="J129" s="152" t="s">
        <v>2839</v>
      </c>
      <c r="K129" s="403">
        <v>18.2558079444855</v>
      </c>
      <c r="L129" s="403">
        <v>18.947422545615201</v>
      </c>
      <c r="M129" s="403">
        <v>20.293725971088499</v>
      </c>
      <c r="N129" s="403">
        <v>22.473861340861799</v>
      </c>
      <c r="O129" s="403">
        <v>24.697566209772098</v>
      </c>
      <c r="P129" s="403">
        <v>25.966529926502599</v>
      </c>
      <c r="Q129" s="403">
        <v>26.630937430935099</v>
      </c>
      <c r="R129" s="403">
        <v>2.12867504181225</v>
      </c>
      <c r="S129" s="87" t="s">
        <v>2800</v>
      </c>
    </row>
    <row r="130" spans="1:19">
      <c r="A130" s="87" t="s">
        <v>9272</v>
      </c>
      <c r="B130" s="87" t="s">
        <v>2803</v>
      </c>
      <c r="C130" s="87" t="s">
        <v>2812</v>
      </c>
      <c r="D130" s="87" t="s">
        <v>2798</v>
      </c>
      <c r="E130" s="87" t="s">
        <v>2829</v>
      </c>
      <c r="F130" s="87">
        <v>101.58</v>
      </c>
      <c r="G130" s="87">
        <v>-3.12</v>
      </c>
      <c r="H130" s="5">
        <f t="shared" si="1"/>
        <v>26.341296000000003</v>
      </c>
      <c r="I130" s="87" t="s">
        <v>2822</v>
      </c>
      <c r="J130" s="152" t="s">
        <v>2844</v>
      </c>
      <c r="K130" s="403">
        <v>20.0832269098177</v>
      </c>
      <c r="L130" s="403">
        <v>20.708476105927001</v>
      </c>
      <c r="M130" s="403">
        <v>22.067867575941701</v>
      </c>
      <c r="N130" s="403">
        <v>24.267693044905698</v>
      </c>
      <c r="O130" s="403">
        <v>26.531156606252701</v>
      </c>
      <c r="P130" s="403">
        <v>27.848609999531998</v>
      </c>
      <c r="Q130" s="403">
        <v>28.538055011947598</v>
      </c>
      <c r="R130" s="403">
        <v>2.1554163052783202</v>
      </c>
      <c r="S130" s="87" t="s">
        <v>2847</v>
      </c>
    </row>
    <row r="131" spans="1:19">
      <c r="A131" s="87" t="s">
        <v>9273</v>
      </c>
      <c r="B131" s="87" t="s">
        <v>2803</v>
      </c>
      <c r="C131" s="87" t="s">
        <v>2804</v>
      </c>
      <c r="D131" s="87" t="s">
        <v>2798</v>
      </c>
      <c r="E131" s="87" t="s">
        <v>2829</v>
      </c>
      <c r="F131" s="87">
        <v>101.61</v>
      </c>
      <c r="G131" s="87">
        <v>-2.9</v>
      </c>
      <c r="H131" s="5">
        <f t="shared" si="1"/>
        <v>25.2409</v>
      </c>
      <c r="I131" s="87" t="s">
        <v>2801</v>
      </c>
      <c r="J131" s="152" t="s">
        <v>2844</v>
      </c>
      <c r="K131" s="403">
        <v>19.333089946766499</v>
      </c>
      <c r="L131" s="403">
        <v>19.993781005504001</v>
      </c>
      <c r="M131" s="403">
        <v>21.286402354127301</v>
      </c>
      <c r="N131" s="403">
        <v>23.491477211386201</v>
      </c>
      <c r="O131" s="403">
        <v>25.699426175204302</v>
      </c>
      <c r="P131" s="403">
        <v>26.982048918479499</v>
      </c>
      <c r="Q131" s="403">
        <v>27.7137551772698</v>
      </c>
      <c r="R131" s="403">
        <v>2.1389441410329701</v>
      </c>
      <c r="S131" s="87" t="s">
        <v>2806</v>
      </c>
    </row>
    <row r="132" spans="1:19">
      <c r="A132" s="87" t="s">
        <v>9274</v>
      </c>
      <c r="B132" s="87" t="s">
        <v>2807</v>
      </c>
      <c r="C132" s="87" t="s">
        <v>2812</v>
      </c>
      <c r="D132" s="87" t="s">
        <v>2837</v>
      </c>
      <c r="E132" s="87" t="s">
        <v>2829</v>
      </c>
      <c r="F132" s="87">
        <v>101.63</v>
      </c>
      <c r="G132" s="87">
        <v>-3.12</v>
      </c>
      <c r="H132" s="5">
        <f t="shared" ref="H132:H179" si="2">16.1-4.64*(G132+1)+0.09*(G132+1)*(G132+1)</f>
        <v>26.341296000000003</v>
      </c>
      <c r="I132" s="87" t="s">
        <v>2801</v>
      </c>
      <c r="J132" s="152" t="s">
        <v>2844</v>
      </c>
      <c r="K132" s="403">
        <v>20.1977114746654</v>
      </c>
      <c r="L132" s="403">
        <v>20.840287848435</v>
      </c>
      <c r="M132" s="403">
        <v>22.1367369141376</v>
      </c>
      <c r="N132" s="403">
        <v>24.299444195063</v>
      </c>
      <c r="O132" s="403">
        <v>26.433434048275998</v>
      </c>
      <c r="P132" s="403">
        <v>27.742582563952698</v>
      </c>
      <c r="Q132" s="403">
        <v>28.372183530243699</v>
      </c>
      <c r="R132" s="403">
        <v>2.0868154232776401</v>
      </c>
      <c r="S132" s="87" t="s">
        <v>2806</v>
      </c>
    </row>
    <row r="133" spans="1:19">
      <c r="A133" s="87" t="s">
        <v>9275</v>
      </c>
      <c r="B133" s="87" t="s">
        <v>2807</v>
      </c>
      <c r="C133" s="87" t="s">
        <v>2804</v>
      </c>
      <c r="D133" s="87" t="s">
        <v>2798</v>
      </c>
      <c r="E133" s="87" t="s">
        <v>2829</v>
      </c>
      <c r="F133" s="87">
        <v>101.63</v>
      </c>
      <c r="G133" s="87">
        <v>-3.14</v>
      </c>
      <c r="H133" s="5">
        <f t="shared" si="2"/>
        <v>26.441764000000003</v>
      </c>
      <c r="I133" s="87" t="s">
        <v>2801</v>
      </c>
      <c r="J133" s="152" t="s">
        <v>2854</v>
      </c>
      <c r="K133" s="403">
        <v>20.064168518839701</v>
      </c>
      <c r="L133" s="403">
        <v>20.788570478751598</v>
      </c>
      <c r="M133" s="403">
        <v>22.120385322015601</v>
      </c>
      <c r="N133" s="403">
        <v>24.337681282064899</v>
      </c>
      <c r="O133" s="403">
        <v>26.515566088800298</v>
      </c>
      <c r="P133" s="403">
        <v>27.801926986538199</v>
      </c>
      <c r="Q133" s="403">
        <v>28.550710747761499</v>
      </c>
      <c r="R133" s="403">
        <v>2.1266045525499702</v>
      </c>
      <c r="S133" s="87" t="s">
        <v>2806</v>
      </c>
    </row>
    <row r="134" spans="1:19">
      <c r="A134" s="87" t="s">
        <v>9276</v>
      </c>
      <c r="B134" s="87" t="s">
        <v>2803</v>
      </c>
      <c r="C134" s="87" t="s">
        <v>2804</v>
      </c>
      <c r="D134" s="87" t="s">
        <v>2823</v>
      </c>
      <c r="E134" s="87" t="s">
        <v>2838</v>
      </c>
      <c r="F134" s="87">
        <v>101.64</v>
      </c>
      <c r="G134" s="87">
        <v>-3</v>
      </c>
      <c r="H134" s="5">
        <f t="shared" si="2"/>
        <v>25.740000000000002</v>
      </c>
      <c r="I134" s="87" t="s">
        <v>2822</v>
      </c>
      <c r="J134" s="152" t="s">
        <v>2859</v>
      </c>
      <c r="K134" s="403">
        <v>19.7405652243825</v>
      </c>
      <c r="L134" s="403">
        <v>20.3668523089739</v>
      </c>
      <c r="M134" s="403">
        <v>21.654253122690399</v>
      </c>
      <c r="N134" s="403">
        <v>23.861738634605899</v>
      </c>
      <c r="O134" s="403">
        <v>26.0591566541171</v>
      </c>
      <c r="P134" s="403">
        <v>27.347044862537199</v>
      </c>
      <c r="Q134" s="403">
        <v>28.0084789167651</v>
      </c>
      <c r="R134" s="403">
        <v>2.1189236127051299</v>
      </c>
      <c r="S134" s="87" t="s">
        <v>2806</v>
      </c>
    </row>
    <row r="135" spans="1:19">
      <c r="A135" s="87" t="s">
        <v>9277</v>
      </c>
      <c r="B135" s="87" t="s">
        <v>2832</v>
      </c>
      <c r="C135" s="87" t="s">
        <v>2804</v>
      </c>
      <c r="D135" s="87" t="s">
        <v>2798</v>
      </c>
      <c r="E135" s="87" t="s">
        <v>2829</v>
      </c>
      <c r="F135" s="87">
        <v>101.64999999999999</v>
      </c>
      <c r="G135" s="87">
        <v>-2.86</v>
      </c>
      <c r="H135" s="5">
        <f t="shared" si="2"/>
        <v>25.041764000000001</v>
      </c>
      <c r="I135" s="87" t="s">
        <v>2822</v>
      </c>
      <c r="J135" s="152" t="s">
        <v>2854</v>
      </c>
      <c r="K135" s="403">
        <v>19.182720800829401</v>
      </c>
      <c r="L135" s="403">
        <v>19.812122960134399</v>
      </c>
      <c r="M135" s="403">
        <v>21.128814832519001</v>
      </c>
      <c r="N135" s="403">
        <v>23.354165729135602</v>
      </c>
      <c r="O135" s="403">
        <v>25.533859134512799</v>
      </c>
      <c r="P135" s="403">
        <v>26.839418481536601</v>
      </c>
      <c r="Q135" s="403">
        <v>27.591858252975499</v>
      </c>
      <c r="R135" s="403">
        <v>2.1263564843065899</v>
      </c>
      <c r="S135" s="87" t="s">
        <v>2806</v>
      </c>
    </row>
    <row r="136" spans="1:19">
      <c r="A136" s="87" t="s">
        <v>9278</v>
      </c>
      <c r="B136" s="87" t="s">
        <v>2807</v>
      </c>
      <c r="C136" s="87" t="s">
        <v>2804</v>
      </c>
      <c r="D136" s="87" t="s">
        <v>2798</v>
      </c>
      <c r="E136" s="87" t="s">
        <v>2829</v>
      </c>
      <c r="F136" s="87">
        <v>101.66999999999999</v>
      </c>
      <c r="G136" s="87">
        <v>-2.89</v>
      </c>
      <c r="H136" s="5">
        <f t="shared" si="2"/>
        <v>25.191089000000002</v>
      </c>
      <c r="I136" s="87" t="s">
        <v>2801</v>
      </c>
      <c r="J136" s="152" t="s">
        <v>2844</v>
      </c>
      <c r="K136" s="403">
        <v>19.2087397590516</v>
      </c>
      <c r="L136" s="403">
        <v>19.955413938890501</v>
      </c>
      <c r="M136" s="403">
        <v>21.234933930774599</v>
      </c>
      <c r="N136" s="403">
        <v>23.447446629464402</v>
      </c>
      <c r="O136" s="403">
        <v>25.640334046149</v>
      </c>
      <c r="P136" s="403">
        <v>26.899275411886201</v>
      </c>
      <c r="Q136" s="403">
        <v>27.593763054164501</v>
      </c>
      <c r="R136" s="403">
        <v>2.1219367711380999</v>
      </c>
      <c r="S136" s="87" t="s">
        <v>2806</v>
      </c>
    </row>
    <row r="137" spans="1:19">
      <c r="A137" s="87" t="s">
        <v>9279</v>
      </c>
      <c r="B137" s="87" t="s">
        <v>2803</v>
      </c>
      <c r="C137" s="87" t="s">
        <v>2804</v>
      </c>
      <c r="D137" s="87" t="s">
        <v>2798</v>
      </c>
      <c r="E137" s="87" t="s">
        <v>2829</v>
      </c>
      <c r="F137" s="87">
        <v>101.72</v>
      </c>
      <c r="G137" s="87">
        <v>-3.13</v>
      </c>
      <c r="H137" s="5">
        <f t="shared" si="2"/>
        <v>26.391521000000001</v>
      </c>
      <c r="I137" s="87" t="s">
        <v>2801</v>
      </c>
      <c r="J137" s="152" t="s">
        <v>2844</v>
      </c>
      <c r="K137" s="403">
        <v>20.108198479973701</v>
      </c>
      <c r="L137" s="403">
        <v>20.7755875056143</v>
      </c>
      <c r="M137" s="403">
        <v>22.0734215621478</v>
      </c>
      <c r="N137" s="403">
        <v>24.305850599146101</v>
      </c>
      <c r="O137" s="403">
        <v>26.590876142032499</v>
      </c>
      <c r="P137" s="403">
        <v>27.889746912917001</v>
      </c>
      <c r="Q137" s="403">
        <v>28.473413155185501</v>
      </c>
      <c r="R137" s="403">
        <v>2.16493473291129</v>
      </c>
      <c r="S137" s="87" t="s">
        <v>2806</v>
      </c>
    </row>
    <row r="138" spans="1:19">
      <c r="A138" s="87" t="s">
        <v>9280</v>
      </c>
      <c r="B138" s="87" t="s">
        <v>2803</v>
      </c>
      <c r="C138" s="87" t="s">
        <v>2797</v>
      </c>
      <c r="D138" s="87" t="s">
        <v>2798</v>
      </c>
      <c r="E138" s="87" t="s">
        <v>2833</v>
      </c>
      <c r="F138" s="87">
        <v>101.72</v>
      </c>
      <c r="G138" s="87">
        <v>-3.05</v>
      </c>
      <c r="H138" s="5">
        <f t="shared" si="2"/>
        <v>25.990225000000002</v>
      </c>
      <c r="I138" s="87" t="s">
        <v>2801</v>
      </c>
      <c r="J138" s="152" t="s">
        <v>2860</v>
      </c>
      <c r="K138" s="403">
        <v>19.828306875370501</v>
      </c>
      <c r="L138" s="403">
        <v>20.498498530845598</v>
      </c>
      <c r="M138" s="403">
        <v>21.7796748269385</v>
      </c>
      <c r="N138" s="403">
        <v>24.0142520569967</v>
      </c>
      <c r="O138" s="403">
        <v>26.237432455039801</v>
      </c>
      <c r="P138" s="403">
        <v>27.501963882807701</v>
      </c>
      <c r="Q138" s="403">
        <v>28.223292860695501</v>
      </c>
      <c r="R138" s="403">
        <v>2.1378490080519601</v>
      </c>
      <c r="S138" s="87" t="s">
        <v>2806</v>
      </c>
    </row>
    <row r="139" spans="1:19">
      <c r="A139" s="87" t="s">
        <v>9281</v>
      </c>
      <c r="B139" s="87" t="s">
        <v>2807</v>
      </c>
      <c r="C139" s="87" t="s">
        <v>2812</v>
      </c>
      <c r="D139" s="87" t="s">
        <v>2798</v>
      </c>
      <c r="E139" s="87" t="s">
        <v>2829</v>
      </c>
      <c r="F139" s="87">
        <v>101.72</v>
      </c>
      <c r="G139" s="87">
        <v>-3.16</v>
      </c>
      <c r="H139" s="5">
        <f t="shared" si="2"/>
        <v>26.542303999999998</v>
      </c>
      <c r="I139" s="87" t="s">
        <v>2801</v>
      </c>
      <c r="J139" s="152" t="s">
        <v>2854</v>
      </c>
      <c r="K139" s="403">
        <v>20.1763587509251</v>
      </c>
      <c r="L139" s="403">
        <v>20.891408545790899</v>
      </c>
      <c r="M139" s="403">
        <v>22.226215688391001</v>
      </c>
      <c r="N139" s="403">
        <v>24.447842218481401</v>
      </c>
      <c r="O139" s="403">
        <v>26.622783210908899</v>
      </c>
      <c r="P139" s="403">
        <v>27.865367558761498</v>
      </c>
      <c r="Q139" s="403">
        <v>28.618135912485901</v>
      </c>
      <c r="R139" s="403">
        <v>2.1342627512242101</v>
      </c>
      <c r="S139" s="87" t="s">
        <v>2806</v>
      </c>
    </row>
    <row r="140" spans="1:19">
      <c r="A140" s="87" t="s">
        <v>9282</v>
      </c>
      <c r="B140" s="87" t="s">
        <v>2803</v>
      </c>
      <c r="C140" s="87" t="s">
        <v>2804</v>
      </c>
      <c r="D140" s="87" t="s">
        <v>2798</v>
      </c>
      <c r="E140" s="87" t="s">
        <v>2829</v>
      </c>
      <c r="F140" s="87">
        <v>101.72999999999999</v>
      </c>
      <c r="G140" s="87">
        <v>-2.78</v>
      </c>
      <c r="H140" s="5">
        <f t="shared" si="2"/>
        <v>24.644356000000002</v>
      </c>
      <c r="I140" s="87" t="s">
        <v>2815</v>
      </c>
      <c r="J140" s="152" t="s">
        <v>2842</v>
      </c>
      <c r="K140" s="403">
        <v>18.9491286289778</v>
      </c>
      <c r="L140" s="403">
        <v>19.567120000686501</v>
      </c>
      <c r="M140" s="403">
        <v>20.791428818830099</v>
      </c>
      <c r="N140" s="403">
        <v>23.0361552051878</v>
      </c>
      <c r="O140" s="403">
        <v>25.266341641079698</v>
      </c>
      <c r="P140" s="403">
        <v>26.5718825430435</v>
      </c>
      <c r="Q140" s="403">
        <v>27.241323194286601</v>
      </c>
      <c r="R140" s="403">
        <v>2.1319642903440399</v>
      </c>
      <c r="S140" s="87" t="s">
        <v>2827</v>
      </c>
    </row>
    <row r="141" spans="1:19">
      <c r="A141" s="87" t="s">
        <v>9283</v>
      </c>
      <c r="B141" s="87" t="s">
        <v>2803</v>
      </c>
      <c r="C141" s="87" t="s">
        <v>2828</v>
      </c>
      <c r="D141" s="87" t="s">
        <v>2798</v>
      </c>
      <c r="E141" s="87" t="s">
        <v>2829</v>
      </c>
      <c r="F141" s="87">
        <v>101.72999999999999</v>
      </c>
      <c r="G141" s="87">
        <v>-3.13</v>
      </c>
      <c r="H141" s="5">
        <f t="shared" si="2"/>
        <v>26.391521000000001</v>
      </c>
      <c r="I141" s="87" t="s">
        <v>2801</v>
      </c>
      <c r="J141" s="152" t="s">
        <v>2852</v>
      </c>
      <c r="K141" s="403">
        <v>20.203673895394399</v>
      </c>
      <c r="L141" s="403">
        <v>20.821270093628701</v>
      </c>
      <c r="M141" s="403">
        <v>22.1057885575539</v>
      </c>
      <c r="N141" s="403">
        <v>24.314261241974201</v>
      </c>
      <c r="O141" s="403">
        <v>26.5325858364086</v>
      </c>
      <c r="P141" s="403">
        <v>27.834894900378199</v>
      </c>
      <c r="Q141" s="403">
        <v>28.553797808135698</v>
      </c>
      <c r="R141" s="403">
        <v>2.1204132967190898</v>
      </c>
      <c r="S141" s="87" t="s">
        <v>2806</v>
      </c>
    </row>
    <row r="142" spans="1:19">
      <c r="A142" s="87" t="s">
        <v>9284</v>
      </c>
      <c r="B142" s="87" t="s">
        <v>2803</v>
      </c>
      <c r="C142" s="87" t="s">
        <v>2804</v>
      </c>
      <c r="D142" s="87" t="s">
        <v>2820</v>
      </c>
      <c r="E142" s="87" t="s">
        <v>2833</v>
      </c>
      <c r="F142" s="87">
        <v>101.8</v>
      </c>
      <c r="G142" s="87">
        <v>-3.16</v>
      </c>
      <c r="H142" s="5">
        <f t="shared" si="2"/>
        <v>26.542303999999998</v>
      </c>
      <c r="I142" s="87" t="s">
        <v>2815</v>
      </c>
      <c r="J142" s="152" t="s">
        <v>2844</v>
      </c>
      <c r="K142" s="403">
        <v>20.1772383187947</v>
      </c>
      <c r="L142" s="403">
        <v>20.914201173144601</v>
      </c>
      <c r="M142" s="403">
        <v>22.174258290019299</v>
      </c>
      <c r="N142" s="403">
        <v>24.409092973814001</v>
      </c>
      <c r="O142" s="403">
        <v>26.6362636918136</v>
      </c>
      <c r="P142" s="403">
        <v>27.8942933741939</v>
      </c>
      <c r="Q142" s="403">
        <v>28.4959179238083</v>
      </c>
      <c r="R142" s="403">
        <v>2.13722634880284</v>
      </c>
      <c r="S142" s="87" t="s">
        <v>2806</v>
      </c>
    </row>
    <row r="143" spans="1:19">
      <c r="A143" s="87" t="s">
        <v>9285</v>
      </c>
      <c r="B143" s="87" t="s">
        <v>2810</v>
      </c>
      <c r="C143" s="87" t="s">
        <v>2804</v>
      </c>
      <c r="D143" s="87" t="s">
        <v>2823</v>
      </c>
      <c r="E143" s="87" t="s">
        <v>2833</v>
      </c>
      <c r="F143" s="87">
        <v>101.8</v>
      </c>
      <c r="G143" s="87">
        <v>-3.58</v>
      </c>
      <c r="H143" s="5">
        <f t="shared" si="2"/>
        <v>28.670276000000001</v>
      </c>
      <c r="I143" s="87" t="s">
        <v>2801</v>
      </c>
      <c r="J143" s="152" t="s">
        <v>2852</v>
      </c>
      <c r="K143" s="403">
        <v>21.6692799836276</v>
      </c>
      <c r="L143" s="403">
        <v>22.349906336697199</v>
      </c>
      <c r="M143" s="403">
        <v>23.681483980468499</v>
      </c>
      <c r="N143" s="403">
        <v>25.886296290874199</v>
      </c>
      <c r="O143" s="403">
        <v>28.1302980491025</v>
      </c>
      <c r="P143" s="403">
        <v>29.389392738238001</v>
      </c>
      <c r="Q143" s="403">
        <v>30.1273366392805</v>
      </c>
      <c r="R143" s="403">
        <v>2.14906028329351</v>
      </c>
      <c r="S143" s="87" t="s">
        <v>2806</v>
      </c>
    </row>
    <row r="144" spans="1:19">
      <c r="A144" s="87" t="s">
        <v>9286</v>
      </c>
      <c r="B144" s="87" t="s">
        <v>2810</v>
      </c>
      <c r="C144" s="87" t="s">
        <v>2812</v>
      </c>
      <c r="D144" s="87" t="s">
        <v>2823</v>
      </c>
      <c r="E144" s="87" t="s">
        <v>2848</v>
      </c>
      <c r="F144" s="87">
        <v>101.83</v>
      </c>
      <c r="G144" s="87">
        <v>-3.87</v>
      </c>
      <c r="H144" s="5">
        <f t="shared" si="2"/>
        <v>30.158121000000001</v>
      </c>
      <c r="I144" s="87" t="s">
        <v>2801</v>
      </c>
      <c r="J144" s="152" t="s">
        <v>2856</v>
      </c>
      <c r="K144" s="403">
        <v>22.782634959698999</v>
      </c>
      <c r="L144" s="403">
        <v>23.393503391403101</v>
      </c>
      <c r="M144" s="403">
        <v>24.676593131376301</v>
      </c>
      <c r="N144" s="403">
        <v>26.919517784560298</v>
      </c>
      <c r="O144" s="403">
        <v>29.114930615475402</v>
      </c>
      <c r="P144" s="403">
        <v>30.4421048717447</v>
      </c>
      <c r="Q144" s="403">
        <v>31.097127824226</v>
      </c>
      <c r="R144" s="403">
        <v>2.1286068160798002</v>
      </c>
      <c r="S144" s="87" t="s">
        <v>2806</v>
      </c>
    </row>
    <row r="145" spans="1:19">
      <c r="A145" s="87" t="s">
        <v>9287</v>
      </c>
      <c r="B145" s="87" t="s">
        <v>2810</v>
      </c>
      <c r="C145" s="87" t="s">
        <v>2812</v>
      </c>
      <c r="D145" s="87" t="s">
        <v>2798</v>
      </c>
      <c r="E145" s="87" t="s">
        <v>2829</v>
      </c>
      <c r="F145" s="87">
        <v>101.83</v>
      </c>
      <c r="G145" s="87">
        <v>-2.72</v>
      </c>
      <c r="H145" s="5">
        <f t="shared" si="2"/>
        <v>24.347056000000002</v>
      </c>
      <c r="I145" s="87" t="s">
        <v>2840</v>
      </c>
      <c r="J145" s="152" t="s">
        <v>2860</v>
      </c>
      <c r="K145" s="403">
        <v>18.678144400331799</v>
      </c>
      <c r="L145" s="403">
        <v>19.290963313889701</v>
      </c>
      <c r="M145" s="403">
        <v>20.597456817134798</v>
      </c>
      <c r="N145" s="403">
        <v>22.827486126347701</v>
      </c>
      <c r="O145" s="403">
        <v>25.0099869881894</v>
      </c>
      <c r="P145" s="403">
        <v>26.335108128848798</v>
      </c>
      <c r="Q145" s="403">
        <v>27.085881847289599</v>
      </c>
      <c r="R145" s="403">
        <v>2.1383603848252402</v>
      </c>
      <c r="S145" s="87" t="s">
        <v>2814</v>
      </c>
    </row>
    <row r="146" spans="1:19">
      <c r="A146" s="87" t="s">
        <v>9288</v>
      </c>
      <c r="B146" s="87" t="s">
        <v>2807</v>
      </c>
      <c r="C146" s="87" t="s">
        <v>2812</v>
      </c>
      <c r="D146" s="87" t="s">
        <v>2823</v>
      </c>
      <c r="E146" s="87" t="s">
        <v>2829</v>
      </c>
      <c r="F146" s="87">
        <v>101.85</v>
      </c>
      <c r="G146" s="87">
        <v>-2.87</v>
      </c>
      <c r="H146" s="5">
        <f t="shared" si="2"/>
        <v>25.091521</v>
      </c>
      <c r="I146" s="87" t="s">
        <v>2801</v>
      </c>
      <c r="J146" s="152" t="s">
        <v>2854</v>
      </c>
      <c r="K146" s="403">
        <v>19.132047329237199</v>
      </c>
      <c r="L146" s="403">
        <v>19.828379707446501</v>
      </c>
      <c r="M146" s="403">
        <v>21.1800859378171</v>
      </c>
      <c r="N146" s="403">
        <v>23.366416454773301</v>
      </c>
      <c r="O146" s="403">
        <v>25.597149636484101</v>
      </c>
      <c r="P146" s="403">
        <v>26.9237011195595</v>
      </c>
      <c r="Q146" s="403">
        <v>27.619604757593098</v>
      </c>
      <c r="R146" s="403">
        <v>2.14731529455723</v>
      </c>
      <c r="S146" s="87" t="s">
        <v>2800</v>
      </c>
    </row>
    <row r="147" spans="1:19">
      <c r="A147" s="87" t="s">
        <v>9289</v>
      </c>
      <c r="B147" s="87" t="s">
        <v>2803</v>
      </c>
      <c r="C147" s="87" t="s">
        <v>2804</v>
      </c>
      <c r="D147" s="87" t="s">
        <v>2798</v>
      </c>
      <c r="E147" s="87" t="s">
        <v>2833</v>
      </c>
      <c r="F147" s="87">
        <v>101.86</v>
      </c>
      <c r="G147" s="87">
        <v>-3.12</v>
      </c>
      <c r="H147" s="5">
        <f t="shared" si="2"/>
        <v>26.341296000000003</v>
      </c>
      <c r="I147" s="87" t="s">
        <v>2801</v>
      </c>
      <c r="J147" s="152" t="s">
        <v>2844</v>
      </c>
      <c r="K147" s="403">
        <v>20.111619877421099</v>
      </c>
      <c r="L147" s="403">
        <v>20.780974990231002</v>
      </c>
      <c r="M147" s="403">
        <v>22.072958681687901</v>
      </c>
      <c r="N147" s="403">
        <v>24.297157665399201</v>
      </c>
      <c r="O147" s="403">
        <v>26.506884531860599</v>
      </c>
      <c r="P147" s="403">
        <v>27.797920455400199</v>
      </c>
      <c r="Q147" s="403">
        <v>28.489123977633</v>
      </c>
      <c r="R147" s="403">
        <v>2.1460857381736802</v>
      </c>
      <c r="S147" s="87" t="s">
        <v>2806</v>
      </c>
    </row>
    <row r="148" spans="1:19">
      <c r="A148" s="87" t="s">
        <v>9290</v>
      </c>
      <c r="B148" s="87" t="s">
        <v>2803</v>
      </c>
      <c r="C148" s="87" t="s">
        <v>2797</v>
      </c>
      <c r="D148" s="87" t="s">
        <v>2798</v>
      </c>
      <c r="E148" s="87" t="s">
        <v>2829</v>
      </c>
      <c r="F148" s="87">
        <v>101.86999999999999</v>
      </c>
      <c r="G148" s="87">
        <v>-3.07</v>
      </c>
      <c r="H148" s="5">
        <f t="shared" si="2"/>
        <v>26.090440999999998</v>
      </c>
      <c r="I148" s="87" t="s">
        <v>2801</v>
      </c>
      <c r="J148" s="152" t="s">
        <v>2844</v>
      </c>
      <c r="K148" s="403">
        <v>19.873120041142901</v>
      </c>
      <c r="L148" s="403">
        <v>20.540601961152401</v>
      </c>
      <c r="M148" s="403">
        <v>21.900490509728002</v>
      </c>
      <c r="N148" s="403">
        <v>24.070332635141899</v>
      </c>
      <c r="O148" s="403">
        <v>26.281771490731401</v>
      </c>
      <c r="P148" s="403">
        <v>27.574294244830401</v>
      </c>
      <c r="Q148" s="403">
        <v>28.242908430337799</v>
      </c>
      <c r="R148" s="403">
        <v>2.12928687702435</v>
      </c>
      <c r="S148" s="87" t="s">
        <v>2827</v>
      </c>
    </row>
    <row r="149" spans="1:19">
      <c r="A149" s="87" t="s">
        <v>9291</v>
      </c>
      <c r="B149" s="87" t="s">
        <v>2807</v>
      </c>
      <c r="C149" s="87" t="s">
        <v>2804</v>
      </c>
      <c r="D149" s="87" t="s">
        <v>2843</v>
      </c>
      <c r="E149" s="87" t="s">
        <v>2834</v>
      </c>
      <c r="F149" s="87">
        <v>101.86999999999999</v>
      </c>
      <c r="G149" s="87">
        <v>-3</v>
      </c>
      <c r="H149" s="5">
        <f t="shared" si="2"/>
        <v>25.740000000000002</v>
      </c>
      <c r="I149" s="87" t="s">
        <v>2815</v>
      </c>
      <c r="J149" s="152" t="s">
        <v>2852</v>
      </c>
      <c r="K149" s="403">
        <v>19.7662454134326</v>
      </c>
      <c r="L149" s="403">
        <v>20.3935358975016</v>
      </c>
      <c r="M149" s="403">
        <v>21.660390661467499</v>
      </c>
      <c r="N149" s="403">
        <v>23.845576305701201</v>
      </c>
      <c r="O149" s="403">
        <v>26.044576842002002</v>
      </c>
      <c r="P149" s="403">
        <v>27.314592655261102</v>
      </c>
      <c r="Q149" s="403">
        <v>27.986507964077099</v>
      </c>
      <c r="R149" s="403">
        <v>2.1128412488108301</v>
      </c>
      <c r="S149" s="87" t="s">
        <v>2806</v>
      </c>
    </row>
    <row r="150" spans="1:19">
      <c r="A150" s="87" t="s">
        <v>9292</v>
      </c>
      <c r="B150" s="87" t="s">
        <v>2803</v>
      </c>
      <c r="C150" s="87" t="s">
        <v>2828</v>
      </c>
      <c r="D150" s="87" t="s">
        <v>2798</v>
      </c>
      <c r="E150" s="87" t="s">
        <v>2833</v>
      </c>
      <c r="F150" s="87">
        <v>101.86999999999999</v>
      </c>
      <c r="G150" s="87">
        <v>-3.76</v>
      </c>
      <c r="H150" s="5">
        <f t="shared" si="2"/>
        <v>29.591983999999997</v>
      </c>
      <c r="I150" s="87" t="s">
        <v>2822</v>
      </c>
      <c r="J150" s="152" t="s">
        <v>2852</v>
      </c>
      <c r="K150" s="403">
        <v>22.331215673952801</v>
      </c>
      <c r="L150" s="403">
        <v>23.0055556284277</v>
      </c>
      <c r="M150" s="403">
        <v>24.249284836032601</v>
      </c>
      <c r="N150" s="403">
        <v>26.492355942576701</v>
      </c>
      <c r="O150" s="403">
        <v>28.7205915388015</v>
      </c>
      <c r="P150" s="403">
        <v>29.993042753601799</v>
      </c>
      <c r="Q150" s="403">
        <v>30.625934351286102</v>
      </c>
      <c r="R150" s="403">
        <v>2.1300117870511199</v>
      </c>
      <c r="S150" s="87" t="s">
        <v>2806</v>
      </c>
    </row>
    <row r="151" spans="1:19">
      <c r="A151" s="87" t="s">
        <v>9293</v>
      </c>
      <c r="B151" s="87" t="s">
        <v>2832</v>
      </c>
      <c r="C151" s="87" t="s">
        <v>2828</v>
      </c>
      <c r="D151" s="87" t="s">
        <v>2798</v>
      </c>
      <c r="E151" s="87" t="s">
        <v>2829</v>
      </c>
      <c r="F151" s="87">
        <v>101.91</v>
      </c>
      <c r="G151" s="87">
        <v>-3.32</v>
      </c>
      <c r="H151" s="5">
        <f t="shared" si="2"/>
        <v>27.349216000000002</v>
      </c>
      <c r="I151" s="87" t="s">
        <v>2822</v>
      </c>
      <c r="J151" s="152" t="s">
        <v>2846</v>
      </c>
      <c r="K151" s="403">
        <v>20.754394846349001</v>
      </c>
      <c r="L151" s="403">
        <v>21.4958991854526</v>
      </c>
      <c r="M151" s="403">
        <v>22.780825216492701</v>
      </c>
      <c r="N151" s="403">
        <v>24.9920284336383</v>
      </c>
      <c r="O151" s="403">
        <v>27.177876276896502</v>
      </c>
      <c r="P151" s="403">
        <v>28.462333942557901</v>
      </c>
      <c r="Q151" s="403">
        <v>29.1207199662352</v>
      </c>
      <c r="R151" s="403">
        <v>2.1182481039688699</v>
      </c>
      <c r="S151" s="87" t="s">
        <v>2806</v>
      </c>
    </row>
    <row r="152" spans="1:19">
      <c r="A152" s="87" t="s">
        <v>9294</v>
      </c>
      <c r="B152" s="87" t="s">
        <v>2803</v>
      </c>
      <c r="C152" s="87" t="s">
        <v>2797</v>
      </c>
      <c r="D152" s="87" t="s">
        <v>2823</v>
      </c>
      <c r="E152" s="87" t="s">
        <v>2829</v>
      </c>
      <c r="F152" s="87">
        <v>101.91999999999999</v>
      </c>
      <c r="G152" s="87">
        <v>-3.94</v>
      </c>
      <c r="H152" s="5">
        <f t="shared" si="2"/>
        <v>30.519523999999997</v>
      </c>
      <c r="I152" s="87" t="s">
        <v>2801</v>
      </c>
      <c r="J152" s="152" t="s">
        <v>2859</v>
      </c>
      <c r="K152" s="403">
        <v>23.008307684819499</v>
      </c>
      <c r="L152" s="403">
        <v>23.687752687211798</v>
      </c>
      <c r="M152" s="403">
        <v>24.935272324391399</v>
      </c>
      <c r="N152" s="403">
        <v>27.145387929147901</v>
      </c>
      <c r="O152" s="403">
        <v>29.3653698884576</v>
      </c>
      <c r="P152" s="403">
        <v>30.634382736537599</v>
      </c>
      <c r="Q152" s="403">
        <v>31.199126005704301</v>
      </c>
      <c r="R152" s="403">
        <v>2.1173264845817901</v>
      </c>
      <c r="S152" s="87" t="s">
        <v>2827</v>
      </c>
    </row>
    <row r="153" spans="1:19">
      <c r="A153" s="87" t="s">
        <v>9295</v>
      </c>
      <c r="B153" s="87" t="s">
        <v>2803</v>
      </c>
      <c r="C153" s="87" t="s">
        <v>2804</v>
      </c>
      <c r="D153" s="87" t="s">
        <v>2798</v>
      </c>
      <c r="E153" s="87" t="s">
        <v>2838</v>
      </c>
      <c r="F153" s="87">
        <v>101.91999999999999</v>
      </c>
      <c r="G153" s="87">
        <v>-2.65</v>
      </c>
      <c r="H153" s="5">
        <f t="shared" si="2"/>
        <v>24.001024999999998</v>
      </c>
      <c r="I153" s="87" t="s">
        <v>2808</v>
      </c>
      <c r="J153" s="152" t="s">
        <v>2858</v>
      </c>
      <c r="K153" s="403">
        <v>18.386515116136</v>
      </c>
      <c r="L153" s="403">
        <v>19.059719774494901</v>
      </c>
      <c r="M153" s="403">
        <v>20.378059640820901</v>
      </c>
      <c r="N153" s="403">
        <v>22.5706553265114</v>
      </c>
      <c r="O153" s="403">
        <v>24.7837063817956</v>
      </c>
      <c r="P153" s="403">
        <v>26.088537060214499</v>
      </c>
      <c r="Q153" s="403">
        <v>26.747103367928901</v>
      </c>
      <c r="R153" s="403">
        <v>2.1269110815734198</v>
      </c>
      <c r="S153" s="87" t="s">
        <v>2806</v>
      </c>
    </row>
    <row r="154" spans="1:19">
      <c r="A154" s="87" t="s">
        <v>9296</v>
      </c>
      <c r="B154" s="87" t="s">
        <v>2853</v>
      </c>
      <c r="C154" s="87" t="s">
        <v>2804</v>
      </c>
      <c r="D154" s="87" t="s">
        <v>2830</v>
      </c>
      <c r="E154" s="87" t="s">
        <v>2829</v>
      </c>
      <c r="F154" s="87">
        <v>102.03</v>
      </c>
      <c r="G154" s="87">
        <v>-2.78</v>
      </c>
      <c r="H154" s="5">
        <f t="shared" si="2"/>
        <v>24.644356000000002</v>
      </c>
      <c r="I154" s="87" t="s">
        <v>2822</v>
      </c>
      <c r="J154" s="152" t="s">
        <v>2842</v>
      </c>
      <c r="K154" s="403">
        <v>18.914123182133299</v>
      </c>
      <c r="L154" s="403">
        <v>19.551299901142301</v>
      </c>
      <c r="M154" s="403">
        <v>20.866538593664099</v>
      </c>
      <c r="N154" s="403">
        <v>23.0550868310502</v>
      </c>
      <c r="O154" s="403">
        <v>25.2517231694417</v>
      </c>
      <c r="P154" s="403">
        <v>26.490222952139799</v>
      </c>
      <c r="Q154" s="403">
        <v>27.167927086803498</v>
      </c>
      <c r="R154" s="403">
        <v>2.1132903242510199</v>
      </c>
      <c r="S154" s="87" t="s">
        <v>2806</v>
      </c>
    </row>
    <row r="155" spans="1:19">
      <c r="A155" s="87" t="s">
        <v>9297</v>
      </c>
      <c r="B155" s="87" t="s">
        <v>2861</v>
      </c>
      <c r="C155" s="87" t="s">
        <v>2804</v>
      </c>
      <c r="D155" s="87" t="s">
        <v>2798</v>
      </c>
      <c r="E155" s="87" t="s">
        <v>2829</v>
      </c>
      <c r="F155" s="87">
        <v>102.03</v>
      </c>
      <c r="G155" s="87">
        <v>-3.08</v>
      </c>
      <c r="H155" s="5">
        <f t="shared" si="2"/>
        <v>26.140575999999999</v>
      </c>
      <c r="I155" s="87" t="s">
        <v>2822</v>
      </c>
      <c r="J155" s="152" t="s">
        <v>2844</v>
      </c>
      <c r="K155" s="403">
        <v>19.906461704987901</v>
      </c>
      <c r="L155" s="403">
        <v>20.5934716459087</v>
      </c>
      <c r="M155" s="403">
        <v>21.853527700043799</v>
      </c>
      <c r="N155" s="403">
        <v>24.0962035345561</v>
      </c>
      <c r="O155" s="403">
        <v>26.336921312589102</v>
      </c>
      <c r="P155" s="403">
        <v>27.656665565130499</v>
      </c>
      <c r="Q155" s="403">
        <v>28.392396144096399</v>
      </c>
      <c r="R155" s="403">
        <v>2.1612605758707599</v>
      </c>
      <c r="S155" s="87" t="s">
        <v>2806</v>
      </c>
    </row>
    <row r="156" spans="1:19">
      <c r="A156" s="87" t="s">
        <v>9298</v>
      </c>
      <c r="B156" s="87" t="s">
        <v>2803</v>
      </c>
      <c r="C156" s="87" t="s">
        <v>2804</v>
      </c>
      <c r="D156" s="87" t="s">
        <v>2798</v>
      </c>
      <c r="E156" s="87" t="s">
        <v>2838</v>
      </c>
      <c r="F156" s="87">
        <v>102.03</v>
      </c>
      <c r="G156" s="87">
        <v>-2.3199999999999998</v>
      </c>
      <c r="H156" s="5">
        <f t="shared" si="2"/>
        <v>22.381616000000001</v>
      </c>
      <c r="I156" s="87" t="s">
        <v>2822</v>
      </c>
      <c r="J156" s="152" t="s">
        <v>2854</v>
      </c>
      <c r="K156" s="403">
        <v>17.224537556683298</v>
      </c>
      <c r="L156" s="403">
        <v>17.9002409781321</v>
      </c>
      <c r="M156" s="403">
        <v>19.206480071768699</v>
      </c>
      <c r="N156" s="403">
        <v>21.4444611027284</v>
      </c>
      <c r="O156" s="403">
        <v>23.705095974922401</v>
      </c>
      <c r="P156" s="403">
        <v>24.981718294356298</v>
      </c>
      <c r="Q156" s="403">
        <v>25.702255496462001</v>
      </c>
      <c r="R156" s="403">
        <v>2.1652742710917998</v>
      </c>
      <c r="S156" s="87" t="s">
        <v>2806</v>
      </c>
    </row>
    <row r="157" spans="1:19">
      <c r="A157" s="87" t="s">
        <v>9299</v>
      </c>
      <c r="B157" s="87" t="s">
        <v>2803</v>
      </c>
      <c r="C157" s="87" t="s">
        <v>2812</v>
      </c>
      <c r="D157" s="87" t="s">
        <v>2798</v>
      </c>
      <c r="E157" s="87" t="s">
        <v>2833</v>
      </c>
      <c r="F157" s="87">
        <v>102.11999999999999</v>
      </c>
      <c r="G157" s="87">
        <v>-3.39</v>
      </c>
      <c r="H157" s="5">
        <f t="shared" si="2"/>
        <v>27.703688999999997</v>
      </c>
      <c r="I157" s="87" t="s">
        <v>2815</v>
      </c>
      <c r="J157" s="152" t="s">
        <v>2844</v>
      </c>
      <c r="K157" s="403">
        <v>20.995073318817798</v>
      </c>
      <c r="L157" s="403">
        <v>21.658574513267201</v>
      </c>
      <c r="M157" s="403">
        <v>23.0742761361549</v>
      </c>
      <c r="N157" s="403">
        <v>25.255794076185001</v>
      </c>
      <c r="O157" s="403">
        <v>27.4591132593183</v>
      </c>
      <c r="P157" s="403">
        <v>28.746292609278299</v>
      </c>
      <c r="Q157" s="403">
        <v>29.487671177270901</v>
      </c>
      <c r="R157" s="403">
        <v>2.14450318343488</v>
      </c>
      <c r="S157" s="87" t="s">
        <v>2806</v>
      </c>
    </row>
    <row r="158" spans="1:19">
      <c r="A158" s="87" t="s">
        <v>9300</v>
      </c>
      <c r="B158" s="87" t="s">
        <v>2803</v>
      </c>
      <c r="C158" s="87" t="s">
        <v>2804</v>
      </c>
      <c r="D158" s="87" t="s">
        <v>2798</v>
      </c>
      <c r="E158" s="87" t="s">
        <v>2829</v>
      </c>
      <c r="F158" s="179">
        <v>102.14</v>
      </c>
      <c r="G158" s="179">
        <v>-2.94</v>
      </c>
      <c r="H158" s="157">
        <f t="shared" si="2"/>
        <v>25.440324</v>
      </c>
      <c r="I158" s="87" t="s">
        <v>2815</v>
      </c>
      <c r="J158" s="152" t="s">
        <v>2842</v>
      </c>
      <c r="K158" s="403">
        <v>19.407681380056999</v>
      </c>
      <c r="L158" s="403">
        <v>20.117730151661199</v>
      </c>
      <c r="M158" s="403">
        <v>21.450442752007401</v>
      </c>
      <c r="N158" s="403">
        <v>23.669825115060998</v>
      </c>
      <c r="O158" s="403">
        <v>25.928559828569998</v>
      </c>
      <c r="P158" s="403">
        <v>27.2244994794045</v>
      </c>
      <c r="Q158" s="403">
        <v>27.9176308807114</v>
      </c>
      <c r="R158" s="403">
        <v>2.1648132992712501</v>
      </c>
      <c r="S158" s="87" t="s">
        <v>2806</v>
      </c>
    </row>
    <row r="159" spans="1:19">
      <c r="A159" s="87" t="s">
        <v>9301</v>
      </c>
      <c r="B159" s="87" t="s">
        <v>2803</v>
      </c>
      <c r="C159" s="87" t="s">
        <v>2804</v>
      </c>
      <c r="D159" s="87" t="s">
        <v>2798</v>
      </c>
      <c r="E159" s="87" t="s">
        <v>2829</v>
      </c>
      <c r="F159" s="87">
        <v>102.17999999999999</v>
      </c>
      <c r="G159" s="87">
        <v>-2.61</v>
      </c>
      <c r="H159" s="5">
        <f t="shared" si="2"/>
        <v>23.803688999999999</v>
      </c>
      <c r="I159" s="87" t="s">
        <v>2822</v>
      </c>
      <c r="J159" s="152" t="s">
        <v>2844</v>
      </c>
      <c r="K159" s="403">
        <v>18.228806029942898</v>
      </c>
      <c r="L159" s="403">
        <v>19.016177853143098</v>
      </c>
      <c r="M159" s="403">
        <v>20.304469977817899</v>
      </c>
      <c r="N159" s="403">
        <v>22.502801224228001</v>
      </c>
      <c r="O159" s="403">
        <v>24.7148851754724</v>
      </c>
      <c r="P159" s="403">
        <v>26.001072516607699</v>
      </c>
      <c r="Q159" s="403">
        <v>26.688335867267501</v>
      </c>
      <c r="R159" s="403">
        <v>2.1303182359019499</v>
      </c>
      <c r="S159" s="87" t="s">
        <v>2825</v>
      </c>
    </row>
    <row r="160" spans="1:19">
      <c r="A160" s="87" t="s">
        <v>9302</v>
      </c>
      <c r="B160" s="87" t="s">
        <v>2807</v>
      </c>
      <c r="C160" s="87" t="s">
        <v>2828</v>
      </c>
      <c r="D160" s="87" t="s">
        <v>2820</v>
      </c>
      <c r="E160" s="87" t="s">
        <v>2834</v>
      </c>
      <c r="F160" s="87">
        <v>102.41</v>
      </c>
      <c r="G160" s="87">
        <v>-2.92</v>
      </c>
      <c r="H160" s="5">
        <f t="shared" si="2"/>
        <v>25.340576000000002</v>
      </c>
      <c r="I160" s="87" t="s">
        <v>2822</v>
      </c>
      <c r="J160" s="152" t="s">
        <v>2844</v>
      </c>
      <c r="K160" s="403">
        <v>19.3714018889196</v>
      </c>
      <c r="L160" s="403">
        <v>20.0352455750423</v>
      </c>
      <c r="M160" s="403">
        <v>21.3448586471387</v>
      </c>
      <c r="N160" s="403">
        <v>23.566010865996802</v>
      </c>
      <c r="O160" s="403">
        <v>25.8031984183283</v>
      </c>
      <c r="P160" s="403">
        <v>27.1192440269302</v>
      </c>
      <c r="Q160" s="403">
        <v>27.6877465974055</v>
      </c>
      <c r="R160" s="403">
        <v>2.14204472096413</v>
      </c>
      <c r="S160" s="87" t="s">
        <v>2806</v>
      </c>
    </row>
    <row r="161" spans="1:19">
      <c r="A161" s="87" t="s">
        <v>9303</v>
      </c>
      <c r="B161" s="87" t="s">
        <v>2810</v>
      </c>
      <c r="C161" s="87" t="s">
        <v>2804</v>
      </c>
      <c r="D161" s="87" t="s">
        <v>2798</v>
      </c>
      <c r="E161" s="87" t="s">
        <v>2829</v>
      </c>
      <c r="F161" s="87">
        <v>102.41999999999999</v>
      </c>
      <c r="G161" s="87">
        <v>-3.3</v>
      </c>
      <c r="H161" s="5">
        <f t="shared" si="2"/>
        <v>27.248099999999997</v>
      </c>
      <c r="I161" s="87" t="s">
        <v>2815</v>
      </c>
      <c r="J161" s="152" t="s">
        <v>2844</v>
      </c>
      <c r="K161" s="403">
        <v>20.766480404932299</v>
      </c>
      <c r="L161" s="403">
        <v>21.373109322884901</v>
      </c>
      <c r="M161" s="403">
        <v>22.716619578432201</v>
      </c>
      <c r="N161" s="403">
        <v>24.938877694750001</v>
      </c>
      <c r="O161" s="403">
        <v>27.1962264220356</v>
      </c>
      <c r="P161" s="403">
        <v>28.5388803543668</v>
      </c>
      <c r="Q161" s="403">
        <v>29.1173875174694</v>
      </c>
      <c r="R161" s="403">
        <v>2.15253662871736</v>
      </c>
      <c r="S161" s="87" t="s">
        <v>2806</v>
      </c>
    </row>
    <row r="162" spans="1:19">
      <c r="A162" s="87" t="s">
        <v>9304</v>
      </c>
      <c r="B162" s="87" t="s">
        <v>2803</v>
      </c>
      <c r="C162" s="87" t="s">
        <v>2804</v>
      </c>
      <c r="D162" s="87" t="s">
        <v>2798</v>
      </c>
      <c r="E162" s="87" t="s">
        <v>2829</v>
      </c>
      <c r="F162" s="87">
        <v>102.44999999999999</v>
      </c>
      <c r="G162" s="87">
        <v>-2.95</v>
      </c>
      <c r="H162" s="5">
        <f t="shared" si="2"/>
        <v>25.490225000000002</v>
      </c>
      <c r="I162" s="87" t="s">
        <v>2801</v>
      </c>
      <c r="J162" s="152" t="s">
        <v>2844</v>
      </c>
      <c r="K162" s="403">
        <v>19.4871331714516</v>
      </c>
      <c r="L162" s="403">
        <v>20.1397717920477</v>
      </c>
      <c r="M162" s="403">
        <v>21.490452948951599</v>
      </c>
      <c r="N162" s="403">
        <v>23.679274341301799</v>
      </c>
      <c r="O162" s="403">
        <v>25.8640776535734</v>
      </c>
      <c r="P162" s="403">
        <v>27.221669716474999</v>
      </c>
      <c r="Q162" s="403">
        <v>27.8524797221651</v>
      </c>
      <c r="R162" s="403">
        <v>2.1255724538932901</v>
      </c>
      <c r="S162" s="87" t="s">
        <v>2800</v>
      </c>
    </row>
    <row r="163" spans="1:19">
      <c r="A163" s="87" t="s">
        <v>9305</v>
      </c>
      <c r="B163" s="87" t="s">
        <v>2807</v>
      </c>
      <c r="C163" s="87" t="s">
        <v>2828</v>
      </c>
      <c r="D163" s="87" t="s">
        <v>2798</v>
      </c>
      <c r="E163" s="87" t="s">
        <v>2829</v>
      </c>
      <c r="F163" s="87">
        <v>102.46</v>
      </c>
      <c r="G163" s="87">
        <v>-2.73</v>
      </c>
      <c r="H163" s="5">
        <f t="shared" si="2"/>
        <v>24.396561000000002</v>
      </c>
      <c r="I163" s="87" t="s">
        <v>2826</v>
      </c>
      <c r="J163" s="152" t="s">
        <v>2846</v>
      </c>
      <c r="K163" s="403">
        <v>18.792246318281201</v>
      </c>
      <c r="L163" s="403">
        <v>19.448696598450599</v>
      </c>
      <c r="M163" s="403">
        <v>20.713114180381901</v>
      </c>
      <c r="N163" s="403">
        <v>22.893280949671599</v>
      </c>
      <c r="O163" s="403">
        <v>25.037485436800999</v>
      </c>
      <c r="P163" s="403">
        <v>26.401490438497099</v>
      </c>
      <c r="Q163" s="403">
        <v>27.008792088834198</v>
      </c>
      <c r="R163" s="403">
        <v>2.0906561822729102</v>
      </c>
      <c r="S163" s="87" t="s">
        <v>2806</v>
      </c>
    </row>
    <row r="164" spans="1:19">
      <c r="A164" s="87" t="s">
        <v>9306</v>
      </c>
      <c r="B164" s="87" t="s">
        <v>2807</v>
      </c>
      <c r="C164" s="87" t="s">
        <v>2804</v>
      </c>
      <c r="D164" s="87" t="s">
        <v>2820</v>
      </c>
      <c r="E164" s="87" t="s">
        <v>2838</v>
      </c>
      <c r="F164" s="87">
        <v>102.47</v>
      </c>
      <c r="G164" s="87">
        <v>-3.14</v>
      </c>
      <c r="H164" s="5">
        <f t="shared" si="2"/>
        <v>26.441764000000003</v>
      </c>
      <c r="I164" s="87" t="s">
        <v>2801</v>
      </c>
      <c r="J164" s="152" t="s">
        <v>2844</v>
      </c>
      <c r="K164" s="403">
        <v>20.229001046741601</v>
      </c>
      <c r="L164" s="403">
        <v>20.855327127093901</v>
      </c>
      <c r="M164" s="403">
        <v>22.142273970527</v>
      </c>
      <c r="N164" s="403">
        <v>24.378781297498499</v>
      </c>
      <c r="O164" s="403">
        <v>26.6118153634213</v>
      </c>
      <c r="P164" s="403">
        <v>27.9182422374917</v>
      </c>
      <c r="Q164" s="403">
        <v>28.633869706824601</v>
      </c>
      <c r="R164" s="403">
        <v>2.1472177669366102</v>
      </c>
      <c r="S164" s="87" t="s">
        <v>2806</v>
      </c>
    </row>
    <row r="165" spans="1:19">
      <c r="A165" s="87" t="s">
        <v>9307</v>
      </c>
      <c r="B165" s="87" t="s">
        <v>2832</v>
      </c>
      <c r="C165" s="87" t="s">
        <v>2851</v>
      </c>
      <c r="D165" s="87" t="s">
        <v>2817</v>
      </c>
      <c r="E165" s="87" t="s">
        <v>2829</v>
      </c>
      <c r="F165" s="87">
        <v>102.5</v>
      </c>
      <c r="G165" s="87">
        <v>-3.02</v>
      </c>
      <c r="H165" s="5">
        <f t="shared" si="2"/>
        <v>25.840035999999998</v>
      </c>
      <c r="I165" s="87" t="s">
        <v>2841</v>
      </c>
      <c r="J165" s="152" t="s">
        <v>2862</v>
      </c>
      <c r="K165" s="403">
        <v>19.748835346827001</v>
      </c>
      <c r="L165" s="403">
        <v>20.423216578937101</v>
      </c>
      <c r="M165" s="403">
        <v>21.6918035966189</v>
      </c>
      <c r="N165" s="403">
        <v>23.921122592164501</v>
      </c>
      <c r="O165" s="403">
        <v>26.1704312412182</v>
      </c>
      <c r="P165" s="403">
        <v>27.469092183629101</v>
      </c>
      <c r="Q165" s="403">
        <v>28.1421730633568</v>
      </c>
      <c r="R165" s="403">
        <v>2.13784302183829</v>
      </c>
      <c r="S165" s="87" t="s">
        <v>2800</v>
      </c>
    </row>
    <row r="166" spans="1:19">
      <c r="A166" s="87" t="s">
        <v>9308</v>
      </c>
      <c r="B166" s="87" t="s">
        <v>2803</v>
      </c>
      <c r="C166" s="87" t="s">
        <v>2828</v>
      </c>
      <c r="D166" s="87" t="s">
        <v>2823</v>
      </c>
      <c r="E166" s="87" t="s">
        <v>2829</v>
      </c>
      <c r="F166" s="87">
        <v>102.52</v>
      </c>
      <c r="G166" s="87">
        <v>-2.73</v>
      </c>
      <c r="H166" s="5">
        <f t="shared" si="2"/>
        <v>24.396561000000002</v>
      </c>
      <c r="I166" s="87" t="s">
        <v>2801</v>
      </c>
      <c r="J166" s="152" t="s">
        <v>2860</v>
      </c>
      <c r="K166" s="403">
        <v>18.642078331699398</v>
      </c>
      <c r="L166" s="403">
        <v>19.372694566947199</v>
      </c>
      <c r="M166" s="403">
        <v>20.664551484181601</v>
      </c>
      <c r="N166" s="403">
        <v>22.8466094806104</v>
      </c>
      <c r="O166" s="403">
        <v>25.060285027205399</v>
      </c>
      <c r="P166" s="403">
        <v>26.375837861198299</v>
      </c>
      <c r="Q166" s="403">
        <v>27.0555148096254</v>
      </c>
      <c r="R166" s="403">
        <v>2.1441457878110799</v>
      </c>
      <c r="S166" s="87" t="s">
        <v>2806</v>
      </c>
    </row>
    <row r="167" spans="1:19">
      <c r="A167" s="87" t="s">
        <v>9309</v>
      </c>
      <c r="B167" s="87" t="s">
        <v>2803</v>
      </c>
      <c r="C167" s="87" t="s">
        <v>2828</v>
      </c>
      <c r="D167" s="87" t="s">
        <v>2798</v>
      </c>
      <c r="E167" s="87" t="s">
        <v>2838</v>
      </c>
      <c r="F167" s="87">
        <v>102.52</v>
      </c>
      <c r="G167" s="87">
        <v>-3.52</v>
      </c>
      <c r="H167" s="5">
        <f t="shared" si="2"/>
        <v>28.364336000000002</v>
      </c>
      <c r="I167" s="87" t="s">
        <v>2822</v>
      </c>
      <c r="J167" s="152" t="s">
        <v>2852</v>
      </c>
      <c r="K167" s="403">
        <v>21.552012625714301</v>
      </c>
      <c r="L167" s="403">
        <v>22.227918617737199</v>
      </c>
      <c r="M167" s="403">
        <v>23.494255751473101</v>
      </c>
      <c r="N167" s="403">
        <v>25.707204566031301</v>
      </c>
      <c r="O167" s="403">
        <v>27.9332770658248</v>
      </c>
      <c r="P167" s="403">
        <v>29.238187182494499</v>
      </c>
      <c r="Q167" s="403">
        <v>29.907399236599598</v>
      </c>
      <c r="R167" s="403">
        <v>2.1358804706311698</v>
      </c>
      <c r="S167" s="87" t="s">
        <v>2825</v>
      </c>
    </row>
    <row r="168" spans="1:19">
      <c r="A168" s="87" t="s">
        <v>9310</v>
      </c>
      <c r="B168" s="87" t="s">
        <v>2803</v>
      </c>
      <c r="C168" s="87" t="s">
        <v>2804</v>
      </c>
      <c r="D168" s="87" t="s">
        <v>2798</v>
      </c>
      <c r="E168" s="87" t="s">
        <v>2829</v>
      </c>
      <c r="F168" s="87">
        <v>102.53999999999999</v>
      </c>
      <c r="G168" s="87">
        <v>-2.82</v>
      </c>
      <c r="H168" s="5">
        <f t="shared" si="2"/>
        <v>24.842916000000002</v>
      </c>
      <c r="I168" s="87" t="s">
        <v>2801</v>
      </c>
      <c r="J168" s="152" t="s">
        <v>2859</v>
      </c>
      <c r="K168" s="403">
        <v>18.951768920625099</v>
      </c>
      <c r="L168" s="403">
        <v>19.653764356244</v>
      </c>
      <c r="M168" s="403">
        <v>20.946414663547799</v>
      </c>
      <c r="N168" s="403">
        <v>23.179006445570401</v>
      </c>
      <c r="O168" s="403">
        <v>25.3896911625774</v>
      </c>
      <c r="P168" s="403">
        <v>26.688329407389801</v>
      </c>
      <c r="Q168" s="403">
        <v>27.390516430314602</v>
      </c>
      <c r="R168" s="403">
        <v>2.1457397003004699</v>
      </c>
      <c r="S168" s="87" t="s">
        <v>2806</v>
      </c>
    </row>
    <row r="169" spans="1:19">
      <c r="A169" s="87" t="s">
        <v>9311</v>
      </c>
      <c r="B169" s="87" t="s">
        <v>2803</v>
      </c>
      <c r="C169" s="87" t="s">
        <v>2804</v>
      </c>
      <c r="D169" s="87" t="s">
        <v>2798</v>
      </c>
      <c r="E169" s="87" t="s">
        <v>2829</v>
      </c>
      <c r="F169" s="87">
        <v>102.53999999999999</v>
      </c>
      <c r="G169" s="87">
        <v>-3.03</v>
      </c>
      <c r="H169" s="5">
        <f t="shared" si="2"/>
        <v>25.890080999999999</v>
      </c>
      <c r="I169" s="87" t="s">
        <v>2822</v>
      </c>
      <c r="J169" s="152" t="s">
        <v>2852</v>
      </c>
      <c r="K169" s="403">
        <v>19.780039448142201</v>
      </c>
      <c r="L169" s="403">
        <v>20.410759908424598</v>
      </c>
      <c r="M169" s="403">
        <v>21.6868558160158</v>
      </c>
      <c r="N169" s="403">
        <v>23.909614283961201</v>
      </c>
      <c r="O169" s="403">
        <v>26.050212015371699</v>
      </c>
      <c r="P169" s="403">
        <v>27.3494857489483</v>
      </c>
      <c r="Q169" s="403">
        <v>28.080411354650199</v>
      </c>
      <c r="R169" s="403">
        <v>2.1175157819225099</v>
      </c>
      <c r="S169" s="87" t="s">
        <v>2800</v>
      </c>
    </row>
    <row r="170" spans="1:19">
      <c r="A170" s="87" t="s">
        <v>9312</v>
      </c>
      <c r="B170" s="87" t="s">
        <v>2807</v>
      </c>
      <c r="C170" s="87" t="s">
        <v>2857</v>
      </c>
      <c r="D170" s="87" t="s">
        <v>2798</v>
      </c>
      <c r="E170" s="87" t="s">
        <v>2829</v>
      </c>
      <c r="F170" s="87">
        <v>102.53999999999999</v>
      </c>
      <c r="G170" s="87">
        <v>-3.13</v>
      </c>
      <c r="H170" s="5">
        <f t="shared" si="2"/>
        <v>26.391521000000001</v>
      </c>
      <c r="I170" s="87" t="s">
        <v>2815</v>
      </c>
      <c r="J170" s="152" t="s">
        <v>2852</v>
      </c>
      <c r="K170" s="403">
        <v>20.0686193046594</v>
      </c>
      <c r="L170" s="403">
        <v>20.836554589708602</v>
      </c>
      <c r="M170" s="403">
        <v>22.125419630490502</v>
      </c>
      <c r="N170" s="403">
        <v>24.3341062165659</v>
      </c>
      <c r="O170" s="403">
        <v>26.530292182857099</v>
      </c>
      <c r="P170" s="403">
        <v>27.8130478849871</v>
      </c>
      <c r="Q170" s="403">
        <v>28.595267419422601</v>
      </c>
      <c r="R170" s="403">
        <v>2.1383287643711699</v>
      </c>
      <c r="S170" s="87" t="s">
        <v>2806</v>
      </c>
    </row>
    <row r="171" spans="1:19">
      <c r="A171" s="87" t="s">
        <v>9313</v>
      </c>
      <c r="B171" s="87" t="s">
        <v>2803</v>
      </c>
      <c r="C171" s="87" t="s">
        <v>2828</v>
      </c>
      <c r="D171" s="87" t="s">
        <v>2798</v>
      </c>
      <c r="E171" s="87" t="s">
        <v>2833</v>
      </c>
      <c r="F171" s="87">
        <v>102.55</v>
      </c>
      <c r="G171" s="87">
        <v>-3.2</v>
      </c>
      <c r="H171" s="5">
        <f t="shared" si="2"/>
        <v>26.743600000000001</v>
      </c>
      <c r="I171" s="87" t="s">
        <v>2801</v>
      </c>
      <c r="J171" s="152" t="s">
        <v>2842</v>
      </c>
      <c r="K171" s="403">
        <v>20.431048788598101</v>
      </c>
      <c r="L171" s="403">
        <v>21.105332638835801</v>
      </c>
      <c r="M171" s="403">
        <v>22.378817792302701</v>
      </c>
      <c r="N171" s="403">
        <v>24.599522509098801</v>
      </c>
      <c r="O171" s="403">
        <v>26.804179132033301</v>
      </c>
      <c r="P171" s="403">
        <v>28.106005745317599</v>
      </c>
      <c r="Q171" s="403">
        <v>28.8607766033651</v>
      </c>
      <c r="R171" s="403">
        <v>2.14810494113126</v>
      </c>
      <c r="S171" s="87" t="s">
        <v>2806</v>
      </c>
    </row>
    <row r="172" spans="1:19">
      <c r="A172" s="87" t="s">
        <v>9314</v>
      </c>
      <c r="B172" s="87" t="s">
        <v>2807</v>
      </c>
      <c r="C172" s="87" t="s">
        <v>2857</v>
      </c>
      <c r="D172" s="87" t="s">
        <v>2798</v>
      </c>
      <c r="E172" s="87" t="s">
        <v>2829</v>
      </c>
      <c r="F172" s="87">
        <v>102.55999999999999</v>
      </c>
      <c r="G172" s="87">
        <v>-2.7</v>
      </c>
      <c r="H172" s="5">
        <f t="shared" si="2"/>
        <v>24.248100000000001</v>
      </c>
      <c r="I172" s="87" t="s">
        <v>2801</v>
      </c>
      <c r="J172" s="152" t="s">
        <v>2845</v>
      </c>
      <c r="K172" s="403">
        <v>18.6655462909135</v>
      </c>
      <c r="L172" s="403">
        <v>19.289221754767599</v>
      </c>
      <c r="M172" s="403">
        <v>20.588280360658999</v>
      </c>
      <c r="N172" s="403">
        <v>22.795890853040799</v>
      </c>
      <c r="O172" s="403">
        <v>25.006008314329002</v>
      </c>
      <c r="P172" s="403">
        <v>26.365772347236199</v>
      </c>
      <c r="Q172" s="403">
        <v>26.980309214262999</v>
      </c>
      <c r="R172" s="403">
        <v>2.13024840019238</v>
      </c>
      <c r="S172" s="87" t="s">
        <v>2827</v>
      </c>
    </row>
    <row r="173" spans="1:19">
      <c r="A173" s="87" t="s">
        <v>9315</v>
      </c>
      <c r="B173" s="87" t="s">
        <v>2803</v>
      </c>
      <c r="C173" s="87" t="s">
        <v>2828</v>
      </c>
      <c r="D173" s="87" t="s">
        <v>2820</v>
      </c>
      <c r="E173" s="87" t="s">
        <v>2833</v>
      </c>
      <c r="F173" s="87">
        <v>102.57</v>
      </c>
      <c r="G173" s="87">
        <v>-3.5</v>
      </c>
      <c r="H173" s="5">
        <f t="shared" si="2"/>
        <v>28.262500000000003</v>
      </c>
      <c r="I173" s="87" t="s">
        <v>2822</v>
      </c>
      <c r="J173" s="152" t="s">
        <v>2842</v>
      </c>
      <c r="K173" s="403">
        <v>21.3183030531229</v>
      </c>
      <c r="L173" s="403">
        <v>22.016008895687101</v>
      </c>
      <c r="M173" s="403">
        <v>23.343851705363001</v>
      </c>
      <c r="N173" s="403">
        <v>25.611297081176801</v>
      </c>
      <c r="O173" s="403">
        <v>27.864765884447799</v>
      </c>
      <c r="P173" s="403">
        <v>29.133898607502999</v>
      </c>
      <c r="Q173" s="403">
        <v>29.776707496661398</v>
      </c>
      <c r="R173" s="403">
        <v>2.1638950741449299</v>
      </c>
      <c r="S173" s="87" t="s">
        <v>2800</v>
      </c>
    </row>
    <row r="174" spans="1:19">
      <c r="A174" s="87" t="s">
        <v>9316</v>
      </c>
      <c r="B174" s="87" t="s">
        <v>2803</v>
      </c>
      <c r="C174" s="87" t="s">
        <v>2804</v>
      </c>
      <c r="D174" s="87" t="s">
        <v>2798</v>
      </c>
      <c r="E174" s="87" t="s">
        <v>2829</v>
      </c>
      <c r="F174" s="87">
        <v>102.58</v>
      </c>
      <c r="G174" s="87">
        <v>-3.23</v>
      </c>
      <c r="H174" s="5">
        <f t="shared" si="2"/>
        <v>26.894761000000003</v>
      </c>
      <c r="I174" s="87" t="s">
        <v>2801</v>
      </c>
      <c r="J174" s="152" t="s">
        <v>2845</v>
      </c>
      <c r="K174" s="403">
        <v>20.4639580699607</v>
      </c>
      <c r="L174" s="403">
        <v>21.150254076133098</v>
      </c>
      <c r="M174" s="403">
        <v>22.486342916924301</v>
      </c>
      <c r="N174" s="403">
        <v>24.6593947503336</v>
      </c>
      <c r="O174" s="403">
        <v>26.864938657224599</v>
      </c>
      <c r="P174" s="403">
        <v>28.149509599261702</v>
      </c>
      <c r="Q174" s="403">
        <v>28.827319521840501</v>
      </c>
      <c r="R174" s="403">
        <v>2.1171403767375301</v>
      </c>
      <c r="S174" s="87" t="s">
        <v>2806</v>
      </c>
    </row>
    <row r="175" spans="1:19">
      <c r="A175" s="87" t="s">
        <v>9317</v>
      </c>
      <c r="B175" s="87" t="s">
        <v>2803</v>
      </c>
      <c r="C175" s="87" t="s">
        <v>2804</v>
      </c>
      <c r="D175" s="87" t="s">
        <v>2798</v>
      </c>
      <c r="E175" s="87" t="s">
        <v>2829</v>
      </c>
      <c r="F175" s="87">
        <v>102.61999999999999</v>
      </c>
      <c r="G175" s="87">
        <v>-2.98</v>
      </c>
      <c r="H175" s="5">
        <f t="shared" si="2"/>
        <v>25.640035999999998</v>
      </c>
      <c r="I175" s="87" t="s">
        <v>2801</v>
      </c>
      <c r="J175" s="152" t="s">
        <v>2845</v>
      </c>
      <c r="K175" s="403">
        <v>19.539157829347801</v>
      </c>
      <c r="L175" s="403">
        <v>20.1961538154331</v>
      </c>
      <c r="M175" s="403">
        <v>21.501419048519299</v>
      </c>
      <c r="N175" s="403">
        <v>23.7365999110852</v>
      </c>
      <c r="O175" s="403">
        <v>25.968223558156801</v>
      </c>
      <c r="P175" s="403">
        <v>27.198624191315201</v>
      </c>
      <c r="Q175" s="403">
        <v>27.876445391493</v>
      </c>
      <c r="R175" s="403">
        <v>2.1491871362525301</v>
      </c>
      <c r="S175" s="87" t="s">
        <v>2800</v>
      </c>
    </row>
    <row r="176" spans="1:19">
      <c r="A176" s="87" t="s">
        <v>9318</v>
      </c>
      <c r="B176" s="87" t="s">
        <v>2803</v>
      </c>
      <c r="C176" s="87" t="s">
        <v>2804</v>
      </c>
      <c r="D176" s="87" t="s">
        <v>2823</v>
      </c>
      <c r="E176" s="87" t="s">
        <v>2829</v>
      </c>
      <c r="F176" s="87">
        <v>102.63</v>
      </c>
      <c r="G176" s="87">
        <v>-2.97</v>
      </c>
      <c r="H176" s="5">
        <f t="shared" si="2"/>
        <v>25.590081000000001</v>
      </c>
      <c r="I176" s="87" t="s">
        <v>2801</v>
      </c>
      <c r="J176" s="152" t="s">
        <v>2844</v>
      </c>
      <c r="K176" s="403">
        <v>19.637032147710801</v>
      </c>
      <c r="L176" s="403">
        <v>20.224057819470602</v>
      </c>
      <c r="M176" s="403">
        <v>21.473140833173101</v>
      </c>
      <c r="N176" s="403">
        <v>23.696489649855099</v>
      </c>
      <c r="O176" s="403">
        <v>25.886167554737501</v>
      </c>
      <c r="P176" s="403">
        <v>27.200047354745401</v>
      </c>
      <c r="Q176" s="403">
        <v>27.872371485682201</v>
      </c>
      <c r="R176" s="403">
        <v>2.1259553471954602</v>
      </c>
      <c r="S176" s="87" t="s">
        <v>2806</v>
      </c>
    </row>
    <row r="177" spans="1:19">
      <c r="A177" s="87" t="s">
        <v>9319</v>
      </c>
      <c r="B177" s="87" t="s">
        <v>2803</v>
      </c>
      <c r="C177" s="87" t="s">
        <v>2851</v>
      </c>
      <c r="D177" s="87" t="s">
        <v>2830</v>
      </c>
      <c r="E177" s="87" t="s">
        <v>2833</v>
      </c>
      <c r="F177" s="87">
        <v>102.66</v>
      </c>
      <c r="G177" s="87">
        <v>-3.06</v>
      </c>
      <c r="H177" s="5">
        <f t="shared" si="2"/>
        <v>26.040324000000002</v>
      </c>
      <c r="I177" s="87" t="s">
        <v>2822</v>
      </c>
      <c r="J177" s="152" t="s">
        <v>2842</v>
      </c>
      <c r="K177" s="403">
        <v>19.8794028619286</v>
      </c>
      <c r="L177" s="403">
        <v>20.585317951620102</v>
      </c>
      <c r="M177" s="403">
        <v>21.847723094321399</v>
      </c>
      <c r="N177" s="403">
        <v>24.038396745903398</v>
      </c>
      <c r="O177" s="403">
        <v>26.190543010678802</v>
      </c>
      <c r="P177" s="403">
        <v>27.511345637689701</v>
      </c>
      <c r="Q177" s="403">
        <v>28.1720075983534</v>
      </c>
      <c r="R177" s="403">
        <v>2.0993294939734</v>
      </c>
      <c r="S177" s="87" t="s">
        <v>2806</v>
      </c>
    </row>
    <row r="178" spans="1:19">
      <c r="A178" s="87" t="s">
        <v>9320</v>
      </c>
      <c r="B178" s="87" t="s">
        <v>2803</v>
      </c>
      <c r="C178" s="87" t="s">
        <v>2804</v>
      </c>
      <c r="D178" s="87" t="s">
        <v>2798</v>
      </c>
      <c r="E178" s="87" t="s">
        <v>2833</v>
      </c>
      <c r="F178" s="87">
        <v>102.67999999999999</v>
      </c>
      <c r="G178" s="87">
        <v>-2.63</v>
      </c>
      <c r="H178" s="5">
        <f t="shared" si="2"/>
        <v>23.902321000000001</v>
      </c>
      <c r="I178" s="87" t="s">
        <v>2801</v>
      </c>
      <c r="J178" s="152" t="s">
        <v>2842</v>
      </c>
      <c r="K178" s="403">
        <v>18.370121261383101</v>
      </c>
      <c r="L178" s="403">
        <v>19.0245250111141</v>
      </c>
      <c r="M178" s="403">
        <v>20.319832407565801</v>
      </c>
      <c r="N178" s="403">
        <v>22.531322219383501</v>
      </c>
      <c r="O178" s="403">
        <v>24.765393434444899</v>
      </c>
      <c r="P178" s="403">
        <v>26.038743903397901</v>
      </c>
      <c r="Q178" s="403">
        <v>26.683365326928602</v>
      </c>
      <c r="R178" s="403">
        <v>2.1312194030898102</v>
      </c>
      <c r="S178" s="87" t="s">
        <v>2806</v>
      </c>
    </row>
    <row r="179" spans="1:19">
      <c r="A179" s="87" t="s">
        <v>9321</v>
      </c>
      <c r="B179" s="87" t="s">
        <v>2803</v>
      </c>
      <c r="C179" s="87" t="s">
        <v>2804</v>
      </c>
      <c r="D179" s="87" t="s">
        <v>2823</v>
      </c>
      <c r="E179" s="87" t="s">
        <v>2838</v>
      </c>
      <c r="F179" s="87">
        <v>102.69</v>
      </c>
      <c r="G179" s="87">
        <v>-3.22</v>
      </c>
      <c r="H179" s="5">
        <f t="shared" si="2"/>
        <v>26.844356000000005</v>
      </c>
      <c r="I179" s="87" t="s">
        <v>2801</v>
      </c>
      <c r="J179" s="152" t="s">
        <v>2844</v>
      </c>
      <c r="K179" s="403">
        <v>20.433195968745199</v>
      </c>
      <c r="L179" s="403">
        <v>21.096489429639899</v>
      </c>
      <c r="M179" s="403">
        <v>22.420004408844999</v>
      </c>
      <c r="N179" s="403">
        <v>24.629267197430799</v>
      </c>
      <c r="O179" s="403">
        <v>26.8782526882684</v>
      </c>
      <c r="P179" s="403">
        <v>28.134846079524898</v>
      </c>
      <c r="Q179" s="403">
        <v>28.750923655662799</v>
      </c>
      <c r="R179" s="403">
        <v>2.1379766624624099</v>
      </c>
      <c r="S179" s="87" t="s">
        <v>2806</v>
      </c>
    </row>
  </sheetData>
  <mergeCells count="1">
    <mergeCell ref="K1:R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opLeftCell="G1" zoomScaleNormal="100" workbookViewId="0">
      <pane ySplit="2" topLeftCell="A3" activePane="bottomLeft" state="frozen"/>
      <selection pane="bottomLeft" activeCell="X15" sqref="X15"/>
    </sheetView>
  </sheetViews>
  <sheetFormatPr defaultColWidth="9" defaultRowHeight="10.8"/>
  <cols>
    <col min="1" max="1" width="9" style="87"/>
    <col min="2" max="2" width="6.44140625" style="87" customWidth="1"/>
    <col min="3" max="3" width="9" style="87"/>
    <col min="4" max="4" width="11.109375" style="87" customWidth="1"/>
    <col min="5" max="8" width="9" style="87"/>
    <col min="9" max="9" width="9" style="98"/>
    <col min="10" max="11" width="9" style="87"/>
    <col min="12" max="12" width="9" style="98"/>
    <col min="13" max="20" width="7" style="87" customWidth="1"/>
    <col min="21" max="21" width="12.44140625" style="87" customWidth="1"/>
    <col min="22" max="16384" width="9" style="87"/>
  </cols>
  <sheetData>
    <row r="1" spans="1:21" s="4" customFormat="1" ht="14.4" customHeight="1">
      <c r="I1" s="94"/>
      <c r="L1" s="94"/>
      <c r="M1" s="439" t="s">
        <v>9521</v>
      </c>
      <c r="N1" s="440"/>
      <c r="O1" s="440"/>
      <c r="P1" s="440"/>
      <c r="Q1" s="440"/>
      <c r="R1" s="440"/>
      <c r="S1" s="440"/>
      <c r="T1" s="440"/>
    </row>
    <row r="2" spans="1:21" ht="11.4" thickBot="1">
      <c r="A2" s="117" t="s">
        <v>4972</v>
      </c>
      <c r="B2" s="70" t="s">
        <v>2905</v>
      </c>
      <c r="C2" s="70" t="s">
        <v>2906</v>
      </c>
      <c r="D2" s="70" t="s">
        <v>2163</v>
      </c>
      <c r="E2" s="70" t="s">
        <v>2907</v>
      </c>
      <c r="F2" s="70" t="s">
        <v>2166</v>
      </c>
      <c r="G2" s="70" t="s">
        <v>2908</v>
      </c>
      <c r="H2" s="70" t="s">
        <v>2909</v>
      </c>
      <c r="I2" s="70" t="s">
        <v>2793</v>
      </c>
      <c r="J2" s="70" t="s">
        <v>2910</v>
      </c>
      <c r="K2" s="70" t="s">
        <v>4962</v>
      </c>
      <c r="L2" s="70" t="s">
        <v>245</v>
      </c>
      <c r="M2" s="251">
        <v>2.5000000000000001E-2</v>
      </c>
      <c r="N2" s="251">
        <v>0.05</v>
      </c>
      <c r="O2" s="251">
        <v>0.15</v>
      </c>
      <c r="P2" s="251" t="s">
        <v>9519</v>
      </c>
      <c r="Q2" s="251">
        <v>0.85</v>
      </c>
      <c r="R2" s="251">
        <v>0.95</v>
      </c>
      <c r="S2" s="251">
        <v>0.97499999999999998</v>
      </c>
      <c r="T2" s="251" t="s">
        <v>9518</v>
      </c>
      <c r="U2" s="70" t="s">
        <v>1830</v>
      </c>
    </row>
    <row r="3" spans="1:21" ht="11.4" thickTop="1">
      <c r="A3" s="87" t="s">
        <v>7301</v>
      </c>
      <c r="B3" s="87">
        <v>1</v>
      </c>
      <c r="C3" s="87" t="s">
        <v>2863</v>
      </c>
      <c r="D3" s="87" t="s">
        <v>2864</v>
      </c>
      <c r="E3" s="87" t="s">
        <v>2865</v>
      </c>
      <c r="F3" s="87">
        <v>495.12</v>
      </c>
      <c r="G3" s="87" t="s">
        <v>2866</v>
      </c>
      <c r="H3" s="87" t="s">
        <v>2867</v>
      </c>
      <c r="I3" s="98">
        <f>85+(F3-495)*1.3/5</f>
        <v>85.031199999999998</v>
      </c>
      <c r="J3" s="87">
        <v>0.86</v>
      </c>
      <c r="K3" s="87" t="s">
        <v>4963</v>
      </c>
      <c r="L3" s="98">
        <f t="shared" ref="L3:L34" si="0">68.4*LOG(J3)+38.6</f>
        <v>34.119694065060031</v>
      </c>
      <c r="M3" s="403">
        <v>28.915849999999999</v>
      </c>
      <c r="N3" s="403">
        <v>30.22</v>
      </c>
      <c r="O3" s="403">
        <v>32.451700000000002</v>
      </c>
      <c r="P3" s="403">
        <v>35.916491703703699</v>
      </c>
      <c r="Q3" s="403">
        <v>39.470999999999997</v>
      </c>
      <c r="R3" s="403">
        <v>41.7301</v>
      </c>
      <c r="S3" s="403">
        <v>42.930050000000001</v>
      </c>
      <c r="T3" s="403">
        <v>3.4811002950717098</v>
      </c>
      <c r="U3" s="87" t="s">
        <v>2911</v>
      </c>
    </row>
    <row r="4" spans="1:21">
      <c r="A4" s="87" t="s">
        <v>7302</v>
      </c>
      <c r="B4" s="87">
        <v>2</v>
      </c>
      <c r="C4" s="87" t="s">
        <v>2863</v>
      </c>
      <c r="D4" s="87" t="s">
        <v>2864</v>
      </c>
      <c r="E4" s="87" t="s">
        <v>2865</v>
      </c>
      <c r="F4" s="87">
        <v>495.37</v>
      </c>
      <c r="G4" s="87" t="s">
        <v>2868</v>
      </c>
      <c r="H4" s="87" t="s">
        <v>2867</v>
      </c>
      <c r="I4" s="98">
        <f>85+(F4-495)*1.3/5</f>
        <v>85.096199999999996</v>
      </c>
      <c r="J4" s="87">
        <v>0.88</v>
      </c>
      <c r="K4" s="87" t="s">
        <v>4963</v>
      </c>
      <c r="L4" s="98">
        <f t="shared" si="0"/>
        <v>34.802614775071532</v>
      </c>
      <c r="M4" s="403">
        <v>29.605924999999999</v>
      </c>
      <c r="N4" s="403">
        <v>30.99295</v>
      </c>
      <c r="O4" s="403">
        <v>33.313000000000002</v>
      </c>
      <c r="P4" s="403">
        <v>36.802250851851902</v>
      </c>
      <c r="Q4" s="403">
        <v>40.406149999999997</v>
      </c>
      <c r="R4" s="403">
        <v>42.734099999999998</v>
      </c>
      <c r="S4" s="403">
        <v>43.913049999999998</v>
      </c>
      <c r="T4" s="403">
        <v>3.5437407070630198</v>
      </c>
      <c r="U4" s="87" t="s">
        <v>2911</v>
      </c>
    </row>
    <row r="5" spans="1:21">
      <c r="A5" s="87" t="s">
        <v>7303</v>
      </c>
      <c r="B5" s="87">
        <v>3</v>
      </c>
      <c r="C5" s="87" t="s">
        <v>2863</v>
      </c>
      <c r="D5" s="87" t="s">
        <v>2864</v>
      </c>
      <c r="E5" s="87" t="s">
        <v>2865</v>
      </c>
      <c r="F5" s="87">
        <v>496.9</v>
      </c>
      <c r="G5" s="87" t="s">
        <v>2868</v>
      </c>
      <c r="H5" s="87" t="s">
        <v>2867</v>
      </c>
      <c r="I5" s="240">
        <f>85+(F5-495)*1.3/5</f>
        <v>85.494</v>
      </c>
      <c r="J5" s="179">
        <v>0.89</v>
      </c>
      <c r="K5" s="87" t="s">
        <v>4963</v>
      </c>
      <c r="L5" s="240">
        <f t="shared" si="0"/>
        <v>35.138276454512038</v>
      </c>
      <c r="M5" s="403">
        <v>30.027999999999999</v>
      </c>
      <c r="N5" s="403">
        <v>31.434950000000001</v>
      </c>
      <c r="O5" s="403">
        <v>33.703000000000003</v>
      </c>
      <c r="P5" s="403">
        <v>37.239161777777802</v>
      </c>
      <c r="Q5" s="403">
        <v>40.885150000000003</v>
      </c>
      <c r="R5" s="403">
        <v>43.125999999999998</v>
      </c>
      <c r="S5" s="403">
        <v>44.230074999999999</v>
      </c>
      <c r="T5" s="403">
        <v>3.5333422725933601</v>
      </c>
      <c r="U5" s="87" t="s">
        <v>2911</v>
      </c>
    </row>
    <row r="6" spans="1:21">
      <c r="A6" s="87" t="s">
        <v>7304</v>
      </c>
      <c r="B6" s="87">
        <v>4</v>
      </c>
      <c r="C6" s="87" t="s">
        <v>2863</v>
      </c>
      <c r="D6" s="87" t="s">
        <v>2864</v>
      </c>
      <c r="E6" s="87" t="s">
        <v>2865</v>
      </c>
      <c r="F6" s="87">
        <v>497.92</v>
      </c>
      <c r="G6" s="87" t="s">
        <v>2868</v>
      </c>
      <c r="H6" s="87" t="s">
        <v>2869</v>
      </c>
      <c r="I6" s="98">
        <f>85+(F6-495)*1.3/5</f>
        <v>85.759200000000007</v>
      </c>
      <c r="J6" s="87">
        <v>0.92</v>
      </c>
      <c r="K6" s="87" t="s">
        <v>4963</v>
      </c>
      <c r="L6" s="98">
        <f t="shared" si="0"/>
        <v>36.123087390435984</v>
      </c>
      <c r="M6" s="403">
        <v>31.258949999999999</v>
      </c>
      <c r="N6" s="403">
        <v>32.621949999999998</v>
      </c>
      <c r="O6" s="403">
        <v>34.907850000000003</v>
      </c>
      <c r="P6" s="403">
        <v>38.5202046666667</v>
      </c>
      <c r="Q6" s="403">
        <v>42.204999999999998</v>
      </c>
      <c r="R6" s="403">
        <v>44.502299999999998</v>
      </c>
      <c r="S6" s="403">
        <v>45.689025000000001</v>
      </c>
      <c r="T6" s="403">
        <v>3.5995643650958402</v>
      </c>
      <c r="U6" s="87" t="s">
        <v>2911</v>
      </c>
    </row>
    <row r="7" spans="1:21">
      <c r="A7" s="87" t="s">
        <v>7305</v>
      </c>
      <c r="B7" s="87">
        <v>5</v>
      </c>
      <c r="C7" s="87" t="s">
        <v>2863</v>
      </c>
      <c r="D7" s="87" t="s">
        <v>2864</v>
      </c>
      <c r="E7" s="87" t="s">
        <v>2865</v>
      </c>
      <c r="F7" s="87">
        <v>499.31</v>
      </c>
      <c r="G7" s="87" t="s">
        <v>2868</v>
      </c>
      <c r="H7" s="87" t="s">
        <v>2870</v>
      </c>
      <c r="I7" s="98">
        <f>85+(F7-495)*1.3/5</f>
        <v>86.120599999999996</v>
      </c>
      <c r="J7" s="87">
        <v>0.91</v>
      </c>
      <c r="K7" s="87" t="s">
        <v>4963</v>
      </c>
      <c r="L7" s="98">
        <f t="shared" si="0"/>
        <v>35.798431234762802</v>
      </c>
      <c r="M7" s="403">
        <v>30.861775000000002</v>
      </c>
      <c r="N7" s="403">
        <v>32.212949999999999</v>
      </c>
      <c r="O7" s="403">
        <v>34.563850000000002</v>
      </c>
      <c r="P7" s="403">
        <v>38.092964888888901</v>
      </c>
      <c r="Q7" s="403">
        <v>41.757150000000003</v>
      </c>
      <c r="R7" s="403">
        <v>44.018000000000001</v>
      </c>
      <c r="S7" s="403">
        <v>45.216000000000001</v>
      </c>
      <c r="T7" s="403">
        <v>3.5761678107164698</v>
      </c>
      <c r="U7" s="87" t="s">
        <v>2911</v>
      </c>
    </row>
    <row r="8" spans="1:21">
      <c r="A8" s="87" t="s">
        <v>7306</v>
      </c>
      <c r="B8" s="87">
        <v>6</v>
      </c>
      <c r="C8" s="87" t="s">
        <v>2863</v>
      </c>
      <c r="D8" s="87" t="s">
        <v>2864</v>
      </c>
      <c r="E8" s="87" t="s">
        <v>2865</v>
      </c>
      <c r="F8" s="87">
        <v>500.86</v>
      </c>
      <c r="G8" s="87" t="s">
        <v>2871</v>
      </c>
      <c r="H8" s="87" t="s">
        <v>2870</v>
      </c>
      <c r="I8" s="98">
        <f t="shared" ref="I8:I15" si="1">86.3+(F8-500.8)*3.5/12</f>
        <v>86.317499999999995</v>
      </c>
      <c r="J8" s="87">
        <v>0.91</v>
      </c>
      <c r="K8" s="87" t="s">
        <v>4963</v>
      </c>
      <c r="L8" s="98">
        <f t="shared" si="0"/>
        <v>35.798431234762802</v>
      </c>
      <c r="M8" s="403">
        <v>30.899899999999999</v>
      </c>
      <c r="N8" s="403">
        <v>32.260950000000001</v>
      </c>
      <c r="O8" s="403">
        <v>34.548000000000002</v>
      </c>
      <c r="P8" s="403">
        <v>38.118390666666699</v>
      </c>
      <c r="Q8" s="403">
        <v>41.775149999999996</v>
      </c>
      <c r="R8" s="403">
        <v>44.088050000000003</v>
      </c>
      <c r="S8" s="403">
        <v>45.220100000000002</v>
      </c>
      <c r="T8" s="403">
        <v>3.57640479280774</v>
      </c>
      <c r="U8" s="87" t="s">
        <v>2911</v>
      </c>
    </row>
    <row r="9" spans="1:21">
      <c r="A9" s="87" t="s">
        <v>7307</v>
      </c>
      <c r="B9" s="87">
        <v>7</v>
      </c>
      <c r="C9" s="87" t="s">
        <v>2863</v>
      </c>
      <c r="D9" s="87" t="s">
        <v>2864</v>
      </c>
      <c r="E9" s="87" t="s">
        <v>2865</v>
      </c>
      <c r="F9" s="87">
        <v>502.34</v>
      </c>
      <c r="G9" s="87" t="s">
        <v>2872</v>
      </c>
      <c r="H9" s="87" t="s">
        <v>2870</v>
      </c>
      <c r="I9" s="98">
        <f t="shared" si="1"/>
        <v>86.749166666666653</v>
      </c>
      <c r="J9" s="87">
        <v>0.91</v>
      </c>
      <c r="K9" s="87" t="s">
        <v>4963</v>
      </c>
      <c r="L9" s="98">
        <f t="shared" si="0"/>
        <v>35.798431234762802</v>
      </c>
      <c r="M9" s="403">
        <v>30.722925</v>
      </c>
      <c r="N9" s="403">
        <v>32.175699999999999</v>
      </c>
      <c r="O9" s="403">
        <v>34.573999999999998</v>
      </c>
      <c r="P9" s="403">
        <v>38.118723259259298</v>
      </c>
      <c r="Q9" s="403">
        <v>41.809150000000002</v>
      </c>
      <c r="R9" s="403">
        <v>44.103999999999999</v>
      </c>
      <c r="S9" s="403">
        <v>45.279074999999999</v>
      </c>
      <c r="T9" s="403">
        <v>3.5993594664769302</v>
      </c>
      <c r="U9" s="87" t="s">
        <v>2911</v>
      </c>
    </row>
    <row r="10" spans="1:21">
      <c r="A10" s="87" t="s">
        <v>7308</v>
      </c>
      <c r="B10" s="87">
        <v>8</v>
      </c>
      <c r="C10" s="87" t="s">
        <v>2863</v>
      </c>
      <c r="D10" s="87" t="s">
        <v>2864</v>
      </c>
      <c r="E10" s="87" t="s">
        <v>2865</v>
      </c>
      <c r="F10" s="87">
        <v>503.86</v>
      </c>
      <c r="G10" s="87" t="s">
        <v>2872</v>
      </c>
      <c r="H10" s="87" t="s">
        <v>2870</v>
      </c>
      <c r="I10" s="98">
        <f t="shared" si="1"/>
        <v>87.192499999999995</v>
      </c>
      <c r="J10" s="87">
        <v>0.91</v>
      </c>
      <c r="K10" s="87" t="s">
        <v>4963</v>
      </c>
      <c r="L10" s="98">
        <f t="shared" si="0"/>
        <v>35.798431234762802</v>
      </c>
      <c r="M10" s="403">
        <v>30.881</v>
      </c>
      <c r="N10" s="403">
        <v>32.228900000000003</v>
      </c>
      <c r="O10" s="403">
        <v>34.542700000000004</v>
      </c>
      <c r="P10" s="403">
        <v>38.108110222222201</v>
      </c>
      <c r="Q10" s="403">
        <v>41.771000000000001</v>
      </c>
      <c r="R10" s="403">
        <v>44.018000000000001</v>
      </c>
      <c r="S10" s="403">
        <v>45.225999999999999</v>
      </c>
      <c r="T10" s="403">
        <v>3.56787947964302</v>
      </c>
      <c r="U10" s="87" t="s">
        <v>2911</v>
      </c>
    </row>
    <row r="11" spans="1:21">
      <c r="A11" s="87" t="s">
        <v>7309</v>
      </c>
      <c r="B11" s="87">
        <v>9</v>
      </c>
      <c r="C11" s="87" t="s">
        <v>2863</v>
      </c>
      <c r="D11" s="87" t="s">
        <v>2864</v>
      </c>
      <c r="E11" s="87" t="s">
        <v>2865</v>
      </c>
      <c r="F11" s="87">
        <v>505.35</v>
      </c>
      <c r="G11" s="87" t="s">
        <v>2873</v>
      </c>
      <c r="H11" s="87" t="s">
        <v>2870</v>
      </c>
      <c r="I11" s="98">
        <f t="shared" si="1"/>
        <v>87.627083333333331</v>
      </c>
      <c r="J11" s="87">
        <v>0.92</v>
      </c>
      <c r="K11" s="87" t="s">
        <v>4963</v>
      </c>
      <c r="L11" s="98">
        <f t="shared" si="0"/>
        <v>36.123087390435984</v>
      </c>
      <c r="M11" s="403">
        <v>31.246874999999999</v>
      </c>
      <c r="N11" s="403">
        <v>32.569949999999999</v>
      </c>
      <c r="O11" s="403">
        <v>34.993000000000002</v>
      </c>
      <c r="P11" s="403">
        <v>38.5328786296296</v>
      </c>
      <c r="Q11" s="403">
        <v>42.238</v>
      </c>
      <c r="R11" s="403">
        <v>44.454999999999998</v>
      </c>
      <c r="S11" s="403">
        <v>45.63205</v>
      </c>
      <c r="T11" s="403">
        <v>3.5925762739476501</v>
      </c>
      <c r="U11" s="87" t="s">
        <v>2911</v>
      </c>
    </row>
    <row r="12" spans="1:21">
      <c r="A12" s="87" t="s">
        <v>7310</v>
      </c>
      <c r="B12" s="87">
        <v>10</v>
      </c>
      <c r="C12" s="87" t="s">
        <v>2863</v>
      </c>
      <c r="D12" s="87" t="s">
        <v>2864</v>
      </c>
      <c r="E12" s="87" t="s">
        <v>2865</v>
      </c>
      <c r="F12" s="87">
        <v>506.87</v>
      </c>
      <c r="G12" s="87" t="s">
        <v>2872</v>
      </c>
      <c r="H12" s="87" t="s">
        <v>2870</v>
      </c>
      <c r="I12" s="98">
        <f t="shared" si="1"/>
        <v>88.070416666666659</v>
      </c>
      <c r="J12" s="87">
        <v>0.92</v>
      </c>
      <c r="K12" s="87" t="s">
        <v>4963</v>
      </c>
      <c r="L12" s="98">
        <f t="shared" si="0"/>
        <v>36.123087390435984</v>
      </c>
      <c r="M12" s="403">
        <v>31.240974999999999</v>
      </c>
      <c r="N12" s="403">
        <v>32.628</v>
      </c>
      <c r="O12" s="403">
        <v>34.955849999999998</v>
      </c>
      <c r="P12" s="403">
        <v>38.539695592592601</v>
      </c>
      <c r="Q12" s="403">
        <v>42.241</v>
      </c>
      <c r="R12" s="403">
        <v>44.45505</v>
      </c>
      <c r="S12" s="403">
        <v>45.704050000000002</v>
      </c>
      <c r="T12" s="403">
        <v>3.5938676854496299</v>
      </c>
      <c r="U12" s="87" t="s">
        <v>2911</v>
      </c>
    </row>
    <row r="13" spans="1:21">
      <c r="A13" s="87" t="s">
        <v>7311</v>
      </c>
      <c r="B13" s="87">
        <v>11</v>
      </c>
      <c r="C13" s="87" t="s">
        <v>2863</v>
      </c>
      <c r="D13" s="87" t="s">
        <v>2864</v>
      </c>
      <c r="E13" s="87" t="s">
        <v>2865</v>
      </c>
      <c r="F13" s="87">
        <v>508.35</v>
      </c>
      <c r="G13" s="87" t="s">
        <v>2872</v>
      </c>
      <c r="H13" s="87" t="s">
        <v>2874</v>
      </c>
      <c r="I13" s="98">
        <f t="shared" si="1"/>
        <v>88.502083333333331</v>
      </c>
      <c r="J13" s="87">
        <v>0.91</v>
      </c>
      <c r="K13" s="87" t="s">
        <v>4963</v>
      </c>
      <c r="L13" s="98">
        <f t="shared" si="0"/>
        <v>35.798431234762802</v>
      </c>
      <c r="M13" s="403">
        <v>30.9</v>
      </c>
      <c r="N13" s="403">
        <v>32.217849999999999</v>
      </c>
      <c r="O13" s="403">
        <v>34.542000000000002</v>
      </c>
      <c r="P13" s="403">
        <v>38.1152682962963</v>
      </c>
      <c r="Q13" s="403">
        <v>41.799149999999997</v>
      </c>
      <c r="R13" s="403">
        <v>44.087049999999998</v>
      </c>
      <c r="S13" s="403">
        <v>45.269224999999999</v>
      </c>
      <c r="T13" s="403">
        <v>3.57674012808687</v>
      </c>
      <c r="U13" s="87" t="s">
        <v>2911</v>
      </c>
    </row>
    <row r="14" spans="1:21">
      <c r="A14" s="87" t="s">
        <v>7312</v>
      </c>
      <c r="B14" s="87">
        <v>12</v>
      </c>
      <c r="C14" s="87" t="s">
        <v>2863</v>
      </c>
      <c r="D14" s="87" t="s">
        <v>2864</v>
      </c>
      <c r="E14" s="87" t="s">
        <v>2865</v>
      </c>
      <c r="F14" s="87">
        <v>509.68</v>
      </c>
      <c r="G14" s="87" t="s">
        <v>2875</v>
      </c>
      <c r="H14" s="87" t="s">
        <v>2876</v>
      </c>
      <c r="I14" s="98">
        <f t="shared" si="1"/>
        <v>88.89</v>
      </c>
      <c r="J14" s="87">
        <v>0.94</v>
      </c>
      <c r="K14" s="87" t="s">
        <v>4963</v>
      </c>
      <c r="L14" s="98">
        <f t="shared" si="0"/>
        <v>36.761945186219386</v>
      </c>
      <c r="M14" s="403">
        <v>32.137925000000003</v>
      </c>
      <c r="N14" s="403">
        <v>33.426949999999998</v>
      </c>
      <c r="O14" s="403">
        <v>35.805700000000002</v>
      </c>
      <c r="P14" s="403">
        <v>39.4349197777778</v>
      </c>
      <c r="Q14" s="403">
        <v>43.165999999999997</v>
      </c>
      <c r="R14" s="403">
        <v>45.454999999999998</v>
      </c>
      <c r="S14" s="403">
        <v>46.675049999999999</v>
      </c>
      <c r="T14" s="403">
        <v>3.6253585127879302</v>
      </c>
      <c r="U14" s="87" t="s">
        <v>2911</v>
      </c>
    </row>
    <row r="15" spans="1:21">
      <c r="A15" s="87" t="s">
        <v>7313</v>
      </c>
      <c r="B15" s="87">
        <v>13</v>
      </c>
      <c r="C15" s="87" t="s">
        <v>2863</v>
      </c>
      <c r="D15" s="87" t="s">
        <v>2864</v>
      </c>
      <c r="E15" s="87" t="s">
        <v>2865</v>
      </c>
      <c r="F15" s="87">
        <v>511.39</v>
      </c>
      <c r="G15" s="87" t="s">
        <v>2872</v>
      </c>
      <c r="H15" s="87" t="s">
        <v>2876</v>
      </c>
      <c r="I15" s="98">
        <f t="shared" si="1"/>
        <v>89.388749999999987</v>
      </c>
      <c r="J15" s="87">
        <v>0.92</v>
      </c>
      <c r="K15" s="87" t="s">
        <v>4963</v>
      </c>
      <c r="L15" s="98">
        <f t="shared" si="0"/>
        <v>36.123087390435984</v>
      </c>
      <c r="M15" s="403">
        <v>31.271850000000001</v>
      </c>
      <c r="N15" s="403">
        <v>32.643900000000002</v>
      </c>
      <c r="O15" s="403">
        <v>34.941850000000002</v>
      </c>
      <c r="P15" s="403">
        <v>38.556735481481503</v>
      </c>
      <c r="Q15" s="403">
        <v>42.274999999999999</v>
      </c>
      <c r="R15" s="403">
        <v>44.488100000000003</v>
      </c>
      <c r="S15" s="403">
        <v>45.709000000000003</v>
      </c>
      <c r="T15" s="403">
        <v>3.5950999346968602</v>
      </c>
      <c r="U15" s="87" t="s">
        <v>2911</v>
      </c>
    </row>
    <row r="16" spans="1:21">
      <c r="A16" s="87" t="s">
        <v>7314</v>
      </c>
      <c r="B16" s="87">
        <v>14</v>
      </c>
      <c r="C16" s="87" t="s">
        <v>2863</v>
      </c>
      <c r="D16" s="87" t="s">
        <v>2864</v>
      </c>
      <c r="E16" s="87" t="s">
        <v>2865</v>
      </c>
      <c r="F16" s="87">
        <v>512.75</v>
      </c>
      <c r="G16" s="87" t="s">
        <v>2877</v>
      </c>
      <c r="H16" s="87" t="s">
        <v>2876</v>
      </c>
      <c r="I16" s="98">
        <f>89.8+(F16-512.7)*4.1/36</f>
        <v>89.805694444444441</v>
      </c>
      <c r="J16" s="87">
        <v>0.94</v>
      </c>
      <c r="K16" s="87" t="s">
        <v>4963</v>
      </c>
      <c r="L16" s="98">
        <f t="shared" si="0"/>
        <v>36.761945186219386</v>
      </c>
      <c r="M16" s="403">
        <v>32.048974999999999</v>
      </c>
      <c r="N16" s="403">
        <v>33.390949999999997</v>
      </c>
      <c r="O16" s="403">
        <v>35.781849999999999</v>
      </c>
      <c r="P16" s="403">
        <v>39.445907037037003</v>
      </c>
      <c r="Q16" s="403">
        <v>43.22</v>
      </c>
      <c r="R16" s="403">
        <v>45.540100000000002</v>
      </c>
      <c r="S16" s="403">
        <v>46.730024999999998</v>
      </c>
      <c r="T16" s="403">
        <v>3.6623947396320999</v>
      </c>
      <c r="U16" s="87" t="s">
        <v>2911</v>
      </c>
    </row>
    <row r="17" spans="1:21">
      <c r="A17" s="87" t="s">
        <v>7315</v>
      </c>
      <c r="B17" s="87">
        <v>15</v>
      </c>
      <c r="C17" s="87" t="s">
        <v>2863</v>
      </c>
      <c r="D17" s="87" t="s">
        <v>2864</v>
      </c>
      <c r="E17" s="87" t="s">
        <v>2865</v>
      </c>
      <c r="F17" s="87">
        <v>513.38</v>
      </c>
      <c r="G17" s="87" t="s">
        <v>2878</v>
      </c>
      <c r="H17" s="87" t="s">
        <v>2876</v>
      </c>
      <c r="I17" s="98">
        <f>89.8+(F17-512.7)*4.1/36</f>
        <v>89.877444444444436</v>
      </c>
      <c r="J17" s="87">
        <v>0.92</v>
      </c>
      <c r="K17" s="87" t="s">
        <v>4963</v>
      </c>
      <c r="L17" s="98">
        <f t="shared" si="0"/>
        <v>36.123087390435984</v>
      </c>
      <c r="M17" s="403">
        <v>31.209</v>
      </c>
      <c r="N17" s="403">
        <v>32.610950000000003</v>
      </c>
      <c r="O17" s="403">
        <v>34.964849999999998</v>
      </c>
      <c r="P17" s="403">
        <v>38.547817777777801</v>
      </c>
      <c r="Q17" s="403">
        <v>42.22</v>
      </c>
      <c r="R17" s="403">
        <v>44.524999999999999</v>
      </c>
      <c r="S17" s="403">
        <v>45.651024999999997</v>
      </c>
      <c r="T17" s="403">
        <v>3.5924499130498702</v>
      </c>
      <c r="U17" s="87" t="s">
        <v>2911</v>
      </c>
    </row>
    <row r="18" spans="1:21">
      <c r="A18" s="87" t="s">
        <v>7316</v>
      </c>
      <c r="B18" s="87">
        <v>16</v>
      </c>
      <c r="C18" s="87" t="s">
        <v>2863</v>
      </c>
      <c r="D18" s="87" t="s">
        <v>2864</v>
      </c>
      <c r="E18" s="87" t="s">
        <v>2865</v>
      </c>
      <c r="F18" s="87">
        <v>514.67999999999995</v>
      </c>
      <c r="G18" s="87" t="s">
        <v>2877</v>
      </c>
      <c r="H18" s="87" t="s">
        <v>2879</v>
      </c>
      <c r="I18" s="98">
        <f>89.8+(F18-512.7)*4.1/36</f>
        <v>90.02549999999998</v>
      </c>
      <c r="J18" s="87">
        <v>0.95</v>
      </c>
      <c r="K18" s="87" t="s">
        <v>4963</v>
      </c>
      <c r="L18" s="98">
        <f t="shared" si="0"/>
        <v>37.076294601757191</v>
      </c>
      <c r="M18" s="403">
        <v>32.438800000000001</v>
      </c>
      <c r="N18" s="403">
        <v>33.862949999999998</v>
      </c>
      <c r="O18" s="403">
        <v>36.201000000000001</v>
      </c>
      <c r="P18" s="403">
        <v>39.8660963703704</v>
      </c>
      <c r="Q18" s="403">
        <v>43.636150000000001</v>
      </c>
      <c r="R18" s="403">
        <v>45.914099999999998</v>
      </c>
      <c r="S18" s="403">
        <v>47.107025</v>
      </c>
      <c r="T18" s="403">
        <v>3.65827257208693</v>
      </c>
      <c r="U18" s="87" t="s">
        <v>2911</v>
      </c>
    </row>
    <row r="19" spans="1:21">
      <c r="A19" s="87" t="s">
        <v>7317</v>
      </c>
      <c r="B19" s="87">
        <v>17</v>
      </c>
      <c r="C19" s="87" t="s">
        <v>2863</v>
      </c>
      <c r="D19" s="87" t="s">
        <v>2864</v>
      </c>
      <c r="E19" s="87" t="s">
        <v>2865</v>
      </c>
      <c r="F19" s="87">
        <v>516.57000000000005</v>
      </c>
      <c r="G19" s="87" t="s">
        <v>2877</v>
      </c>
      <c r="H19" s="87" t="s">
        <v>2880</v>
      </c>
      <c r="I19" s="98">
        <f>89.8+(F19-512.7)*4.1/36</f>
        <v>90.240749999999991</v>
      </c>
      <c r="J19" s="87">
        <v>0.94</v>
      </c>
      <c r="K19" s="87" t="s">
        <v>4963</v>
      </c>
      <c r="L19" s="98">
        <f t="shared" si="0"/>
        <v>36.761945186219386</v>
      </c>
      <c r="M19" s="403">
        <v>32.057924999999997</v>
      </c>
      <c r="N19" s="403">
        <v>33.385950000000001</v>
      </c>
      <c r="O19" s="403">
        <v>35.786000000000001</v>
      </c>
      <c r="P19" s="403">
        <v>39.436493333333303</v>
      </c>
      <c r="Q19" s="403">
        <v>43.202150000000003</v>
      </c>
      <c r="R19" s="403">
        <v>45.494</v>
      </c>
      <c r="S19" s="403">
        <v>46.7851</v>
      </c>
      <c r="T19" s="403">
        <v>3.66308397953823</v>
      </c>
      <c r="U19" s="87" t="s">
        <v>4961</v>
      </c>
    </row>
    <row r="20" spans="1:21">
      <c r="A20" s="87" t="s">
        <v>7318</v>
      </c>
      <c r="B20" s="87">
        <v>18</v>
      </c>
      <c r="C20" s="87" t="s">
        <v>2863</v>
      </c>
      <c r="D20" s="87" t="s">
        <v>2864</v>
      </c>
      <c r="E20" s="87" t="s">
        <v>2865</v>
      </c>
      <c r="F20" s="87">
        <v>517.91</v>
      </c>
      <c r="G20" s="87" t="s">
        <v>2877</v>
      </c>
      <c r="H20" s="87" t="s">
        <v>2880</v>
      </c>
      <c r="I20" s="98">
        <f>89.8+(F20-512.7)*4.1/36</f>
        <v>90.393361111111105</v>
      </c>
      <c r="J20" s="87">
        <v>0.94</v>
      </c>
      <c r="K20" s="87" t="s">
        <v>4963</v>
      </c>
      <c r="L20" s="98">
        <f t="shared" si="0"/>
        <v>36.761945186219386</v>
      </c>
      <c r="M20" s="403">
        <v>31.998950000000001</v>
      </c>
      <c r="N20" s="403">
        <v>33.420949999999998</v>
      </c>
      <c r="O20" s="403">
        <v>35.808</v>
      </c>
      <c r="P20" s="403">
        <v>39.434207703703699</v>
      </c>
      <c r="Q20" s="403">
        <v>43.136299999999999</v>
      </c>
      <c r="R20" s="403">
        <v>45.40005</v>
      </c>
      <c r="S20" s="403">
        <v>46.568075</v>
      </c>
      <c r="T20" s="403">
        <v>3.62738211535848</v>
      </c>
      <c r="U20" s="87" t="s">
        <v>2911</v>
      </c>
    </row>
    <row r="21" spans="1:21">
      <c r="A21" s="87" t="s">
        <v>7319</v>
      </c>
      <c r="B21" s="87">
        <v>1</v>
      </c>
      <c r="C21" s="87" t="s">
        <v>2881</v>
      </c>
      <c r="D21" s="87" t="s">
        <v>2864</v>
      </c>
      <c r="E21" s="87" t="s">
        <v>2882</v>
      </c>
      <c r="F21" s="87">
        <v>416.13</v>
      </c>
      <c r="G21" s="87" t="s">
        <v>2878</v>
      </c>
      <c r="H21" s="87" t="s">
        <v>2883</v>
      </c>
      <c r="I21" s="98">
        <f>89.8+(F21-415)*4.1/7</f>
        <v>90.461857142857141</v>
      </c>
      <c r="J21" s="87">
        <v>0.92</v>
      </c>
      <c r="K21" s="87" t="s">
        <v>4963</v>
      </c>
      <c r="L21" s="98">
        <f t="shared" si="0"/>
        <v>36.123087390435984</v>
      </c>
      <c r="M21" s="403">
        <v>31.273924999999998</v>
      </c>
      <c r="N21" s="403">
        <v>32.655000000000001</v>
      </c>
      <c r="O21" s="403">
        <v>34.941000000000003</v>
      </c>
      <c r="P21" s="403">
        <v>38.552639222222197</v>
      </c>
      <c r="Q21" s="403">
        <v>42.285150000000002</v>
      </c>
      <c r="R21" s="403">
        <v>44.487050000000004</v>
      </c>
      <c r="S21" s="403">
        <v>45.617100000000001</v>
      </c>
      <c r="T21" s="403">
        <v>3.5910138725006999</v>
      </c>
      <c r="U21" s="87" t="s">
        <v>2911</v>
      </c>
    </row>
    <row r="22" spans="1:21">
      <c r="A22" s="87" t="s">
        <v>7320</v>
      </c>
      <c r="B22" s="87">
        <v>19</v>
      </c>
      <c r="C22" s="87" t="s">
        <v>2863</v>
      </c>
      <c r="D22" s="87" t="s">
        <v>2864</v>
      </c>
      <c r="E22" s="87" t="s">
        <v>2865</v>
      </c>
      <c r="F22" s="87">
        <v>518.95000000000005</v>
      </c>
      <c r="G22" s="87" t="s">
        <v>2877</v>
      </c>
      <c r="H22" s="87" t="s">
        <v>2880</v>
      </c>
      <c r="I22" s="98">
        <f>89.8+(F22-512.7)*4.1/36</f>
        <v>90.511805555555554</v>
      </c>
      <c r="J22" s="87">
        <v>0.94</v>
      </c>
      <c r="K22" s="87" t="s">
        <v>4963</v>
      </c>
      <c r="L22" s="98">
        <f t="shared" si="0"/>
        <v>36.761945186219386</v>
      </c>
      <c r="M22" s="403">
        <v>32.015000000000001</v>
      </c>
      <c r="N22" s="403">
        <v>33.426850000000002</v>
      </c>
      <c r="O22" s="403">
        <v>35.795000000000002</v>
      </c>
      <c r="P22" s="403">
        <v>39.419630814814802</v>
      </c>
      <c r="Q22" s="403">
        <v>43.155000000000001</v>
      </c>
      <c r="R22" s="403">
        <v>45.448</v>
      </c>
      <c r="S22" s="403">
        <v>46.660049999999998</v>
      </c>
      <c r="T22" s="403">
        <v>3.6363186823403999</v>
      </c>
      <c r="U22" s="87" t="s">
        <v>2911</v>
      </c>
    </row>
    <row r="23" spans="1:21">
      <c r="A23" s="87" t="s">
        <v>7321</v>
      </c>
      <c r="B23" s="87">
        <v>20</v>
      </c>
      <c r="C23" s="87" t="s">
        <v>2863</v>
      </c>
      <c r="D23" s="87" t="s">
        <v>2864</v>
      </c>
      <c r="E23" s="87" t="s">
        <v>2865</v>
      </c>
      <c r="F23" s="87">
        <v>520.84</v>
      </c>
      <c r="G23" s="87" t="s">
        <v>2877</v>
      </c>
      <c r="H23" s="87" t="s">
        <v>2880</v>
      </c>
      <c r="I23" s="98">
        <f>89.8+(F23-512.7)*4.1/36</f>
        <v>90.727055555555552</v>
      </c>
      <c r="J23" s="87">
        <v>0.95</v>
      </c>
      <c r="K23" s="87" t="s">
        <v>4963</v>
      </c>
      <c r="L23" s="98">
        <f t="shared" si="0"/>
        <v>37.076294601757191</v>
      </c>
      <c r="M23" s="403">
        <v>32.435974999999999</v>
      </c>
      <c r="N23" s="403">
        <v>33.792900000000003</v>
      </c>
      <c r="O23" s="403">
        <v>36.18385</v>
      </c>
      <c r="P23" s="403">
        <v>39.8598243333333</v>
      </c>
      <c r="Q23" s="403">
        <v>43.623449999999998</v>
      </c>
      <c r="R23" s="403">
        <v>45.897150000000003</v>
      </c>
      <c r="S23" s="403">
        <v>47.179025000000003</v>
      </c>
      <c r="T23" s="403">
        <v>3.6718070054407299</v>
      </c>
      <c r="U23" s="87" t="s">
        <v>2911</v>
      </c>
    </row>
    <row r="24" spans="1:21">
      <c r="A24" s="87" t="s">
        <v>7322</v>
      </c>
      <c r="B24" s="87">
        <v>21</v>
      </c>
      <c r="C24" s="87" t="s">
        <v>2863</v>
      </c>
      <c r="D24" s="87" t="s">
        <v>2864</v>
      </c>
      <c r="E24" s="87" t="s">
        <v>2865</v>
      </c>
      <c r="F24" s="87">
        <v>522.17999999999995</v>
      </c>
      <c r="G24" s="87" t="s">
        <v>2877</v>
      </c>
      <c r="H24" s="87" t="s">
        <v>2880</v>
      </c>
      <c r="I24" s="240">
        <f>89.8+(F24-512.7)*4.1/36</f>
        <v>90.879666666666651</v>
      </c>
      <c r="J24" s="179">
        <v>0.95</v>
      </c>
      <c r="K24" s="87" t="s">
        <v>4963</v>
      </c>
      <c r="L24" s="240">
        <f t="shared" si="0"/>
        <v>37.076294601757191</v>
      </c>
      <c r="M24" s="403">
        <v>32.462000000000003</v>
      </c>
      <c r="N24" s="403">
        <v>33.856949999999998</v>
      </c>
      <c r="O24" s="403">
        <v>36.225999999999999</v>
      </c>
      <c r="P24" s="403">
        <v>39.868291148148103</v>
      </c>
      <c r="Q24" s="403">
        <v>43.597999999999999</v>
      </c>
      <c r="R24" s="403">
        <v>45.933999999999997</v>
      </c>
      <c r="S24" s="403">
        <v>47.141100000000002</v>
      </c>
      <c r="T24" s="403">
        <v>3.6432609667752298</v>
      </c>
      <c r="U24" s="87" t="s">
        <v>2911</v>
      </c>
    </row>
    <row r="25" spans="1:21">
      <c r="A25" s="87" t="s">
        <v>7323</v>
      </c>
      <c r="B25" s="87">
        <v>22</v>
      </c>
      <c r="C25" s="87" t="s">
        <v>2863</v>
      </c>
      <c r="D25" s="87" t="s">
        <v>2864</v>
      </c>
      <c r="E25" s="87" t="s">
        <v>2865</v>
      </c>
      <c r="F25" s="87">
        <v>523.67999999999995</v>
      </c>
      <c r="G25" s="87" t="s">
        <v>2877</v>
      </c>
      <c r="H25" s="87" t="s">
        <v>2884</v>
      </c>
      <c r="I25" s="98">
        <f>89.8+(F25-512.7)*4.1/36</f>
        <v>91.050499999999985</v>
      </c>
      <c r="J25" s="87">
        <v>0.94</v>
      </c>
      <c r="K25" s="87" t="s">
        <v>4963</v>
      </c>
      <c r="L25" s="98">
        <f t="shared" si="0"/>
        <v>36.761945186219386</v>
      </c>
      <c r="M25" s="403">
        <v>32.108924999999999</v>
      </c>
      <c r="N25" s="403">
        <v>33.465000000000003</v>
      </c>
      <c r="O25" s="403">
        <v>35.81785</v>
      </c>
      <c r="P25" s="403">
        <v>39.415645111111097</v>
      </c>
      <c r="Q25" s="403">
        <v>43.122300000000003</v>
      </c>
      <c r="R25" s="403">
        <v>45.4161</v>
      </c>
      <c r="S25" s="403">
        <v>46.649025000000002</v>
      </c>
      <c r="T25" s="403">
        <v>3.6110465888299998</v>
      </c>
      <c r="U25" s="87" t="s">
        <v>2911</v>
      </c>
    </row>
    <row r="26" spans="1:21">
      <c r="A26" s="87" t="s">
        <v>7324</v>
      </c>
      <c r="B26" s="87">
        <v>2</v>
      </c>
      <c r="C26" s="87" t="s">
        <v>2885</v>
      </c>
      <c r="D26" s="87" t="s">
        <v>2864</v>
      </c>
      <c r="E26" s="87" t="s">
        <v>2882</v>
      </c>
      <c r="F26" s="87">
        <v>417.42</v>
      </c>
      <c r="G26" s="87" t="s">
        <v>2878</v>
      </c>
      <c r="H26" s="87" t="s">
        <v>2883</v>
      </c>
      <c r="I26" s="98">
        <f>89.8+(F26-415)*4.1/7</f>
        <v>91.217428571428584</v>
      </c>
      <c r="J26" s="87">
        <v>0.94</v>
      </c>
      <c r="K26" s="87" t="s">
        <v>4964</v>
      </c>
      <c r="L26" s="98">
        <f t="shared" si="0"/>
        <v>36.761945186219386</v>
      </c>
      <c r="M26" s="403">
        <v>32.134999999999998</v>
      </c>
      <c r="N26" s="403">
        <v>33.47495</v>
      </c>
      <c r="O26" s="403">
        <v>35.790999999999997</v>
      </c>
      <c r="P26" s="403">
        <v>39.440559851851901</v>
      </c>
      <c r="Q26" s="403">
        <v>43.211150000000004</v>
      </c>
      <c r="R26" s="403">
        <v>45.46</v>
      </c>
      <c r="S26" s="403">
        <v>46.688124999999999</v>
      </c>
      <c r="T26" s="403">
        <v>3.63289403489197</v>
      </c>
      <c r="U26" s="87" t="s">
        <v>2911</v>
      </c>
    </row>
    <row r="27" spans="1:21">
      <c r="A27" s="87" t="s">
        <v>7325</v>
      </c>
      <c r="B27" s="87">
        <v>23</v>
      </c>
      <c r="C27" s="87" t="s">
        <v>2863</v>
      </c>
      <c r="D27" s="87" t="s">
        <v>2864</v>
      </c>
      <c r="E27" s="87" t="s">
        <v>2865</v>
      </c>
      <c r="F27" s="87">
        <v>525.16</v>
      </c>
      <c r="G27" s="87" t="s">
        <v>2877</v>
      </c>
      <c r="H27" s="87" t="s">
        <v>2886</v>
      </c>
      <c r="I27" s="98">
        <f t="shared" ref="I27:I33" si="2">89.8+(F27-512.7)*4.1/36</f>
        <v>91.219055555555542</v>
      </c>
      <c r="J27" s="87">
        <v>0.92</v>
      </c>
      <c r="K27" s="87" t="s">
        <v>4963</v>
      </c>
      <c r="L27" s="98">
        <f t="shared" si="0"/>
        <v>36.123087390435984</v>
      </c>
      <c r="M27" s="403">
        <v>31.212900000000001</v>
      </c>
      <c r="N27" s="403">
        <v>32.606999999999999</v>
      </c>
      <c r="O27" s="403">
        <v>34.926000000000002</v>
      </c>
      <c r="P27" s="403">
        <v>38.5162069259259</v>
      </c>
      <c r="Q27" s="403">
        <v>42.192</v>
      </c>
      <c r="R27" s="403">
        <v>44.411999999999999</v>
      </c>
      <c r="S27" s="403">
        <v>45.567050000000002</v>
      </c>
      <c r="T27" s="403">
        <v>3.5779079940892</v>
      </c>
      <c r="U27" s="87" t="s">
        <v>2911</v>
      </c>
    </row>
    <row r="28" spans="1:21">
      <c r="A28" s="87" t="s">
        <v>7326</v>
      </c>
      <c r="B28" s="87">
        <v>24</v>
      </c>
      <c r="C28" s="87" t="s">
        <v>2863</v>
      </c>
      <c r="D28" s="87" t="s">
        <v>2864</v>
      </c>
      <c r="E28" s="87" t="s">
        <v>2865</v>
      </c>
      <c r="F28" s="87">
        <v>526.66</v>
      </c>
      <c r="G28" s="87" t="s">
        <v>2878</v>
      </c>
      <c r="H28" s="87" t="s">
        <v>2886</v>
      </c>
      <c r="I28" s="98">
        <f t="shared" si="2"/>
        <v>91.389888888888876</v>
      </c>
      <c r="J28" s="87">
        <v>0.89</v>
      </c>
      <c r="K28" s="87" t="s">
        <v>4963</v>
      </c>
      <c r="L28" s="98">
        <f t="shared" si="0"/>
        <v>35.138276454512038</v>
      </c>
      <c r="M28" s="403">
        <v>30.026</v>
      </c>
      <c r="N28" s="403">
        <v>31.342949999999998</v>
      </c>
      <c r="O28" s="403">
        <v>33.688850000000002</v>
      </c>
      <c r="P28" s="403">
        <v>37.2203468518519</v>
      </c>
      <c r="Q28" s="403">
        <v>40.873449999999998</v>
      </c>
      <c r="R28" s="403">
        <v>43.083150000000003</v>
      </c>
      <c r="S28" s="403">
        <v>44.284999999999997</v>
      </c>
      <c r="T28" s="403">
        <v>3.5487402806270398</v>
      </c>
      <c r="U28" s="87" t="s">
        <v>2911</v>
      </c>
    </row>
    <row r="29" spans="1:21">
      <c r="A29" s="87" t="s">
        <v>7327</v>
      </c>
      <c r="B29" s="87">
        <v>25</v>
      </c>
      <c r="C29" s="87" t="s">
        <v>2863</v>
      </c>
      <c r="D29" s="87" t="s">
        <v>2864</v>
      </c>
      <c r="E29" s="87" t="s">
        <v>2865</v>
      </c>
      <c r="F29" s="87">
        <v>528.16</v>
      </c>
      <c r="G29" s="87" t="s">
        <v>2877</v>
      </c>
      <c r="H29" s="87" t="s">
        <v>2886</v>
      </c>
      <c r="I29" s="98">
        <f t="shared" si="2"/>
        <v>91.560722222222211</v>
      </c>
      <c r="J29" s="87">
        <v>0.9</v>
      </c>
      <c r="K29" s="87" t="s">
        <v>4963</v>
      </c>
      <c r="L29" s="98">
        <f t="shared" si="0"/>
        <v>35.470187645649823</v>
      </c>
      <c r="M29" s="403">
        <v>30.455925000000001</v>
      </c>
      <c r="N29" s="403">
        <v>31.866900000000001</v>
      </c>
      <c r="O29" s="403">
        <v>34.087000000000003</v>
      </c>
      <c r="P29" s="403">
        <v>37.6730348888889</v>
      </c>
      <c r="Q29" s="403">
        <v>41.356000000000002</v>
      </c>
      <c r="R29" s="403">
        <v>43.594000000000001</v>
      </c>
      <c r="S29" s="403">
        <v>44.728000000000002</v>
      </c>
      <c r="T29" s="403">
        <v>3.5648070796829101</v>
      </c>
      <c r="U29" s="87" t="s">
        <v>2911</v>
      </c>
    </row>
    <row r="30" spans="1:21">
      <c r="A30" s="87" t="s">
        <v>7328</v>
      </c>
      <c r="B30" s="87">
        <v>26</v>
      </c>
      <c r="C30" s="87" t="s">
        <v>2863</v>
      </c>
      <c r="D30" s="87" t="s">
        <v>2864</v>
      </c>
      <c r="E30" s="87" t="s">
        <v>2865</v>
      </c>
      <c r="F30" s="87">
        <v>529.66</v>
      </c>
      <c r="G30" s="87" t="s">
        <v>2877</v>
      </c>
      <c r="H30" s="87" t="s">
        <v>2886</v>
      </c>
      <c r="I30" s="98">
        <f t="shared" si="2"/>
        <v>91.731555555555545</v>
      </c>
      <c r="J30" s="87">
        <v>0.92</v>
      </c>
      <c r="K30" s="87" t="s">
        <v>4963</v>
      </c>
      <c r="L30" s="98">
        <f t="shared" si="0"/>
        <v>36.123087390435984</v>
      </c>
      <c r="M30" s="403">
        <v>31.307849999999998</v>
      </c>
      <c r="N30" s="403">
        <v>32.629899999999999</v>
      </c>
      <c r="O30" s="403">
        <v>34.95185</v>
      </c>
      <c r="P30" s="403">
        <v>38.5298754444444</v>
      </c>
      <c r="Q30" s="403">
        <v>42.192149999999998</v>
      </c>
      <c r="R30" s="403">
        <v>44.517000000000003</v>
      </c>
      <c r="S30" s="403">
        <v>45.748075</v>
      </c>
      <c r="T30" s="403">
        <v>3.5903101329312102</v>
      </c>
      <c r="U30" s="87" t="s">
        <v>2911</v>
      </c>
    </row>
    <row r="31" spans="1:21">
      <c r="A31" s="87" t="s">
        <v>7329</v>
      </c>
      <c r="B31" s="87">
        <v>27</v>
      </c>
      <c r="C31" s="87" t="s">
        <v>2863</v>
      </c>
      <c r="D31" s="87" t="s">
        <v>2864</v>
      </c>
      <c r="E31" s="87" t="s">
        <v>2865</v>
      </c>
      <c r="F31" s="87">
        <v>530.66</v>
      </c>
      <c r="G31" s="87" t="s">
        <v>2878</v>
      </c>
      <c r="H31" s="87" t="s">
        <v>2886</v>
      </c>
      <c r="I31" s="98">
        <f t="shared" si="2"/>
        <v>91.845444444444439</v>
      </c>
      <c r="J31" s="87">
        <v>0.92</v>
      </c>
      <c r="K31" s="87" t="s">
        <v>4963</v>
      </c>
      <c r="L31" s="98">
        <f t="shared" si="0"/>
        <v>36.123087390435984</v>
      </c>
      <c r="M31" s="403">
        <v>31.313825000000001</v>
      </c>
      <c r="N31" s="403">
        <v>32.586849999999998</v>
      </c>
      <c r="O31" s="403">
        <v>34.963000000000001</v>
      </c>
      <c r="P31" s="403">
        <v>38.549592333333301</v>
      </c>
      <c r="Q31" s="403">
        <v>42.247999999999998</v>
      </c>
      <c r="R31" s="403">
        <v>44.548050000000003</v>
      </c>
      <c r="S31" s="403">
        <v>45.749175000000001</v>
      </c>
      <c r="T31" s="403">
        <v>3.5965916713088601</v>
      </c>
      <c r="U31" s="87" t="s">
        <v>2911</v>
      </c>
    </row>
    <row r="32" spans="1:21">
      <c r="A32" s="87" t="s">
        <v>7330</v>
      </c>
      <c r="B32" s="87">
        <v>28</v>
      </c>
      <c r="C32" s="87" t="s">
        <v>2863</v>
      </c>
      <c r="D32" s="87" t="s">
        <v>2864</v>
      </c>
      <c r="E32" s="87" t="s">
        <v>2865</v>
      </c>
      <c r="F32" s="87">
        <v>530.91</v>
      </c>
      <c r="G32" s="87" t="s">
        <v>2878</v>
      </c>
      <c r="H32" s="87" t="s">
        <v>2886</v>
      </c>
      <c r="I32" s="98">
        <f t="shared" si="2"/>
        <v>91.873916666666659</v>
      </c>
      <c r="J32" s="87">
        <v>0.94</v>
      </c>
      <c r="K32" s="87" t="s">
        <v>4963</v>
      </c>
      <c r="L32" s="98">
        <f t="shared" si="0"/>
        <v>36.761945186219386</v>
      </c>
      <c r="M32" s="403">
        <v>32.059899999999999</v>
      </c>
      <c r="N32" s="403">
        <v>33.417999999999999</v>
      </c>
      <c r="O32" s="403">
        <v>35.816000000000003</v>
      </c>
      <c r="P32" s="403">
        <v>39.440157814814803</v>
      </c>
      <c r="Q32" s="403">
        <v>43.170999999999999</v>
      </c>
      <c r="R32" s="403">
        <v>45.480150000000002</v>
      </c>
      <c r="S32" s="403">
        <v>46.711125000000003</v>
      </c>
      <c r="T32" s="403">
        <v>3.6405609242329202</v>
      </c>
      <c r="U32" s="87" t="s">
        <v>2911</v>
      </c>
    </row>
    <row r="33" spans="1:21">
      <c r="A33" s="87" t="s">
        <v>7331</v>
      </c>
      <c r="B33" s="87">
        <v>29</v>
      </c>
      <c r="C33" s="87" t="s">
        <v>2863</v>
      </c>
      <c r="D33" s="87" t="s">
        <v>2864</v>
      </c>
      <c r="E33" s="87" t="s">
        <v>2865</v>
      </c>
      <c r="F33" s="87">
        <v>531.21</v>
      </c>
      <c r="G33" s="87" t="s">
        <v>2877</v>
      </c>
      <c r="H33" s="87" t="s">
        <v>2887</v>
      </c>
      <c r="I33" s="98">
        <f t="shared" si="2"/>
        <v>91.908083333333323</v>
      </c>
      <c r="J33" s="87">
        <v>0.94</v>
      </c>
      <c r="K33" s="87" t="s">
        <v>4963</v>
      </c>
      <c r="L33" s="98">
        <f t="shared" si="0"/>
        <v>36.761945186219386</v>
      </c>
      <c r="M33" s="403">
        <v>32.128900000000002</v>
      </c>
      <c r="N33" s="403">
        <v>33.477800000000002</v>
      </c>
      <c r="O33" s="403">
        <v>35.811999999999998</v>
      </c>
      <c r="P33" s="403">
        <v>39.457346296296301</v>
      </c>
      <c r="Q33" s="403">
        <v>43.17</v>
      </c>
      <c r="R33" s="403">
        <v>45.421050000000001</v>
      </c>
      <c r="S33" s="403">
        <v>46.618025000000003</v>
      </c>
      <c r="T33" s="403">
        <v>3.6230460994663201</v>
      </c>
      <c r="U33" s="87" t="s">
        <v>2911</v>
      </c>
    </row>
    <row r="34" spans="1:21">
      <c r="A34" s="87" t="s">
        <v>7332</v>
      </c>
      <c r="B34" s="87">
        <v>3</v>
      </c>
      <c r="C34" s="87" t="s">
        <v>2881</v>
      </c>
      <c r="D34" s="87" t="s">
        <v>2864</v>
      </c>
      <c r="E34" s="87" t="s">
        <v>2882</v>
      </c>
      <c r="F34" s="87">
        <v>418.68</v>
      </c>
      <c r="G34" s="87" t="s">
        <v>2877</v>
      </c>
      <c r="H34" s="87" t="s">
        <v>2883</v>
      </c>
      <c r="I34" s="98">
        <f>89.8+(F34-415)*4.1/7</f>
        <v>91.95542857142857</v>
      </c>
      <c r="J34" s="87">
        <v>0.93</v>
      </c>
      <c r="K34" s="87" t="s">
        <v>4963</v>
      </c>
      <c r="L34" s="98">
        <f t="shared" si="0"/>
        <v>36.444233681089166</v>
      </c>
      <c r="M34" s="403">
        <v>31.540975</v>
      </c>
      <c r="N34" s="403">
        <v>32.965000000000003</v>
      </c>
      <c r="O34" s="403">
        <v>35.406849999999999</v>
      </c>
      <c r="P34" s="403">
        <v>38.997019592592601</v>
      </c>
      <c r="Q34" s="403">
        <v>42.699150000000003</v>
      </c>
      <c r="R34" s="403">
        <v>45.021999999999998</v>
      </c>
      <c r="S34" s="403">
        <v>46.240049999999997</v>
      </c>
      <c r="T34" s="403">
        <v>3.62903524753232</v>
      </c>
      <c r="U34" s="87" t="s">
        <v>2911</v>
      </c>
    </row>
    <row r="35" spans="1:21">
      <c r="A35" s="87" t="s">
        <v>7333</v>
      </c>
      <c r="B35" s="87">
        <v>30</v>
      </c>
      <c r="C35" s="87" t="s">
        <v>2863</v>
      </c>
      <c r="D35" s="87" t="s">
        <v>2864</v>
      </c>
      <c r="E35" s="87" t="s">
        <v>2865</v>
      </c>
      <c r="F35" s="87">
        <v>532.65</v>
      </c>
      <c r="G35" s="87" t="s">
        <v>2878</v>
      </c>
      <c r="H35" s="87" t="s">
        <v>2888</v>
      </c>
      <c r="I35" s="98">
        <f>89.8+(F35-512.7)*4.1/36</f>
        <v>92.072083333333325</v>
      </c>
      <c r="J35" s="87">
        <v>0.86</v>
      </c>
      <c r="K35" s="87" t="s">
        <v>4963</v>
      </c>
      <c r="L35" s="98">
        <f t="shared" ref="L35:L66" si="3">68.4*LOG(J35)+38.6</f>
        <v>34.119694065060031</v>
      </c>
      <c r="M35" s="403">
        <v>28.815000000000001</v>
      </c>
      <c r="N35" s="403">
        <v>30.168900000000001</v>
      </c>
      <c r="O35" s="403">
        <v>32.417850000000001</v>
      </c>
      <c r="P35" s="403">
        <v>35.920654444444402</v>
      </c>
      <c r="Q35" s="403">
        <v>39.515000000000001</v>
      </c>
      <c r="R35" s="403">
        <v>41.736049999999999</v>
      </c>
      <c r="S35" s="403">
        <v>42.910024999999997</v>
      </c>
      <c r="T35" s="403">
        <v>3.5023244969213101</v>
      </c>
      <c r="U35" s="87" t="s">
        <v>2911</v>
      </c>
    </row>
    <row r="36" spans="1:21">
      <c r="A36" s="87" t="s">
        <v>7334</v>
      </c>
      <c r="B36" s="87">
        <v>31</v>
      </c>
      <c r="C36" s="87" t="s">
        <v>2863</v>
      </c>
      <c r="D36" s="87" t="s">
        <v>2864</v>
      </c>
      <c r="E36" s="87" t="s">
        <v>2865</v>
      </c>
      <c r="F36" s="87">
        <v>534.15</v>
      </c>
      <c r="G36" s="87" t="s">
        <v>2877</v>
      </c>
      <c r="H36" s="87" t="s">
        <v>2889</v>
      </c>
      <c r="I36" s="98">
        <f>89.8+(F36-512.7)*4.1/36</f>
        <v>92.242916666666659</v>
      </c>
      <c r="J36" s="87">
        <v>0.93</v>
      </c>
      <c r="K36" s="87" t="s">
        <v>4963</v>
      </c>
      <c r="L36" s="98">
        <f t="shared" si="3"/>
        <v>36.444233681089166</v>
      </c>
      <c r="M36" s="403">
        <v>31.678850000000001</v>
      </c>
      <c r="N36" s="403">
        <v>33.101900000000001</v>
      </c>
      <c r="O36" s="403">
        <v>35.436999999999998</v>
      </c>
      <c r="P36" s="403">
        <v>39.002912259259297</v>
      </c>
      <c r="Q36" s="403">
        <v>42.686149999999998</v>
      </c>
      <c r="R36" s="403">
        <v>44.985999999999997</v>
      </c>
      <c r="S36" s="403">
        <v>46.171025</v>
      </c>
      <c r="T36" s="403">
        <v>3.5995983766691402</v>
      </c>
      <c r="U36" s="87" t="s">
        <v>2911</v>
      </c>
    </row>
    <row r="37" spans="1:21">
      <c r="A37" s="87" t="s">
        <v>7335</v>
      </c>
      <c r="B37" s="87">
        <v>32</v>
      </c>
      <c r="C37" s="87" t="s">
        <v>2863</v>
      </c>
      <c r="D37" s="87" t="s">
        <v>2864</v>
      </c>
      <c r="E37" s="87" t="s">
        <v>2865</v>
      </c>
      <c r="F37" s="87">
        <v>535.65</v>
      </c>
      <c r="G37" s="87" t="s">
        <v>2877</v>
      </c>
      <c r="H37" s="87" t="s">
        <v>2883</v>
      </c>
      <c r="I37" s="98">
        <f>89.8+(F37-512.7)*4.1/36</f>
        <v>92.413749999999993</v>
      </c>
      <c r="J37" s="87">
        <v>0.92</v>
      </c>
      <c r="K37" s="87" t="s">
        <v>4963</v>
      </c>
      <c r="L37" s="98">
        <f t="shared" si="3"/>
        <v>36.123087390435984</v>
      </c>
      <c r="M37" s="403">
        <v>31.285975000000001</v>
      </c>
      <c r="N37" s="403">
        <v>32.654899999999998</v>
      </c>
      <c r="O37" s="403">
        <v>34.978850000000001</v>
      </c>
      <c r="P37" s="403">
        <v>38.567051518518497</v>
      </c>
      <c r="Q37" s="403">
        <v>42.252000000000002</v>
      </c>
      <c r="R37" s="403">
        <v>44.529249999999998</v>
      </c>
      <c r="S37" s="403">
        <v>45.721049999999998</v>
      </c>
      <c r="T37" s="403">
        <v>3.5932726912218098</v>
      </c>
      <c r="U37" s="87" t="s">
        <v>2911</v>
      </c>
    </row>
    <row r="38" spans="1:21">
      <c r="A38" s="87" t="s">
        <v>7336</v>
      </c>
      <c r="B38" s="87">
        <v>4</v>
      </c>
      <c r="C38" s="87" t="s">
        <v>2885</v>
      </c>
      <c r="D38" s="87" t="s">
        <v>2864</v>
      </c>
      <c r="E38" s="87" t="s">
        <v>2882</v>
      </c>
      <c r="F38" s="87">
        <v>419.68</v>
      </c>
      <c r="G38" s="87" t="s">
        <v>2877</v>
      </c>
      <c r="H38" s="87" t="s">
        <v>2883</v>
      </c>
      <c r="I38" s="98">
        <f>89.8+(F38-415)*4.1/7</f>
        <v>92.541142857142859</v>
      </c>
      <c r="J38" s="87">
        <v>0.96</v>
      </c>
      <c r="K38" s="87" t="s">
        <v>4963</v>
      </c>
      <c r="L38" s="98">
        <f t="shared" si="3"/>
        <v>37.387352339906478</v>
      </c>
      <c r="M38" s="403">
        <v>32.838850000000001</v>
      </c>
      <c r="N38" s="403">
        <v>34.231949999999998</v>
      </c>
      <c r="O38" s="403">
        <v>36.662999999999997</v>
      </c>
      <c r="P38" s="403">
        <v>40.325462851851903</v>
      </c>
      <c r="Q38" s="403">
        <v>44.075150000000001</v>
      </c>
      <c r="R38" s="403">
        <v>46.416049999999998</v>
      </c>
      <c r="S38" s="403">
        <v>47.634149999999998</v>
      </c>
      <c r="T38" s="403">
        <v>3.6743533889579698</v>
      </c>
      <c r="U38" s="87" t="s">
        <v>2911</v>
      </c>
    </row>
    <row r="39" spans="1:21">
      <c r="A39" s="87" t="s">
        <v>7337</v>
      </c>
      <c r="B39" s="87">
        <v>33</v>
      </c>
      <c r="C39" s="87" t="s">
        <v>2863</v>
      </c>
      <c r="D39" s="87" t="s">
        <v>2864</v>
      </c>
      <c r="E39" s="87" t="s">
        <v>2865</v>
      </c>
      <c r="F39" s="87">
        <v>537.15</v>
      </c>
      <c r="G39" s="87" t="s">
        <v>2877</v>
      </c>
      <c r="H39" s="87" t="s">
        <v>2883</v>
      </c>
      <c r="I39" s="98">
        <f>89.8+(F39-512.7)*4.1/36</f>
        <v>92.584583333333327</v>
      </c>
      <c r="J39" s="87">
        <v>0.92</v>
      </c>
      <c r="K39" s="87" t="s">
        <v>4963</v>
      </c>
      <c r="L39" s="98">
        <f t="shared" si="3"/>
        <v>36.123087390435984</v>
      </c>
      <c r="M39" s="403">
        <v>31.23385</v>
      </c>
      <c r="N39" s="403">
        <v>32.647950000000002</v>
      </c>
      <c r="O39" s="403">
        <v>34.957999999999998</v>
      </c>
      <c r="P39" s="403">
        <v>38.558474481481497</v>
      </c>
      <c r="Q39" s="403">
        <v>42.250999999999998</v>
      </c>
      <c r="R39" s="403">
        <v>44.556049999999999</v>
      </c>
      <c r="S39" s="403">
        <v>45.758099999999999</v>
      </c>
      <c r="T39" s="403">
        <v>3.6086631166921599</v>
      </c>
      <c r="U39" s="87" t="s">
        <v>2911</v>
      </c>
    </row>
    <row r="40" spans="1:21">
      <c r="A40" s="87" t="s">
        <v>7338</v>
      </c>
      <c r="B40" s="87">
        <v>34</v>
      </c>
      <c r="C40" s="87" t="s">
        <v>2863</v>
      </c>
      <c r="D40" s="87" t="s">
        <v>2864</v>
      </c>
      <c r="E40" s="87" t="s">
        <v>2865</v>
      </c>
      <c r="F40" s="87">
        <v>538.42999999999995</v>
      </c>
      <c r="G40" s="87" t="s">
        <v>2878</v>
      </c>
      <c r="H40" s="87" t="s">
        <v>2883</v>
      </c>
      <c r="I40" s="98">
        <f>89.8+(F40-512.7)*4.1/36</f>
        <v>92.730361111111094</v>
      </c>
      <c r="J40" s="87">
        <v>0.92</v>
      </c>
      <c r="K40" s="87" t="s">
        <v>4963</v>
      </c>
      <c r="L40" s="98">
        <f t="shared" si="3"/>
        <v>36.123087390435984</v>
      </c>
      <c r="M40" s="403">
        <v>31.21895</v>
      </c>
      <c r="N40" s="403">
        <v>32.532899999999998</v>
      </c>
      <c r="O40" s="403">
        <v>34.952849999999998</v>
      </c>
      <c r="P40" s="403">
        <v>38.536278592592602</v>
      </c>
      <c r="Q40" s="403">
        <v>42.213149999999999</v>
      </c>
      <c r="R40" s="403">
        <v>44.506149999999998</v>
      </c>
      <c r="S40" s="403">
        <v>45.681049999999999</v>
      </c>
      <c r="T40" s="403">
        <v>3.59495335809682</v>
      </c>
      <c r="U40" s="87" t="s">
        <v>2911</v>
      </c>
    </row>
    <row r="41" spans="1:21">
      <c r="A41" s="87" t="s">
        <v>7339</v>
      </c>
      <c r="B41" s="87">
        <v>35</v>
      </c>
      <c r="C41" s="87" t="s">
        <v>2863</v>
      </c>
      <c r="D41" s="87" t="s">
        <v>2864</v>
      </c>
      <c r="E41" s="87" t="s">
        <v>2865</v>
      </c>
      <c r="F41" s="87">
        <v>539.58000000000004</v>
      </c>
      <c r="G41" s="87" t="s">
        <v>2877</v>
      </c>
      <c r="H41" s="87" t="s">
        <v>2883</v>
      </c>
      <c r="I41" s="98">
        <f>89.8+(F41-512.7)*4.1/36</f>
        <v>92.861333333333334</v>
      </c>
      <c r="J41" s="87">
        <v>0.93</v>
      </c>
      <c r="K41" s="87" t="s">
        <v>4963</v>
      </c>
      <c r="L41" s="98">
        <f t="shared" si="3"/>
        <v>36.444233681089166</v>
      </c>
      <c r="M41" s="403">
        <v>31.667000000000002</v>
      </c>
      <c r="N41" s="403">
        <v>33.080950000000001</v>
      </c>
      <c r="O41" s="403">
        <v>35.358849999999997</v>
      </c>
      <c r="P41" s="403">
        <v>38.9971721851852</v>
      </c>
      <c r="Q41" s="403">
        <v>42.707000000000001</v>
      </c>
      <c r="R41" s="403">
        <v>45.045099999999998</v>
      </c>
      <c r="S41" s="403">
        <v>46.162999999999997</v>
      </c>
      <c r="T41" s="403">
        <v>3.6148799579762798</v>
      </c>
      <c r="U41" s="87" t="s">
        <v>2911</v>
      </c>
    </row>
    <row r="42" spans="1:21">
      <c r="A42" s="87" t="s">
        <v>7340</v>
      </c>
      <c r="B42" s="87">
        <v>36</v>
      </c>
      <c r="C42" s="87" t="s">
        <v>2863</v>
      </c>
      <c r="D42" s="87" t="s">
        <v>2864</v>
      </c>
      <c r="E42" s="87" t="s">
        <v>2865</v>
      </c>
      <c r="F42" s="87">
        <v>540.78</v>
      </c>
      <c r="G42" s="87" t="s">
        <v>2877</v>
      </c>
      <c r="H42" s="87" t="s">
        <v>2883</v>
      </c>
      <c r="I42" s="98">
        <f>89.8+(F42-512.7)*4.1/36</f>
        <v>92.99799999999999</v>
      </c>
      <c r="J42" s="87">
        <v>0.95</v>
      </c>
      <c r="K42" s="87" t="s">
        <v>4963</v>
      </c>
      <c r="L42" s="98">
        <f t="shared" si="3"/>
        <v>37.076294601757191</v>
      </c>
      <c r="M42" s="403">
        <v>32.543875</v>
      </c>
      <c r="N42" s="403">
        <v>33.824950000000001</v>
      </c>
      <c r="O42" s="403">
        <v>36.191850000000002</v>
      </c>
      <c r="P42" s="403">
        <v>39.876357592592598</v>
      </c>
      <c r="Q42" s="403">
        <v>43.600450000000002</v>
      </c>
      <c r="R42" s="403">
        <v>45.985100000000003</v>
      </c>
      <c r="S42" s="403">
        <v>47.212049999999998</v>
      </c>
      <c r="T42" s="403">
        <v>3.6664227791032702</v>
      </c>
      <c r="U42" s="87" t="s">
        <v>2911</v>
      </c>
    </row>
    <row r="43" spans="1:21">
      <c r="A43" s="87" t="s">
        <v>7341</v>
      </c>
      <c r="B43" s="87">
        <v>5</v>
      </c>
      <c r="C43" s="87" t="s">
        <v>2881</v>
      </c>
      <c r="D43" s="87" t="s">
        <v>2864</v>
      </c>
      <c r="E43" s="87" t="s">
        <v>2882</v>
      </c>
      <c r="F43" s="87">
        <v>420.53</v>
      </c>
      <c r="G43" s="87" t="s">
        <v>2878</v>
      </c>
      <c r="H43" s="87" t="s">
        <v>2883</v>
      </c>
      <c r="I43" s="98">
        <f>89.8+(F43-415)*4.1/7</f>
        <v>93.038999999999987</v>
      </c>
      <c r="J43" s="87">
        <v>0.94</v>
      </c>
      <c r="K43" s="87" t="s">
        <v>4963</v>
      </c>
      <c r="L43" s="98">
        <f t="shared" si="3"/>
        <v>36.761945186219386</v>
      </c>
      <c r="M43" s="403">
        <v>32.085999999999999</v>
      </c>
      <c r="N43" s="403">
        <v>33.402000000000001</v>
      </c>
      <c r="O43" s="403">
        <v>35.793700000000001</v>
      </c>
      <c r="P43" s="403">
        <v>39.433970666666703</v>
      </c>
      <c r="Q43" s="403">
        <v>43.184150000000002</v>
      </c>
      <c r="R43" s="403">
        <v>45.480049999999999</v>
      </c>
      <c r="S43" s="403">
        <v>46.630074999999998</v>
      </c>
      <c r="T43" s="403">
        <v>3.6330779834653701</v>
      </c>
      <c r="U43" s="87" t="s">
        <v>2911</v>
      </c>
    </row>
    <row r="44" spans="1:21">
      <c r="A44" s="87" t="s">
        <v>7342</v>
      </c>
      <c r="B44" s="87">
        <v>37</v>
      </c>
      <c r="C44" s="87" t="s">
        <v>2863</v>
      </c>
      <c r="D44" s="87" t="s">
        <v>2864</v>
      </c>
      <c r="E44" s="87" t="s">
        <v>2865</v>
      </c>
      <c r="F44" s="87">
        <v>542</v>
      </c>
      <c r="G44" s="87" t="s">
        <v>2878</v>
      </c>
      <c r="H44" s="87" t="s">
        <v>2883</v>
      </c>
      <c r="I44" s="98">
        <f>89.8+(F44-512.7)*4.1/36</f>
        <v>93.136944444444438</v>
      </c>
      <c r="J44" s="87">
        <v>0.92</v>
      </c>
      <c r="K44" s="87" t="s">
        <v>4963</v>
      </c>
      <c r="L44" s="98">
        <f t="shared" si="3"/>
        <v>36.123087390435984</v>
      </c>
      <c r="M44" s="403">
        <v>31.342949999999998</v>
      </c>
      <c r="N44" s="403">
        <v>32.634</v>
      </c>
      <c r="O44" s="403">
        <v>34.925849999999997</v>
      </c>
      <c r="P44" s="403">
        <v>38.533751333333299</v>
      </c>
      <c r="Q44" s="403">
        <v>42.223300000000002</v>
      </c>
      <c r="R44" s="403">
        <v>44.483150000000002</v>
      </c>
      <c r="S44" s="403">
        <v>45.693049999999999</v>
      </c>
      <c r="T44" s="403">
        <v>3.5891630971588699</v>
      </c>
      <c r="U44" s="87" t="s">
        <v>2911</v>
      </c>
    </row>
    <row r="45" spans="1:21">
      <c r="A45" s="87" t="s">
        <v>7343</v>
      </c>
      <c r="B45" s="87">
        <v>38</v>
      </c>
      <c r="C45" s="87" t="s">
        <v>2863</v>
      </c>
      <c r="D45" s="87" t="s">
        <v>2864</v>
      </c>
      <c r="E45" s="87" t="s">
        <v>2865</v>
      </c>
      <c r="F45" s="87">
        <v>543.91999999999996</v>
      </c>
      <c r="G45" s="87" t="s">
        <v>2878</v>
      </c>
      <c r="H45" s="87" t="s">
        <v>2883</v>
      </c>
      <c r="I45" s="98">
        <f>89.8+(F45-512.7)*4.1/36</f>
        <v>93.355611111111102</v>
      </c>
      <c r="J45" s="87">
        <v>0.92</v>
      </c>
      <c r="K45" s="87" t="s">
        <v>4963</v>
      </c>
      <c r="L45" s="98">
        <f t="shared" si="3"/>
        <v>36.123087390435984</v>
      </c>
      <c r="M45" s="403">
        <v>31.226974999999999</v>
      </c>
      <c r="N45" s="403">
        <v>32.637</v>
      </c>
      <c r="O45" s="403">
        <v>34.965000000000003</v>
      </c>
      <c r="P45" s="403">
        <v>38.549855370370402</v>
      </c>
      <c r="Q45" s="403">
        <v>42.24315</v>
      </c>
      <c r="R45" s="403">
        <v>44.532249999999998</v>
      </c>
      <c r="S45" s="403">
        <v>45.726174999999998</v>
      </c>
      <c r="T45" s="403">
        <v>3.5992313057827299</v>
      </c>
      <c r="U45" s="87" t="s">
        <v>2911</v>
      </c>
    </row>
    <row r="46" spans="1:21">
      <c r="A46" s="87" t="s">
        <v>7344</v>
      </c>
      <c r="B46" s="87">
        <v>39</v>
      </c>
      <c r="C46" s="87" t="s">
        <v>2863</v>
      </c>
      <c r="D46" s="87" t="s">
        <v>2864</v>
      </c>
      <c r="E46" s="87" t="s">
        <v>2865</v>
      </c>
      <c r="F46" s="87">
        <v>545.47</v>
      </c>
      <c r="G46" s="87" t="s">
        <v>2877</v>
      </c>
      <c r="H46" s="87" t="s">
        <v>2883</v>
      </c>
      <c r="I46" s="98">
        <f>89.8+(F46-512.7)*4.1/36</f>
        <v>93.532138888888881</v>
      </c>
      <c r="J46" s="87">
        <v>0.93</v>
      </c>
      <c r="K46" s="87" t="s">
        <v>4963</v>
      </c>
      <c r="L46" s="98">
        <f t="shared" si="3"/>
        <v>36.444233681089166</v>
      </c>
      <c r="M46" s="403">
        <v>31.627949999999998</v>
      </c>
      <c r="N46" s="403">
        <v>32.982799999999997</v>
      </c>
      <c r="O46" s="403">
        <v>35.3947</v>
      </c>
      <c r="P46" s="403">
        <v>38.9980157037037</v>
      </c>
      <c r="Q46" s="403">
        <v>42.693150000000003</v>
      </c>
      <c r="R46" s="403">
        <v>44.974150000000002</v>
      </c>
      <c r="S46" s="403">
        <v>46.125025000000001</v>
      </c>
      <c r="T46" s="403">
        <v>3.6061242031418699</v>
      </c>
      <c r="U46" s="87" t="s">
        <v>2911</v>
      </c>
    </row>
    <row r="47" spans="1:21">
      <c r="A47" s="87" t="s">
        <v>7345</v>
      </c>
      <c r="B47" s="87">
        <v>40</v>
      </c>
      <c r="C47" s="87" t="s">
        <v>2863</v>
      </c>
      <c r="D47" s="87" t="s">
        <v>2864</v>
      </c>
      <c r="E47" s="87" t="s">
        <v>2865</v>
      </c>
      <c r="F47" s="87">
        <v>546.85</v>
      </c>
      <c r="G47" s="87" t="s">
        <v>2877</v>
      </c>
      <c r="H47" s="87" t="s">
        <v>2883</v>
      </c>
      <c r="I47" s="98">
        <f>89.8+(F47-512.7)*4.1/36</f>
        <v>93.689305555555549</v>
      </c>
      <c r="J47" s="87">
        <v>0.94</v>
      </c>
      <c r="K47" s="87" t="s">
        <v>4963</v>
      </c>
      <c r="L47" s="98">
        <f t="shared" si="3"/>
        <v>36.761945186219386</v>
      </c>
      <c r="M47" s="403">
        <v>32.019950000000001</v>
      </c>
      <c r="N47" s="403">
        <v>33.416849999999997</v>
      </c>
      <c r="O47" s="403">
        <v>35.791550000000001</v>
      </c>
      <c r="P47" s="403">
        <v>39.431174814814803</v>
      </c>
      <c r="Q47" s="403">
        <v>43.183999999999997</v>
      </c>
      <c r="R47" s="403">
        <v>45.474049999999998</v>
      </c>
      <c r="S47" s="403">
        <v>46.657024999999997</v>
      </c>
      <c r="T47" s="403">
        <v>3.6451307269291902</v>
      </c>
      <c r="U47" s="87" t="s">
        <v>2911</v>
      </c>
    </row>
    <row r="48" spans="1:21">
      <c r="A48" s="87" t="s">
        <v>7346</v>
      </c>
      <c r="B48" s="87">
        <v>6</v>
      </c>
      <c r="C48" s="87" t="s">
        <v>2885</v>
      </c>
      <c r="D48" s="87" t="s">
        <v>2864</v>
      </c>
      <c r="E48" s="87" t="s">
        <v>2882</v>
      </c>
      <c r="F48" s="87">
        <v>421.94</v>
      </c>
      <c r="G48" s="87" t="s">
        <v>2878</v>
      </c>
      <c r="H48" s="87" t="s">
        <v>2883</v>
      </c>
      <c r="I48" s="98">
        <f>89.8+(F48-415)*4.1/7</f>
        <v>93.864857142857133</v>
      </c>
      <c r="J48" s="87">
        <v>0.93</v>
      </c>
      <c r="K48" s="87" t="s">
        <v>4964</v>
      </c>
      <c r="L48" s="98">
        <f t="shared" si="3"/>
        <v>36.444233681089166</v>
      </c>
      <c r="M48" s="403">
        <v>31.732925000000002</v>
      </c>
      <c r="N48" s="403">
        <v>33.055999999999997</v>
      </c>
      <c r="O48" s="403">
        <v>35.448</v>
      </c>
      <c r="P48" s="403">
        <v>39.018288962962998</v>
      </c>
      <c r="Q48" s="403">
        <v>42.725149999999999</v>
      </c>
      <c r="R48" s="403">
        <v>45.059150000000002</v>
      </c>
      <c r="S48" s="403">
        <v>46.187024999999998</v>
      </c>
      <c r="T48" s="403">
        <v>3.6041619110904599</v>
      </c>
      <c r="U48" s="87" t="s">
        <v>2911</v>
      </c>
    </row>
    <row r="49" spans="1:21">
      <c r="A49" s="87" t="s">
        <v>7347</v>
      </c>
      <c r="B49" s="87">
        <v>7</v>
      </c>
      <c r="C49" s="87" t="s">
        <v>2881</v>
      </c>
      <c r="D49" s="87" t="s">
        <v>2864</v>
      </c>
      <c r="E49" s="87" t="s">
        <v>2882</v>
      </c>
      <c r="F49" s="87">
        <v>422.94</v>
      </c>
      <c r="G49" s="87" t="s">
        <v>2890</v>
      </c>
      <c r="H49" s="87" t="s">
        <v>2883</v>
      </c>
      <c r="I49" s="98">
        <v>93.9</v>
      </c>
      <c r="J49" s="87">
        <v>0.93</v>
      </c>
      <c r="K49" s="87" t="s">
        <v>4964</v>
      </c>
      <c r="L49" s="98">
        <f t="shared" si="3"/>
        <v>36.444233681089166</v>
      </c>
      <c r="M49" s="403">
        <v>31.747975</v>
      </c>
      <c r="N49" s="403">
        <v>33.029000000000003</v>
      </c>
      <c r="O49" s="403">
        <v>35.415999999999997</v>
      </c>
      <c r="P49" s="403">
        <v>39.004631518518501</v>
      </c>
      <c r="Q49" s="403">
        <v>42.748150000000003</v>
      </c>
      <c r="R49" s="403">
        <v>44.964100000000002</v>
      </c>
      <c r="S49" s="403">
        <v>46.197049999999997</v>
      </c>
      <c r="T49" s="403">
        <v>3.6103716303854498</v>
      </c>
      <c r="U49" s="87" t="s">
        <v>2911</v>
      </c>
    </row>
    <row r="50" spans="1:21">
      <c r="A50" s="87" t="s">
        <v>7348</v>
      </c>
      <c r="B50" s="87">
        <v>41</v>
      </c>
      <c r="C50" s="87" t="s">
        <v>2863</v>
      </c>
      <c r="D50" s="87" t="s">
        <v>2864</v>
      </c>
      <c r="E50" s="87" t="s">
        <v>2865</v>
      </c>
      <c r="F50" s="87">
        <v>547.96</v>
      </c>
      <c r="G50" s="87" t="s">
        <v>2891</v>
      </c>
      <c r="H50" s="87" t="s">
        <v>2883</v>
      </c>
      <c r="I50" s="98">
        <v>93.9</v>
      </c>
      <c r="J50" s="87">
        <v>0.94</v>
      </c>
      <c r="K50" s="87" t="s">
        <v>4963</v>
      </c>
      <c r="L50" s="98">
        <f t="shared" si="3"/>
        <v>36.761945186219386</v>
      </c>
      <c r="M50" s="403">
        <v>32.059950000000001</v>
      </c>
      <c r="N50" s="403">
        <v>33.473649999999999</v>
      </c>
      <c r="O50" s="403">
        <v>35.816000000000003</v>
      </c>
      <c r="P50" s="403">
        <v>39.448432111111103</v>
      </c>
      <c r="Q50" s="403">
        <v>43.201000000000001</v>
      </c>
      <c r="R50" s="403">
        <v>45.421050000000001</v>
      </c>
      <c r="S50" s="403">
        <v>46.594050000000003</v>
      </c>
      <c r="T50" s="403">
        <v>3.62738173260913</v>
      </c>
      <c r="U50" s="87" t="s">
        <v>2911</v>
      </c>
    </row>
    <row r="51" spans="1:21">
      <c r="A51" s="87" t="s">
        <v>7349</v>
      </c>
      <c r="B51" s="87">
        <v>42</v>
      </c>
      <c r="C51" s="87" t="s">
        <v>2863</v>
      </c>
      <c r="D51" s="87" t="s">
        <v>2864</v>
      </c>
      <c r="E51" s="87" t="s">
        <v>2865</v>
      </c>
      <c r="F51" s="87">
        <v>548.76</v>
      </c>
      <c r="G51" s="87" t="s">
        <v>2892</v>
      </c>
      <c r="H51" s="87" t="s">
        <v>2883</v>
      </c>
      <c r="I51" s="98">
        <v>94</v>
      </c>
      <c r="J51" s="87">
        <v>0.9</v>
      </c>
      <c r="K51" s="87" t="s">
        <v>4963</v>
      </c>
      <c r="L51" s="98">
        <f t="shared" si="3"/>
        <v>35.470187645649823</v>
      </c>
      <c r="M51" s="403">
        <v>30.54</v>
      </c>
      <c r="N51" s="403">
        <v>31.876999999999999</v>
      </c>
      <c r="O51" s="403">
        <v>34.093000000000004</v>
      </c>
      <c r="P51" s="403">
        <v>37.666097222222199</v>
      </c>
      <c r="Q51" s="403">
        <v>41.324150000000003</v>
      </c>
      <c r="R51" s="403">
        <v>43.612200000000001</v>
      </c>
      <c r="S51" s="403">
        <v>44.869025000000001</v>
      </c>
      <c r="T51" s="403">
        <v>3.56322532940229</v>
      </c>
      <c r="U51" s="87" t="s">
        <v>2911</v>
      </c>
    </row>
    <row r="52" spans="1:21">
      <c r="A52" s="87" t="s">
        <v>7350</v>
      </c>
      <c r="B52" s="87">
        <v>8</v>
      </c>
      <c r="C52" s="87" t="s">
        <v>2881</v>
      </c>
      <c r="D52" s="87" t="s">
        <v>2864</v>
      </c>
      <c r="E52" s="87" t="s">
        <v>2882</v>
      </c>
      <c r="F52" s="87">
        <v>423.97</v>
      </c>
      <c r="G52" s="87" t="s">
        <v>2892</v>
      </c>
      <c r="H52" s="87" t="s">
        <v>2883</v>
      </c>
      <c r="I52" s="98">
        <v>94.1</v>
      </c>
      <c r="J52" s="87">
        <v>0.93</v>
      </c>
      <c r="K52" s="87" t="s">
        <v>4963</v>
      </c>
      <c r="L52" s="98">
        <f t="shared" si="3"/>
        <v>36.444233681089166</v>
      </c>
      <c r="M52" s="403">
        <v>31.645</v>
      </c>
      <c r="N52" s="403">
        <v>33.010899999999999</v>
      </c>
      <c r="O52" s="403">
        <v>35.383699999999997</v>
      </c>
      <c r="P52" s="403">
        <v>39.018919333333301</v>
      </c>
      <c r="Q52" s="403">
        <v>42.745150000000002</v>
      </c>
      <c r="R52" s="403">
        <v>45.050150000000002</v>
      </c>
      <c r="S52" s="403">
        <v>46.177100000000003</v>
      </c>
      <c r="T52" s="403">
        <v>3.6212666268928402</v>
      </c>
      <c r="U52" s="87" t="s">
        <v>2911</v>
      </c>
    </row>
    <row r="53" spans="1:21">
      <c r="A53" s="87" t="s">
        <v>7351</v>
      </c>
      <c r="B53" s="87">
        <v>9</v>
      </c>
      <c r="C53" s="87" t="s">
        <v>2881</v>
      </c>
      <c r="D53" s="87" t="s">
        <v>2864</v>
      </c>
      <c r="E53" s="87" t="s">
        <v>2882</v>
      </c>
      <c r="F53" s="87">
        <v>425.21</v>
      </c>
      <c r="G53" s="87" t="s">
        <v>2892</v>
      </c>
      <c r="H53" s="87" t="s">
        <v>2883</v>
      </c>
      <c r="I53" s="98">
        <v>94.3</v>
      </c>
      <c r="J53" s="87">
        <v>0.93</v>
      </c>
      <c r="K53" s="87" t="s">
        <v>4964</v>
      </c>
      <c r="L53" s="98">
        <f t="shared" si="3"/>
        <v>36.444233681089166</v>
      </c>
      <c r="M53" s="403">
        <v>31.771999999999998</v>
      </c>
      <c r="N53" s="403">
        <v>33.040999999999997</v>
      </c>
      <c r="O53" s="403">
        <v>35.370849999999997</v>
      </c>
      <c r="P53" s="403">
        <v>38.973936666666702</v>
      </c>
      <c r="Q53" s="403">
        <v>42.67</v>
      </c>
      <c r="R53" s="403">
        <v>44.917099999999998</v>
      </c>
      <c r="S53" s="403">
        <v>46.168199999999999</v>
      </c>
      <c r="T53" s="403">
        <v>3.60004653727519</v>
      </c>
      <c r="U53" s="87" t="s">
        <v>2911</v>
      </c>
    </row>
    <row r="54" spans="1:21">
      <c r="A54" s="87" t="s">
        <v>7352</v>
      </c>
      <c r="B54" s="87">
        <v>10</v>
      </c>
      <c r="C54" s="87" t="s">
        <v>2881</v>
      </c>
      <c r="D54" s="87" t="s">
        <v>2864</v>
      </c>
      <c r="E54" s="87" t="s">
        <v>2882</v>
      </c>
      <c r="F54" s="87">
        <v>426.15</v>
      </c>
      <c r="G54" s="87" t="s">
        <v>2892</v>
      </c>
      <c r="H54" s="87" t="s">
        <v>2893</v>
      </c>
      <c r="I54" s="240">
        <f t="shared" ref="I54:I92" si="4">93.9+(F54-422)*6.6/57</f>
        <v>94.380526315789481</v>
      </c>
      <c r="J54" s="179">
        <v>0.94</v>
      </c>
      <c r="K54" s="87" t="s">
        <v>4963</v>
      </c>
      <c r="L54" s="240">
        <f t="shared" si="3"/>
        <v>36.761945186219386</v>
      </c>
      <c r="M54" s="403">
        <v>32.074824999999997</v>
      </c>
      <c r="N54" s="403">
        <v>33.417949999999998</v>
      </c>
      <c r="O54" s="403">
        <v>35.801000000000002</v>
      </c>
      <c r="P54" s="403">
        <v>39.441384629629603</v>
      </c>
      <c r="Q54" s="403">
        <v>43.134999999999998</v>
      </c>
      <c r="R54" s="403">
        <v>45.423050000000003</v>
      </c>
      <c r="S54" s="403">
        <v>46.596049999999998</v>
      </c>
      <c r="T54" s="403">
        <v>3.6229969238970998</v>
      </c>
      <c r="U54" s="87" t="s">
        <v>2911</v>
      </c>
    </row>
    <row r="55" spans="1:21">
      <c r="A55" s="87" t="s">
        <v>7353</v>
      </c>
      <c r="B55" s="87">
        <v>11</v>
      </c>
      <c r="C55" s="87" t="s">
        <v>2881</v>
      </c>
      <c r="D55" s="87" t="s">
        <v>2864</v>
      </c>
      <c r="E55" s="87" t="s">
        <v>2882</v>
      </c>
      <c r="F55" s="87">
        <v>427.65</v>
      </c>
      <c r="G55" s="87" t="s">
        <v>2892</v>
      </c>
      <c r="H55" s="87" t="s">
        <v>2894</v>
      </c>
      <c r="I55" s="98">
        <f t="shared" si="4"/>
        <v>94.554210526315799</v>
      </c>
      <c r="J55" s="87">
        <v>0.93</v>
      </c>
      <c r="K55" s="87" t="s">
        <v>4964</v>
      </c>
      <c r="L55" s="98">
        <f t="shared" si="3"/>
        <v>36.444233681089166</v>
      </c>
      <c r="M55" s="403">
        <v>31.692900000000002</v>
      </c>
      <c r="N55" s="403">
        <v>33.018949999999997</v>
      </c>
      <c r="O55" s="403">
        <v>35.313850000000002</v>
      </c>
      <c r="P55" s="403">
        <v>38.985066592592602</v>
      </c>
      <c r="Q55" s="403">
        <v>42.713149999999999</v>
      </c>
      <c r="R55" s="403">
        <v>44.951000000000001</v>
      </c>
      <c r="S55" s="403">
        <v>46.136000000000003</v>
      </c>
      <c r="T55" s="403">
        <v>3.6244086293321001</v>
      </c>
      <c r="U55" s="87" t="s">
        <v>2911</v>
      </c>
    </row>
    <row r="56" spans="1:21">
      <c r="A56" s="87" t="s">
        <v>7354</v>
      </c>
      <c r="B56" s="87">
        <v>12</v>
      </c>
      <c r="C56" s="87" t="s">
        <v>2885</v>
      </c>
      <c r="D56" s="87" t="s">
        <v>2864</v>
      </c>
      <c r="E56" s="87" t="s">
        <v>2882</v>
      </c>
      <c r="F56" s="87">
        <v>428.56</v>
      </c>
      <c r="G56" s="87" t="s">
        <v>2890</v>
      </c>
      <c r="H56" s="87" t="s">
        <v>2894</v>
      </c>
      <c r="I56" s="98">
        <f t="shared" si="4"/>
        <v>94.659578947368431</v>
      </c>
      <c r="J56" s="87">
        <v>0.92</v>
      </c>
      <c r="K56" s="87" t="s">
        <v>4963</v>
      </c>
      <c r="L56" s="98">
        <f t="shared" si="3"/>
        <v>36.123087390435984</v>
      </c>
      <c r="M56" s="403">
        <v>31.339974999999999</v>
      </c>
      <c r="N56" s="403">
        <v>32.654949999999999</v>
      </c>
      <c r="O56" s="403">
        <v>34.917000000000002</v>
      </c>
      <c r="P56" s="403">
        <v>38.534613222222198</v>
      </c>
      <c r="Q56" s="403">
        <v>42.216149999999999</v>
      </c>
      <c r="R56" s="403">
        <v>44.464100000000002</v>
      </c>
      <c r="S56" s="403">
        <v>45.692075000000003</v>
      </c>
      <c r="T56" s="403">
        <v>3.5778256179170298</v>
      </c>
      <c r="U56" s="87" t="s">
        <v>2911</v>
      </c>
    </row>
    <row r="57" spans="1:21">
      <c r="A57" s="87" t="s">
        <v>7355</v>
      </c>
      <c r="B57" s="87">
        <v>13</v>
      </c>
      <c r="C57" s="87" t="s">
        <v>2881</v>
      </c>
      <c r="D57" s="87" t="s">
        <v>2864</v>
      </c>
      <c r="E57" s="87" t="s">
        <v>2882</v>
      </c>
      <c r="F57" s="87">
        <v>428.64</v>
      </c>
      <c r="G57" s="87" t="s">
        <v>2892</v>
      </c>
      <c r="H57" s="87" t="s">
        <v>2894</v>
      </c>
      <c r="I57" s="98">
        <f t="shared" si="4"/>
        <v>94.668842105263167</v>
      </c>
      <c r="J57" s="87">
        <v>0.89</v>
      </c>
      <c r="K57" s="87" t="s">
        <v>4964</v>
      </c>
      <c r="L57" s="98">
        <f t="shared" si="3"/>
        <v>35.138276454512038</v>
      </c>
      <c r="M57" s="403">
        <v>30.088000000000001</v>
      </c>
      <c r="N57" s="403">
        <v>31.457000000000001</v>
      </c>
      <c r="O57" s="403">
        <v>33.667999999999999</v>
      </c>
      <c r="P57" s="403">
        <v>37.241804000000002</v>
      </c>
      <c r="Q57" s="403">
        <v>40.884999999999998</v>
      </c>
      <c r="R57" s="403">
        <v>43.056150000000002</v>
      </c>
      <c r="S57" s="403">
        <v>44.155149999999999</v>
      </c>
      <c r="T57" s="403">
        <v>3.5343487265097502</v>
      </c>
      <c r="U57" s="87" t="s">
        <v>2911</v>
      </c>
    </row>
    <row r="58" spans="1:21">
      <c r="A58" s="87" t="s">
        <v>7356</v>
      </c>
      <c r="B58" s="87">
        <v>14</v>
      </c>
      <c r="C58" s="87" t="s">
        <v>2881</v>
      </c>
      <c r="D58" s="87" t="s">
        <v>2864</v>
      </c>
      <c r="E58" s="87" t="s">
        <v>2882</v>
      </c>
      <c r="F58" s="87">
        <v>429.87</v>
      </c>
      <c r="G58" s="87" t="s">
        <v>2892</v>
      </c>
      <c r="H58" s="87" t="s">
        <v>2895</v>
      </c>
      <c r="I58" s="98">
        <f t="shared" si="4"/>
        <v>94.811263157894743</v>
      </c>
      <c r="J58" s="87">
        <v>0.88</v>
      </c>
      <c r="K58" s="87" t="s">
        <v>4963</v>
      </c>
      <c r="L58" s="98">
        <f t="shared" si="3"/>
        <v>34.802614775071532</v>
      </c>
      <c r="M58" s="403">
        <v>29.711974999999999</v>
      </c>
      <c r="N58" s="403">
        <v>31.088799999999999</v>
      </c>
      <c r="O58" s="403">
        <v>33.273000000000003</v>
      </c>
      <c r="P58" s="403">
        <v>36.791667407407402</v>
      </c>
      <c r="Q58" s="403">
        <v>40.43215</v>
      </c>
      <c r="R58" s="403">
        <v>42.643999999999998</v>
      </c>
      <c r="S58" s="403">
        <v>43.82105</v>
      </c>
      <c r="T58" s="403">
        <v>3.5277795949996502</v>
      </c>
      <c r="U58" s="87" t="s">
        <v>2911</v>
      </c>
    </row>
    <row r="59" spans="1:21">
      <c r="A59" s="87" t="s">
        <v>7357</v>
      </c>
      <c r="B59" s="87">
        <v>15</v>
      </c>
      <c r="C59" s="87" t="s">
        <v>2881</v>
      </c>
      <c r="D59" s="87" t="s">
        <v>2864</v>
      </c>
      <c r="E59" s="87" t="s">
        <v>2882</v>
      </c>
      <c r="F59" s="87">
        <v>431.33</v>
      </c>
      <c r="G59" s="87" t="s">
        <v>2892</v>
      </c>
      <c r="H59" s="87" t="s">
        <v>2896</v>
      </c>
      <c r="I59" s="98">
        <f t="shared" si="4"/>
        <v>94.980315789473693</v>
      </c>
      <c r="J59" s="87">
        <v>0.89</v>
      </c>
      <c r="K59" s="87" t="s">
        <v>4963</v>
      </c>
      <c r="L59" s="98">
        <f t="shared" si="3"/>
        <v>35.138276454512038</v>
      </c>
      <c r="M59" s="403">
        <v>29.994900000000001</v>
      </c>
      <c r="N59" s="403">
        <v>31.309000000000001</v>
      </c>
      <c r="O59" s="403">
        <v>33.70185</v>
      </c>
      <c r="P59" s="403">
        <v>37.248730851851903</v>
      </c>
      <c r="Q59" s="403">
        <v>40.898000000000003</v>
      </c>
      <c r="R59" s="403">
        <v>43.190150000000003</v>
      </c>
      <c r="S59" s="403">
        <v>44.300024999999998</v>
      </c>
      <c r="T59" s="403">
        <v>3.5646423616790202</v>
      </c>
      <c r="U59" s="87" t="s">
        <v>2911</v>
      </c>
    </row>
    <row r="60" spans="1:21">
      <c r="A60" s="87" t="s">
        <v>7358</v>
      </c>
      <c r="B60" s="87">
        <v>16</v>
      </c>
      <c r="C60" s="87" t="s">
        <v>2881</v>
      </c>
      <c r="D60" s="87" t="s">
        <v>2864</v>
      </c>
      <c r="E60" s="87" t="s">
        <v>2882</v>
      </c>
      <c r="F60" s="87">
        <v>432.36</v>
      </c>
      <c r="G60" s="87" t="s">
        <v>2892</v>
      </c>
      <c r="H60" s="87" t="s">
        <v>2896</v>
      </c>
      <c r="I60" s="98">
        <f t="shared" si="4"/>
        <v>95.099578947368428</v>
      </c>
      <c r="J60" s="87">
        <v>0.92</v>
      </c>
      <c r="K60" s="87" t="s">
        <v>4963</v>
      </c>
      <c r="L60" s="98">
        <f t="shared" si="3"/>
        <v>36.123087390435984</v>
      </c>
      <c r="M60" s="403">
        <v>31.221924999999999</v>
      </c>
      <c r="N60" s="403">
        <v>32.6629</v>
      </c>
      <c r="O60" s="403">
        <v>34.996000000000002</v>
      </c>
      <c r="P60" s="403">
        <v>38.566033222222202</v>
      </c>
      <c r="Q60" s="403">
        <v>42.225000000000001</v>
      </c>
      <c r="R60" s="403">
        <v>44.55</v>
      </c>
      <c r="S60" s="403">
        <v>45.715074999999999</v>
      </c>
      <c r="T60" s="403">
        <v>3.5892909771982802</v>
      </c>
      <c r="U60" s="87" t="s">
        <v>2911</v>
      </c>
    </row>
    <row r="61" spans="1:21">
      <c r="A61" s="87" t="s">
        <v>7359</v>
      </c>
      <c r="B61" s="87">
        <v>17</v>
      </c>
      <c r="C61" s="87" t="s">
        <v>2881</v>
      </c>
      <c r="D61" s="87" t="s">
        <v>2864</v>
      </c>
      <c r="E61" s="87" t="s">
        <v>2882</v>
      </c>
      <c r="F61" s="87">
        <v>433.54</v>
      </c>
      <c r="G61" s="87" t="s">
        <v>2892</v>
      </c>
      <c r="H61" s="87" t="s">
        <v>2896</v>
      </c>
      <c r="I61" s="98">
        <f t="shared" si="4"/>
        <v>95.236210526315801</v>
      </c>
      <c r="J61" s="87">
        <v>0.89</v>
      </c>
      <c r="K61" s="87" t="s">
        <v>4963</v>
      </c>
      <c r="L61" s="98">
        <f t="shared" si="3"/>
        <v>35.138276454512038</v>
      </c>
      <c r="M61" s="403">
        <v>30.070975000000001</v>
      </c>
      <c r="N61" s="403">
        <v>31.472899999999999</v>
      </c>
      <c r="O61" s="403">
        <v>33.738</v>
      </c>
      <c r="P61" s="403">
        <v>37.245353703703699</v>
      </c>
      <c r="Q61" s="403">
        <v>40.868000000000002</v>
      </c>
      <c r="R61" s="403">
        <v>43.128050000000002</v>
      </c>
      <c r="S61" s="403">
        <v>44.306024999999998</v>
      </c>
      <c r="T61" s="403">
        <v>3.5414182009001398</v>
      </c>
      <c r="U61" s="87" t="s">
        <v>2911</v>
      </c>
    </row>
    <row r="62" spans="1:21">
      <c r="A62" s="87" t="s">
        <v>7360</v>
      </c>
      <c r="B62" s="87">
        <v>18</v>
      </c>
      <c r="C62" s="87" t="s">
        <v>2885</v>
      </c>
      <c r="D62" s="87" t="s">
        <v>2864</v>
      </c>
      <c r="E62" s="87" t="s">
        <v>2882</v>
      </c>
      <c r="F62" s="87">
        <v>434.8</v>
      </c>
      <c r="G62" s="87" t="s">
        <v>2892</v>
      </c>
      <c r="H62" s="87" t="s">
        <v>2896</v>
      </c>
      <c r="I62" s="98">
        <f t="shared" si="4"/>
        <v>95.382105263157897</v>
      </c>
      <c r="J62" s="87">
        <v>0.92</v>
      </c>
      <c r="K62" s="87" t="s">
        <v>4963</v>
      </c>
      <c r="L62" s="98">
        <f t="shared" si="3"/>
        <v>36.123087390435984</v>
      </c>
      <c r="M62" s="403">
        <v>31.277925</v>
      </c>
      <c r="N62" s="403">
        <v>32.674950000000003</v>
      </c>
      <c r="O62" s="403">
        <v>35.017850000000003</v>
      </c>
      <c r="P62" s="403">
        <v>38.560240185185201</v>
      </c>
      <c r="Q62" s="403">
        <v>42.189300000000003</v>
      </c>
      <c r="R62" s="403">
        <v>44.485050000000001</v>
      </c>
      <c r="S62" s="403">
        <v>45.728025000000002</v>
      </c>
      <c r="T62" s="403">
        <v>3.57754795274306</v>
      </c>
      <c r="U62" s="87" t="s">
        <v>2911</v>
      </c>
    </row>
    <row r="63" spans="1:21">
      <c r="A63" s="87" t="s">
        <v>7361</v>
      </c>
      <c r="B63" s="87">
        <v>19</v>
      </c>
      <c r="C63" s="87" t="s">
        <v>2885</v>
      </c>
      <c r="D63" s="87" t="s">
        <v>2864</v>
      </c>
      <c r="E63" s="87" t="s">
        <v>2882</v>
      </c>
      <c r="F63" s="87">
        <v>436.24</v>
      </c>
      <c r="G63" s="87" t="s">
        <v>2892</v>
      </c>
      <c r="H63" s="87" t="s">
        <v>2896</v>
      </c>
      <c r="I63" s="98">
        <f t="shared" si="4"/>
        <v>95.548842105263162</v>
      </c>
      <c r="J63" s="87">
        <v>0.88</v>
      </c>
      <c r="K63" s="87" t="s">
        <v>4963</v>
      </c>
      <c r="L63" s="98">
        <f t="shared" si="3"/>
        <v>34.802614775071532</v>
      </c>
      <c r="M63" s="403">
        <v>29.561975</v>
      </c>
      <c r="N63" s="403">
        <v>30.956</v>
      </c>
      <c r="O63" s="403">
        <v>33.307000000000002</v>
      </c>
      <c r="P63" s="403">
        <v>36.797474000000001</v>
      </c>
      <c r="Q63" s="403">
        <v>40.396999999999998</v>
      </c>
      <c r="R63" s="403">
        <v>42.677</v>
      </c>
      <c r="S63" s="403">
        <v>43.835050000000003</v>
      </c>
      <c r="T63" s="403">
        <v>3.5274829704072501</v>
      </c>
      <c r="U63" s="87" t="s">
        <v>2911</v>
      </c>
    </row>
    <row r="64" spans="1:21">
      <c r="A64" s="87" t="s">
        <v>7362</v>
      </c>
      <c r="B64" s="87">
        <v>20</v>
      </c>
      <c r="C64" s="87" t="s">
        <v>2881</v>
      </c>
      <c r="D64" s="87" t="s">
        <v>2864</v>
      </c>
      <c r="E64" s="87" t="s">
        <v>2882</v>
      </c>
      <c r="F64" s="87">
        <v>438.33</v>
      </c>
      <c r="G64" s="87" t="s">
        <v>2890</v>
      </c>
      <c r="H64" s="87" t="s">
        <v>2896</v>
      </c>
      <c r="I64" s="98">
        <f t="shared" si="4"/>
        <v>95.790842105263167</v>
      </c>
      <c r="J64" s="87">
        <v>0.92</v>
      </c>
      <c r="K64" s="87" t="s">
        <v>4963</v>
      </c>
      <c r="L64" s="98">
        <f t="shared" si="3"/>
        <v>36.123087390435984</v>
      </c>
      <c r="M64" s="403">
        <v>31.283950000000001</v>
      </c>
      <c r="N64" s="403">
        <v>32.673900000000003</v>
      </c>
      <c r="O64" s="403">
        <v>34.970700000000001</v>
      </c>
      <c r="P64" s="403">
        <v>38.542397185185202</v>
      </c>
      <c r="Q64" s="403">
        <v>42.252000000000002</v>
      </c>
      <c r="R64" s="403">
        <v>44.481050000000003</v>
      </c>
      <c r="S64" s="403">
        <v>45.690049999999999</v>
      </c>
      <c r="T64" s="403">
        <v>3.5940899331842102</v>
      </c>
      <c r="U64" s="87" t="s">
        <v>2911</v>
      </c>
    </row>
    <row r="65" spans="1:21">
      <c r="A65" s="87" t="s">
        <v>7363</v>
      </c>
      <c r="B65" s="87">
        <v>21</v>
      </c>
      <c r="C65" s="87" t="s">
        <v>2881</v>
      </c>
      <c r="D65" s="87" t="s">
        <v>2864</v>
      </c>
      <c r="E65" s="87" t="s">
        <v>2882</v>
      </c>
      <c r="F65" s="87">
        <v>439.74</v>
      </c>
      <c r="G65" s="87" t="s">
        <v>2890</v>
      </c>
      <c r="H65" s="87" t="s">
        <v>2896</v>
      </c>
      <c r="I65" s="98">
        <f t="shared" si="4"/>
        <v>95.954105263157899</v>
      </c>
      <c r="J65" s="87">
        <v>0.85</v>
      </c>
      <c r="K65" s="87" t="s">
        <v>4963</v>
      </c>
      <c r="L65" s="98">
        <f t="shared" si="3"/>
        <v>33.772254518857622</v>
      </c>
      <c r="M65" s="403">
        <v>28.514975</v>
      </c>
      <c r="N65" s="403">
        <v>29.757999999999999</v>
      </c>
      <c r="O65" s="403">
        <v>32.03</v>
      </c>
      <c r="P65" s="403">
        <v>35.476392333333301</v>
      </c>
      <c r="Q65" s="403">
        <v>39.04</v>
      </c>
      <c r="R65" s="403">
        <v>41.255000000000003</v>
      </c>
      <c r="S65" s="403">
        <v>42.405999999999999</v>
      </c>
      <c r="T65" s="403">
        <v>3.4783319946570299</v>
      </c>
      <c r="U65" s="87" t="s">
        <v>2911</v>
      </c>
    </row>
    <row r="66" spans="1:21">
      <c r="A66" s="87" t="s">
        <v>7364</v>
      </c>
      <c r="B66" s="87">
        <v>22</v>
      </c>
      <c r="C66" s="87" t="s">
        <v>2881</v>
      </c>
      <c r="D66" s="87" t="s">
        <v>2864</v>
      </c>
      <c r="E66" s="87" t="s">
        <v>2882</v>
      </c>
      <c r="F66" s="87">
        <v>441.32</v>
      </c>
      <c r="G66" s="87" t="s">
        <v>2892</v>
      </c>
      <c r="H66" s="87" t="s">
        <v>2897</v>
      </c>
      <c r="I66" s="98">
        <f t="shared" si="4"/>
        <v>96.137052631578953</v>
      </c>
      <c r="J66" s="87">
        <v>0.84</v>
      </c>
      <c r="K66" s="87" t="s">
        <v>4963</v>
      </c>
      <c r="L66" s="98">
        <f t="shared" si="3"/>
        <v>33.420703166632705</v>
      </c>
      <c r="M66" s="403">
        <v>28.020775</v>
      </c>
      <c r="N66" s="403">
        <v>29.380849999999999</v>
      </c>
      <c r="O66" s="403">
        <v>31.568000000000001</v>
      </c>
      <c r="P66" s="403">
        <v>35.019066370370403</v>
      </c>
      <c r="Q66" s="403">
        <v>38.546149999999997</v>
      </c>
      <c r="R66" s="403">
        <v>40.789000000000001</v>
      </c>
      <c r="S66" s="403">
        <v>41.967025</v>
      </c>
      <c r="T66" s="403">
        <v>3.4561283621905301</v>
      </c>
      <c r="U66" s="87" t="s">
        <v>2911</v>
      </c>
    </row>
    <row r="67" spans="1:21">
      <c r="A67" s="87" t="s">
        <v>7365</v>
      </c>
      <c r="B67" s="87">
        <v>23</v>
      </c>
      <c r="C67" s="87" t="s">
        <v>2881</v>
      </c>
      <c r="D67" s="87" t="s">
        <v>2864</v>
      </c>
      <c r="E67" s="87" t="s">
        <v>2882</v>
      </c>
      <c r="F67" s="87">
        <v>443.08</v>
      </c>
      <c r="G67" s="87" t="s">
        <v>2892</v>
      </c>
      <c r="H67" s="87" t="s">
        <v>2898</v>
      </c>
      <c r="I67" s="98">
        <f t="shared" si="4"/>
        <v>96.340842105263164</v>
      </c>
      <c r="J67" s="87">
        <v>0.86</v>
      </c>
      <c r="K67" s="87" t="s">
        <v>4963</v>
      </c>
      <c r="L67" s="98">
        <f t="shared" ref="L67:L92" si="5">68.4*LOG(J67)+38.6</f>
        <v>34.119694065060031</v>
      </c>
      <c r="M67" s="403">
        <v>28.914974999999998</v>
      </c>
      <c r="N67" s="403">
        <v>30.17595</v>
      </c>
      <c r="O67" s="403">
        <v>32.427700000000002</v>
      </c>
      <c r="P67" s="403">
        <v>35.899733518518502</v>
      </c>
      <c r="Q67" s="403">
        <v>39.473999999999997</v>
      </c>
      <c r="R67" s="403">
        <v>41.687150000000003</v>
      </c>
      <c r="S67" s="403">
        <v>42.894150000000003</v>
      </c>
      <c r="T67" s="403">
        <v>3.4798738728518499</v>
      </c>
      <c r="U67" s="87" t="s">
        <v>2911</v>
      </c>
    </row>
    <row r="68" spans="1:21">
      <c r="A68" s="87" t="s">
        <v>7366</v>
      </c>
      <c r="B68" s="87">
        <v>24</v>
      </c>
      <c r="C68" s="87" t="s">
        <v>2881</v>
      </c>
      <c r="D68" s="87" t="s">
        <v>2864</v>
      </c>
      <c r="E68" s="87" t="s">
        <v>2882</v>
      </c>
      <c r="F68" s="87">
        <v>444.4</v>
      </c>
      <c r="G68" s="87" t="s">
        <v>2892</v>
      </c>
      <c r="H68" s="87" t="s">
        <v>2898</v>
      </c>
      <c r="I68" s="98">
        <f t="shared" si="4"/>
        <v>96.493684210526325</v>
      </c>
      <c r="J68" s="87">
        <v>0.85</v>
      </c>
      <c r="K68" s="87" t="s">
        <v>4963</v>
      </c>
      <c r="L68" s="98">
        <f t="shared" si="5"/>
        <v>33.772254518857622</v>
      </c>
      <c r="M68" s="403">
        <v>28.452974999999999</v>
      </c>
      <c r="N68" s="403">
        <v>29.726949999999999</v>
      </c>
      <c r="O68" s="403">
        <v>32.037999999999997</v>
      </c>
      <c r="P68" s="403">
        <v>35.489524703703701</v>
      </c>
      <c r="Q68" s="403">
        <v>38.988</v>
      </c>
      <c r="R68" s="403">
        <v>41.228050000000003</v>
      </c>
      <c r="S68" s="403">
        <v>42.389000000000003</v>
      </c>
      <c r="T68" s="403">
        <v>3.4686216932077798</v>
      </c>
      <c r="U68" s="87" t="s">
        <v>2911</v>
      </c>
    </row>
    <row r="69" spans="1:21">
      <c r="A69" s="87" t="s">
        <v>7367</v>
      </c>
      <c r="B69" s="87">
        <v>25</v>
      </c>
      <c r="C69" s="87" t="s">
        <v>2885</v>
      </c>
      <c r="D69" s="87" t="s">
        <v>2864</v>
      </c>
      <c r="E69" s="87" t="s">
        <v>2882</v>
      </c>
      <c r="F69" s="87">
        <v>445.44</v>
      </c>
      <c r="G69" s="87" t="s">
        <v>2892</v>
      </c>
      <c r="H69" s="87" t="s">
        <v>2898</v>
      </c>
      <c r="I69" s="98">
        <f t="shared" si="4"/>
        <v>96.614105263157896</v>
      </c>
      <c r="J69" s="87">
        <v>0.86</v>
      </c>
      <c r="K69" s="87" t="s">
        <v>4963</v>
      </c>
      <c r="L69" s="98">
        <f t="shared" si="5"/>
        <v>34.119694065060031</v>
      </c>
      <c r="M69" s="403">
        <v>28.760974999999998</v>
      </c>
      <c r="N69" s="403">
        <v>30.149000000000001</v>
      </c>
      <c r="O69" s="403">
        <v>32.456850000000003</v>
      </c>
      <c r="P69" s="403">
        <v>35.895495185185197</v>
      </c>
      <c r="Q69" s="403">
        <v>39.462150000000001</v>
      </c>
      <c r="R69" s="403">
        <v>41.687049999999999</v>
      </c>
      <c r="S69" s="403">
        <v>42.930149999999998</v>
      </c>
      <c r="T69" s="403">
        <v>3.49031373781022</v>
      </c>
      <c r="U69" s="87" t="s">
        <v>2911</v>
      </c>
    </row>
    <row r="70" spans="1:21">
      <c r="A70" s="87" t="s">
        <v>7368</v>
      </c>
      <c r="B70" s="87">
        <v>26</v>
      </c>
      <c r="C70" s="87" t="s">
        <v>2881</v>
      </c>
      <c r="D70" s="87" t="s">
        <v>2864</v>
      </c>
      <c r="E70" s="87" t="s">
        <v>2882</v>
      </c>
      <c r="F70" s="87">
        <v>446.6</v>
      </c>
      <c r="G70" s="87" t="s">
        <v>2892</v>
      </c>
      <c r="H70" s="87" t="s">
        <v>2898</v>
      </c>
      <c r="I70" s="98">
        <f t="shared" si="4"/>
        <v>96.748421052631585</v>
      </c>
      <c r="J70" s="87">
        <v>0.84</v>
      </c>
      <c r="K70" s="87" t="s">
        <v>4964</v>
      </c>
      <c r="L70" s="98">
        <f t="shared" si="5"/>
        <v>33.420703166632705</v>
      </c>
      <c r="M70" s="403">
        <v>28.096975</v>
      </c>
      <c r="N70" s="403">
        <v>29.418849999999999</v>
      </c>
      <c r="O70" s="403">
        <v>31.636849999999999</v>
      </c>
      <c r="P70" s="403">
        <v>35.045396333333301</v>
      </c>
      <c r="Q70" s="403">
        <v>38.587150000000001</v>
      </c>
      <c r="R70" s="403">
        <v>40.86</v>
      </c>
      <c r="S70" s="403">
        <v>42.094050000000003</v>
      </c>
      <c r="T70" s="403">
        <v>3.45751947330016</v>
      </c>
      <c r="U70" s="87" t="s">
        <v>2911</v>
      </c>
    </row>
    <row r="71" spans="1:21">
      <c r="A71" s="87" t="s">
        <v>7369</v>
      </c>
      <c r="B71" s="87">
        <v>27</v>
      </c>
      <c r="C71" s="87" t="s">
        <v>2885</v>
      </c>
      <c r="D71" s="87" t="s">
        <v>2864</v>
      </c>
      <c r="E71" s="87" t="s">
        <v>2882</v>
      </c>
      <c r="F71" s="87">
        <v>448.46</v>
      </c>
      <c r="G71" s="87" t="s">
        <v>2890</v>
      </c>
      <c r="H71" s="87" t="s">
        <v>2898</v>
      </c>
      <c r="I71" s="98">
        <f t="shared" si="4"/>
        <v>96.963789473684216</v>
      </c>
      <c r="J71" s="87">
        <v>0.85</v>
      </c>
      <c r="K71" s="87" t="s">
        <v>4963</v>
      </c>
      <c r="L71" s="98">
        <f t="shared" si="5"/>
        <v>33.772254518857622</v>
      </c>
      <c r="M71" s="403">
        <v>28.525950000000002</v>
      </c>
      <c r="N71" s="403">
        <v>29.72795</v>
      </c>
      <c r="O71" s="403">
        <v>32.009</v>
      </c>
      <c r="P71" s="403">
        <v>35.479977518518503</v>
      </c>
      <c r="Q71" s="403">
        <v>39.012149999999998</v>
      </c>
      <c r="R71" s="403">
        <v>41.287050000000001</v>
      </c>
      <c r="S71" s="403">
        <v>42.48</v>
      </c>
      <c r="T71" s="403">
        <v>3.4700752165044801</v>
      </c>
      <c r="U71" s="87" t="s">
        <v>2911</v>
      </c>
    </row>
    <row r="72" spans="1:21">
      <c r="A72" s="87" t="s">
        <v>7370</v>
      </c>
      <c r="B72" s="87">
        <v>28</v>
      </c>
      <c r="C72" s="87" t="s">
        <v>2881</v>
      </c>
      <c r="D72" s="87" t="s">
        <v>2864</v>
      </c>
      <c r="E72" s="87" t="s">
        <v>2882</v>
      </c>
      <c r="F72" s="87">
        <v>449.68</v>
      </c>
      <c r="G72" s="87" t="s">
        <v>2890</v>
      </c>
      <c r="H72" s="87" t="s">
        <v>2898</v>
      </c>
      <c r="I72" s="98">
        <f t="shared" si="4"/>
        <v>97.105052631578957</v>
      </c>
      <c r="J72" s="87">
        <v>0.85</v>
      </c>
      <c r="K72" s="87" t="s">
        <v>4963</v>
      </c>
      <c r="L72" s="98">
        <f t="shared" si="5"/>
        <v>33.772254518857622</v>
      </c>
      <c r="M72" s="403">
        <v>28.364975000000001</v>
      </c>
      <c r="N72" s="403">
        <v>29.774899999999999</v>
      </c>
      <c r="O72" s="403">
        <v>32.015700000000002</v>
      </c>
      <c r="P72" s="403">
        <v>35.466651629629602</v>
      </c>
      <c r="Q72" s="403">
        <v>39.003</v>
      </c>
      <c r="R72" s="403">
        <v>41.172150000000002</v>
      </c>
      <c r="S72" s="403">
        <v>42.354100000000003</v>
      </c>
      <c r="T72" s="403">
        <v>3.4655777343716601</v>
      </c>
      <c r="U72" s="87" t="s">
        <v>2911</v>
      </c>
    </row>
    <row r="73" spans="1:21">
      <c r="A73" s="87" t="s">
        <v>7371</v>
      </c>
      <c r="B73" s="87">
        <v>29</v>
      </c>
      <c r="C73" s="87" t="s">
        <v>2885</v>
      </c>
      <c r="D73" s="87" t="s">
        <v>2864</v>
      </c>
      <c r="E73" s="87" t="s">
        <v>2882</v>
      </c>
      <c r="F73" s="87">
        <v>450.97</v>
      </c>
      <c r="G73" s="87" t="s">
        <v>2890</v>
      </c>
      <c r="H73" s="87" t="s">
        <v>2898</v>
      </c>
      <c r="I73" s="98">
        <f t="shared" si="4"/>
        <v>97.254421052631585</v>
      </c>
      <c r="J73" s="87">
        <v>0.85</v>
      </c>
      <c r="K73" s="87" t="s">
        <v>4963</v>
      </c>
      <c r="L73" s="98">
        <f t="shared" si="5"/>
        <v>33.772254518857622</v>
      </c>
      <c r="M73" s="403">
        <v>28.475874999999998</v>
      </c>
      <c r="N73" s="403">
        <v>29.832899999999999</v>
      </c>
      <c r="O73" s="403">
        <v>32.066000000000003</v>
      </c>
      <c r="P73" s="403">
        <v>35.478189444444403</v>
      </c>
      <c r="Q73" s="403">
        <v>38.988999999999997</v>
      </c>
      <c r="R73" s="403">
        <v>41.304000000000002</v>
      </c>
      <c r="S73" s="403">
        <v>42.475074999999997</v>
      </c>
      <c r="T73" s="403">
        <v>3.4575750645198702</v>
      </c>
      <c r="U73" s="87" t="s">
        <v>2911</v>
      </c>
    </row>
    <row r="74" spans="1:21">
      <c r="A74" s="87" t="s">
        <v>7372</v>
      </c>
      <c r="B74" s="87">
        <v>30</v>
      </c>
      <c r="C74" s="87" t="s">
        <v>2881</v>
      </c>
      <c r="D74" s="87" t="s">
        <v>2864</v>
      </c>
      <c r="E74" s="87" t="s">
        <v>2882</v>
      </c>
      <c r="F74" s="87">
        <v>452.39</v>
      </c>
      <c r="G74" s="87" t="s">
        <v>2892</v>
      </c>
      <c r="H74" s="87" t="s">
        <v>2898</v>
      </c>
      <c r="I74" s="98">
        <f t="shared" si="4"/>
        <v>97.418842105263167</v>
      </c>
      <c r="J74" s="87">
        <v>0.83</v>
      </c>
      <c r="K74" s="87" t="s">
        <v>4963</v>
      </c>
      <c r="L74" s="98">
        <f t="shared" si="5"/>
        <v>33.064941518523455</v>
      </c>
      <c r="M74" s="403">
        <v>27.565950000000001</v>
      </c>
      <c r="N74" s="403">
        <v>28.959949999999999</v>
      </c>
      <c r="O74" s="403">
        <v>31.186</v>
      </c>
      <c r="P74" s="403">
        <v>34.592067333333297</v>
      </c>
      <c r="Q74" s="403">
        <v>38.085000000000001</v>
      </c>
      <c r="R74" s="403">
        <v>40.332050000000002</v>
      </c>
      <c r="S74" s="403">
        <v>41.473050000000001</v>
      </c>
      <c r="T74" s="403">
        <v>3.44038480812408</v>
      </c>
      <c r="U74" s="87" t="s">
        <v>2911</v>
      </c>
    </row>
    <row r="75" spans="1:21">
      <c r="A75" s="87" t="s">
        <v>7373</v>
      </c>
      <c r="B75" s="87">
        <v>31</v>
      </c>
      <c r="C75" s="87" t="s">
        <v>2881</v>
      </c>
      <c r="D75" s="87" t="s">
        <v>2864</v>
      </c>
      <c r="E75" s="87" t="s">
        <v>2882</v>
      </c>
      <c r="F75" s="87">
        <v>454.11</v>
      </c>
      <c r="G75" s="87" t="s">
        <v>2892</v>
      </c>
      <c r="H75" s="87" t="s">
        <v>2899</v>
      </c>
      <c r="I75" s="98">
        <f t="shared" si="4"/>
        <v>97.618000000000009</v>
      </c>
      <c r="J75" s="87">
        <v>0.82</v>
      </c>
      <c r="K75" s="87" t="s">
        <v>4963</v>
      </c>
      <c r="L75" s="98">
        <f t="shared" si="5"/>
        <v>32.704867503046223</v>
      </c>
      <c r="M75" s="403">
        <v>27.152875000000002</v>
      </c>
      <c r="N75" s="403">
        <v>28.492999999999999</v>
      </c>
      <c r="O75" s="403">
        <v>30.7577</v>
      </c>
      <c r="P75" s="403">
        <v>34.144876074074098</v>
      </c>
      <c r="Q75" s="403">
        <v>37.664000000000001</v>
      </c>
      <c r="R75" s="403">
        <v>39.857050000000001</v>
      </c>
      <c r="S75" s="403">
        <v>41.019024999999999</v>
      </c>
      <c r="T75" s="403">
        <v>3.4329100071085401</v>
      </c>
      <c r="U75" s="87" t="s">
        <v>2911</v>
      </c>
    </row>
    <row r="76" spans="1:21">
      <c r="A76" s="87" t="s">
        <v>7374</v>
      </c>
      <c r="B76" s="87">
        <v>32</v>
      </c>
      <c r="C76" s="87" t="s">
        <v>2881</v>
      </c>
      <c r="D76" s="87" t="s">
        <v>2864</v>
      </c>
      <c r="E76" s="87" t="s">
        <v>2882</v>
      </c>
      <c r="F76" s="87">
        <v>454.71</v>
      </c>
      <c r="G76" s="87" t="s">
        <v>2890</v>
      </c>
      <c r="H76" s="87" t="s">
        <v>2900</v>
      </c>
      <c r="I76" s="240">
        <f t="shared" si="4"/>
        <v>97.687473684210531</v>
      </c>
      <c r="J76" s="179">
        <v>0.83</v>
      </c>
      <c r="K76" s="87" t="s">
        <v>4963</v>
      </c>
      <c r="L76" s="240">
        <f t="shared" si="5"/>
        <v>33.064941518523455</v>
      </c>
      <c r="M76" s="403">
        <v>27.581949999999999</v>
      </c>
      <c r="N76" s="403">
        <v>28.945900000000002</v>
      </c>
      <c r="O76" s="403">
        <v>31.164850000000001</v>
      </c>
      <c r="P76" s="403">
        <v>34.598044148148098</v>
      </c>
      <c r="Q76" s="403">
        <v>38.117150000000002</v>
      </c>
      <c r="R76" s="403">
        <v>40.356050000000003</v>
      </c>
      <c r="S76" s="403">
        <v>41.524999999999999</v>
      </c>
      <c r="T76" s="403">
        <v>3.4494937273103901</v>
      </c>
      <c r="U76" s="87" t="s">
        <v>2911</v>
      </c>
    </row>
    <row r="77" spans="1:21">
      <c r="A77" s="87" t="s">
        <v>7375</v>
      </c>
      <c r="B77" s="87">
        <v>33</v>
      </c>
      <c r="C77" s="87" t="s">
        <v>2881</v>
      </c>
      <c r="D77" s="87" t="s">
        <v>2864</v>
      </c>
      <c r="E77" s="87" t="s">
        <v>2882</v>
      </c>
      <c r="F77" s="87">
        <v>454.96</v>
      </c>
      <c r="G77" s="87" t="s">
        <v>2892</v>
      </c>
      <c r="H77" s="87" t="s">
        <v>2900</v>
      </c>
      <c r="I77" s="98">
        <f t="shared" si="4"/>
        <v>97.716421052631588</v>
      </c>
      <c r="J77" s="87">
        <v>0.84</v>
      </c>
      <c r="K77" s="87" t="s">
        <v>4964</v>
      </c>
      <c r="L77" s="98">
        <f t="shared" si="5"/>
        <v>33.420703166632705</v>
      </c>
      <c r="M77" s="403">
        <v>28.087975</v>
      </c>
      <c r="N77" s="403">
        <v>29.332999999999998</v>
      </c>
      <c r="O77" s="403">
        <v>31.655000000000001</v>
      </c>
      <c r="P77" s="403">
        <v>35.049138037036997</v>
      </c>
      <c r="Q77" s="403">
        <v>38.582999999999998</v>
      </c>
      <c r="R77" s="403">
        <v>40.866050000000001</v>
      </c>
      <c r="S77" s="403">
        <v>42.030025000000002</v>
      </c>
      <c r="T77" s="403">
        <v>3.4515071142043898</v>
      </c>
      <c r="U77" s="87" t="s">
        <v>2911</v>
      </c>
    </row>
    <row r="78" spans="1:21">
      <c r="A78" s="87" t="s">
        <v>7376</v>
      </c>
      <c r="B78" s="87">
        <v>36</v>
      </c>
      <c r="C78" s="87" t="s">
        <v>2885</v>
      </c>
      <c r="D78" s="87" t="s">
        <v>2864</v>
      </c>
      <c r="E78" s="87" t="s">
        <v>2882</v>
      </c>
      <c r="F78" s="87">
        <v>457.69</v>
      </c>
      <c r="G78" s="87" t="s">
        <v>2890</v>
      </c>
      <c r="H78" s="87" t="s">
        <v>2900</v>
      </c>
      <c r="I78" s="98">
        <f t="shared" si="4"/>
        <v>98.032526315789482</v>
      </c>
      <c r="J78" s="87">
        <v>0.84</v>
      </c>
      <c r="K78" s="87" t="s">
        <v>4963</v>
      </c>
      <c r="L78" s="98">
        <f t="shared" si="5"/>
        <v>33.420703166632705</v>
      </c>
      <c r="M78" s="403">
        <v>27.981950000000001</v>
      </c>
      <c r="N78" s="403">
        <v>29.3109</v>
      </c>
      <c r="O78" s="403">
        <v>31.62</v>
      </c>
      <c r="P78" s="403">
        <v>35.030234111111099</v>
      </c>
      <c r="Q78" s="403">
        <v>38.592149999999997</v>
      </c>
      <c r="R78" s="403">
        <v>40.779049999999998</v>
      </c>
      <c r="S78" s="403">
        <v>41.947024999999996</v>
      </c>
      <c r="T78" s="403">
        <v>3.4673416508547499</v>
      </c>
      <c r="U78" s="87" t="s">
        <v>2911</v>
      </c>
    </row>
    <row r="79" spans="1:21">
      <c r="A79" s="87" t="s">
        <v>7377</v>
      </c>
      <c r="B79" s="87">
        <v>39</v>
      </c>
      <c r="C79" s="87" t="s">
        <v>2881</v>
      </c>
      <c r="D79" s="87" t="s">
        <v>2864</v>
      </c>
      <c r="E79" s="87" t="s">
        <v>2882</v>
      </c>
      <c r="F79" s="87">
        <v>460.89</v>
      </c>
      <c r="G79" s="87" t="s">
        <v>2892</v>
      </c>
      <c r="H79" s="87" t="s">
        <v>2900</v>
      </c>
      <c r="I79" s="98">
        <f t="shared" si="4"/>
        <v>98.403052631578959</v>
      </c>
      <c r="J79" s="87">
        <v>0.85</v>
      </c>
      <c r="K79" s="87" t="s">
        <v>4963</v>
      </c>
      <c r="L79" s="98">
        <f t="shared" si="5"/>
        <v>33.772254518857622</v>
      </c>
      <c r="M79" s="403">
        <v>28.47</v>
      </c>
      <c r="N79" s="403">
        <v>29.704000000000001</v>
      </c>
      <c r="O79" s="403">
        <v>32.048999999999999</v>
      </c>
      <c r="P79" s="403">
        <v>35.451358296296299</v>
      </c>
      <c r="Q79" s="403">
        <v>39.033999999999999</v>
      </c>
      <c r="R79" s="403">
        <v>41.21405</v>
      </c>
      <c r="S79" s="403">
        <v>42.417025000000002</v>
      </c>
      <c r="T79" s="403">
        <v>3.4519193446598901</v>
      </c>
      <c r="U79" s="87" t="s">
        <v>2911</v>
      </c>
    </row>
    <row r="80" spans="1:21">
      <c r="A80" s="87" t="s">
        <v>7378</v>
      </c>
      <c r="B80" s="87">
        <v>42</v>
      </c>
      <c r="C80" s="87" t="s">
        <v>2885</v>
      </c>
      <c r="D80" s="87" t="s">
        <v>2864</v>
      </c>
      <c r="E80" s="87" t="s">
        <v>2882</v>
      </c>
      <c r="F80" s="87">
        <v>464.85</v>
      </c>
      <c r="G80" s="87" t="s">
        <v>2892</v>
      </c>
      <c r="H80" s="87" t="s">
        <v>2900</v>
      </c>
      <c r="I80" s="98">
        <f t="shared" si="4"/>
        <v>98.861578947368429</v>
      </c>
      <c r="J80" s="87">
        <v>0.84</v>
      </c>
      <c r="K80" s="87" t="s">
        <v>4964</v>
      </c>
      <c r="L80" s="98">
        <f t="shared" si="5"/>
        <v>33.420703166632705</v>
      </c>
      <c r="M80" s="403">
        <v>28.0899</v>
      </c>
      <c r="N80" s="403">
        <v>29.341899999999999</v>
      </c>
      <c r="O80" s="403">
        <v>31.602</v>
      </c>
      <c r="P80" s="403">
        <v>35.0363778888889</v>
      </c>
      <c r="Q80" s="403">
        <v>38.534999999999997</v>
      </c>
      <c r="R80" s="403">
        <v>40.761150000000001</v>
      </c>
      <c r="S80" s="403">
        <v>41.921999999999997</v>
      </c>
      <c r="T80" s="403">
        <v>3.4438253267329699</v>
      </c>
      <c r="U80" s="87" t="s">
        <v>2911</v>
      </c>
    </row>
    <row r="81" spans="1:21">
      <c r="A81" s="87" t="s">
        <v>7379</v>
      </c>
      <c r="B81" s="87">
        <v>45</v>
      </c>
      <c r="C81" s="87" t="s">
        <v>2881</v>
      </c>
      <c r="D81" s="87" t="s">
        <v>2864</v>
      </c>
      <c r="E81" s="87" t="s">
        <v>2882</v>
      </c>
      <c r="F81" s="87">
        <v>469.22</v>
      </c>
      <c r="G81" s="87" t="s">
        <v>2892</v>
      </c>
      <c r="H81" s="87" t="s">
        <v>2900</v>
      </c>
      <c r="I81" s="98">
        <f t="shared" si="4"/>
        <v>99.367578947368429</v>
      </c>
      <c r="J81" s="87">
        <v>0.83</v>
      </c>
      <c r="K81" s="87" t="s">
        <v>4963</v>
      </c>
      <c r="L81" s="98">
        <f t="shared" si="5"/>
        <v>33.064941518523455</v>
      </c>
      <c r="M81" s="403">
        <v>27.606950000000001</v>
      </c>
      <c r="N81" s="403">
        <v>28.854849999999999</v>
      </c>
      <c r="O81" s="403">
        <v>31.12585</v>
      </c>
      <c r="P81" s="403">
        <v>34.579925703703701</v>
      </c>
      <c r="Q81" s="403">
        <v>38.061</v>
      </c>
      <c r="R81" s="403">
        <v>40.311</v>
      </c>
      <c r="S81" s="403">
        <v>41.441025000000003</v>
      </c>
      <c r="T81" s="403">
        <v>3.4377526484513901</v>
      </c>
      <c r="U81" s="87" t="s">
        <v>2911</v>
      </c>
    </row>
    <row r="82" spans="1:21">
      <c r="A82" s="87" t="s">
        <v>7380</v>
      </c>
      <c r="B82" s="87">
        <v>48</v>
      </c>
      <c r="C82" s="87" t="s">
        <v>2885</v>
      </c>
      <c r="D82" s="87" t="s">
        <v>2864</v>
      </c>
      <c r="E82" s="87" t="s">
        <v>2882</v>
      </c>
      <c r="F82" s="87">
        <v>472.77</v>
      </c>
      <c r="G82" s="87" t="s">
        <v>2892</v>
      </c>
      <c r="H82" s="87" t="s">
        <v>2901</v>
      </c>
      <c r="I82" s="98">
        <f t="shared" si="4"/>
        <v>99.778631578947369</v>
      </c>
      <c r="J82" s="87">
        <v>0.82</v>
      </c>
      <c r="K82" s="87" t="s">
        <v>4963</v>
      </c>
      <c r="L82" s="98">
        <f t="shared" si="5"/>
        <v>32.704867503046223</v>
      </c>
      <c r="M82" s="403">
        <v>27.277750000000001</v>
      </c>
      <c r="N82" s="403">
        <v>28.548999999999999</v>
      </c>
      <c r="O82" s="403">
        <v>30.718</v>
      </c>
      <c r="P82" s="403">
        <v>34.143347259259301</v>
      </c>
      <c r="Q82" s="403">
        <v>37.642000000000003</v>
      </c>
      <c r="R82" s="403">
        <v>39.895049999999998</v>
      </c>
      <c r="S82" s="403">
        <v>40.918025</v>
      </c>
      <c r="T82" s="403">
        <v>3.4199763021379801</v>
      </c>
      <c r="U82" s="87" t="s">
        <v>2911</v>
      </c>
    </row>
    <row r="83" spans="1:21">
      <c r="A83" s="87" t="s">
        <v>7381</v>
      </c>
      <c r="B83" s="87">
        <v>51</v>
      </c>
      <c r="C83" s="87" t="s">
        <v>2885</v>
      </c>
      <c r="D83" s="87" t="s">
        <v>2864</v>
      </c>
      <c r="E83" s="87" t="s">
        <v>2882</v>
      </c>
      <c r="F83" s="87">
        <v>475.58</v>
      </c>
      <c r="G83" s="87" t="s">
        <v>2890</v>
      </c>
      <c r="H83" s="87" t="s">
        <v>2902</v>
      </c>
      <c r="I83" s="98">
        <f t="shared" si="4"/>
        <v>100.104</v>
      </c>
      <c r="J83" s="87">
        <v>0.87</v>
      </c>
      <c r="K83" s="87" t="s">
        <v>4963</v>
      </c>
      <c r="L83" s="98">
        <f t="shared" si="5"/>
        <v>34.463116879113507</v>
      </c>
      <c r="M83" s="403">
        <v>29.226925000000001</v>
      </c>
      <c r="N83" s="403">
        <v>30.536999999999999</v>
      </c>
      <c r="O83" s="403">
        <v>32.844549999999998</v>
      </c>
      <c r="P83" s="403">
        <v>36.335086296296303</v>
      </c>
      <c r="Q83" s="403">
        <v>39.928150000000002</v>
      </c>
      <c r="R83" s="403">
        <v>42.289099999999998</v>
      </c>
      <c r="S83" s="403">
        <v>43.423025000000003</v>
      </c>
      <c r="T83" s="403">
        <v>3.53218021498212</v>
      </c>
      <c r="U83" s="87" t="s">
        <v>2911</v>
      </c>
    </row>
    <row r="84" spans="1:21">
      <c r="A84" s="87" t="s">
        <v>7382</v>
      </c>
      <c r="B84" s="87">
        <v>54</v>
      </c>
      <c r="C84" s="87" t="s">
        <v>2881</v>
      </c>
      <c r="D84" s="87" t="s">
        <v>2864</v>
      </c>
      <c r="E84" s="87" t="s">
        <v>2882</v>
      </c>
      <c r="F84" s="87">
        <v>477.18</v>
      </c>
      <c r="G84" s="87" t="s">
        <v>2890</v>
      </c>
      <c r="H84" s="87" t="s">
        <v>2902</v>
      </c>
      <c r="I84" s="98">
        <f t="shared" si="4"/>
        <v>100.28926315789474</v>
      </c>
      <c r="J84" s="87">
        <v>0.85</v>
      </c>
      <c r="K84" s="87" t="s">
        <v>4964</v>
      </c>
      <c r="L84" s="98">
        <f t="shared" si="5"/>
        <v>33.772254518857622</v>
      </c>
      <c r="M84" s="403">
        <v>28.458925000000001</v>
      </c>
      <c r="N84" s="403">
        <v>29.731950000000001</v>
      </c>
      <c r="O84" s="403">
        <v>32.043849999999999</v>
      </c>
      <c r="P84" s="403">
        <v>35.458982666666699</v>
      </c>
      <c r="Q84" s="403">
        <v>38.993299999999998</v>
      </c>
      <c r="R84" s="403">
        <v>41.27505</v>
      </c>
      <c r="S84" s="403">
        <v>42.413125000000001</v>
      </c>
      <c r="T84" s="403">
        <v>3.4682903635970002</v>
      </c>
      <c r="U84" s="87" t="s">
        <v>2911</v>
      </c>
    </row>
    <row r="85" spans="1:21">
      <c r="A85" s="87" t="s">
        <v>7383</v>
      </c>
      <c r="B85" s="87">
        <v>56</v>
      </c>
      <c r="C85" s="87" t="s">
        <v>2885</v>
      </c>
      <c r="D85" s="87" t="s">
        <v>2864</v>
      </c>
      <c r="E85" s="87" t="s">
        <v>2882</v>
      </c>
      <c r="F85" s="87">
        <v>479.23</v>
      </c>
      <c r="G85" s="87" t="s">
        <v>2892</v>
      </c>
      <c r="H85" s="87" t="s">
        <v>2902</v>
      </c>
      <c r="I85" s="98">
        <f t="shared" si="4"/>
        <v>100.52663157894737</v>
      </c>
      <c r="J85" s="87">
        <v>0.87</v>
      </c>
      <c r="K85" s="87" t="s">
        <v>4964</v>
      </c>
      <c r="L85" s="98">
        <f t="shared" si="5"/>
        <v>34.463116879113507</v>
      </c>
      <c r="M85" s="403">
        <v>29.282924999999999</v>
      </c>
      <c r="N85" s="403">
        <v>30.64095</v>
      </c>
      <c r="O85" s="403">
        <v>32.911999999999999</v>
      </c>
      <c r="P85" s="403">
        <v>36.376950000000001</v>
      </c>
      <c r="Q85" s="403">
        <v>39.962000000000003</v>
      </c>
      <c r="R85" s="403">
        <v>42.242100000000001</v>
      </c>
      <c r="S85" s="403">
        <v>43.395024999999997</v>
      </c>
      <c r="T85" s="403">
        <v>3.50581254401619</v>
      </c>
      <c r="U85" s="87" t="s">
        <v>2911</v>
      </c>
    </row>
    <row r="86" spans="1:21">
      <c r="A86" s="87" t="s">
        <v>7384</v>
      </c>
      <c r="B86" s="87">
        <v>58</v>
      </c>
      <c r="C86" s="87" t="s">
        <v>2881</v>
      </c>
      <c r="D86" s="87" t="s">
        <v>2864</v>
      </c>
      <c r="E86" s="87" t="s">
        <v>2882</v>
      </c>
      <c r="F86" s="87">
        <v>481.62</v>
      </c>
      <c r="G86" s="87" t="s">
        <v>2903</v>
      </c>
      <c r="H86" s="87" t="s">
        <v>2902</v>
      </c>
      <c r="I86" s="98">
        <f t="shared" si="4"/>
        <v>100.80336842105264</v>
      </c>
      <c r="J86" s="87">
        <v>0.87</v>
      </c>
      <c r="K86" s="87" t="s">
        <v>4963</v>
      </c>
      <c r="L86" s="98">
        <f t="shared" si="5"/>
        <v>34.463116879113507</v>
      </c>
      <c r="M86" s="403">
        <v>29.217974999999999</v>
      </c>
      <c r="N86" s="403">
        <v>30.5169</v>
      </c>
      <c r="O86" s="403">
        <v>32.85</v>
      </c>
      <c r="P86" s="403">
        <v>36.357047814814798</v>
      </c>
      <c r="Q86" s="403">
        <v>39.963000000000001</v>
      </c>
      <c r="R86" s="403">
        <v>42.214149999999997</v>
      </c>
      <c r="S86" s="403">
        <v>43.528075000000001</v>
      </c>
      <c r="T86" s="403">
        <v>3.53394872749324</v>
      </c>
      <c r="U86" s="87" t="s">
        <v>2911</v>
      </c>
    </row>
    <row r="87" spans="1:21">
      <c r="A87" s="87" t="s">
        <v>7385</v>
      </c>
      <c r="B87" s="87">
        <v>61</v>
      </c>
      <c r="C87" s="87" t="s">
        <v>2881</v>
      </c>
      <c r="D87" s="87" t="s">
        <v>2864</v>
      </c>
      <c r="E87" s="87" t="s">
        <v>2882</v>
      </c>
      <c r="F87" s="87">
        <v>486.14</v>
      </c>
      <c r="G87" s="87" t="s">
        <v>2904</v>
      </c>
      <c r="H87" s="87" t="s">
        <v>2902</v>
      </c>
      <c r="I87" s="98">
        <f t="shared" si="4"/>
        <v>101.32673684210526</v>
      </c>
      <c r="J87" s="87">
        <v>0.89</v>
      </c>
      <c r="K87" s="87" t="s">
        <v>4964</v>
      </c>
      <c r="L87" s="98">
        <f t="shared" si="5"/>
        <v>35.138276454512038</v>
      </c>
      <c r="M87" s="403">
        <v>30.131975000000001</v>
      </c>
      <c r="N87" s="403">
        <v>31.445</v>
      </c>
      <c r="O87" s="403">
        <v>33.729999999999997</v>
      </c>
      <c r="P87" s="403">
        <v>37.230608851851898</v>
      </c>
      <c r="Q87" s="403">
        <v>40.884149999999998</v>
      </c>
      <c r="R87" s="403">
        <v>43.093049999999998</v>
      </c>
      <c r="S87" s="403">
        <v>44.26305</v>
      </c>
      <c r="T87" s="403">
        <v>3.53143682748596</v>
      </c>
      <c r="U87" s="87" t="s">
        <v>2911</v>
      </c>
    </row>
    <row r="88" spans="1:21">
      <c r="A88" s="87" t="s">
        <v>7386</v>
      </c>
      <c r="B88" s="87">
        <v>63</v>
      </c>
      <c r="C88" s="87" t="s">
        <v>2881</v>
      </c>
      <c r="D88" s="87" t="s">
        <v>2864</v>
      </c>
      <c r="E88" s="87" t="s">
        <v>2882</v>
      </c>
      <c r="F88" s="87">
        <v>491.14</v>
      </c>
      <c r="G88" s="87" t="s">
        <v>2903</v>
      </c>
      <c r="H88" s="87" t="s">
        <v>2902</v>
      </c>
      <c r="I88" s="98">
        <f t="shared" si="4"/>
        <v>101.90568421052632</v>
      </c>
      <c r="J88" s="87">
        <v>0.88</v>
      </c>
      <c r="K88" s="87" t="s">
        <v>4963</v>
      </c>
      <c r="L88" s="98">
        <f t="shared" si="5"/>
        <v>34.802614775071532</v>
      </c>
      <c r="M88" s="403">
        <v>29.656974999999999</v>
      </c>
      <c r="N88" s="403">
        <v>30.939</v>
      </c>
      <c r="O88" s="403">
        <v>33.267000000000003</v>
      </c>
      <c r="P88" s="403">
        <v>36.768474407407403</v>
      </c>
      <c r="Q88" s="403">
        <v>40.37415</v>
      </c>
      <c r="R88" s="403">
        <v>42.585999999999999</v>
      </c>
      <c r="S88" s="403">
        <v>43.734050000000003</v>
      </c>
      <c r="T88" s="403">
        <v>3.5179622512172402</v>
      </c>
      <c r="U88" s="87" t="s">
        <v>2911</v>
      </c>
    </row>
    <row r="89" spans="1:21">
      <c r="A89" s="87" t="s">
        <v>7387</v>
      </c>
      <c r="B89" s="87">
        <v>66</v>
      </c>
      <c r="C89" s="87" t="s">
        <v>2885</v>
      </c>
      <c r="D89" s="87" t="s">
        <v>2864</v>
      </c>
      <c r="E89" s="87" t="s">
        <v>2882</v>
      </c>
      <c r="F89" s="87">
        <v>495.68</v>
      </c>
      <c r="G89" s="87" t="s">
        <v>2903</v>
      </c>
      <c r="H89" s="87" t="s">
        <v>2902</v>
      </c>
      <c r="I89" s="98">
        <f t="shared" si="4"/>
        <v>102.43136842105264</v>
      </c>
      <c r="J89" s="87">
        <v>0.89</v>
      </c>
      <c r="K89" s="87" t="s">
        <v>4963</v>
      </c>
      <c r="L89" s="98">
        <f t="shared" si="5"/>
        <v>35.138276454512038</v>
      </c>
      <c r="M89" s="403">
        <v>30.01</v>
      </c>
      <c r="N89" s="403">
        <v>31.306950000000001</v>
      </c>
      <c r="O89" s="403">
        <v>33.668999999999997</v>
      </c>
      <c r="P89" s="403">
        <v>37.227157296296298</v>
      </c>
      <c r="Q89" s="403">
        <v>40.889000000000003</v>
      </c>
      <c r="R89" s="403">
        <v>43.037999999999997</v>
      </c>
      <c r="S89" s="403">
        <v>44.258000000000003</v>
      </c>
      <c r="T89" s="403">
        <v>3.5574907392572102</v>
      </c>
      <c r="U89" s="87" t="s">
        <v>2911</v>
      </c>
    </row>
    <row r="90" spans="1:21">
      <c r="A90" s="87" t="s">
        <v>7388</v>
      </c>
      <c r="B90" s="87">
        <v>69</v>
      </c>
      <c r="C90" s="87" t="s">
        <v>2885</v>
      </c>
      <c r="D90" s="87" t="s">
        <v>2864</v>
      </c>
      <c r="E90" s="87" t="s">
        <v>2882</v>
      </c>
      <c r="F90" s="87">
        <v>501.12</v>
      </c>
      <c r="G90" s="87" t="s">
        <v>2903</v>
      </c>
      <c r="H90" s="87" t="s">
        <v>2902</v>
      </c>
      <c r="I90" s="98">
        <f t="shared" si="4"/>
        <v>103.06126315789474</v>
      </c>
      <c r="J90" s="87">
        <v>0.86</v>
      </c>
      <c r="K90" s="87" t="s">
        <v>4964</v>
      </c>
      <c r="L90" s="98">
        <f t="shared" si="5"/>
        <v>34.119694065060031</v>
      </c>
      <c r="M90" s="403">
        <v>28.853950000000001</v>
      </c>
      <c r="N90" s="403">
        <v>30.17295</v>
      </c>
      <c r="O90" s="403">
        <v>32.464849999999998</v>
      </c>
      <c r="P90" s="403">
        <v>35.904587629629603</v>
      </c>
      <c r="Q90" s="403">
        <v>39.491999999999997</v>
      </c>
      <c r="R90" s="403">
        <v>41.709150000000001</v>
      </c>
      <c r="S90" s="403">
        <v>42.945025000000001</v>
      </c>
      <c r="T90" s="403">
        <v>3.4895139435925802</v>
      </c>
      <c r="U90" s="87" t="s">
        <v>2911</v>
      </c>
    </row>
    <row r="91" spans="1:21">
      <c r="A91" s="87" t="s">
        <v>7389</v>
      </c>
      <c r="B91" s="87">
        <v>74</v>
      </c>
      <c r="C91" s="87" t="s">
        <v>2881</v>
      </c>
      <c r="D91" s="87" t="s">
        <v>2864</v>
      </c>
      <c r="E91" s="87" t="s">
        <v>2882</v>
      </c>
      <c r="F91" s="87">
        <v>510.81</v>
      </c>
      <c r="G91" s="87" t="s">
        <v>2903</v>
      </c>
      <c r="H91" s="87" t="s">
        <v>2902</v>
      </c>
      <c r="I91" s="98">
        <f t="shared" si="4"/>
        <v>104.18326315789474</v>
      </c>
      <c r="J91" s="87">
        <v>0.89</v>
      </c>
      <c r="K91" s="87" t="s">
        <v>4963</v>
      </c>
      <c r="L91" s="98">
        <f t="shared" si="5"/>
        <v>35.138276454512038</v>
      </c>
      <c r="M91" s="403">
        <v>30.046949999999999</v>
      </c>
      <c r="N91" s="403">
        <v>31.3429</v>
      </c>
      <c r="O91" s="403">
        <v>33.670999999999999</v>
      </c>
      <c r="P91" s="403">
        <v>37.2079068888889</v>
      </c>
      <c r="Q91" s="403">
        <v>40.845999999999997</v>
      </c>
      <c r="R91" s="403">
        <v>43.154249999999998</v>
      </c>
      <c r="S91" s="403">
        <v>44.387075000000003</v>
      </c>
      <c r="T91" s="403">
        <v>3.5529320903870598</v>
      </c>
      <c r="U91" s="87" t="s">
        <v>2911</v>
      </c>
    </row>
    <row r="92" spans="1:21">
      <c r="A92" s="87" t="s">
        <v>7390</v>
      </c>
      <c r="B92" s="87">
        <v>78</v>
      </c>
      <c r="C92" s="87" t="s">
        <v>2885</v>
      </c>
      <c r="D92" s="87" t="s">
        <v>2864</v>
      </c>
      <c r="E92" s="87" t="s">
        <v>2882</v>
      </c>
      <c r="F92" s="87">
        <v>516.54999999999995</v>
      </c>
      <c r="G92" s="87" t="s">
        <v>2903</v>
      </c>
      <c r="H92" s="87" t="s">
        <v>2902</v>
      </c>
      <c r="I92" s="98">
        <f t="shared" si="4"/>
        <v>104.84789473684211</v>
      </c>
      <c r="J92" s="87">
        <v>0.89</v>
      </c>
      <c r="K92" s="87" t="s">
        <v>4963</v>
      </c>
      <c r="L92" s="98">
        <f t="shared" si="5"/>
        <v>35.138276454512038</v>
      </c>
      <c r="M92" s="403">
        <v>30.071000000000002</v>
      </c>
      <c r="N92" s="403">
        <v>31.389849999999999</v>
      </c>
      <c r="O92" s="403">
        <v>33.707999999999998</v>
      </c>
      <c r="P92" s="403">
        <v>37.238344370370399</v>
      </c>
      <c r="Q92" s="403">
        <v>40.896999999999998</v>
      </c>
      <c r="R92" s="403">
        <v>43.140050000000002</v>
      </c>
      <c r="S92" s="403">
        <v>44.375</v>
      </c>
      <c r="T92" s="403">
        <v>3.55029325521273</v>
      </c>
      <c r="U92" s="87" t="s">
        <v>2911</v>
      </c>
    </row>
  </sheetData>
  <mergeCells count="1">
    <mergeCell ref="M1:T1"/>
  </mergeCells>
  <phoneticPr fontId="3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opLeftCell="G1" zoomScale="130" zoomScaleNormal="130" workbookViewId="0">
      <pane ySplit="2" topLeftCell="A3" activePane="bottomLeft" state="frozen"/>
      <selection activeCell="I1" sqref="I1"/>
      <selection pane="bottomLeft" activeCell="W17" sqref="W17"/>
    </sheetView>
  </sheetViews>
  <sheetFormatPr defaultColWidth="8.77734375" defaultRowHeight="10.8"/>
  <cols>
    <col min="1" max="1" width="8.77734375" style="101"/>
    <col min="2" max="2" width="12.44140625" style="101" customWidth="1"/>
    <col min="3" max="5" width="8.77734375" style="101"/>
    <col min="6" max="6" width="8.77734375" style="103"/>
    <col min="7" max="9" width="8.77734375" style="101"/>
    <col min="10" max="10" width="8.77734375" style="420"/>
    <col min="11" max="11" width="9" style="420" customWidth="1"/>
    <col min="12" max="19" width="5.33203125" style="420" customWidth="1"/>
    <col min="20" max="20" width="8.77734375" style="420"/>
    <col min="21" max="16384" width="8.77734375" style="101"/>
  </cols>
  <sheetData>
    <row r="1" spans="1:20" s="420" customFormat="1" ht="14.4">
      <c r="F1" s="421"/>
      <c r="L1" s="439" t="s">
        <v>9521</v>
      </c>
      <c r="M1" s="440"/>
      <c r="N1" s="440"/>
      <c r="O1" s="440"/>
      <c r="P1" s="440"/>
      <c r="Q1" s="440"/>
      <c r="R1" s="440"/>
      <c r="S1" s="440"/>
    </row>
    <row r="2" spans="1:20" s="100" customFormat="1" ht="34.200000000000003" thickBot="1">
      <c r="A2" s="117" t="s">
        <v>4972</v>
      </c>
      <c r="B2" s="70" t="s">
        <v>1</v>
      </c>
      <c r="C2" s="70" t="s">
        <v>2163</v>
      </c>
      <c r="D2" s="70" t="s">
        <v>2165</v>
      </c>
      <c r="E2" s="70" t="s">
        <v>998</v>
      </c>
      <c r="F2" s="70" t="s">
        <v>2410</v>
      </c>
      <c r="G2" s="70" t="s">
        <v>2782</v>
      </c>
      <c r="H2" s="70" t="s">
        <v>245</v>
      </c>
      <c r="I2" s="70" t="s">
        <v>2783</v>
      </c>
      <c r="J2" s="416" t="s">
        <v>2411</v>
      </c>
      <c r="K2" s="416" t="s">
        <v>2795</v>
      </c>
      <c r="L2" s="251">
        <v>2.5000000000000001E-2</v>
      </c>
      <c r="M2" s="251">
        <v>0.05</v>
      </c>
      <c r="N2" s="251">
        <v>0.15</v>
      </c>
      <c r="O2" s="251" t="s">
        <v>9519</v>
      </c>
      <c r="P2" s="251">
        <v>0.85</v>
      </c>
      <c r="Q2" s="251">
        <v>0.95</v>
      </c>
      <c r="R2" s="251">
        <v>0.97499999999999998</v>
      </c>
      <c r="S2" s="251" t="s">
        <v>9518</v>
      </c>
      <c r="T2" s="416" t="s">
        <v>1830</v>
      </c>
    </row>
    <row r="3" spans="1:20" ht="11.4" thickTop="1">
      <c r="A3" s="101" t="s">
        <v>9322</v>
      </c>
      <c r="B3" s="104" t="s">
        <v>2920</v>
      </c>
      <c r="C3" s="104" t="s">
        <v>2921</v>
      </c>
      <c r="D3" s="104">
        <v>-19.88</v>
      </c>
      <c r="E3" s="104">
        <v>112.25</v>
      </c>
      <c r="F3" s="105">
        <v>78.644200892857157</v>
      </c>
      <c r="G3" s="106">
        <v>-2.5499999999999998</v>
      </c>
      <c r="H3" s="104">
        <f>16.1-4.64*(G3+1)+0.09*(G3+1)*(G3+1)</f>
        <v>23.508225000000003</v>
      </c>
      <c r="I3" s="106">
        <v>2.61</v>
      </c>
      <c r="J3" s="418" t="s">
        <v>2913</v>
      </c>
      <c r="K3" s="153" t="s">
        <v>2914</v>
      </c>
      <c r="L3" s="403">
        <v>18.141809457610201</v>
      </c>
      <c r="M3" s="403">
        <v>18.769623328800702</v>
      </c>
      <c r="N3" s="403">
        <v>20.064728605287701</v>
      </c>
      <c r="O3" s="403">
        <v>22.261703407779301</v>
      </c>
      <c r="P3" s="403">
        <v>24.4328418156609</v>
      </c>
      <c r="Q3" s="403">
        <v>25.7285755605145</v>
      </c>
      <c r="R3" s="403">
        <v>26.446215507941599</v>
      </c>
      <c r="S3" s="403">
        <v>2.1109575821590298</v>
      </c>
      <c r="T3" s="419" t="s">
        <v>2912</v>
      </c>
    </row>
    <row r="4" spans="1:20">
      <c r="A4" s="101" t="s">
        <v>9324</v>
      </c>
      <c r="B4" s="104" t="s">
        <v>2920</v>
      </c>
      <c r="C4" s="104" t="s">
        <v>2921</v>
      </c>
      <c r="D4" s="104">
        <v>-19.88</v>
      </c>
      <c r="E4" s="104">
        <v>112.25</v>
      </c>
      <c r="F4" s="105">
        <v>78.735941964285715</v>
      </c>
      <c r="G4" s="106">
        <v>-2</v>
      </c>
      <c r="H4" s="104">
        <f t="shared" ref="H4:H67" si="0">16.1-4.64*(G4+1)+0.09*(G4+1)*(G4+1)</f>
        <v>20.830000000000002</v>
      </c>
      <c r="I4" s="106">
        <v>2.76</v>
      </c>
      <c r="J4" s="418" t="s">
        <v>2913</v>
      </c>
      <c r="K4" s="153" t="s">
        <v>2914</v>
      </c>
      <c r="L4" s="403">
        <v>16.185720843687299</v>
      </c>
      <c r="M4" s="403">
        <v>16.809663866165899</v>
      </c>
      <c r="N4" s="403">
        <v>18.064023503075202</v>
      </c>
      <c r="O4" s="403">
        <v>20.273639608302599</v>
      </c>
      <c r="P4" s="403">
        <v>22.470113450547402</v>
      </c>
      <c r="Q4" s="403">
        <v>23.7201802527666</v>
      </c>
      <c r="R4" s="403">
        <v>24.472996695491201</v>
      </c>
      <c r="S4" s="403">
        <v>2.1123444424438902</v>
      </c>
      <c r="T4" s="419" t="s">
        <v>2912</v>
      </c>
    </row>
    <row r="5" spans="1:20">
      <c r="A5" s="101" t="s">
        <v>9325</v>
      </c>
      <c r="B5" s="104" t="s">
        <v>2920</v>
      </c>
      <c r="C5" s="104" t="s">
        <v>2921</v>
      </c>
      <c r="D5" s="104">
        <v>-19.88</v>
      </c>
      <c r="E5" s="104">
        <v>112.25</v>
      </c>
      <c r="F5" s="105">
        <v>78.828294642857145</v>
      </c>
      <c r="G5" s="106">
        <v>-2.52</v>
      </c>
      <c r="H5" s="104">
        <f t="shared" si="0"/>
        <v>23.360735999999999</v>
      </c>
      <c r="I5" s="106">
        <v>2.44</v>
      </c>
      <c r="J5" s="418" t="s">
        <v>2913</v>
      </c>
      <c r="K5" s="153" t="s">
        <v>2914</v>
      </c>
      <c r="L5" s="403">
        <v>17.866393115993599</v>
      </c>
      <c r="M5" s="403">
        <v>18.556451879361202</v>
      </c>
      <c r="N5" s="403">
        <v>19.928004890340901</v>
      </c>
      <c r="O5" s="403">
        <v>22.154198635198899</v>
      </c>
      <c r="P5" s="403">
        <v>24.398073929446401</v>
      </c>
      <c r="Q5" s="403">
        <v>25.664750571907099</v>
      </c>
      <c r="R5" s="403">
        <v>26.327370033413999</v>
      </c>
      <c r="S5" s="403">
        <v>2.15717107084226</v>
      </c>
      <c r="T5" s="419" t="s">
        <v>2912</v>
      </c>
    </row>
    <row r="6" spans="1:20">
      <c r="A6" s="101" t="s">
        <v>9326</v>
      </c>
      <c r="B6" s="104" t="s">
        <v>2920</v>
      </c>
      <c r="C6" s="104" t="s">
        <v>2921</v>
      </c>
      <c r="D6" s="104">
        <v>-19.88</v>
      </c>
      <c r="E6" s="104">
        <v>112.25</v>
      </c>
      <c r="F6" s="105">
        <v>79.025843750000007</v>
      </c>
      <c r="G6" s="106">
        <v>-2.4900000000000002</v>
      </c>
      <c r="H6" s="104">
        <f t="shared" si="0"/>
        <v>23.213409000000002</v>
      </c>
      <c r="I6" s="106">
        <v>2.93</v>
      </c>
      <c r="J6" s="418" t="s">
        <v>2913</v>
      </c>
      <c r="K6" s="153" t="s">
        <v>2914</v>
      </c>
      <c r="L6" s="403">
        <v>17.867974829645199</v>
      </c>
      <c r="M6" s="403">
        <v>18.567761691391102</v>
      </c>
      <c r="N6" s="403">
        <v>19.814351620276</v>
      </c>
      <c r="O6" s="403">
        <v>22.0427497475576</v>
      </c>
      <c r="P6" s="403">
        <v>24.2934713689279</v>
      </c>
      <c r="Q6" s="403">
        <v>25.563506419831999</v>
      </c>
      <c r="R6" s="403">
        <v>26.213703297339102</v>
      </c>
      <c r="S6" s="403">
        <v>2.1331830228224602</v>
      </c>
      <c r="T6" s="419" t="s">
        <v>2912</v>
      </c>
    </row>
    <row r="7" spans="1:20">
      <c r="A7" s="101" t="s">
        <v>9327</v>
      </c>
      <c r="B7" s="104" t="s">
        <v>2920</v>
      </c>
      <c r="C7" s="104" t="s">
        <v>2921</v>
      </c>
      <c r="D7" s="104">
        <v>-19.88</v>
      </c>
      <c r="E7" s="104">
        <v>112.25</v>
      </c>
      <c r="F7" s="105">
        <v>79.120031250000011</v>
      </c>
      <c r="G7" s="106">
        <v>-1.73</v>
      </c>
      <c r="H7" s="104">
        <f t="shared" si="0"/>
        <v>19.535161000000002</v>
      </c>
      <c r="I7" s="106">
        <v>2.93</v>
      </c>
      <c r="J7" s="418" t="s">
        <v>2913</v>
      </c>
      <c r="K7" s="153" t="s">
        <v>2914</v>
      </c>
      <c r="L7" s="403">
        <v>15.170960755787</v>
      </c>
      <c r="M7" s="403">
        <v>15.844356869430399</v>
      </c>
      <c r="N7" s="403">
        <v>17.126306229352</v>
      </c>
      <c r="O7" s="403">
        <v>19.373293887633501</v>
      </c>
      <c r="P7" s="403">
        <v>21.582091129108299</v>
      </c>
      <c r="Q7" s="403">
        <v>22.854095271733598</v>
      </c>
      <c r="R7" s="403">
        <v>23.5899306688083</v>
      </c>
      <c r="S7" s="403">
        <v>2.1473046650678298</v>
      </c>
      <c r="T7" s="419" t="s">
        <v>2912</v>
      </c>
    </row>
    <row r="8" spans="1:20">
      <c r="A8" s="101" t="s">
        <v>9328</v>
      </c>
      <c r="B8" s="104" t="s">
        <v>2920</v>
      </c>
      <c r="C8" s="104" t="s">
        <v>2921</v>
      </c>
      <c r="D8" s="104">
        <v>-19.88</v>
      </c>
      <c r="E8" s="104">
        <v>112.25</v>
      </c>
      <c r="F8" s="105">
        <v>79.218500000000006</v>
      </c>
      <c r="G8" s="106">
        <v>-2.4300000000000002</v>
      </c>
      <c r="H8" s="104">
        <f t="shared" si="0"/>
        <v>22.919241000000003</v>
      </c>
      <c r="I8" s="106">
        <v>2.77</v>
      </c>
      <c r="J8" s="418" t="s">
        <v>2913</v>
      </c>
      <c r="K8" s="153" t="s">
        <v>2914</v>
      </c>
      <c r="L8" s="403">
        <v>17.676160081332998</v>
      </c>
      <c r="M8" s="403">
        <v>18.3051673573773</v>
      </c>
      <c r="N8" s="403">
        <v>19.541593079179499</v>
      </c>
      <c r="O8" s="403">
        <v>21.813175836303799</v>
      </c>
      <c r="P8" s="403">
        <v>24.075990861857001</v>
      </c>
      <c r="Q8" s="403">
        <v>25.384196299112499</v>
      </c>
      <c r="R8" s="403">
        <v>26.115014586483699</v>
      </c>
      <c r="S8" s="403">
        <v>2.1630803978507398</v>
      </c>
      <c r="T8" s="419" t="s">
        <v>2912</v>
      </c>
    </row>
    <row r="9" spans="1:20">
      <c r="A9" s="101" t="s">
        <v>9329</v>
      </c>
      <c r="B9" s="104" t="s">
        <v>2920</v>
      </c>
      <c r="C9" s="104" t="s">
        <v>2921</v>
      </c>
      <c r="D9" s="104">
        <v>-19.88</v>
      </c>
      <c r="E9" s="104">
        <v>112.25</v>
      </c>
      <c r="F9" s="213">
        <v>79.310241071428578</v>
      </c>
      <c r="G9" s="214">
        <v>-2.0699999999999998</v>
      </c>
      <c r="H9" s="215">
        <f t="shared" si="0"/>
        <v>21.167840999999999</v>
      </c>
      <c r="I9" s="106">
        <v>2.89</v>
      </c>
      <c r="J9" s="418" t="s">
        <v>2913</v>
      </c>
      <c r="K9" s="153" t="s">
        <v>2914</v>
      </c>
      <c r="L9" s="403">
        <v>16.377643702211099</v>
      </c>
      <c r="M9" s="403">
        <v>17.004255170909602</v>
      </c>
      <c r="N9" s="403">
        <v>18.344125528917299</v>
      </c>
      <c r="O9" s="403">
        <v>20.5415800569811</v>
      </c>
      <c r="P9" s="403">
        <v>22.7311530836961</v>
      </c>
      <c r="Q9" s="403">
        <v>24.054705435933499</v>
      </c>
      <c r="R9" s="403">
        <v>24.8077007339832</v>
      </c>
      <c r="S9" s="403">
        <v>2.1396480583044699</v>
      </c>
      <c r="T9" s="419" t="s">
        <v>2912</v>
      </c>
    </row>
    <row r="10" spans="1:20">
      <c r="A10" s="101" t="s">
        <v>9330</v>
      </c>
      <c r="B10" s="104" t="s">
        <v>2920</v>
      </c>
      <c r="C10" s="104" t="s">
        <v>2921</v>
      </c>
      <c r="D10" s="104">
        <v>-19.88</v>
      </c>
      <c r="E10" s="104">
        <v>112.25</v>
      </c>
      <c r="F10" s="105">
        <v>79.806254464285715</v>
      </c>
      <c r="G10" s="106">
        <v>-1.69</v>
      </c>
      <c r="H10" s="104">
        <f t="shared" si="0"/>
        <v>19.344449000000001</v>
      </c>
      <c r="I10" s="106">
        <v>2.64</v>
      </c>
      <c r="J10" s="418" t="s">
        <v>2913</v>
      </c>
      <c r="K10" s="153" t="s">
        <v>2914</v>
      </c>
      <c r="L10" s="403">
        <v>14.9693920615845</v>
      </c>
      <c r="M10" s="403">
        <v>15.625915103456499</v>
      </c>
      <c r="N10" s="403">
        <v>16.973616016479401</v>
      </c>
      <c r="O10" s="403">
        <v>19.180524175896</v>
      </c>
      <c r="P10" s="403">
        <v>21.3562053399062</v>
      </c>
      <c r="Q10" s="403">
        <v>22.661657920117801</v>
      </c>
      <c r="R10" s="403">
        <v>23.341958371549602</v>
      </c>
      <c r="S10" s="403">
        <v>2.1309706723275599</v>
      </c>
      <c r="T10" s="419" t="s">
        <v>2912</v>
      </c>
    </row>
    <row r="11" spans="1:20">
      <c r="A11" s="101" t="s">
        <v>9331</v>
      </c>
      <c r="B11" s="104" t="s">
        <v>2920</v>
      </c>
      <c r="C11" s="104" t="s">
        <v>2921</v>
      </c>
      <c r="D11" s="104">
        <v>-19.88</v>
      </c>
      <c r="E11" s="104">
        <v>112.25</v>
      </c>
      <c r="F11" s="105">
        <v>79.891267857142864</v>
      </c>
      <c r="G11" s="106">
        <v>-2.38</v>
      </c>
      <c r="H11" s="104">
        <f t="shared" si="0"/>
        <v>22.674596000000001</v>
      </c>
      <c r="I11" s="106">
        <v>2.8</v>
      </c>
      <c r="J11" s="418" t="s">
        <v>2913</v>
      </c>
      <c r="K11" s="153" t="s">
        <v>2914</v>
      </c>
      <c r="L11" s="403">
        <v>17.4575008343874</v>
      </c>
      <c r="M11" s="403">
        <v>18.172850890338999</v>
      </c>
      <c r="N11" s="403">
        <v>19.407442396456901</v>
      </c>
      <c r="O11" s="403">
        <v>21.622527690655399</v>
      </c>
      <c r="P11" s="403">
        <v>23.862437813213599</v>
      </c>
      <c r="Q11" s="403">
        <v>25.1088178244303</v>
      </c>
      <c r="R11" s="403">
        <v>25.744802617198701</v>
      </c>
      <c r="S11" s="403">
        <v>2.1274527603966198</v>
      </c>
      <c r="T11" s="419" t="s">
        <v>2912</v>
      </c>
    </row>
    <row r="12" spans="1:20">
      <c r="A12" s="101" t="s">
        <v>9332</v>
      </c>
      <c r="B12" s="104" t="s">
        <v>2920</v>
      </c>
      <c r="C12" s="104" t="s">
        <v>2921</v>
      </c>
      <c r="D12" s="104">
        <v>-19.88</v>
      </c>
      <c r="E12" s="104">
        <v>112.25</v>
      </c>
      <c r="F12" s="105">
        <v>79.983008928571437</v>
      </c>
      <c r="G12" s="106">
        <v>-2.61</v>
      </c>
      <c r="H12" s="104">
        <f t="shared" si="0"/>
        <v>23.803688999999999</v>
      </c>
      <c r="I12" s="106">
        <v>2.79</v>
      </c>
      <c r="J12" s="418" t="s">
        <v>2913</v>
      </c>
      <c r="K12" s="153" t="s">
        <v>2914</v>
      </c>
      <c r="L12" s="403">
        <v>18.230295341967501</v>
      </c>
      <c r="M12" s="403">
        <v>18.9363809031173</v>
      </c>
      <c r="N12" s="403">
        <v>20.2183720135559</v>
      </c>
      <c r="O12" s="403">
        <v>22.444717804404998</v>
      </c>
      <c r="P12" s="403">
        <v>24.679812939040399</v>
      </c>
      <c r="Q12" s="403">
        <v>25.932364253965101</v>
      </c>
      <c r="R12" s="403">
        <v>26.5421119966723</v>
      </c>
      <c r="S12" s="403">
        <v>2.12930872107522</v>
      </c>
      <c r="T12" s="419" t="s">
        <v>2912</v>
      </c>
    </row>
    <row r="13" spans="1:20">
      <c r="A13" s="101" t="s">
        <v>9333</v>
      </c>
      <c r="B13" s="104" t="s">
        <v>2920</v>
      </c>
      <c r="C13" s="104" t="s">
        <v>2921</v>
      </c>
      <c r="D13" s="104">
        <v>-19.88</v>
      </c>
      <c r="E13" s="104">
        <v>112.25</v>
      </c>
      <c r="F13" s="105">
        <v>80.167102678571439</v>
      </c>
      <c r="G13" s="106">
        <v>-2.41</v>
      </c>
      <c r="H13" s="104">
        <f t="shared" si="0"/>
        <v>22.821329000000002</v>
      </c>
      <c r="I13" s="106">
        <v>2.92</v>
      </c>
      <c r="J13" s="418" t="s">
        <v>2913</v>
      </c>
      <c r="K13" s="153" t="s">
        <v>2914</v>
      </c>
      <c r="L13" s="403">
        <v>17.599830010858799</v>
      </c>
      <c r="M13" s="403">
        <v>18.228780523200498</v>
      </c>
      <c r="N13" s="403">
        <v>19.4992685867267</v>
      </c>
      <c r="O13" s="403">
        <v>21.727855485032801</v>
      </c>
      <c r="P13" s="403">
        <v>23.948477744164801</v>
      </c>
      <c r="Q13" s="403">
        <v>25.250483327643099</v>
      </c>
      <c r="R13" s="403">
        <v>25.946144586752698</v>
      </c>
      <c r="S13" s="403">
        <v>2.1324248951909199</v>
      </c>
      <c r="T13" s="419" t="s">
        <v>2912</v>
      </c>
    </row>
    <row r="14" spans="1:20">
      <c r="A14" s="101" t="s">
        <v>9334</v>
      </c>
      <c r="B14" s="104" t="s">
        <v>2920</v>
      </c>
      <c r="C14" s="104" t="s">
        <v>2921</v>
      </c>
      <c r="D14" s="104">
        <v>-19.88</v>
      </c>
      <c r="E14" s="104">
        <v>112.25</v>
      </c>
      <c r="F14" s="105">
        <v>80.485138392857152</v>
      </c>
      <c r="G14" s="106">
        <v>-2.5299999999999998</v>
      </c>
      <c r="H14" s="104">
        <f t="shared" si="0"/>
        <v>23.409881000000002</v>
      </c>
      <c r="I14" s="106">
        <v>2.98</v>
      </c>
      <c r="J14" s="418" t="s">
        <v>2913</v>
      </c>
      <c r="K14" s="153" t="s">
        <v>2914</v>
      </c>
      <c r="L14" s="403">
        <v>18.0792375834646</v>
      </c>
      <c r="M14" s="403">
        <v>18.652123726900999</v>
      </c>
      <c r="N14" s="403">
        <v>19.966152272240901</v>
      </c>
      <c r="O14" s="403">
        <v>22.175914168025798</v>
      </c>
      <c r="P14" s="403">
        <v>24.3632351565054</v>
      </c>
      <c r="Q14" s="403">
        <v>25.738736154702501</v>
      </c>
      <c r="R14" s="403">
        <v>26.392899175973401</v>
      </c>
      <c r="S14" s="403">
        <v>2.1382068325360701</v>
      </c>
      <c r="T14" s="419" t="s">
        <v>2912</v>
      </c>
    </row>
    <row r="15" spans="1:20">
      <c r="A15" s="101" t="s">
        <v>9335</v>
      </c>
      <c r="B15" s="104" t="s">
        <v>2920</v>
      </c>
      <c r="C15" s="104" t="s">
        <v>2921</v>
      </c>
      <c r="D15" s="104">
        <v>-19.88</v>
      </c>
      <c r="E15" s="104">
        <v>112.25</v>
      </c>
      <c r="F15" s="105">
        <v>80.499816964285728</v>
      </c>
      <c r="G15" s="106">
        <v>-2.44</v>
      </c>
      <c r="H15" s="104">
        <f t="shared" si="0"/>
        <v>22.968223999999999</v>
      </c>
      <c r="I15" s="106">
        <v>2.89</v>
      </c>
      <c r="J15" s="418" t="s">
        <v>2913</v>
      </c>
      <c r="K15" s="153" t="s">
        <v>2914</v>
      </c>
      <c r="L15" s="403">
        <v>17.566801686091502</v>
      </c>
      <c r="M15" s="403">
        <v>18.269258475788199</v>
      </c>
      <c r="N15" s="403">
        <v>19.5967013362419</v>
      </c>
      <c r="O15" s="403">
        <v>21.840939483973202</v>
      </c>
      <c r="P15" s="403">
        <v>24.086112501102299</v>
      </c>
      <c r="Q15" s="403">
        <v>25.448422067181902</v>
      </c>
      <c r="R15" s="403">
        <v>26.097205178345099</v>
      </c>
      <c r="S15" s="403">
        <v>2.1778702658106202</v>
      </c>
      <c r="T15" s="419" t="s">
        <v>2912</v>
      </c>
    </row>
    <row r="16" spans="1:20">
      <c r="A16" s="101" t="s">
        <v>9336</v>
      </c>
      <c r="B16" s="104" t="s">
        <v>2920</v>
      </c>
      <c r="C16" s="104" t="s">
        <v>2921</v>
      </c>
      <c r="D16" s="104">
        <v>-19.88</v>
      </c>
      <c r="E16" s="104">
        <v>112.25</v>
      </c>
      <c r="F16" s="105">
        <v>81.132218750000007</v>
      </c>
      <c r="G16" s="106">
        <v>-3.33</v>
      </c>
      <c r="H16" s="104">
        <f t="shared" si="0"/>
        <v>27.399801</v>
      </c>
      <c r="I16" s="106">
        <v>2.84</v>
      </c>
      <c r="J16" s="418" t="s">
        <v>2913</v>
      </c>
      <c r="K16" s="153" t="s">
        <v>2914</v>
      </c>
      <c r="L16" s="403">
        <v>20.767790685970802</v>
      </c>
      <c r="M16" s="403">
        <v>21.499384690652899</v>
      </c>
      <c r="N16" s="403">
        <v>22.840693583703001</v>
      </c>
      <c r="O16" s="403">
        <v>25.054301087611901</v>
      </c>
      <c r="P16" s="403">
        <v>27.273038541586899</v>
      </c>
      <c r="Q16" s="403">
        <v>28.588825293462001</v>
      </c>
      <c r="R16" s="403">
        <v>29.212458531388801</v>
      </c>
      <c r="S16" s="403">
        <v>2.15106269035924</v>
      </c>
      <c r="T16" s="419" t="s">
        <v>2912</v>
      </c>
    </row>
    <row r="17" spans="1:20">
      <c r="A17" s="101" t="s">
        <v>9337</v>
      </c>
      <c r="B17" s="104" t="s">
        <v>2920</v>
      </c>
      <c r="C17" s="104" t="s">
        <v>2921</v>
      </c>
      <c r="D17" s="104">
        <v>-19.88</v>
      </c>
      <c r="E17" s="104">
        <v>112.25</v>
      </c>
      <c r="F17" s="105">
        <v>81.223959821428579</v>
      </c>
      <c r="G17" s="106">
        <v>-2.2400000000000002</v>
      </c>
      <c r="H17" s="104">
        <f t="shared" si="0"/>
        <v>21.991983999999999</v>
      </c>
      <c r="I17" s="106">
        <v>3.02</v>
      </c>
      <c r="J17" s="418" t="s">
        <v>2913</v>
      </c>
      <c r="K17" s="153" t="s">
        <v>2914</v>
      </c>
      <c r="L17" s="403">
        <v>16.947041050540498</v>
      </c>
      <c r="M17" s="403">
        <v>17.658436408417</v>
      </c>
      <c r="N17" s="403">
        <v>19.016032133803701</v>
      </c>
      <c r="O17" s="403">
        <v>21.1864016739164</v>
      </c>
      <c r="P17" s="403">
        <v>23.355448758890699</v>
      </c>
      <c r="Q17" s="403">
        <v>24.632723441398301</v>
      </c>
      <c r="R17" s="403">
        <v>25.393204562511499</v>
      </c>
      <c r="S17" s="403">
        <v>2.1162697520315898</v>
      </c>
      <c r="T17" s="419" t="s">
        <v>2912</v>
      </c>
    </row>
    <row r="18" spans="1:20">
      <c r="A18" s="101" t="s">
        <v>9338</v>
      </c>
      <c r="B18" s="104" t="s">
        <v>2920</v>
      </c>
      <c r="C18" s="104" t="s">
        <v>2921</v>
      </c>
      <c r="D18" s="104">
        <v>-19.88</v>
      </c>
      <c r="E18" s="104">
        <v>112.25</v>
      </c>
      <c r="F18" s="105">
        <v>81.276558035714288</v>
      </c>
      <c r="G18" s="106">
        <v>-3.01</v>
      </c>
      <c r="H18" s="104">
        <f t="shared" si="0"/>
        <v>25.790009000000001</v>
      </c>
      <c r="I18" s="106">
        <v>2.85</v>
      </c>
      <c r="J18" s="418" t="s">
        <v>2913</v>
      </c>
      <c r="K18" s="153" t="s">
        <v>2914</v>
      </c>
      <c r="L18" s="403">
        <v>19.6650885070652</v>
      </c>
      <c r="M18" s="403">
        <v>20.347830103419799</v>
      </c>
      <c r="N18" s="403">
        <v>21.624585240598901</v>
      </c>
      <c r="O18" s="403">
        <v>23.856786200918499</v>
      </c>
      <c r="P18" s="403">
        <v>26.077191810050198</v>
      </c>
      <c r="Q18" s="403">
        <v>27.313227274519001</v>
      </c>
      <c r="R18" s="403">
        <v>27.9951350395371</v>
      </c>
      <c r="S18" s="403">
        <v>2.1381525512249002</v>
      </c>
      <c r="T18" s="419" t="s">
        <v>2912</v>
      </c>
    </row>
    <row r="19" spans="1:20">
      <c r="A19" s="101" t="s">
        <v>9339</v>
      </c>
      <c r="B19" s="104" t="s">
        <v>2920</v>
      </c>
      <c r="C19" s="104" t="s">
        <v>2921</v>
      </c>
      <c r="D19" s="104">
        <v>-19.88</v>
      </c>
      <c r="E19" s="104">
        <v>112.25</v>
      </c>
      <c r="F19" s="105">
        <v>81.371968750000008</v>
      </c>
      <c r="G19" s="106">
        <v>-2.8</v>
      </c>
      <c r="H19" s="104">
        <f t="shared" si="0"/>
        <v>24.743599999999997</v>
      </c>
      <c r="I19" s="106">
        <v>2.89</v>
      </c>
      <c r="J19" s="418" t="s">
        <v>2913</v>
      </c>
      <c r="K19" s="153" t="s">
        <v>2914</v>
      </c>
      <c r="L19" s="403">
        <v>18.9762733600394</v>
      </c>
      <c r="M19" s="403">
        <v>19.622827406819201</v>
      </c>
      <c r="N19" s="403">
        <v>20.918086402950902</v>
      </c>
      <c r="O19" s="403">
        <v>23.122644356233401</v>
      </c>
      <c r="P19" s="403">
        <v>25.3164287438671</v>
      </c>
      <c r="Q19" s="403">
        <v>26.624125098262901</v>
      </c>
      <c r="R19" s="403">
        <v>27.282971319194601</v>
      </c>
      <c r="S19" s="403">
        <v>2.1341965837710699</v>
      </c>
      <c r="T19" s="419" t="s">
        <v>2912</v>
      </c>
    </row>
    <row r="20" spans="1:20">
      <c r="A20" s="101" t="s">
        <v>9340</v>
      </c>
      <c r="B20" s="104" t="s">
        <v>2920</v>
      </c>
      <c r="C20" s="104" t="s">
        <v>2921</v>
      </c>
      <c r="D20" s="104">
        <v>-19.88</v>
      </c>
      <c r="E20" s="104">
        <v>112.25</v>
      </c>
      <c r="F20" s="105">
        <v>81.446584821428573</v>
      </c>
      <c r="G20" s="106">
        <v>-3.04</v>
      </c>
      <c r="H20" s="104">
        <f t="shared" si="0"/>
        <v>25.940144000000004</v>
      </c>
      <c r="I20" s="106">
        <v>2.85</v>
      </c>
      <c r="J20" s="418" t="s">
        <v>2913</v>
      </c>
      <c r="K20" s="153" t="s">
        <v>2914</v>
      </c>
      <c r="L20" s="403">
        <v>19.8048601246069</v>
      </c>
      <c r="M20" s="403">
        <v>20.492355450963998</v>
      </c>
      <c r="N20" s="403">
        <v>21.8026692538605</v>
      </c>
      <c r="O20" s="403">
        <v>24.004112955625398</v>
      </c>
      <c r="P20" s="403">
        <v>26.1832084351961</v>
      </c>
      <c r="Q20" s="403">
        <v>27.428441496158801</v>
      </c>
      <c r="R20" s="403">
        <v>28.118764442263199</v>
      </c>
      <c r="S20" s="403">
        <v>2.1167090195681602</v>
      </c>
      <c r="T20" s="419" t="s">
        <v>2912</v>
      </c>
    </row>
    <row r="21" spans="1:20">
      <c r="A21" s="101" t="s">
        <v>9341</v>
      </c>
      <c r="B21" s="104" t="s">
        <v>2920</v>
      </c>
      <c r="C21" s="104" t="s">
        <v>2921</v>
      </c>
      <c r="D21" s="104">
        <v>-19.88</v>
      </c>
      <c r="E21" s="104">
        <v>112.25</v>
      </c>
      <c r="F21" s="105">
        <v>81.919357142857152</v>
      </c>
      <c r="G21" s="106">
        <v>-3.19</v>
      </c>
      <c r="H21" s="104">
        <f t="shared" si="0"/>
        <v>26.693249000000002</v>
      </c>
      <c r="I21" s="106">
        <v>3.02</v>
      </c>
      <c r="J21" s="418" t="s">
        <v>2913</v>
      </c>
      <c r="K21" s="153" t="s">
        <v>2914</v>
      </c>
      <c r="L21" s="403">
        <v>20.245417645283599</v>
      </c>
      <c r="M21" s="403">
        <v>21.0057387702775</v>
      </c>
      <c r="N21" s="403">
        <v>22.3104958554962</v>
      </c>
      <c r="O21" s="403">
        <v>24.496777509624401</v>
      </c>
      <c r="P21" s="403">
        <v>26.692367460047901</v>
      </c>
      <c r="Q21" s="403">
        <v>28.016807173273701</v>
      </c>
      <c r="R21" s="403">
        <v>28.6615625803068</v>
      </c>
      <c r="S21" s="403">
        <v>2.1292348030141</v>
      </c>
      <c r="T21" s="419" t="s">
        <v>2912</v>
      </c>
    </row>
    <row r="22" spans="1:20">
      <c r="A22" s="101" t="s">
        <v>9342</v>
      </c>
      <c r="B22" s="104" t="s">
        <v>2920</v>
      </c>
      <c r="C22" s="104" t="s">
        <v>2921</v>
      </c>
      <c r="D22" s="104">
        <v>-19.88</v>
      </c>
      <c r="E22" s="104">
        <v>112.25</v>
      </c>
      <c r="F22" s="105">
        <v>82.119964285714289</v>
      </c>
      <c r="G22" s="106">
        <v>-3.01</v>
      </c>
      <c r="H22" s="104">
        <f t="shared" si="0"/>
        <v>25.790009000000001</v>
      </c>
      <c r="I22" s="106">
        <v>2.9</v>
      </c>
      <c r="J22" s="418" t="s">
        <v>2913</v>
      </c>
      <c r="K22" s="153" t="s">
        <v>2914</v>
      </c>
      <c r="L22" s="403">
        <v>19.776011335235001</v>
      </c>
      <c r="M22" s="403">
        <v>20.410363402827102</v>
      </c>
      <c r="N22" s="403">
        <v>21.689486037469798</v>
      </c>
      <c r="O22" s="403">
        <v>23.916957127025299</v>
      </c>
      <c r="P22" s="403">
        <v>26.124322594543401</v>
      </c>
      <c r="Q22" s="403">
        <v>27.441568855990301</v>
      </c>
      <c r="R22" s="403">
        <v>28.1256895236147</v>
      </c>
      <c r="S22" s="403">
        <v>2.1332471261507</v>
      </c>
      <c r="T22" s="419" t="s">
        <v>2912</v>
      </c>
    </row>
    <row r="23" spans="1:20">
      <c r="A23" s="101" t="s">
        <v>9343</v>
      </c>
      <c r="B23" s="104" t="s">
        <v>2920</v>
      </c>
      <c r="C23" s="104" t="s">
        <v>2921</v>
      </c>
      <c r="D23" s="104">
        <v>-19.88</v>
      </c>
      <c r="E23" s="104">
        <v>112.25</v>
      </c>
      <c r="F23" s="213">
        <v>82.652674107142857</v>
      </c>
      <c r="G23" s="214">
        <v>-3.45</v>
      </c>
      <c r="H23" s="215">
        <f t="shared" si="0"/>
        <v>28.008225000000003</v>
      </c>
      <c r="I23" s="106">
        <v>2.83</v>
      </c>
      <c r="J23" s="418" t="s">
        <v>2913</v>
      </c>
      <c r="K23" s="153" t="s">
        <v>2914</v>
      </c>
      <c r="L23" s="403">
        <v>21.0893354285116</v>
      </c>
      <c r="M23" s="403">
        <v>21.852603687127701</v>
      </c>
      <c r="N23" s="403">
        <v>23.1793277649844</v>
      </c>
      <c r="O23" s="403">
        <v>25.4338629625253</v>
      </c>
      <c r="P23" s="403">
        <v>27.670636142846199</v>
      </c>
      <c r="Q23" s="403">
        <v>28.917321496516099</v>
      </c>
      <c r="R23" s="403">
        <v>29.5982689393344</v>
      </c>
      <c r="S23" s="403">
        <v>2.1476398349362</v>
      </c>
      <c r="T23" s="419" t="s">
        <v>2912</v>
      </c>
    </row>
    <row r="24" spans="1:20">
      <c r="A24" s="101" t="s">
        <v>9344</v>
      </c>
      <c r="B24" s="104" t="s">
        <v>2920</v>
      </c>
      <c r="C24" s="104" t="s">
        <v>2921</v>
      </c>
      <c r="D24" s="104">
        <v>-19.88</v>
      </c>
      <c r="E24" s="104">
        <v>112.25</v>
      </c>
      <c r="F24" s="105">
        <v>83.888120535714293</v>
      </c>
      <c r="G24" s="106">
        <v>-3.19</v>
      </c>
      <c r="H24" s="104">
        <f t="shared" si="0"/>
        <v>26.693249000000002</v>
      </c>
      <c r="I24" s="106">
        <v>2.8</v>
      </c>
      <c r="J24" s="418" t="s">
        <v>2913</v>
      </c>
      <c r="K24" s="153" t="s">
        <v>2914</v>
      </c>
      <c r="L24" s="403">
        <v>20.352589101531098</v>
      </c>
      <c r="M24" s="403">
        <v>20.996760752638899</v>
      </c>
      <c r="N24" s="403">
        <v>22.3187970376101</v>
      </c>
      <c r="O24" s="403">
        <v>24.511924487197401</v>
      </c>
      <c r="P24" s="403">
        <v>26.733329247273499</v>
      </c>
      <c r="Q24" s="403">
        <v>28.003862065964899</v>
      </c>
      <c r="R24" s="403">
        <v>28.671708960120199</v>
      </c>
      <c r="S24" s="403">
        <v>2.13108373317736</v>
      </c>
      <c r="T24" s="419" t="s">
        <v>2912</v>
      </c>
    </row>
    <row r="25" spans="1:20">
      <c r="A25" s="101" t="s">
        <v>9345</v>
      </c>
      <c r="B25" s="104" t="s">
        <v>2920</v>
      </c>
      <c r="C25" s="104" t="s">
        <v>2921</v>
      </c>
      <c r="D25" s="104">
        <v>-19.88</v>
      </c>
      <c r="E25" s="104">
        <v>112.25</v>
      </c>
      <c r="F25" s="105">
        <v>84.360892857142872</v>
      </c>
      <c r="G25" s="106">
        <v>-4.04</v>
      </c>
      <c r="H25" s="104">
        <f t="shared" si="0"/>
        <v>31.037344000000001</v>
      </c>
      <c r="I25" s="106">
        <v>2.78</v>
      </c>
      <c r="J25" s="418" t="s">
        <v>2913</v>
      </c>
      <c r="K25" s="153" t="s">
        <v>2914</v>
      </c>
      <c r="L25" s="403">
        <v>23.302144034380198</v>
      </c>
      <c r="M25" s="403">
        <v>23.9545986136647</v>
      </c>
      <c r="N25" s="403">
        <v>25.305479969381601</v>
      </c>
      <c r="O25" s="403">
        <v>27.519298474178601</v>
      </c>
      <c r="P25" s="403">
        <v>29.749408183639002</v>
      </c>
      <c r="Q25" s="403">
        <v>31.0696852651756</v>
      </c>
      <c r="R25" s="403">
        <v>31.764629102486001</v>
      </c>
      <c r="S25" s="403">
        <v>2.1529367133273398</v>
      </c>
      <c r="T25" s="419" t="s">
        <v>2912</v>
      </c>
    </row>
    <row r="26" spans="1:20">
      <c r="A26" s="101" t="s">
        <v>9346</v>
      </c>
      <c r="B26" s="101" t="s">
        <v>2920</v>
      </c>
      <c r="C26" s="101" t="s">
        <v>2921</v>
      </c>
      <c r="D26" s="101">
        <v>-19.88</v>
      </c>
      <c r="E26" s="101">
        <v>112.25</v>
      </c>
      <c r="F26" s="102">
        <v>78.545732142857148</v>
      </c>
      <c r="G26" s="99">
        <v>-1.55</v>
      </c>
      <c r="H26" s="155">
        <f t="shared" si="0"/>
        <v>18.679225000000002</v>
      </c>
      <c r="I26" s="99">
        <v>2.17</v>
      </c>
      <c r="J26" s="417" t="s">
        <v>2913</v>
      </c>
      <c r="K26" s="154" t="s">
        <v>2915</v>
      </c>
      <c r="L26" s="403">
        <v>14.457624479085901</v>
      </c>
      <c r="M26" s="403">
        <v>15.1356111028615</v>
      </c>
      <c r="N26" s="403">
        <v>16.476471842417499</v>
      </c>
      <c r="O26" s="403">
        <v>18.6656207448289</v>
      </c>
      <c r="P26" s="403">
        <v>20.886856768277401</v>
      </c>
      <c r="Q26" s="403">
        <v>22.232556438551299</v>
      </c>
      <c r="R26" s="403">
        <v>22.963026744389399</v>
      </c>
      <c r="S26" s="403">
        <v>2.1492956838390702</v>
      </c>
      <c r="T26" s="420" t="s">
        <v>2912</v>
      </c>
    </row>
    <row r="27" spans="1:20">
      <c r="A27" s="101" t="s">
        <v>9347</v>
      </c>
      <c r="B27" s="101" t="s">
        <v>2920</v>
      </c>
      <c r="C27" s="101" t="s">
        <v>2921</v>
      </c>
      <c r="D27" s="101">
        <v>-19.88</v>
      </c>
      <c r="E27" s="101">
        <v>112.25</v>
      </c>
      <c r="F27" s="102">
        <v>78.644200892857157</v>
      </c>
      <c r="G27" s="99">
        <v>-1.42</v>
      </c>
      <c r="H27" s="155">
        <f t="shared" si="0"/>
        <v>18.064675999999999</v>
      </c>
      <c r="I27" s="99">
        <v>2.15</v>
      </c>
      <c r="J27" s="417" t="s">
        <v>2913</v>
      </c>
      <c r="K27" s="154" t="s">
        <v>2915</v>
      </c>
      <c r="L27" s="403">
        <v>14.015850358056101</v>
      </c>
      <c r="M27" s="403">
        <v>14.7171938183408</v>
      </c>
      <c r="N27" s="403">
        <v>16.0098830063564</v>
      </c>
      <c r="O27" s="403">
        <v>18.223426453200599</v>
      </c>
      <c r="P27" s="403">
        <v>20.444167995780301</v>
      </c>
      <c r="Q27" s="403">
        <v>21.7364593118626</v>
      </c>
      <c r="R27" s="403">
        <v>22.4444199713259</v>
      </c>
      <c r="S27" s="403">
        <v>2.14336973058243</v>
      </c>
      <c r="T27" s="420" t="s">
        <v>2912</v>
      </c>
    </row>
    <row r="28" spans="1:20">
      <c r="A28" s="101" t="s">
        <v>9348</v>
      </c>
      <c r="B28" s="101" t="s">
        <v>2920</v>
      </c>
      <c r="C28" s="101" t="s">
        <v>2921</v>
      </c>
      <c r="D28" s="101">
        <v>-19.88</v>
      </c>
      <c r="E28" s="101">
        <v>112.25</v>
      </c>
      <c r="F28" s="102">
        <v>78.735941964285715</v>
      </c>
      <c r="G28" s="99">
        <v>-1.72</v>
      </c>
      <c r="H28" s="155">
        <f t="shared" si="0"/>
        <v>19.487456000000002</v>
      </c>
      <c r="I28" s="99">
        <v>2.58</v>
      </c>
      <c r="J28" s="417" t="s">
        <v>2913</v>
      </c>
      <c r="K28" s="154" t="s">
        <v>2915</v>
      </c>
      <c r="L28" s="403">
        <v>15.128166686481499</v>
      </c>
      <c r="M28" s="403">
        <v>15.766258133655599</v>
      </c>
      <c r="N28" s="403">
        <v>17.164320252345401</v>
      </c>
      <c r="O28" s="403">
        <v>19.326968704560599</v>
      </c>
      <c r="P28" s="403">
        <v>21.529318435569699</v>
      </c>
      <c r="Q28" s="403">
        <v>22.8705147497603</v>
      </c>
      <c r="R28" s="403">
        <v>23.542213699570102</v>
      </c>
      <c r="S28" s="403">
        <v>2.1274442307255099</v>
      </c>
      <c r="T28" s="420" t="s">
        <v>2912</v>
      </c>
    </row>
    <row r="29" spans="1:20">
      <c r="A29" s="101" t="s">
        <v>9349</v>
      </c>
      <c r="B29" s="101" t="s">
        <v>2920</v>
      </c>
      <c r="C29" s="101" t="s">
        <v>2921</v>
      </c>
      <c r="D29" s="101">
        <v>-19.88</v>
      </c>
      <c r="E29" s="101">
        <v>112.25</v>
      </c>
      <c r="F29" s="102">
        <v>78.919424107142859</v>
      </c>
      <c r="G29" s="99">
        <v>-2.73</v>
      </c>
      <c r="H29" s="155">
        <f t="shared" si="0"/>
        <v>24.396561000000002</v>
      </c>
      <c r="I29" s="99">
        <v>2.4700000000000002</v>
      </c>
      <c r="J29" s="417" t="s">
        <v>2913</v>
      </c>
      <c r="K29" s="154" t="s">
        <v>2915</v>
      </c>
      <c r="L29" s="403">
        <v>18.7472581075228</v>
      </c>
      <c r="M29" s="403">
        <v>19.381080769251401</v>
      </c>
      <c r="N29" s="403">
        <v>20.697159846656401</v>
      </c>
      <c r="O29" s="403">
        <v>22.918504135998599</v>
      </c>
      <c r="P29" s="403">
        <v>25.137027917885</v>
      </c>
      <c r="Q29" s="403">
        <v>26.3975652643751</v>
      </c>
      <c r="R29" s="403">
        <v>27.0675164606441</v>
      </c>
      <c r="S29" s="403">
        <v>2.1344260135613999</v>
      </c>
      <c r="T29" s="420" t="s">
        <v>2912</v>
      </c>
    </row>
    <row r="30" spans="1:20">
      <c r="A30" s="101" t="s">
        <v>9350</v>
      </c>
      <c r="B30" s="101" t="s">
        <v>2920</v>
      </c>
      <c r="C30" s="101" t="s">
        <v>2921</v>
      </c>
      <c r="D30" s="101">
        <v>-19.88</v>
      </c>
      <c r="E30" s="101">
        <v>112.25</v>
      </c>
      <c r="F30" s="102">
        <v>79.025843750000007</v>
      </c>
      <c r="G30" s="99">
        <v>-1.41</v>
      </c>
      <c r="H30" s="155">
        <f t="shared" si="0"/>
        <v>18.017529000000003</v>
      </c>
      <c r="I30" s="99">
        <v>2.63</v>
      </c>
      <c r="J30" s="417" t="s">
        <v>2913</v>
      </c>
      <c r="K30" s="154" t="s">
        <v>2915</v>
      </c>
      <c r="L30" s="403">
        <v>14.076311611765799</v>
      </c>
      <c r="M30" s="403">
        <v>14.8057538065872</v>
      </c>
      <c r="N30" s="403">
        <v>16.025999874573301</v>
      </c>
      <c r="O30" s="403">
        <v>18.2303554916192</v>
      </c>
      <c r="P30" s="403">
        <v>20.429683959966901</v>
      </c>
      <c r="Q30" s="403">
        <v>21.755845565053601</v>
      </c>
      <c r="R30" s="403">
        <v>22.435583936199201</v>
      </c>
      <c r="S30" s="403">
        <v>2.12934017788543</v>
      </c>
      <c r="T30" s="420" t="s">
        <v>2912</v>
      </c>
    </row>
    <row r="31" spans="1:20">
      <c r="A31" s="101" t="s">
        <v>9351</v>
      </c>
      <c r="B31" s="101" t="s">
        <v>2920</v>
      </c>
      <c r="C31" s="101" t="s">
        <v>2921</v>
      </c>
      <c r="D31" s="101">
        <v>-19.88</v>
      </c>
      <c r="E31" s="101">
        <v>112.25</v>
      </c>
      <c r="F31" s="102">
        <v>79.120031250000011</v>
      </c>
      <c r="G31" s="99">
        <v>-1.21</v>
      </c>
      <c r="H31" s="155">
        <f t="shared" si="0"/>
        <v>17.078369000000002</v>
      </c>
      <c r="I31" s="99">
        <v>2.39</v>
      </c>
      <c r="J31" s="417" t="s">
        <v>2913</v>
      </c>
      <c r="K31" s="154" t="s">
        <v>2915</v>
      </c>
      <c r="L31" s="403">
        <v>13.2616569208997</v>
      </c>
      <c r="M31" s="403">
        <v>13.960069049918699</v>
      </c>
      <c r="N31" s="403">
        <v>15.2314314892166</v>
      </c>
      <c r="O31" s="403">
        <v>17.4757116973189</v>
      </c>
      <c r="P31" s="403">
        <v>19.729708270173699</v>
      </c>
      <c r="Q31" s="403">
        <v>20.9785818010144</v>
      </c>
      <c r="R31" s="403">
        <v>21.6796936143684</v>
      </c>
      <c r="S31" s="403">
        <v>2.14821587049701</v>
      </c>
      <c r="T31" s="420" t="s">
        <v>2912</v>
      </c>
    </row>
    <row r="32" spans="1:20">
      <c r="A32" s="101" t="s">
        <v>9352</v>
      </c>
      <c r="B32" s="101" t="s">
        <v>2920</v>
      </c>
      <c r="C32" s="101" t="s">
        <v>2921</v>
      </c>
      <c r="D32" s="101">
        <v>-19.88</v>
      </c>
      <c r="E32" s="101">
        <v>112.25</v>
      </c>
      <c r="F32" s="102">
        <v>79.126758928571434</v>
      </c>
      <c r="G32" s="99">
        <v>-1.88</v>
      </c>
      <c r="H32" s="155">
        <f t="shared" si="0"/>
        <v>20.252896</v>
      </c>
      <c r="I32" s="99">
        <v>2.68</v>
      </c>
      <c r="J32" s="417" t="s">
        <v>2913</v>
      </c>
      <c r="K32" s="154" t="s">
        <v>2915</v>
      </c>
      <c r="L32" s="403">
        <v>15.6577787235621</v>
      </c>
      <c r="M32" s="403">
        <v>16.4081280929048</v>
      </c>
      <c r="N32" s="403">
        <v>17.6720499390748</v>
      </c>
      <c r="O32" s="403">
        <v>19.889002986579399</v>
      </c>
      <c r="P32" s="403">
        <v>22.119447330411301</v>
      </c>
      <c r="Q32" s="403">
        <v>23.3745611363324</v>
      </c>
      <c r="R32" s="403">
        <v>24.049086326048901</v>
      </c>
      <c r="S32" s="403">
        <v>2.1452439398313801</v>
      </c>
      <c r="T32" s="420" t="s">
        <v>2912</v>
      </c>
    </row>
    <row r="33" spans="1:20">
      <c r="A33" s="101" t="s">
        <v>9353</v>
      </c>
      <c r="B33" s="101" t="s">
        <v>2920</v>
      </c>
      <c r="C33" s="101" t="s">
        <v>2921</v>
      </c>
      <c r="D33" s="101">
        <v>-19.88</v>
      </c>
      <c r="E33" s="101">
        <v>112.25</v>
      </c>
      <c r="F33" s="102">
        <v>79.150000000000006</v>
      </c>
      <c r="G33" s="99">
        <v>-1.72</v>
      </c>
      <c r="H33" s="155">
        <f t="shared" si="0"/>
        <v>19.487456000000002</v>
      </c>
      <c r="I33" s="99">
        <v>2.61</v>
      </c>
      <c r="J33" s="417" t="s">
        <v>2913</v>
      </c>
      <c r="K33" s="154" t="s">
        <v>2915</v>
      </c>
      <c r="L33" s="403">
        <v>15.1152006585989</v>
      </c>
      <c r="M33" s="403">
        <v>15.8066981391098</v>
      </c>
      <c r="N33" s="403">
        <v>17.136986599228699</v>
      </c>
      <c r="O33" s="403">
        <v>19.3312291914234</v>
      </c>
      <c r="P33" s="403">
        <v>21.510008344791601</v>
      </c>
      <c r="Q33" s="403">
        <v>22.792862671921</v>
      </c>
      <c r="R33" s="403">
        <v>23.410506008455901</v>
      </c>
      <c r="S33" s="403">
        <v>2.1142721863429101</v>
      </c>
      <c r="T33" s="420" t="s">
        <v>2912</v>
      </c>
    </row>
    <row r="34" spans="1:20">
      <c r="A34" s="101" t="s">
        <v>9354</v>
      </c>
      <c r="B34" s="101" t="s">
        <v>2920</v>
      </c>
      <c r="C34" s="101" t="s">
        <v>2921</v>
      </c>
      <c r="D34" s="101">
        <v>-19.88</v>
      </c>
      <c r="E34" s="101">
        <v>112.25</v>
      </c>
      <c r="F34" s="102">
        <v>79.218500000000006</v>
      </c>
      <c r="G34" s="99">
        <v>-1.67</v>
      </c>
      <c r="H34" s="155">
        <f t="shared" si="0"/>
        <v>19.249200999999999</v>
      </c>
      <c r="I34" s="99">
        <v>2.44</v>
      </c>
      <c r="J34" s="417" t="s">
        <v>2913</v>
      </c>
      <c r="K34" s="154" t="s">
        <v>2915</v>
      </c>
      <c r="L34" s="403">
        <v>14.8423633957592</v>
      </c>
      <c r="M34" s="403">
        <v>15.550276369297499</v>
      </c>
      <c r="N34" s="403">
        <v>16.858783420746899</v>
      </c>
      <c r="O34" s="403">
        <v>19.090184481352601</v>
      </c>
      <c r="P34" s="403">
        <v>21.326553415737401</v>
      </c>
      <c r="Q34" s="403">
        <v>22.623209185185399</v>
      </c>
      <c r="R34" s="403">
        <v>23.345020748163599</v>
      </c>
      <c r="S34" s="403">
        <v>2.1569122166585202</v>
      </c>
      <c r="T34" s="420" t="s">
        <v>2912</v>
      </c>
    </row>
    <row r="35" spans="1:20">
      <c r="A35" s="101" t="s">
        <v>9355</v>
      </c>
      <c r="B35" s="101" t="s">
        <v>2920</v>
      </c>
      <c r="C35" s="101" t="s">
        <v>2921</v>
      </c>
      <c r="D35" s="101">
        <v>-19.88</v>
      </c>
      <c r="E35" s="101">
        <v>112.25</v>
      </c>
      <c r="F35" s="102">
        <v>79.399535714285719</v>
      </c>
      <c r="G35" s="99">
        <v>-1.66</v>
      </c>
      <c r="H35" s="155">
        <f t="shared" si="0"/>
        <v>19.201604000000003</v>
      </c>
      <c r="I35" s="99">
        <v>2.57</v>
      </c>
      <c r="J35" s="417" t="s">
        <v>2913</v>
      </c>
      <c r="K35" s="154" t="s">
        <v>2915</v>
      </c>
      <c r="L35" s="403">
        <v>14.8674349879867</v>
      </c>
      <c r="M35" s="403">
        <v>15.5940017940055</v>
      </c>
      <c r="N35" s="403">
        <v>16.874323117575301</v>
      </c>
      <c r="O35" s="403">
        <v>19.079948074112899</v>
      </c>
      <c r="P35" s="403">
        <v>21.3076945320249</v>
      </c>
      <c r="Q35" s="403">
        <v>22.566141620590599</v>
      </c>
      <c r="R35" s="403">
        <v>23.181080418793499</v>
      </c>
      <c r="S35" s="403">
        <v>2.1255880477611</v>
      </c>
      <c r="T35" s="420" t="s">
        <v>2912</v>
      </c>
    </row>
    <row r="36" spans="1:20">
      <c r="A36" s="101" t="s">
        <v>9356</v>
      </c>
      <c r="B36" s="101" t="s">
        <v>2920</v>
      </c>
      <c r="C36" s="101" t="s">
        <v>2921</v>
      </c>
      <c r="D36" s="101">
        <v>-19.88</v>
      </c>
      <c r="E36" s="101">
        <v>112.25</v>
      </c>
      <c r="F36" s="102">
        <v>79.70778571428572</v>
      </c>
      <c r="G36" s="99">
        <v>-1.38</v>
      </c>
      <c r="H36" s="155">
        <f t="shared" si="0"/>
        <v>17.876196</v>
      </c>
      <c r="I36" s="99">
        <v>2.39</v>
      </c>
      <c r="J36" s="417" t="s">
        <v>2913</v>
      </c>
      <c r="K36" s="154" t="s">
        <v>2915</v>
      </c>
      <c r="L36" s="403">
        <v>13.896471615774701</v>
      </c>
      <c r="M36" s="403">
        <v>14.639253425343499</v>
      </c>
      <c r="N36" s="403">
        <v>15.9302571344707</v>
      </c>
      <c r="O36" s="403">
        <v>18.1074306198161</v>
      </c>
      <c r="P36" s="403">
        <v>20.2807187414416</v>
      </c>
      <c r="Q36" s="403">
        <v>21.537164177037901</v>
      </c>
      <c r="R36" s="403">
        <v>22.214357335345699</v>
      </c>
      <c r="S36" s="403">
        <v>2.1111170318535901</v>
      </c>
      <c r="T36" s="420" t="s">
        <v>2912</v>
      </c>
    </row>
    <row r="37" spans="1:20">
      <c r="A37" s="101" t="s">
        <v>9357</v>
      </c>
      <c r="B37" s="101" t="s">
        <v>2920</v>
      </c>
      <c r="C37" s="101" t="s">
        <v>2921</v>
      </c>
      <c r="D37" s="101">
        <v>-19.88</v>
      </c>
      <c r="E37" s="101">
        <v>112.25</v>
      </c>
      <c r="F37" s="102">
        <v>79.806254464285715</v>
      </c>
      <c r="G37" s="99">
        <v>-1.24</v>
      </c>
      <c r="H37" s="155">
        <f t="shared" si="0"/>
        <v>17.218783999999999</v>
      </c>
      <c r="I37" s="99">
        <v>2.16</v>
      </c>
      <c r="J37" s="417" t="s">
        <v>2913</v>
      </c>
      <c r="K37" s="154" t="s">
        <v>2915</v>
      </c>
      <c r="L37" s="403">
        <v>13.389224971140001</v>
      </c>
      <c r="M37" s="403">
        <v>14.123526816308701</v>
      </c>
      <c r="N37" s="403">
        <v>15.410699488118199</v>
      </c>
      <c r="O37" s="403">
        <v>17.639394991690999</v>
      </c>
      <c r="P37" s="403">
        <v>19.8427360628319</v>
      </c>
      <c r="Q37" s="403">
        <v>21.195710834071502</v>
      </c>
      <c r="R37" s="403">
        <v>21.8388584033376</v>
      </c>
      <c r="S37" s="403">
        <v>2.1415707154800701</v>
      </c>
      <c r="T37" s="420" t="s">
        <v>2912</v>
      </c>
    </row>
    <row r="38" spans="1:20">
      <c r="A38" s="101" t="s">
        <v>9358</v>
      </c>
      <c r="B38" s="101" t="s">
        <v>2920</v>
      </c>
      <c r="C38" s="101" t="s">
        <v>2921</v>
      </c>
      <c r="D38" s="101">
        <v>-19.88</v>
      </c>
      <c r="E38" s="101">
        <v>112.25</v>
      </c>
      <c r="F38" s="102">
        <v>79.891267857142864</v>
      </c>
      <c r="G38" s="99">
        <v>-1.51</v>
      </c>
      <c r="H38" s="155">
        <f t="shared" si="0"/>
        <v>18.489809000000001</v>
      </c>
      <c r="I38" s="99">
        <v>2.33</v>
      </c>
      <c r="J38" s="417" t="s">
        <v>2913</v>
      </c>
      <c r="K38" s="154" t="s">
        <v>2915</v>
      </c>
      <c r="L38" s="403">
        <v>14.4716897315985</v>
      </c>
      <c r="M38" s="403">
        <v>15.083653553981501</v>
      </c>
      <c r="N38" s="403">
        <v>16.325899400394501</v>
      </c>
      <c r="O38" s="403">
        <v>18.5306323228331</v>
      </c>
      <c r="P38" s="403">
        <v>20.731545497105699</v>
      </c>
      <c r="Q38" s="403">
        <v>22.1297232945522</v>
      </c>
      <c r="R38" s="403">
        <v>22.8075167434516</v>
      </c>
      <c r="S38" s="403">
        <v>2.1322788360188101</v>
      </c>
      <c r="T38" s="420" t="s">
        <v>2912</v>
      </c>
    </row>
    <row r="39" spans="1:20">
      <c r="A39" s="101" t="s">
        <v>9359</v>
      </c>
      <c r="B39" s="101" t="s">
        <v>2920</v>
      </c>
      <c r="C39" s="101" t="s">
        <v>2921</v>
      </c>
      <c r="D39" s="101">
        <v>-19.88</v>
      </c>
      <c r="E39" s="101">
        <v>112.25</v>
      </c>
      <c r="F39" s="102">
        <v>79.983008928571437</v>
      </c>
      <c r="G39" s="99">
        <v>-1.88</v>
      </c>
      <c r="H39" s="155">
        <f t="shared" si="0"/>
        <v>20.252896</v>
      </c>
      <c r="I39" s="99">
        <v>2.54</v>
      </c>
      <c r="J39" s="417" t="s">
        <v>2913</v>
      </c>
      <c r="K39" s="154" t="s">
        <v>2915</v>
      </c>
      <c r="L39" s="403">
        <v>15.719671318617699</v>
      </c>
      <c r="M39" s="403">
        <v>16.457379683846199</v>
      </c>
      <c r="N39" s="403">
        <v>17.649284184062399</v>
      </c>
      <c r="O39" s="403">
        <v>19.895727760769802</v>
      </c>
      <c r="P39" s="403">
        <v>22.093766764872001</v>
      </c>
      <c r="Q39" s="403">
        <v>23.378791461585799</v>
      </c>
      <c r="R39" s="403">
        <v>24.069576938805199</v>
      </c>
      <c r="S39" s="403">
        <v>2.1359771270621501</v>
      </c>
      <c r="T39" s="420" t="s">
        <v>2912</v>
      </c>
    </row>
    <row r="40" spans="1:20">
      <c r="A40" s="101" t="s">
        <v>9360</v>
      </c>
      <c r="B40" s="101" t="s">
        <v>2920</v>
      </c>
      <c r="C40" s="101" t="s">
        <v>2921</v>
      </c>
      <c r="D40" s="101">
        <v>-19.88</v>
      </c>
      <c r="E40" s="101">
        <v>112.25</v>
      </c>
      <c r="F40" s="102">
        <v>80.079642857142872</v>
      </c>
      <c r="G40" s="99">
        <v>-2.76</v>
      </c>
      <c r="H40" s="155">
        <f t="shared" si="0"/>
        <v>24.545183999999999</v>
      </c>
      <c r="I40" s="99">
        <v>2.61</v>
      </c>
      <c r="J40" s="417" t="s">
        <v>2913</v>
      </c>
      <c r="K40" s="154" t="s">
        <v>2915</v>
      </c>
      <c r="L40" s="403">
        <v>18.8528449137204</v>
      </c>
      <c r="M40" s="403">
        <v>19.5482113723256</v>
      </c>
      <c r="N40" s="403">
        <v>20.801546076393201</v>
      </c>
      <c r="O40" s="403">
        <v>23.001027818020201</v>
      </c>
      <c r="P40" s="403">
        <v>25.1920605696336</v>
      </c>
      <c r="Q40" s="403">
        <v>26.478649425834199</v>
      </c>
      <c r="R40" s="403">
        <v>27.108369861448999</v>
      </c>
      <c r="S40" s="403">
        <v>2.1212319877952202</v>
      </c>
      <c r="T40" s="420" t="s">
        <v>2912</v>
      </c>
    </row>
    <row r="41" spans="1:20">
      <c r="A41" s="101" t="s">
        <v>9361</v>
      </c>
      <c r="B41" s="101" t="s">
        <v>2920</v>
      </c>
      <c r="C41" s="101" t="s">
        <v>2921</v>
      </c>
      <c r="D41" s="101">
        <v>-19.88</v>
      </c>
      <c r="E41" s="101">
        <v>112.25</v>
      </c>
      <c r="F41" s="102">
        <v>80.167102678571439</v>
      </c>
      <c r="G41" s="99">
        <v>-1.76</v>
      </c>
      <c r="H41" s="155">
        <f t="shared" si="0"/>
        <v>19.678384000000001</v>
      </c>
      <c r="I41" s="99">
        <v>2.71</v>
      </c>
      <c r="J41" s="417" t="s">
        <v>2913</v>
      </c>
      <c r="K41" s="154" t="s">
        <v>2915</v>
      </c>
      <c r="L41" s="403">
        <v>15.2751839633675</v>
      </c>
      <c r="M41" s="403">
        <v>15.9396363053012</v>
      </c>
      <c r="N41" s="403">
        <v>17.237410553252499</v>
      </c>
      <c r="O41" s="403">
        <v>19.459911289573899</v>
      </c>
      <c r="P41" s="403">
        <v>21.6766441602188</v>
      </c>
      <c r="Q41" s="403">
        <v>22.892944469946499</v>
      </c>
      <c r="R41" s="403">
        <v>23.592420178831599</v>
      </c>
      <c r="S41" s="403">
        <v>2.1245668221141898</v>
      </c>
      <c r="T41" s="420" t="s">
        <v>2912</v>
      </c>
    </row>
    <row r="42" spans="1:20">
      <c r="A42" s="101" t="s">
        <v>9362</v>
      </c>
      <c r="B42" s="101" t="s">
        <v>2920</v>
      </c>
      <c r="C42" s="101" t="s">
        <v>2921</v>
      </c>
      <c r="D42" s="101">
        <v>-19.88</v>
      </c>
      <c r="E42" s="101">
        <v>112.25</v>
      </c>
      <c r="F42" s="102">
        <v>80.260678571428571</v>
      </c>
      <c r="G42" s="99">
        <v>-1.88</v>
      </c>
      <c r="H42" s="155">
        <f t="shared" si="0"/>
        <v>20.252896</v>
      </c>
      <c r="I42" s="99">
        <v>2.7</v>
      </c>
      <c r="J42" s="417" t="s">
        <v>2913</v>
      </c>
      <c r="K42" s="154" t="s">
        <v>2915</v>
      </c>
      <c r="L42" s="403">
        <v>15.7040737622296</v>
      </c>
      <c r="M42" s="403">
        <v>16.3549493826436</v>
      </c>
      <c r="N42" s="403">
        <v>17.680847325794101</v>
      </c>
      <c r="O42" s="403">
        <v>19.890918532266301</v>
      </c>
      <c r="P42" s="403">
        <v>22.100827833813501</v>
      </c>
      <c r="Q42" s="403">
        <v>23.4151282532886</v>
      </c>
      <c r="R42" s="403">
        <v>24.092802537767898</v>
      </c>
      <c r="S42" s="403">
        <v>2.1373569757789999</v>
      </c>
      <c r="T42" s="420" t="s">
        <v>2912</v>
      </c>
    </row>
    <row r="43" spans="1:20">
      <c r="A43" s="101" t="s">
        <v>9363</v>
      </c>
      <c r="B43" s="101" t="s">
        <v>2920</v>
      </c>
      <c r="C43" s="101" t="s">
        <v>2921</v>
      </c>
      <c r="D43" s="101">
        <v>-19.88</v>
      </c>
      <c r="E43" s="101">
        <v>112.25</v>
      </c>
      <c r="F43" s="102">
        <v>80.290035714285722</v>
      </c>
      <c r="G43" s="99">
        <v>-1.75</v>
      </c>
      <c r="H43" s="155">
        <f t="shared" si="0"/>
        <v>19.630625000000002</v>
      </c>
      <c r="I43" s="99">
        <v>2.61</v>
      </c>
      <c r="J43" s="417" t="s">
        <v>2913</v>
      </c>
      <c r="K43" s="154" t="s">
        <v>2915</v>
      </c>
      <c r="L43" s="403">
        <v>15.211936789093301</v>
      </c>
      <c r="M43" s="403">
        <v>15.9500934483422</v>
      </c>
      <c r="N43" s="403">
        <v>17.185307628639698</v>
      </c>
      <c r="O43" s="403">
        <v>19.431239237971798</v>
      </c>
      <c r="P43" s="403">
        <v>21.611572640236499</v>
      </c>
      <c r="Q43" s="403">
        <v>22.939763893607299</v>
      </c>
      <c r="R43" s="403">
        <v>23.601756566423099</v>
      </c>
      <c r="S43" s="403">
        <v>2.1369338042251398</v>
      </c>
      <c r="T43" s="420" t="s">
        <v>2912</v>
      </c>
    </row>
    <row r="44" spans="1:20">
      <c r="A44" s="101" t="s">
        <v>9364</v>
      </c>
      <c r="B44" s="101" t="s">
        <v>2920</v>
      </c>
      <c r="C44" s="101" t="s">
        <v>2921</v>
      </c>
      <c r="D44" s="101">
        <v>-19.88</v>
      </c>
      <c r="E44" s="101">
        <v>112.25</v>
      </c>
      <c r="F44" s="102">
        <v>80.383611607142853</v>
      </c>
      <c r="G44" s="99">
        <v>-1.73</v>
      </c>
      <c r="H44" s="155">
        <f t="shared" si="0"/>
        <v>19.535161000000002</v>
      </c>
      <c r="I44" s="99">
        <v>2.39</v>
      </c>
      <c r="J44" s="417" t="s">
        <v>2913</v>
      </c>
      <c r="K44" s="154" t="s">
        <v>2915</v>
      </c>
      <c r="L44" s="403">
        <v>15.152180021845</v>
      </c>
      <c r="M44" s="403">
        <v>15.8562477947803</v>
      </c>
      <c r="N44" s="403">
        <v>17.149366554816002</v>
      </c>
      <c r="O44" s="403">
        <v>19.376954142854501</v>
      </c>
      <c r="P44" s="403">
        <v>21.614896803008101</v>
      </c>
      <c r="Q44" s="403">
        <v>22.9106747671288</v>
      </c>
      <c r="R44" s="403">
        <v>23.577388899141301</v>
      </c>
      <c r="S44" s="403">
        <v>2.1446552829456</v>
      </c>
      <c r="T44" s="420" t="s">
        <v>2912</v>
      </c>
    </row>
    <row r="45" spans="1:20">
      <c r="A45" s="101" t="s">
        <v>9365</v>
      </c>
      <c r="B45" s="101" t="s">
        <v>2920</v>
      </c>
      <c r="C45" s="101" t="s">
        <v>2921</v>
      </c>
      <c r="D45" s="101">
        <v>-19.88</v>
      </c>
      <c r="E45" s="101">
        <v>112.25</v>
      </c>
      <c r="F45" s="102">
        <v>80.485138392857152</v>
      </c>
      <c r="G45" s="99">
        <v>-2.46</v>
      </c>
      <c r="H45" s="155">
        <f t="shared" si="0"/>
        <v>23.066244000000001</v>
      </c>
      <c r="I45" s="99">
        <v>2.76</v>
      </c>
      <c r="J45" s="417" t="s">
        <v>2913</v>
      </c>
      <c r="K45" s="154" t="s">
        <v>2915</v>
      </c>
      <c r="L45" s="403">
        <v>17.700054529174501</v>
      </c>
      <c r="M45" s="403">
        <v>18.3700145839897</v>
      </c>
      <c r="N45" s="403">
        <v>19.748768089522802</v>
      </c>
      <c r="O45" s="403">
        <v>21.942126372613199</v>
      </c>
      <c r="P45" s="403">
        <v>24.178846400519799</v>
      </c>
      <c r="Q45" s="403">
        <v>25.483969988408202</v>
      </c>
      <c r="R45" s="403">
        <v>26.1234958262697</v>
      </c>
      <c r="S45" s="403">
        <v>2.1469488736235398</v>
      </c>
      <c r="T45" s="420" t="s">
        <v>2912</v>
      </c>
    </row>
    <row r="46" spans="1:20">
      <c r="A46" s="101" t="s">
        <v>9366</v>
      </c>
      <c r="B46" s="101" t="s">
        <v>2920</v>
      </c>
      <c r="C46" s="101" t="s">
        <v>2921</v>
      </c>
      <c r="D46" s="101">
        <v>-19.88</v>
      </c>
      <c r="E46" s="101">
        <v>112.25</v>
      </c>
      <c r="F46" s="102">
        <v>80.499816964285728</v>
      </c>
      <c r="G46" s="99">
        <v>-1.65</v>
      </c>
      <c r="H46" s="155">
        <f t="shared" si="0"/>
        <v>19.154025000000001</v>
      </c>
      <c r="I46" s="99">
        <v>2.58</v>
      </c>
      <c r="J46" s="417" t="s">
        <v>2913</v>
      </c>
      <c r="K46" s="154" t="s">
        <v>2915</v>
      </c>
      <c r="L46" s="403">
        <v>14.8318434079629</v>
      </c>
      <c r="M46" s="403">
        <v>15.5438156361102</v>
      </c>
      <c r="N46" s="403">
        <v>16.8417531450845</v>
      </c>
      <c r="O46" s="403">
        <v>19.050797151981602</v>
      </c>
      <c r="P46" s="403">
        <v>21.260784404767399</v>
      </c>
      <c r="Q46" s="403">
        <v>22.553209660253</v>
      </c>
      <c r="R46" s="403">
        <v>23.216246024246001</v>
      </c>
      <c r="S46" s="403">
        <v>2.1319736259141302</v>
      </c>
      <c r="T46" s="420" t="s">
        <v>2912</v>
      </c>
    </row>
    <row r="47" spans="1:20">
      <c r="A47" s="101" t="s">
        <v>9367</v>
      </c>
      <c r="B47" s="101" t="s">
        <v>2920</v>
      </c>
      <c r="C47" s="101" t="s">
        <v>2921</v>
      </c>
      <c r="D47" s="101">
        <v>-19.88</v>
      </c>
      <c r="E47" s="101">
        <v>112.25</v>
      </c>
      <c r="F47" s="102">
        <v>80.869839285714292</v>
      </c>
      <c r="G47" s="99">
        <v>-2.11</v>
      </c>
      <c r="H47" s="155">
        <f t="shared" si="0"/>
        <v>21.361288999999999</v>
      </c>
      <c r="I47" s="99">
        <v>2.72</v>
      </c>
      <c r="J47" s="417" t="s">
        <v>2913</v>
      </c>
      <c r="K47" s="154" t="s">
        <v>2915</v>
      </c>
      <c r="L47" s="403">
        <v>16.4884983422026</v>
      </c>
      <c r="M47" s="403">
        <v>17.156323307152402</v>
      </c>
      <c r="N47" s="403">
        <v>18.4687501679355</v>
      </c>
      <c r="O47" s="403">
        <v>20.720872111669198</v>
      </c>
      <c r="P47" s="403">
        <v>22.9719504433215</v>
      </c>
      <c r="Q47" s="403">
        <v>24.2664569935922</v>
      </c>
      <c r="R47" s="403">
        <v>24.970820570865101</v>
      </c>
      <c r="S47" s="403">
        <v>2.1584969387889301</v>
      </c>
      <c r="T47" s="420" t="s">
        <v>2912</v>
      </c>
    </row>
    <row r="48" spans="1:20">
      <c r="A48" s="101" t="s">
        <v>9368</v>
      </c>
      <c r="B48" s="101" t="s">
        <v>2920</v>
      </c>
      <c r="C48" s="101" t="s">
        <v>2921</v>
      </c>
      <c r="D48" s="101">
        <v>-19.88</v>
      </c>
      <c r="E48" s="101">
        <v>112.25</v>
      </c>
      <c r="F48" s="102">
        <v>80.961580357142864</v>
      </c>
      <c r="G48" s="99">
        <v>-2.83</v>
      </c>
      <c r="H48" s="155">
        <f t="shared" si="0"/>
        <v>24.892600999999999</v>
      </c>
      <c r="I48" s="99">
        <v>2.7</v>
      </c>
      <c r="J48" s="417" t="s">
        <v>2913</v>
      </c>
      <c r="K48" s="154" t="s">
        <v>2915</v>
      </c>
      <c r="L48" s="403">
        <v>19.121624276573399</v>
      </c>
      <c r="M48" s="403">
        <v>19.7244706677381</v>
      </c>
      <c r="N48" s="403">
        <v>21.0692363945541</v>
      </c>
      <c r="O48" s="403">
        <v>23.232136975569102</v>
      </c>
      <c r="P48" s="403">
        <v>25.434474767306</v>
      </c>
      <c r="Q48" s="403">
        <v>26.674564780310199</v>
      </c>
      <c r="R48" s="403">
        <v>27.357622260064499</v>
      </c>
      <c r="S48" s="403">
        <v>2.1146331681222201</v>
      </c>
      <c r="T48" s="420" t="s">
        <v>2912</v>
      </c>
    </row>
    <row r="49" spans="1:20">
      <c r="A49" s="101" t="s">
        <v>9369</v>
      </c>
      <c r="B49" s="101" t="s">
        <v>2920</v>
      </c>
      <c r="C49" s="101" t="s">
        <v>2921</v>
      </c>
      <c r="D49" s="101">
        <v>-19.88</v>
      </c>
      <c r="E49" s="101">
        <v>112.25</v>
      </c>
      <c r="F49" s="102">
        <v>81.094299107142859</v>
      </c>
      <c r="G49" s="99">
        <v>-2.0099999999999998</v>
      </c>
      <c r="H49" s="155">
        <f t="shared" si="0"/>
        <v>20.878209000000002</v>
      </c>
      <c r="I49" s="99">
        <v>2.79</v>
      </c>
      <c r="J49" s="417" t="s">
        <v>2913</v>
      </c>
      <c r="K49" s="154" t="s">
        <v>2915</v>
      </c>
      <c r="L49" s="403">
        <v>16.1590291871542</v>
      </c>
      <c r="M49" s="403">
        <v>16.8537583185316</v>
      </c>
      <c r="N49" s="403">
        <v>18.1466447051912</v>
      </c>
      <c r="O49" s="403">
        <v>20.3110730980566</v>
      </c>
      <c r="P49" s="403">
        <v>22.523316609480698</v>
      </c>
      <c r="Q49" s="403">
        <v>23.775035160020199</v>
      </c>
      <c r="R49" s="403">
        <v>24.415644333578701</v>
      </c>
      <c r="S49" s="403">
        <v>2.1002387607345199</v>
      </c>
      <c r="T49" s="420" t="s">
        <v>2912</v>
      </c>
    </row>
    <row r="50" spans="1:20">
      <c r="A50" s="101" t="s">
        <v>9370</v>
      </c>
      <c r="B50" s="101" t="s">
        <v>2920</v>
      </c>
      <c r="C50" s="101" t="s">
        <v>2921</v>
      </c>
      <c r="D50" s="101">
        <v>-19.88</v>
      </c>
      <c r="E50" s="101">
        <v>112.25</v>
      </c>
      <c r="F50" s="102">
        <v>81.132218750000007</v>
      </c>
      <c r="G50" s="99">
        <v>-2.0499999999999998</v>
      </c>
      <c r="H50" s="155">
        <f t="shared" si="0"/>
        <v>21.071225000000002</v>
      </c>
      <c r="I50" s="99">
        <v>2.78</v>
      </c>
      <c r="J50" s="417" t="s">
        <v>2913</v>
      </c>
      <c r="K50" s="154" t="s">
        <v>2915</v>
      </c>
      <c r="L50" s="403">
        <v>16.200994251863701</v>
      </c>
      <c r="M50" s="403">
        <v>16.8459788392638</v>
      </c>
      <c r="N50" s="403">
        <v>18.2314446679393</v>
      </c>
      <c r="O50" s="403">
        <v>20.431932357598399</v>
      </c>
      <c r="P50" s="403">
        <v>22.6432976556816</v>
      </c>
      <c r="Q50" s="403">
        <v>23.9700212931645</v>
      </c>
      <c r="R50" s="403">
        <v>24.7019152695249</v>
      </c>
      <c r="S50" s="403">
        <v>2.1475182872713399</v>
      </c>
      <c r="T50" s="420" t="s">
        <v>2912</v>
      </c>
    </row>
    <row r="51" spans="1:20">
      <c r="A51" s="101" t="s">
        <v>9371</v>
      </c>
      <c r="B51" s="101" t="s">
        <v>2920</v>
      </c>
      <c r="C51" s="101" t="s">
        <v>2921</v>
      </c>
      <c r="D51" s="101">
        <v>-19.88</v>
      </c>
      <c r="E51" s="101">
        <v>112.25</v>
      </c>
      <c r="F51" s="102">
        <v>81.276558035714288</v>
      </c>
      <c r="G51" s="99">
        <v>-2.56</v>
      </c>
      <c r="H51" s="155">
        <f t="shared" si="0"/>
        <v>23.557424000000001</v>
      </c>
      <c r="I51" s="99">
        <v>2.6</v>
      </c>
      <c r="J51" s="417" t="s">
        <v>2913</v>
      </c>
      <c r="K51" s="154" t="s">
        <v>2915</v>
      </c>
      <c r="L51" s="403">
        <v>18.184095243849502</v>
      </c>
      <c r="M51" s="403">
        <v>18.802445624248602</v>
      </c>
      <c r="N51" s="403">
        <v>20.033189867690901</v>
      </c>
      <c r="O51" s="403">
        <v>22.275007620542901</v>
      </c>
      <c r="P51" s="403">
        <v>24.495546873497901</v>
      </c>
      <c r="Q51" s="403">
        <v>25.8119571422069</v>
      </c>
      <c r="R51" s="403">
        <v>26.534333129851301</v>
      </c>
      <c r="S51" s="403">
        <v>2.1326229586560199</v>
      </c>
      <c r="T51" s="420" t="s">
        <v>2912</v>
      </c>
    </row>
    <row r="52" spans="1:20">
      <c r="A52" s="101" t="s">
        <v>9372</v>
      </c>
      <c r="B52" s="101" t="s">
        <v>2920</v>
      </c>
      <c r="C52" s="101" t="s">
        <v>2921</v>
      </c>
      <c r="D52" s="101">
        <v>-19.88</v>
      </c>
      <c r="E52" s="101">
        <v>112.25</v>
      </c>
      <c r="F52" s="102">
        <v>81.322428571428574</v>
      </c>
      <c r="G52" s="99">
        <v>-2.36</v>
      </c>
      <c r="H52" s="155">
        <f t="shared" si="0"/>
        <v>22.576864</v>
      </c>
      <c r="I52" s="99">
        <v>2.6</v>
      </c>
      <c r="J52" s="417" t="s">
        <v>2913</v>
      </c>
      <c r="K52" s="154" t="s">
        <v>2915</v>
      </c>
      <c r="L52" s="403">
        <v>17.442951512236299</v>
      </c>
      <c r="M52" s="403">
        <v>18.077898299527298</v>
      </c>
      <c r="N52" s="403">
        <v>19.3783448314929</v>
      </c>
      <c r="O52" s="403">
        <v>21.5916015579337</v>
      </c>
      <c r="P52" s="403">
        <v>23.818486715257599</v>
      </c>
      <c r="Q52" s="403">
        <v>25.110420310950399</v>
      </c>
      <c r="R52" s="403">
        <v>25.774085724556699</v>
      </c>
      <c r="S52" s="403">
        <v>2.1382961918682399</v>
      </c>
      <c r="T52" s="420" t="s">
        <v>2912</v>
      </c>
    </row>
    <row r="53" spans="1:20">
      <c r="A53" s="101" t="s">
        <v>9373</v>
      </c>
      <c r="B53" s="101" t="s">
        <v>2920</v>
      </c>
      <c r="C53" s="101" t="s">
        <v>2921</v>
      </c>
      <c r="D53" s="101">
        <v>-19.88</v>
      </c>
      <c r="E53" s="101">
        <v>112.25</v>
      </c>
      <c r="F53" s="102">
        <v>81.371968750000008</v>
      </c>
      <c r="G53" s="99">
        <v>-2.52</v>
      </c>
      <c r="H53" s="155">
        <f t="shared" si="0"/>
        <v>23.360735999999999</v>
      </c>
      <c r="I53" s="99">
        <v>2.58</v>
      </c>
      <c r="J53" s="417" t="s">
        <v>2913</v>
      </c>
      <c r="K53" s="154" t="s">
        <v>2915</v>
      </c>
      <c r="L53" s="403">
        <v>17.863106609403701</v>
      </c>
      <c r="M53" s="403">
        <v>18.5437591517071</v>
      </c>
      <c r="N53" s="403">
        <v>19.879246817319899</v>
      </c>
      <c r="O53" s="403">
        <v>22.105020825004502</v>
      </c>
      <c r="P53" s="403">
        <v>24.316752827805001</v>
      </c>
      <c r="Q53" s="403">
        <v>25.691608121322901</v>
      </c>
      <c r="R53" s="403">
        <v>26.3483331307173</v>
      </c>
      <c r="S53" s="403">
        <v>2.1552860193812302</v>
      </c>
      <c r="T53" s="420" t="s">
        <v>2912</v>
      </c>
    </row>
    <row r="54" spans="1:20">
      <c r="A54" s="101" t="s">
        <v>9374</v>
      </c>
      <c r="B54" s="101" t="s">
        <v>2920</v>
      </c>
      <c r="C54" s="101" t="s">
        <v>2921</v>
      </c>
      <c r="D54" s="101">
        <v>-19.88</v>
      </c>
      <c r="E54" s="101">
        <v>112.25</v>
      </c>
      <c r="F54" s="102">
        <v>81.446584821428573</v>
      </c>
      <c r="G54" s="99">
        <v>-3.28</v>
      </c>
      <c r="H54" s="155">
        <f t="shared" si="0"/>
        <v>27.147056000000003</v>
      </c>
      <c r="I54" s="99">
        <v>2.71</v>
      </c>
      <c r="J54" s="417" t="s">
        <v>2913</v>
      </c>
      <c r="K54" s="154" t="s">
        <v>2915</v>
      </c>
      <c r="L54" s="403">
        <v>20.621583965264001</v>
      </c>
      <c r="M54" s="403">
        <v>21.3179426283344</v>
      </c>
      <c r="N54" s="403">
        <v>22.6107317188123</v>
      </c>
      <c r="O54" s="403">
        <v>24.839822234396401</v>
      </c>
      <c r="P54" s="403">
        <v>27.049824567841402</v>
      </c>
      <c r="Q54" s="403">
        <v>28.402139666477801</v>
      </c>
      <c r="R54" s="403">
        <v>29.059690261107601</v>
      </c>
      <c r="S54" s="403">
        <v>2.1447214747594199</v>
      </c>
      <c r="T54" s="420" t="s">
        <v>2912</v>
      </c>
    </row>
    <row r="55" spans="1:20">
      <c r="A55" s="101" t="s">
        <v>9375</v>
      </c>
      <c r="B55" s="101" t="s">
        <v>2920</v>
      </c>
      <c r="C55" s="101" t="s">
        <v>2921</v>
      </c>
      <c r="D55" s="101">
        <v>-19.88</v>
      </c>
      <c r="E55" s="101">
        <v>112.25</v>
      </c>
      <c r="F55" s="102">
        <v>81.919357142857152</v>
      </c>
      <c r="G55" s="99">
        <v>-2.34</v>
      </c>
      <c r="H55" s="155">
        <f t="shared" si="0"/>
        <v>22.479203999999999</v>
      </c>
      <c r="I55" s="99">
        <v>2.76</v>
      </c>
      <c r="J55" s="417" t="s">
        <v>2913</v>
      </c>
      <c r="K55" s="154" t="s">
        <v>2915</v>
      </c>
      <c r="L55" s="403">
        <v>17.404939219822801</v>
      </c>
      <c r="M55" s="403">
        <v>18.052074567275302</v>
      </c>
      <c r="N55" s="403">
        <v>19.3318693804001</v>
      </c>
      <c r="O55" s="403">
        <v>21.541412958421802</v>
      </c>
      <c r="P55" s="403">
        <v>23.7173906817107</v>
      </c>
      <c r="Q55" s="403">
        <v>25.019786229535899</v>
      </c>
      <c r="R55" s="403">
        <v>25.6372152045533</v>
      </c>
      <c r="S55" s="403">
        <v>2.1172266078422299</v>
      </c>
      <c r="T55" s="420" t="s">
        <v>2912</v>
      </c>
    </row>
    <row r="56" spans="1:20">
      <c r="A56" s="101" t="s">
        <v>9376</v>
      </c>
      <c r="B56" s="101" t="s">
        <v>2920</v>
      </c>
      <c r="C56" s="101" t="s">
        <v>2921</v>
      </c>
      <c r="D56" s="101">
        <v>-19.88</v>
      </c>
      <c r="E56" s="101">
        <v>112.25</v>
      </c>
      <c r="F56" s="102">
        <v>82.119964285714289</v>
      </c>
      <c r="G56" s="99">
        <v>-2.35</v>
      </c>
      <c r="H56" s="155">
        <f t="shared" si="0"/>
        <v>22.528025</v>
      </c>
      <c r="I56" s="99">
        <v>2.76</v>
      </c>
      <c r="J56" s="417" t="s">
        <v>2913</v>
      </c>
      <c r="K56" s="154" t="s">
        <v>2915</v>
      </c>
      <c r="L56" s="403">
        <v>17.432960912165701</v>
      </c>
      <c r="M56" s="403">
        <v>18.153768767558599</v>
      </c>
      <c r="N56" s="403">
        <v>19.366889478079901</v>
      </c>
      <c r="O56" s="403">
        <v>21.574563415414399</v>
      </c>
      <c r="P56" s="403">
        <v>23.800396237890801</v>
      </c>
      <c r="Q56" s="403">
        <v>25.113216977290801</v>
      </c>
      <c r="R56" s="403">
        <v>25.815339797367301</v>
      </c>
      <c r="S56" s="403">
        <v>2.1283411201798099</v>
      </c>
      <c r="T56" s="420" t="s">
        <v>2912</v>
      </c>
    </row>
    <row r="57" spans="1:20">
      <c r="A57" s="101" t="s">
        <v>9377</v>
      </c>
      <c r="B57" s="101" t="s">
        <v>2920</v>
      </c>
      <c r="C57" s="101" t="s">
        <v>2921</v>
      </c>
      <c r="D57" s="101">
        <v>-19.88</v>
      </c>
      <c r="E57" s="101">
        <v>112.25</v>
      </c>
      <c r="F57" s="102">
        <v>82.293660714285721</v>
      </c>
      <c r="G57" s="99">
        <v>-2.31</v>
      </c>
      <c r="H57" s="155">
        <f t="shared" si="0"/>
        <v>22.332849000000003</v>
      </c>
      <c r="I57" s="99">
        <v>2.79</v>
      </c>
      <c r="J57" s="417" t="s">
        <v>2913</v>
      </c>
      <c r="K57" s="154" t="s">
        <v>2915</v>
      </c>
      <c r="L57" s="403">
        <v>17.291339452329499</v>
      </c>
      <c r="M57" s="403">
        <v>17.9130307923568</v>
      </c>
      <c r="N57" s="403">
        <v>19.1646442174669</v>
      </c>
      <c r="O57" s="403">
        <v>21.3972759032997</v>
      </c>
      <c r="P57" s="403">
        <v>23.599378713951101</v>
      </c>
      <c r="Q57" s="403">
        <v>24.954065501697201</v>
      </c>
      <c r="R57" s="403">
        <v>25.607052845966098</v>
      </c>
      <c r="S57" s="403">
        <v>2.13488146042625</v>
      </c>
      <c r="T57" s="420" t="s">
        <v>2912</v>
      </c>
    </row>
    <row r="58" spans="1:20">
      <c r="A58" s="101" t="s">
        <v>9378</v>
      </c>
      <c r="B58" s="101" t="s">
        <v>2920</v>
      </c>
      <c r="C58" s="101" t="s">
        <v>2921</v>
      </c>
      <c r="D58" s="101">
        <v>-19.88</v>
      </c>
      <c r="E58" s="101">
        <v>112.25</v>
      </c>
      <c r="F58" s="102">
        <v>82.652674107142857</v>
      </c>
      <c r="G58" s="99">
        <v>-3.06</v>
      </c>
      <c r="H58" s="155">
        <f t="shared" si="0"/>
        <v>26.040324000000002</v>
      </c>
      <c r="I58" s="99">
        <v>2.71</v>
      </c>
      <c r="J58" s="417" t="s">
        <v>2913</v>
      </c>
      <c r="K58" s="154" t="s">
        <v>2915</v>
      </c>
      <c r="L58" s="403">
        <v>19.949218246923799</v>
      </c>
      <c r="M58" s="403">
        <v>20.565557621286398</v>
      </c>
      <c r="N58" s="403">
        <v>21.8556527236316</v>
      </c>
      <c r="O58" s="403">
        <v>24.067426611575499</v>
      </c>
      <c r="P58" s="403">
        <v>26.276825926169199</v>
      </c>
      <c r="Q58" s="403">
        <v>27.5765677922778</v>
      </c>
      <c r="R58" s="403">
        <v>28.203734526159302</v>
      </c>
      <c r="S58" s="403">
        <v>2.12026446015452</v>
      </c>
      <c r="T58" s="420" t="s">
        <v>2912</v>
      </c>
    </row>
    <row r="59" spans="1:20">
      <c r="A59" s="101" t="s">
        <v>9379</v>
      </c>
      <c r="B59" s="101" t="s">
        <v>2920</v>
      </c>
      <c r="C59" s="101" t="s">
        <v>2921</v>
      </c>
      <c r="D59" s="101">
        <v>-19.88</v>
      </c>
      <c r="E59" s="101">
        <v>112.25</v>
      </c>
      <c r="F59" s="102">
        <v>83.864267857142863</v>
      </c>
      <c r="G59" s="99">
        <v>-3.28</v>
      </c>
      <c r="H59" s="155">
        <f t="shared" si="0"/>
        <v>27.147056000000003</v>
      </c>
      <c r="I59" s="99">
        <v>2.67</v>
      </c>
      <c r="J59" s="417" t="s">
        <v>2913</v>
      </c>
      <c r="K59" s="154" t="s">
        <v>2915</v>
      </c>
      <c r="L59" s="403">
        <v>20.707709545774499</v>
      </c>
      <c r="M59" s="403">
        <v>21.3236665209931</v>
      </c>
      <c r="N59" s="403">
        <v>22.673605836792401</v>
      </c>
      <c r="O59" s="403">
        <v>24.842552321208402</v>
      </c>
      <c r="P59" s="403">
        <v>27.073898509873199</v>
      </c>
      <c r="Q59" s="403">
        <v>28.3001407095575</v>
      </c>
      <c r="R59" s="403">
        <v>28.9571432303749</v>
      </c>
      <c r="S59" s="403">
        <v>2.1246806790605799</v>
      </c>
      <c r="T59" s="420" t="s">
        <v>2912</v>
      </c>
    </row>
    <row r="60" spans="1:20">
      <c r="A60" s="101" t="s">
        <v>9380</v>
      </c>
      <c r="B60" s="101" t="s">
        <v>2920</v>
      </c>
      <c r="C60" s="101" t="s">
        <v>2921</v>
      </c>
      <c r="D60" s="101">
        <v>-19.88</v>
      </c>
      <c r="E60" s="101">
        <v>112.25</v>
      </c>
      <c r="F60" s="102">
        <v>83.888120535714293</v>
      </c>
      <c r="G60" s="99">
        <v>-2.99</v>
      </c>
      <c r="H60" s="155">
        <f t="shared" si="0"/>
        <v>25.690009000000003</v>
      </c>
      <c r="I60" s="99">
        <v>2.7</v>
      </c>
      <c r="J60" s="417" t="s">
        <v>2913</v>
      </c>
      <c r="K60" s="154" t="s">
        <v>2915</v>
      </c>
      <c r="L60" s="403">
        <v>19.601844244016</v>
      </c>
      <c r="M60" s="403">
        <v>20.2545538753306</v>
      </c>
      <c r="N60" s="403">
        <v>21.567030778186201</v>
      </c>
      <c r="O60" s="403">
        <v>23.7905749560041</v>
      </c>
      <c r="P60" s="403">
        <v>26.0038439208945</v>
      </c>
      <c r="Q60" s="403">
        <v>27.359403251526899</v>
      </c>
      <c r="R60" s="403">
        <v>28.049740860573699</v>
      </c>
      <c r="S60" s="403">
        <v>2.14695935988644</v>
      </c>
      <c r="T60" s="420" t="s">
        <v>2912</v>
      </c>
    </row>
    <row r="61" spans="1:20">
      <c r="A61" s="101" t="s">
        <v>9381</v>
      </c>
      <c r="B61" s="101" t="s">
        <v>2920</v>
      </c>
      <c r="C61" s="101" t="s">
        <v>2921</v>
      </c>
      <c r="D61" s="101">
        <v>-19.88</v>
      </c>
      <c r="E61" s="101">
        <v>112.25</v>
      </c>
      <c r="F61" s="102">
        <v>84.360892857142872</v>
      </c>
      <c r="G61" s="99">
        <v>-3.04</v>
      </c>
      <c r="H61" s="155">
        <f t="shared" si="0"/>
        <v>25.940144000000004</v>
      </c>
      <c r="I61" s="99">
        <v>2.64</v>
      </c>
      <c r="J61" s="417" t="s">
        <v>2913</v>
      </c>
      <c r="K61" s="154" t="s">
        <v>2915</v>
      </c>
      <c r="L61" s="403">
        <v>19.828349234369099</v>
      </c>
      <c r="M61" s="403">
        <v>20.486220324802499</v>
      </c>
      <c r="N61" s="403">
        <v>21.753475450200298</v>
      </c>
      <c r="O61" s="403">
        <v>23.9739284532806</v>
      </c>
      <c r="P61" s="403">
        <v>26.1474200412773</v>
      </c>
      <c r="Q61" s="403">
        <v>27.428213485253899</v>
      </c>
      <c r="R61" s="403">
        <v>28.054067740132901</v>
      </c>
      <c r="S61" s="403">
        <v>2.1063502180521199</v>
      </c>
      <c r="T61" s="420" t="s">
        <v>2912</v>
      </c>
    </row>
    <row r="62" spans="1:20">
      <c r="A62" s="101" t="s">
        <v>9382</v>
      </c>
      <c r="B62" s="101" t="s">
        <v>2920</v>
      </c>
      <c r="C62" s="101" t="s">
        <v>2921</v>
      </c>
      <c r="D62" s="101">
        <v>-19.88</v>
      </c>
      <c r="E62" s="101">
        <v>112.25</v>
      </c>
      <c r="F62" s="102">
        <v>84.721741071428582</v>
      </c>
      <c r="G62" s="99">
        <v>-2.84</v>
      </c>
      <c r="H62" s="155">
        <f t="shared" si="0"/>
        <v>24.942304</v>
      </c>
      <c r="I62" s="99">
        <v>2.59</v>
      </c>
      <c r="J62" s="417" t="s">
        <v>2913</v>
      </c>
      <c r="K62" s="154" t="s">
        <v>2915</v>
      </c>
      <c r="L62" s="403">
        <v>18.996948300856999</v>
      </c>
      <c r="M62" s="403">
        <v>19.7076365078569</v>
      </c>
      <c r="N62" s="403">
        <v>21.078822834215099</v>
      </c>
      <c r="O62" s="403">
        <v>23.265540754177501</v>
      </c>
      <c r="P62" s="403">
        <v>25.469444826262301</v>
      </c>
      <c r="Q62" s="403">
        <v>26.7618196368512</v>
      </c>
      <c r="R62" s="403">
        <v>27.422384426167699</v>
      </c>
      <c r="S62" s="403">
        <v>2.1316512887038601</v>
      </c>
      <c r="T62" s="420" t="s">
        <v>2912</v>
      </c>
    </row>
    <row r="63" spans="1:20">
      <c r="A63" s="101" t="s">
        <v>9383</v>
      </c>
      <c r="B63" s="101" t="s">
        <v>2920</v>
      </c>
      <c r="C63" s="101" t="s">
        <v>2921</v>
      </c>
      <c r="D63" s="101">
        <v>-19.88</v>
      </c>
      <c r="E63" s="101">
        <v>112.25</v>
      </c>
      <c r="F63" s="102">
        <v>85.398178571428573</v>
      </c>
      <c r="G63" s="99">
        <v>-3.52</v>
      </c>
      <c r="H63" s="155">
        <f t="shared" si="0"/>
        <v>28.364336000000002</v>
      </c>
      <c r="I63" s="99">
        <v>2.69</v>
      </c>
      <c r="J63" s="417" t="s">
        <v>2913</v>
      </c>
      <c r="K63" s="154" t="s">
        <v>2915</v>
      </c>
      <c r="L63" s="403">
        <v>21.5578144242272</v>
      </c>
      <c r="M63" s="403">
        <v>22.243631589268801</v>
      </c>
      <c r="N63" s="403">
        <v>23.519804859315698</v>
      </c>
      <c r="O63" s="403">
        <v>25.670400485066001</v>
      </c>
      <c r="P63" s="403">
        <v>27.898610897404101</v>
      </c>
      <c r="Q63" s="403">
        <v>29.140007521922399</v>
      </c>
      <c r="R63" s="403">
        <v>29.803501734973199</v>
      </c>
      <c r="S63" s="403">
        <v>2.1085523090530902</v>
      </c>
      <c r="T63" s="420" t="s">
        <v>2912</v>
      </c>
    </row>
    <row r="64" spans="1:20">
      <c r="A64" s="101" t="s">
        <v>9384</v>
      </c>
      <c r="B64" s="101" t="s">
        <v>2920</v>
      </c>
      <c r="C64" s="101" t="s">
        <v>2921</v>
      </c>
      <c r="D64" s="101">
        <v>-19.88</v>
      </c>
      <c r="E64" s="101">
        <v>112.25</v>
      </c>
      <c r="F64" s="102">
        <v>85.521723214285714</v>
      </c>
      <c r="G64" s="99">
        <v>-3.67</v>
      </c>
      <c r="H64" s="155">
        <f t="shared" si="0"/>
        <v>29.130400999999999</v>
      </c>
      <c r="I64" s="99">
        <v>2.59</v>
      </c>
      <c r="J64" s="417" t="s">
        <v>2913</v>
      </c>
      <c r="K64" s="154" t="s">
        <v>2915</v>
      </c>
      <c r="L64" s="403">
        <v>22.060748191864</v>
      </c>
      <c r="M64" s="403">
        <v>22.7400996797308</v>
      </c>
      <c r="N64" s="403">
        <v>24.034453523520501</v>
      </c>
      <c r="O64" s="403">
        <v>26.204171556052199</v>
      </c>
      <c r="P64" s="403">
        <v>28.362221359023302</v>
      </c>
      <c r="Q64" s="403">
        <v>29.6736023284837</v>
      </c>
      <c r="R64" s="403">
        <v>30.375737127909499</v>
      </c>
      <c r="S64" s="403">
        <v>2.0936709725817</v>
      </c>
      <c r="T64" s="420" t="s">
        <v>2912</v>
      </c>
    </row>
    <row r="65" spans="1:20">
      <c r="A65" s="101" t="s">
        <v>9385</v>
      </c>
      <c r="B65" s="101" t="s">
        <v>2920</v>
      </c>
      <c r="C65" s="101" t="s">
        <v>2921</v>
      </c>
      <c r="D65" s="101">
        <v>-19.88</v>
      </c>
      <c r="E65" s="101">
        <v>112.25</v>
      </c>
      <c r="F65" s="102">
        <v>79.70778571428572</v>
      </c>
      <c r="G65" s="99">
        <v>-2.27</v>
      </c>
      <c r="H65" s="155">
        <f t="shared" si="0"/>
        <v>22.137961000000004</v>
      </c>
      <c r="I65" s="99">
        <v>2.61</v>
      </c>
      <c r="J65" s="417" t="s">
        <v>2913</v>
      </c>
      <c r="K65" s="154" t="s">
        <v>2916</v>
      </c>
      <c r="L65" s="403">
        <v>17.000157280559201</v>
      </c>
      <c r="M65" s="403">
        <v>17.6969905166853</v>
      </c>
      <c r="N65" s="403">
        <v>19.067174052858501</v>
      </c>
      <c r="O65" s="403">
        <v>21.270419894688398</v>
      </c>
      <c r="P65" s="403">
        <v>23.4753313242127</v>
      </c>
      <c r="Q65" s="403">
        <v>24.735809862094499</v>
      </c>
      <c r="R65" s="403">
        <v>25.4225227633586</v>
      </c>
      <c r="S65" s="403">
        <v>2.1357842623188601</v>
      </c>
      <c r="T65" s="420" t="s">
        <v>2912</v>
      </c>
    </row>
    <row r="66" spans="1:20">
      <c r="A66" s="101" t="s">
        <v>9386</v>
      </c>
      <c r="B66" s="101" t="s">
        <v>2920</v>
      </c>
      <c r="C66" s="101" t="s">
        <v>2921</v>
      </c>
      <c r="D66" s="101">
        <v>-19.88</v>
      </c>
      <c r="E66" s="101">
        <v>112.25</v>
      </c>
      <c r="F66" s="102">
        <v>79.806254464285715</v>
      </c>
      <c r="G66" s="99">
        <v>-1.81</v>
      </c>
      <c r="H66" s="155">
        <f t="shared" si="0"/>
        <v>19.917449000000005</v>
      </c>
      <c r="I66" s="99">
        <v>2.59</v>
      </c>
      <c r="J66" s="417" t="s">
        <v>2913</v>
      </c>
      <c r="K66" s="154" t="s">
        <v>2916</v>
      </c>
      <c r="L66" s="403">
        <v>15.2657277743374</v>
      </c>
      <c r="M66" s="403">
        <v>16.084430703999502</v>
      </c>
      <c r="N66" s="403">
        <v>17.3499511167017</v>
      </c>
      <c r="O66" s="403">
        <v>19.615852669733901</v>
      </c>
      <c r="P66" s="403">
        <v>21.851655933126601</v>
      </c>
      <c r="Q66" s="403">
        <v>23.149850018314599</v>
      </c>
      <c r="R66" s="403">
        <v>23.8644266293099</v>
      </c>
      <c r="S66" s="403">
        <v>2.1683872149114598</v>
      </c>
      <c r="T66" s="420" t="s">
        <v>2912</v>
      </c>
    </row>
    <row r="67" spans="1:20">
      <c r="A67" s="101" t="s">
        <v>9387</v>
      </c>
      <c r="B67" s="101" t="s">
        <v>2920</v>
      </c>
      <c r="C67" s="101" t="s">
        <v>2921</v>
      </c>
      <c r="D67" s="101">
        <v>-19.88</v>
      </c>
      <c r="E67" s="101">
        <v>112.25</v>
      </c>
      <c r="F67" s="102">
        <v>79.891267857142864</v>
      </c>
      <c r="G67" s="99">
        <v>-2.0299999999999998</v>
      </c>
      <c r="H67" s="155">
        <f t="shared" si="0"/>
        <v>20.974681</v>
      </c>
      <c r="I67" s="99">
        <v>2.66</v>
      </c>
      <c r="J67" s="417" t="s">
        <v>2913</v>
      </c>
      <c r="K67" s="154" t="s">
        <v>2916</v>
      </c>
      <c r="L67" s="403">
        <v>16.176531681400199</v>
      </c>
      <c r="M67" s="403">
        <v>16.8782566508252</v>
      </c>
      <c r="N67" s="403">
        <v>18.1689045092524</v>
      </c>
      <c r="O67" s="403">
        <v>20.416671852436401</v>
      </c>
      <c r="P67" s="403">
        <v>22.653251669495699</v>
      </c>
      <c r="Q67" s="403">
        <v>23.972917034750701</v>
      </c>
      <c r="R67" s="403">
        <v>24.6868197605151</v>
      </c>
      <c r="S67" s="403">
        <v>2.1599095818281602</v>
      </c>
      <c r="T67" s="420" t="s">
        <v>2912</v>
      </c>
    </row>
    <row r="68" spans="1:20">
      <c r="A68" s="101" t="s">
        <v>9388</v>
      </c>
      <c r="B68" s="101" t="s">
        <v>2920</v>
      </c>
      <c r="C68" s="101" t="s">
        <v>2921</v>
      </c>
      <c r="D68" s="101">
        <v>-19.88</v>
      </c>
      <c r="E68" s="101">
        <v>112.25</v>
      </c>
      <c r="F68" s="102">
        <v>79.983008928571437</v>
      </c>
      <c r="G68" s="99">
        <v>-2.29</v>
      </c>
      <c r="H68" s="155">
        <f t="shared" ref="H68:H131" si="1">16.1-4.64*(G68+1)+0.09*(G68+1)*(G68+1)</f>
        <v>22.235368999999999</v>
      </c>
      <c r="I68" s="99">
        <v>2.66</v>
      </c>
      <c r="J68" s="417" t="s">
        <v>2913</v>
      </c>
      <c r="K68" s="154" t="s">
        <v>2916</v>
      </c>
      <c r="L68" s="403">
        <v>17.067515958762002</v>
      </c>
      <c r="M68" s="403">
        <v>17.821641075099201</v>
      </c>
      <c r="N68" s="403">
        <v>19.098781185085599</v>
      </c>
      <c r="O68" s="403">
        <v>21.303794828543801</v>
      </c>
      <c r="P68" s="403">
        <v>23.511337917708801</v>
      </c>
      <c r="Q68" s="403">
        <v>24.866541276869</v>
      </c>
      <c r="R68" s="403">
        <v>25.587477340629501</v>
      </c>
      <c r="S68" s="403">
        <v>2.1487318781409899</v>
      </c>
      <c r="T68" s="420" t="s">
        <v>2912</v>
      </c>
    </row>
    <row r="69" spans="1:20">
      <c r="A69" s="101" t="s">
        <v>9389</v>
      </c>
      <c r="B69" s="101" t="s">
        <v>2920</v>
      </c>
      <c r="C69" s="101" t="s">
        <v>2921</v>
      </c>
      <c r="D69" s="101">
        <v>-19.88</v>
      </c>
      <c r="E69" s="101">
        <v>112.25</v>
      </c>
      <c r="F69" s="102">
        <v>80.079642857142872</v>
      </c>
      <c r="G69" s="99">
        <v>-1.86</v>
      </c>
      <c r="H69" s="155">
        <f t="shared" si="1"/>
        <v>20.156964000000002</v>
      </c>
      <c r="I69" s="99">
        <v>2.58</v>
      </c>
      <c r="J69" s="417" t="s">
        <v>2913</v>
      </c>
      <c r="K69" s="154" t="s">
        <v>2916</v>
      </c>
      <c r="L69" s="403">
        <v>15.7254968445577</v>
      </c>
      <c r="M69" s="403">
        <v>16.340023718717202</v>
      </c>
      <c r="N69" s="403">
        <v>17.560355204089301</v>
      </c>
      <c r="O69" s="403">
        <v>19.7924502048165</v>
      </c>
      <c r="P69" s="403">
        <v>22.0133953097221</v>
      </c>
      <c r="Q69" s="403">
        <v>23.291191188956599</v>
      </c>
      <c r="R69" s="403">
        <v>23.958568583615399</v>
      </c>
      <c r="S69" s="403">
        <v>2.1213803231986001</v>
      </c>
      <c r="T69" s="420" t="s">
        <v>2912</v>
      </c>
    </row>
    <row r="70" spans="1:20">
      <c r="A70" s="101" t="s">
        <v>9390</v>
      </c>
      <c r="B70" s="101" t="s">
        <v>2920</v>
      </c>
      <c r="C70" s="101" t="s">
        <v>2921</v>
      </c>
      <c r="D70" s="101">
        <v>-19.88</v>
      </c>
      <c r="E70" s="101">
        <v>112.25</v>
      </c>
      <c r="F70" s="102">
        <v>80.167102678571439</v>
      </c>
      <c r="G70" s="99">
        <v>-2</v>
      </c>
      <c r="H70" s="155">
        <f t="shared" si="1"/>
        <v>20.830000000000002</v>
      </c>
      <c r="I70" s="99">
        <v>2.61</v>
      </c>
      <c r="J70" s="417" t="s">
        <v>2913</v>
      </c>
      <c r="K70" s="154" t="s">
        <v>2916</v>
      </c>
      <c r="L70" s="403">
        <v>16.2049838779993</v>
      </c>
      <c r="M70" s="403">
        <v>16.845421103227501</v>
      </c>
      <c r="N70" s="403">
        <v>18.136245505804599</v>
      </c>
      <c r="O70" s="403">
        <v>20.318254135189001</v>
      </c>
      <c r="P70" s="403">
        <v>22.507105158212902</v>
      </c>
      <c r="Q70" s="403">
        <v>23.855347214262299</v>
      </c>
      <c r="R70" s="403">
        <v>24.5316109908158</v>
      </c>
      <c r="S70" s="403">
        <v>2.1204461413165498</v>
      </c>
      <c r="T70" s="420" t="s">
        <v>2912</v>
      </c>
    </row>
    <row r="71" spans="1:20">
      <c r="A71" s="101" t="s">
        <v>9391</v>
      </c>
      <c r="B71" s="101" t="s">
        <v>2920</v>
      </c>
      <c r="C71" s="101" t="s">
        <v>2921</v>
      </c>
      <c r="D71" s="101">
        <v>-19.88</v>
      </c>
      <c r="E71" s="101">
        <v>112.25</v>
      </c>
      <c r="F71" s="102">
        <v>80.260678571428571</v>
      </c>
      <c r="G71" s="99">
        <v>-1.99</v>
      </c>
      <c r="H71" s="155">
        <f t="shared" si="1"/>
        <v>20.781808999999999</v>
      </c>
      <c r="I71" s="99">
        <v>2.85</v>
      </c>
      <c r="J71" s="417" t="s">
        <v>2913</v>
      </c>
      <c r="K71" s="154" t="s">
        <v>2916</v>
      </c>
      <c r="L71" s="403">
        <v>16.135273743109501</v>
      </c>
      <c r="M71" s="403">
        <v>16.782954233767502</v>
      </c>
      <c r="N71" s="403">
        <v>18.061006393047499</v>
      </c>
      <c r="O71" s="403">
        <v>20.2920165948142</v>
      </c>
      <c r="P71" s="403">
        <v>22.535031689253302</v>
      </c>
      <c r="Q71" s="403">
        <v>23.7752080445267</v>
      </c>
      <c r="R71" s="403">
        <v>24.463094741293801</v>
      </c>
      <c r="S71" s="403">
        <v>2.13689854802361</v>
      </c>
      <c r="T71" s="420" t="s">
        <v>2912</v>
      </c>
    </row>
    <row r="72" spans="1:20">
      <c r="A72" s="101" t="s">
        <v>9392</v>
      </c>
      <c r="B72" s="101" t="s">
        <v>2920</v>
      </c>
      <c r="C72" s="101" t="s">
        <v>2921</v>
      </c>
      <c r="D72" s="101">
        <v>-19.88</v>
      </c>
      <c r="E72" s="101">
        <v>112.25</v>
      </c>
      <c r="F72" s="102">
        <v>80.290035714285722</v>
      </c>
      <c r="G72" s="99">
        <v>-1.73</v>
      </c>
      <c r="H72" s="155">
        <f t="shared" si="1"/>
        <v>19.535161000000002</v>
      </c>
      <c r="I72" s="99">
        <v>2.87</v>
      </c>
      <c r="J72" s="417" t="s">
        <v>2913</v>
      </c>
      <c r="K72" s="154" t="s">
        <v>2916</v>
      </c>
      <c r="L72" s="403">
        <v>15.2237094637024</v>
      </c>
      <c r="M72" s="403">
        <v>15.865254474500601</v>
      </c>
      <c r="N72" s="403">
        <v>17.110317128355199</v>
      </c>
      <c r="O72" s="403">
        <v>19.3408074689873</v>
      </c>
      <c r="P72" s="403">
        <v>21.531764486975401</v>
      </c>
      <c r="Q72" s="403">
        <v>22.9278571173515</v>
      </c>
      <c r="R72" s="403">
        <v>23.618264445080801</v>
      </c>
      <c r="S72" s="403">
        <v>2.1355202066924899</v>
      </c>
      <c r="T72" s="420" t="s">
        <v>2912</v>
      </c>
    </row>
    <row r="73" spans="1:20">
      <c r="A73" s="101" t="s">
        <v>9393</v>
      </c>
      <c r="B73" s="101" t="s">
        <v>2920</v>
      </c>
      <c r="C73" s="101" t="s">
        <v>2921</v>
      </c>
      <c r="D73" s="101">
        <v>-19.88</v>
      </c>
      <c r="E73" s="101">
        <v>112.25</v>
      </c>
      <c r="F73" s="102">
        <v>80.383611607142853</v>
      </c>
      <c r="G73" s="99">
        <v>-2.08</v>
      </c>
      <c r="H73" s="155">
        <f t="shared" si="1"/>
        <v>21.216176000000001</v>
      </c>
      <c r="I73" s="99">
        <v>2.9</v>
      </c>
      <c r="J73" s="417" t="s">
        <v>2913</v>
      </c>
      <c r="K73" s="154" t="s">
        <v>2916</v>
      </c>
      <c r="L73" s="403">
        <v>16.3727730642522</v>
      </c>
      <c r="M73" s="403">
        <v>17.091289816715602</v>
      </c>
      <c r="N73" s="403">
        <v>18.384407900062001</v>
      </c>
      <c r="O73" s="403">
        <v>20.587708539289199</v>
      </c>
      <c r="P73" s="403">
        <v>22.793856144011801</v>
      </c>
      <c r="Q73" s="403">
        <v>24.0861782500352</v>
      </c>
      <c r="R73" s="403">
        <v>24.770339228671698</v>
      </c>
      <c r="S73" s="403">
        <v>2.1297910589227498</v>
      </c>
      <c r="T73" s="420" t="s">
        <v>2912</v>
      </c>
    </row>
    <row r="74" spans="1:20">
      <c r="A74" s="101" t="s">
        <v>9394</v>
      </c>
      <c r="B74" s="101" t="s">
        <v>2920</v>
      </c>
      <c r="C74" s="101" t="s">
        <v>2921</v>
      </c>
      <c r="D74" s="101">
        <v>-19.88</v>
      </c>
      <c r="E74" s="101">
        <v>112.25</v>
      </c>
      <c r="F74" s="102">
        <v>80.485138392857152</v>
      </c>
      <c r="G74" s="99">
        <v>-2.95</v>
      </c>
      <c r="H74" s="155">
        <f t="shared" si="1"/>
        <v>25.490225000000002</v>
      </c>
      <c r="I74" s="99">
        <v>2.66</v>
      </c>
      <c r="J74" s="417" t="s">
        <v>2913</v>
      </c>
      <c r="K74" s="154" t="s">
        <v>2916</v>
      </c>
      <c r="L74" s="403">
        <v>19.522017266768302</v>
      </c>
      <c r="M74" s="403">
        <v>20.206554069925598</v>
      </c>
      <c r="N74" s="403">
        <v>21.4406620063119</v>
      </c>
      <c r="O74" s="403">
        <v>23.668286155203099</v>
      </c>
      <c r="P74" s="403">
        <v>25.909446302227899</v>
      </c>
      <c r="Q74" s="403">
        <v>27.163932225900599</v>
      </c>
      <c r="R74" s="403">
        <v>27.811917524220899</v>
      </c>
      <c r="S74" s="403">
        <v>2.1366737789922698</v>
      </c>
      <c r="T74" s="420" t="s">
        <v>2912</v>
      </c>
    </row>
    <row r="75" spans="1:20">
      <c r="A75" s="101" t="s">
        <v>9395</v>
      </c>
      <c r="B75" s="101" t="s">
        <v>2920</v>
      </c>
      <c r="C75" s="101" t="s">
        <v>2921</v>
      </c>
      <c r="D75" s="101">
        <v>-19.88</v>
      </c>
      <c r="E75" s="101">
        <v>112.25</v>
      </c>
      <c r="F75" s="102">
        <v>80.869839285714292</v>
      </c>
      <c r="G75" s="99">
        <v>-2.36</v>
      </c>
      <c r="H75" s="155">
        <f t="shared" si="1"/>
        <v>22.576864</v>
      </c>
      <c r="I75" s="99">
        <v>2.81</v>
      </c>
      <c r="J75" s="417" t="s">
        <v>2913</v>
      </c>
      <c r="K75" s="154" t="s">
        <v>2916</v>
      </c>
      <c r="L75" s="403">
        <v>17.4916081882232</v>
      </c>
      <c r="M75" s="403">
        <v>18.1373861952761</v>
      </c>
      <c r="N75" s="403">
        <v>19.387916280774899</v>
      </c>
      <c r="O75" s="403">
        <v>21.598722574568701</v>
      </c>
      <c r="P75" s="403">
        <v>23.8171715583386</v>
      </c>
      <c r="Q75" s="403">
        <v>25.1382045195021</v>
      </c>
      <c r="R75" s="403">
        <v>25.799863737546801</v>
      </c>
      <c r="S75" s="403">
        <v>2.13107144839657</v>
      </c>
      <c r="T75" s="420" t="s">
        <v>2912</v>
      </c>
    </row>
    <row r="76" spans="1:20">
      <c r="A76" s="101" t="s">
        <v>9396</v>
      </c>
      <c r="B76" s="101" t="s">
        <v>2920</v>
      </c>
      <c r="C76" s="101" t="s">
        <v>2921</v>
      </c>
      <c r="D76" s="101">
        <v>-19.88</v>
      </c>
      <c r="E76" s="101">
        <v>112.25</v>
      </c>
      <c r="F76" s="102">
        <v>81.094299107142859</v>
      </c>
      <c r="G76" s="99">
        <v>-2.42</v>
      </c>
      <c r="H76" s="155">
        <f t="shared" si="1"/>
        <v>22.870276</v>
      </c>
      <c r="I76" s="99">
        <v>2.88</v>
      </c>
      <c r="J76" s="417" t="s">
        <v>2913</v>
      </c>
      <c r="K76" s="154" t="s">
        <v>2916</v>
      </c>
      <c r="L76" s="403">
        <v>17.562586444480701</v>
      </c>
      <c r="M76" s="403">
        <v>18.271277211895502</v>
      </c>
      <c r="N76" s="403">
        <v>19.613964818748698</v>
      </c>
      <c r="O76" s="403">
        <v>21.796161852596899</v>
      </c>
      <c r="P76" s="403">
        <v>24.005320123882399</v>
      </c>
      <c r="Q76" s="403">
        <v>25.290770413614801</v>
      </c>
      <c r="R76" s="403">
        <v>26.0038785340384</v>
      </c>
      <c r="S76" s="403">
        <v>2.1362491069141498</v>
      </c>
      <c r="T76" s="420" t="s">
        <v>2912</v>
      </c>
    </row>
    <row r="77" spans="1:20">
      <c r="A77" s="101" t="s">
        <v>9397</v>
      </c>
      <c r="B77" s="101" t="s">
        <v>2920</v>
      </c>
      <c r="C77" s="101" t="s">
        <v>2921</v>
      </c>
      <c r="D77" s="101">
        <v>-19.88</v>
      </c>
      <c r="E77" s="101">
        <v>112.25</v>
      </c>
      <c r="F77" s="102">
        <v>81.132218750000007</v>
      </c>
      <c r="G77" s="99">
        <v>-2.4</v>
      </c>
      <c r="H77" s="155">
        <f t="shared" si="1"/>
        <v>22.772400000000001</v>
      </c>
      <c r="I77" s="99">
        <v>2.81</v>
      </c>
      <c r="J77" s="417" t="s">
        <v>2913</v>
      </c>
      <c r="K77" s="154" t="s">
        <v>2916</v>
      </c>
      <c r="L77" s="403">
        <v>17.527657815763899</v>
      </c>
      <c r="M77" s="403">
        <v>18.194160806585199</v>
      </c>
      <c r="N77" s="403">
        <v>19.492544529402899</v>
      </c>
      <c r="O77" s="403">
        <v>21.716901528066899</v>
      </c>
      <c r="P77" s="403">
        <v>23.9339051695611</v>
      </c>
      <c r="Q77" s="403">
        <v>25.186531764626899</v>
      </c>
      <c r="R77" s="403">
        <v>25.739504351177501</v>
      </c>
      <c r="S77" s="403">
        <v>2.12237695272895</v>
      </c>
      <c r="T77" s="420" t="s">
        <v>2912</v>
      </c>
    </row>
    <row r="78" spans="1:20">
      <c r="A78" s="101" t="s">
        <v>9398</v>
      </c>
      <c r="B78" s="101" t="s">
        <v>2920</v>
      </c>
      <c r="C78" s="101" t="s">
        <v>2921</v>
      </c>
      <c r="D78" s="101">
        <v>-19.88</v>
      </c>
      <c r="E78" s="101">
        <v>112.25</v>
      </c>
      <c r="F78" s="102">
        <v>81.223959821428579</v>
      </c>
      <c r="G78" s="99">
        <v>-2.23</v>
      </c>
      <c r="H78" s="155">
        <f t="shared" si="1"/>
        <v>21.943361000000003</v>
      </c>
      <c r="I78" s="99">
        <v>2.88</v>
      </c>
      <c r="J78" s="417" t="s">
        <v>2913</v>
      </c>
      <c r="K78" s="154" t="s">
        <v>2916</v>
      </c>
      <c r="L78" s="403">
        <v>16.932511300904501</v>
      </c>
      <c r="M78" s="403">
        <v>17.625762035630199</v>
      </c>
      <c r="N78" s="403">
        <v>18.939986042093</v>
      </c>
      <c r="O78" s="403">
        <v>21.146952008671999</v>
      </c>
      <c r="P78" s="403">
        <v>23.331979441312399</v>
      </c>
      <c r="Q78" s="403">
        <v>24.697278477406101</v>
      </c>
      <c r="R78" s="403">
        <v>25.354599260824301</v>
      </c>
      <c r="S78" s="403">
        <v>2.1335093046256199</v>
      </c>
      <c r="T78" s="420" t="s">
        <v>2912</v>
      </c>
    </row>
    <row r="79" spans="1:20">
      <c r="A79" s="101" t="s">
        <v>9399</v>
      </c>
      <c r="B79" s="101" t="s">
        <v>2920</v>
      </c>
      <c r="C79" s="101" t="s">
        <v>2921</v>
      </c>
      <c r="D79" s="101">
        <v>-19.88</v>
      </c>
      <c r="E79" s="101">
        <v>112.25</v>
      </c>
      <c r="F79" s="102">
        <v>81.276558035714288</v>
      </c>
      <c r="G79" s="99">
        <v>-2.58</v>
      </c>
      <c r="H79" s="155">
        <f t="shared" si="1"/>
        <v>23.655875999999999</v>
      </c>
      <c r="I79" s="99">
        <v>2.65</v>
      </c>
      <c r="J79" s="417" t="s">
        <v>2913</v>
      </c>
      <c r="K79" s="154" t="s">
        <v>2916</v>
      </c>
      <c r="L79" s="403">
        <v>18.1404946405567</v>
      </c>
      <c r="M79" s="403">
        <v>18.875346182267801</v>
      </c>
      <c r="N79" s="403">
        <v>20.127869125070902</v>
      </c>
      <c r="O79" s="403">
        <v>22.326147907321801</v>
      </c>
      <c r="P79" s="403">
        <v>24.539107879154901</v>
      </c>
      <c r="Q79" s="403">
        <v>25.780802761178698</v>
      </c>
      <c r="R79" s="403">
        <v>26.3857680337996</v>
      </c>
      <c r="S79" s="403">
        <v>2.1194541640778102</v>
      </c>
      <c r="T79" s="420" t="s">
        <v>2912</v>
      </c>
    </row>
    <row r="80" spans="1:20">
      <c r="A80" s="101" t="s">
        <v>9400</v>
      </c>
      <c r="B80" s="101" t="s">
        <v>2920</v>
      </c>
      <c r="C80" s="101" t="s">
        <v>2921</v>
      </c>
      <c r="D80" s="101">
        <v>-19.88</v>
      </c>
      <c r="E80" s="101">
        <v>112.25</v>
      </c>
      <c r="F80" s="102">
        <v>81.322428571428574</v>
      </c>
      <c r="G80" s="99">
        <v>-3.06</v>
      </c>
      <c r="H80" s="155">
        <f t="shared" si="1"/>
        <v>26.040324000000002</v>
      </c>
      <c r="I80" s="99">
        <v>2.93</v>
      </c>
      <c r="J80" s="417" t="s">
        <v>2913</v>
      </c>
      <c r="K80" s="154" t="s">
        <v>2916</v>
      </c>
      <c r="L80" s="403">
        <v>19.844288399367102</v>
      </c>
      <c r="M80" s="403">
        <v>20.5896761188325</v>
      </c>
      <c r="N80" s="403">
        <v>21.828364804203499</v>
      </c>
      <c r="O80" s="403">
        <v>24.051380673752099</v>
      </c>
      <c r="P80" s="403">
        <v>26.241318253571201</v>
      </c>
      <c r="Q80" s="403">
        <v>27.5307227297567</v>
      </c>
      <c r="R80" s="403">
        <v>28.188513371250298</v>
      </c>
      <c r="S80" s="403">
        <v>2.12992623566321</v>
      </c>
      <c r="T80" s="420" t="s">
        <v>2912</v>
      </c>
    </row>
    <row r="81" spans="1:20">
      <c r="A81" s="101" t="s">
        <v>9401</v>
      </c>
      <c r="B81" s="101" t="s">
        <v>2920</v>
      </c>
      <c r="C81" s="101" t="s">
        <v>2921</v>
      </c>
      <c r="D81" s="101">
        <v>-19.88</v>
      </c>
      <c r="E81" s="101">
        <v>112.25</v>
      </c>
      <c r="F81" s="102">
        <v>81.371968750000008</v>
      </c>
      <c r="G81" s="99">
        <v>-2.89</v>
      </c>
      <c r="H81" s="155">
        <f t="shared" si="1"/>
        <v>25.191089000000002</v>
      </c>
      <c r="I81" s="99">
        <v>2.88</v>
      </c>
      <c r="J81" s="417" t="s">
        <v>2913</v>
      </c>
      <c r="K81" s="154" t="s">
        <v>2916</v>
      </c>
      <c r="L81" s="403">
        <v>19.1777071837062</v>
      </c>
      <c r="M81" s="403">
        <v>19.9130067832</v>
      </c>
      <c r="N81" s="403">
        <v>21.243763394776501</v>
      </c>
      <c r="O81" s="403">
        <v>23.4464263201417</v>
      </c>
      <c r="P81" s="403">
        <v>25.651257362910599</v>
      </c>
      <c r="Q81" s="403">
        <v>27.028657742734701</v>
      </c>
      <c r="R81" s="403">
        <v>27.720114524795701</v>
      </c>
      <c r="S81" s="403">
        <v>2.1474103290599702</v>
      </c>
      <c r="T81" s="420" t="s">
        <v>2912</v>
      </c>
    </row>
    <row r="82" spans="1:20">
      <c r="A82" s="101" t="s">
        <v>9402</v>
      </c>
      <c r="B82" s="101" t="s">
        <v>2920</v>
      </c>
      <c r="C82" s="101" t="s">
        <v>2921</v>
      </c>
      <c r="D82" s="101">
        <v>-19.88</v>
      </c>
      <c r="E82" s="101">
        <v>112.25</v>
      </c>
      <c r="F82" s="102">
        <v>80.485138392857152</v>
      </c>
      <c r="G82" s="99">
        <v>-2.44</v>
      </c>
      <c r="H82" s="155">
        <f t="shared" si="1"/>
        <v>22.968223999999999</v>
      </c>
      <c r="I82" s="99">
        <v>2.37</v>
      </c>
      <c r="J82" s="417" t="s">
        <v>2913</v>
      </c>
      <c r="K82" s="154" t="s">
        <v>2922</v>
      </c>
      <c r="L82" s="403">
        <v>17.698340115488001</v>
      </c>
      <c r="M82" s="403">
        <v>18.330347994931401</v>
      </c>
      <c r="N82" s="403">
        <v>19.632738058286201</v>
      </c>
      <c r="O82" s="403">
        <v>21.877774652791199</v>
      </c>
      <c r="P82" s="403">
        <v>24.086442557826199</v>
      </c>
      <c r="Q82" s="403">
        <v>25.373036151121799</v>
      </c>
      <c r="R82" s="403">
        <v>26.058205309774099</v>
      </c>
      <c r="S82" s="403">
        <v>2.1534135704045299</v>
      </c>
      <c r="T82" s="420" t="s">
        <v>2912</v>
      </c>
    </row>
    <row r="83" spans="1:20">
      <c r="A83" s="101" t="s">
        <v>9403</v>
      </c>
      <c r="B83" s="101" t="s">
        <v>2920</v>
      </c>
      <c r="C83" s="101" t="s">
        <v>2921</v>
      </c>
      <c r="D83" s="101">
        <v>-19.88</v>
      </c>
      <c r="E83" s="101">
        <v>112.25</v>
      </c>
      <c r="F83" s="102">
        <v>80.499816964285728</v>
      </c>
      <c r="G83" s="99">
        <v>-1.68</v>
      </c>
      <c r="H83" s="155">
        <f t="shared" si="1"/>
        <v>19.296816000000003</v>
      </c>
      <c r="I83" s="99">
        <v>2.58</v>
      </c>
      <c r="J83" s="417" t="s">
        <v>2913</v>
      </c>
      <c r="K83" s="154" t="s">
        <v>2922</v>
      </c>
      <c r="L83" s="403">
        <v>14.9401949661766</v>
      </c>
      <c r="M83" s="403">
        <v>15.6037961861342</v>
      </c>
      <c r="N83" s="403">
        <v>16.944754816678</v>
      </c>
      <c r="O83" s="403">
        <v>19.187519563325701</v>
      </c>
      <c r="P83" s="403">
        <v>21.4325537890563</v>
      </c>
      <c r="Q83" s="403">
        <v>22.709812583158801</v>
      </c>
      <c r="R83" s="403">
        <v>23.349974680095102</v>
      </c>
      <c r="S83" s="403">
        <v>2.1506144826910201</v>
      </c>
      <c r="T83" s="420" t="s">
        <v>2912</v>
      </c>
    </row>
    <row r="84" spans="1:20">
      <c r="A84" s="101" t="s">
        <v>9404</v>
      </c>
      <c r="B84" s="101" t="s">
        <v>2920</v>
      </c>
      <c r="C84" s="101" t="s">
        <v>2921</v>
      </c>
      <c r="D84" s="101">
        <v>-19.88</v>
      </c>
      <c r="E84" s="101">
        <v>112.25</v>
      </c>
      <c r="F84" s="102">
        <v>82.293660714285721</v>
      </c>
      <c r="G84" s="99">
        <v>-1.9</v>
      </c>
      <c r="H84" s="155">
        <f t="shared" si="1"/>
        <v>20.3489</v>
      </c>
      <c r="I84" s="99">
        <v>2.4500000000000002</v>
      </c>
      <c r="J84" s="417" t="s">
        <v>2913</v>
      </c>
      <c r="K84" s="154" t="s">
        <v>2922</v>
      </c>
      <c r="L84" s="403">
        <v>15.8372326032832</v>
      </c>
      <c r="M84" s="403">
        <v>16.474595297939999</v>
      </c>
      <c r="N84" s="403">
        <v>17.7433581894417</v>
      </c>
      <c r="O84" s="403">
        <v>19.943671472187301</v>
      </c>
      <c r="P84" s="403">
        <v>22.1423684486418</v>
      </c>
      <c r="Q84" s="403">
        <v>23.3782676713036</v>
      </c>
      <c r="R84" s="403">
        <v>24.0778860701021</v>
      </c>
      <c r="S84" s="403">
        <v>2.1042143444038399</v>
      </c>
      <c r="T84" s="420" t="s">
        <v>2912</v>
      </c>
    </row>
    <row r="85" spans="1:20">
      <c r="A85" s="101" t="s">
        <v>9405</v>
      </c>
      <c r="B85" s="101" t="s">
        <v>2920</v>
      </c>
      <c r="C85" s="101" t="s">
        <v>2921</v>
      </c>
      <c r="D85" s="101">
        <v>-19.88</v>
      </c>
      <c r="E85" s="101">
        <v>112.25</v>
      </c>
      <c r="F85" s="102">
        <v>78.644200892857157</v>
      </c>
      <c r="G85" s="99">
        <v>-1.61</v>
      </c>
      <c r="H85" s="155">
        <f t="shared" si="1"/>
        <v>18.963889000000002</v>
      </c>
      <c r="I85" s="99">
        <v>2.4700000000000002</v>
      </c>
      <c r="J85" s="417" t="s">
        <v>2913</v>
      </c>
      <c r="K85" s="154" t="s">
        <v>2917</v>
      </c>
      <c r="L85" s="403">
        <v>14.738355120028601</v>
      </c>
      <c r="M85" s="403">
        <v>15.3904995033436</v>
      </c>
      <c r="N85" s="403">
        <v>16.683085678225002</v>
      </c>
      <c r="O85" s="403">
        <v>18.9011135507684</v>
      </c>
      <c r="P85" s="403">
        <v>21.1251357244366</v>
      </c>
      <c r="Q85" s="403">
        <v>22.471866060470699</v>
      </c>
      <c r="R85" s="403">
        <v>23.095495495809001</v>
      </c>
      <c r="S85" s="403">
        <v>2.13226645174396</v>
      </c>
      <c r="T85" s="420" t="s">
        <v>2912</v>
      </c>
    </row>
    <row r="86" spans="1:20">
      <c r="A86" s="101" t="s">
        <v>9406</v>
      </c>
      <c r="B86" s="101" t="s">
        <v>2920</v>
      </c>
      <c r="C86" s="101" t="s">
        <v>2921</v>
      </c>
      <c r="D86" s="101">
        <v>-19.88</v>
      </c>
      <c r="E86" s="101">
        <v>112.25</v>
      </c>
      <c r="F86" s="102">
        <v>78.828294642857145</v>
      </c>
      <c r="G86" s="99">
        <v>-2.92</v>
      </c>
      <c r="H86" s="155">
        <f t="shared" si="1"/>
        <v>25.340576000000002</v>
      </c>
      <c r="I86" s="99">
        <v>2.62</v>
      </c>
      <c r="J86" s="417" t="s">
        <v>2913</v>
      </c>
      <c r="K86" s="154" t="s">
        <v>2917</v>
      </c>
      <c r="L86" s="403">
        <v>19.305470949704599</v>
      </c>
      <c r="M86" s="403">
        <v>20.003607090470702</v>
      </c>
      <c r="N86" s="403">
        <v>21.288924334542799</v>
      </c>
      <c r="O86" s="403">
        <v>23.533922635613202</v>
      </c>
      <c r="P86" s="403">
        <v>25.781238494387399</v>
      </c>
      <c r="Q86" s="403">
        <v>27.021611032207101</v>
      </c>
      <c r="R86" s="403">
        <v>27.7975057188996</v>
      </c>
      <c r="S86" s="403">
        <v>2.1489556779134702</v>
      </c>
      <c r="T86" s="420" t="s">
        <v>2912</v>
      </c>
    </row>
    <row r="87" spans="1:20">
      <c r="A87" s="101" t="s">
        <v>9407</v>
      </c>
      <c r="B87" s="101" t="s">
        <v>2920</v>
      </c>
      <c r="C87" s="101" t="s">
        <v>2921</v>
      </c>
      <c r="D87" s="101">
        <v>-19.88</v>
      </c>
      <c r="E87" s="101">
        <v>112.25</v>
      </c>
      <c r="F87" s="102">
        <v>78.919424107142859</v>
      </c>
      <c r="G87" s="99">
        <v>-2.4500000000000002</v>
      </c>
      <c r="H87" s="155">
        <f t="shared" si="1"/>
        <v>23.017225000000003</v>
      </c>
      <c r="I87" s="99">
        <v>2.84</v>
      </c>
      <c r="J87" s="417" t="s">
        <v>2913</v>
      </c>
      <c r="K87" s="154" t="s">
        <v>2917</v>
      </c>
      <c r="L87" s="403">
        <v>17.779459059269001</v>
      </c>
      <c r="M87" s="403">
        <v>18.419683130908901</v>
      </c>
      <c r="N87" s="403">
        <v>19.713704409169502</v>
      </c>
      <c r="O87" s="403">
        <v>21.925258082846401</v>
      </c>
      <c r="P87" s="403">
        <v>24.129507483896798</v>
      </c>
      <c r="Q87" s="403">
        <v>25.413211927541798</v>
      </c>
      <c r="R87" s="403">
        <v>26.1382620965421</v>
      </c>
      <c r="S87" s="403">
        <v>2.12772208508223</v>
      </c>
      <c r="T87" s="420" t="s">
        <v>2912</v>
      </c>
    </row>
    <row r="88" spans="1:20">
      <c r="A88" s="101" t="s">
        <v>9408</v>
      </c>
      <c r="B88" s="101" t="s">
        <v>2920</v>
      </c>
      <c r="C88" s="101" t="s">
        <v>2921</v>
      </c>
      <c r="D88" s="101">
        <v>-19.88</v>
      </c>
      <c r="E88" s="101">
        <v>112.25</v>
      </c>
      <c r="F88" s="102">
        <v>79.025843750000007</v>
      </c>
      <c r="G88" s="99">
        <v>-2.11</v>
      </c>
      <c r="H88" s="155">
        <f t="shared" si="1"/>
        <v>21.361288999999999</v>
      </c>
      <c r="I88" s="99">
        <v>2.98</v>
      </c>
      <c r="J88" s="417" t="s">
        <v>2913</v>
      </c>
      <c r="K88" s="154" t="s">
        <v>2917</v>
      </c>
      <c r="L88" s="403">
        <v>16.383747205320599</v>
      </c>
      <c r="M88" s="403">
        <v>17.127125520597801</v>
      </c>
      <c r="N88" s="403">
        <v>18.438884285627601</v>
      </c>
      <c r="O88" s="403">
        <v>20.672079447562201</v>
      </c>
      <c r="P88" s="403">
        <v>22.951958496477999</v>
      </c>
      <c r="Q88" s="403">
        <v>24.208582730132498</v>
      </c>
      <c r="R88" s="403">
        <v>24.850944555311099</v>
      </c>
      <c r="S88" s="403">
        <v>2.1618527766023998</v>
      </c>
      <c r="T88" s="420" t="s">
        <v>2912</v>
      </c>
    </row>
    <row r="89" spans="1:20">
      <c r="A89" s="101" t="s">
        <v>9409</v>
      </c>
      <c r="B89" s="101" t="s">
        <v>2920</v>
      </c>
      <c r="C89" s="101" t="s">
        <v>2921</v>
      </c>
      <c r="D89" s="101">
        <v>-19.88</v>
      </c>
      <c r="E89" s="101">
        <v>112.25</v>
      </c>
      <c r="F89" s="102">
        <v>79.310241071428578</v>
      </c>
      <c r="G89" s="99">
        <v>-2.1</v>
      </c>
      <c r="H89" s="155">
        <f t="shared" si="1"/>
        <v>21.312899999999999</v>
      </c>
      <c r="I89" s="99">
        <v>2.91</v>
      </c>
      <c r="J89" s="417" t="s">
        <v>2913</v>
      </c>
      <c r="K89" s="154" t="s">
        <v>2917</v>
      </c>
      <c r="L89" s="403">
        <v>16.548354829909702</v>
      </c>
      <c r="M89" s="403">
        <v>17.164076174472399</v>
      </c>
      <c r="N89" s="403">
        <v>18.455064854370999</v>
      </c>
      <c r="O89" s="403">
        <v>20.6705352949168</v>
      </c>
      <c r="P89" s="403">
        <v>22.860616279640599</v>
      </c>
      <c r="Q89" s="403">
        <v>24.199647517825799</v>
      </c>
      <c r="R89" s="403">
        <v>24.873490046375998</v>
      </c>
      <c r="S89" s="403">
        <v>2.1246797103665398</v>
      </c>
      <c r="T89" s="420" t="s">
        <v>2912</v>
      </c>
    </row>
    <row r="90" spans="1:20">
      <c r="A90" s="101" t="s">
        <v>9410</v>
      </c>
      <c r="B90" s="101" t="s">
        <v>2920</v>
      </c>
      <c r="C90" s="101" t="s">
        <v>2921</v>
      </c>
      <c r="D90" s="101">
        <v>-19.88</v>
      </c>
      <c r="E90" s="101">
        <v>112.25</v>
      </c>
      <c r="F90" s="102">
        <v>81.094299107142859</v>
      </c>
      <c r="G90" s="99">
        <v>-2.29</v>
      </c>
      <c r="H90" s="155">
        <f t="shared" si="1"/>
        <v>22.235368999999999</v>
      </c>
      <c r="I90" s="99">
        <v>2.9</v>
      </c>
      <c r="J90" s="417" t="s">
        <v>2913</v>
      </c>
      <c r="K90" s="154" t="s">
        <v>2917</v>
      </c>
      <c r="L90" s="403">
        <v>17.156791560074801</v>
      </c>
      <c r="M90" s="403">
        <v>17.729392714513999</v>
      </c>
      <c r="N90" s="403">
        <v>19.153177884100199</v>
      </c>
      <c r="O90" s="403">
        <v>21.346527613562198</v>
      </c>
      <c r="P90" s="403">
        <v>23.519317576525498</v>
      </c>
      <c r="Q90" s="403">
        <v>24.875002896081501</v>
      </c>
      <c r="R90" s="403">
        <v>25.522250541227301</v>
      </c>
      <c r="S90" s="403">
        <v>2.12617520126773</v>
      </c>
      <c r="T90" s="420" t="s">
        <v>2912</v>
      </c>
    </row>
    <row r="91" spans="1:20">
      <c r="A91" s="101" t="s">
        <v>9411</v>
      </c>
      <c r="B91" s="101" t="s">
        <v>2920</v>
      </c>
      <c r="C91" s="101" t="s">
        <v>2921</v>
      </c>
      <c r="D91" s="101">
        <v>-19.88</v>
      </c>
      <c r="E91" s="101">
        <v>112.25</v>
      </c>
      <c r="F91" s="102">
        <v>81.132218750000007</v>
      </c>
      <c r="G91" s="99">
        <v>-2.5</v>
      </c>
      <c r="H91" s="155">
        <f t="shared" si="1"/>
        <v>23.262500000000003</v>
      </c>
      <c r="I91" s="99">
        <v>2.95</v>
      </c>
      <c r="J91" s="417" t="s">
        <v>2913</v>
      </c>
      <c r="K91" s="154" t="s">
        <v>2917</v>
      </c>
      <c r="L91" s="403">
        <v>17.837524765294599</v>
      </c>
      <c r="M91" s="403">
        <v>18.5816704635271</v>
      </c>
      <c r="N91" s="403">
        <v>19.870895579552101</v>
      </c>
      <c r="O91" s="403">
        <v>22.095163194713699</v>
      </c>
      <c r="P91" s="403">
        <v>24.2922118576166</v>
      </c>
      <c r="Q91" s="403">
        <v>25.559794459872801</v>
      </c>
      <c r="R91" s="403">
        <v>26.189853061868099</v>
      </c>
      <c r="S91" s="403">
        <v>2.1380686236469399</v>
      </c>
      <c r="T91" s="420" t="s">
        <v>2912</v>
      </c>
    </row>
    <row r="92" spans="1:20">
      <c r="A92" s="101" t="s">
        <v>9412</v>
      </c>
      <c r="B92" s="101" t="s">
        <v>2920</v>
      </c>
      <c r="C92" s="101" t="s">
        <v>2921</v>
      </c>
      <c r="D92" s="101">
        <v>-19.88</v>
      </c>
      <c r="E92" s="101">
        <v>112.25</v>
      </c>
      <c r="F92" s="102">
        <v>81.223959821428579</v>
      </c>
      <c r="G92" s="99">
        <v>-2.57</v>
      </c>
      <c r="H92" s="155">
        <f t="shared" si="1"/>
        <v>23.606641</v>
      </c>
      <c r="I92" s="99">
        <v>2.72</v>
      </c>
      <c r="J92" s="417" t="s">
        <v>2913</v>
      </c>
      <c r="K92" s="154" t="s">
        <v>2917</v>
      </c>
      <c r="L92" s="403">
        <v>18.122939625103601</v>
      </c>
      <c r="M92" s="403">
        <v>18.800448852558699</v>
      </c>
      <c r="N92" s="403">
        <v>20.144874371008701</v>
      </c>
      <c r="O92" s="403">
        <v>22.320080985807</v>
      </c>
      <c r="P92" s="403">
        <v>24.50740685281</v>
      </c>
      <c r="Q92" s="403">
        <v>25.783996162106</v>
      </c>
      <c r="R92" s="403">
        <v>26.463241032126799</v>
      </c>
      <c r="S92" s="403">
        <v>2.1162759383768099</v>
      </c>
      <c r="T92" s="420" t="s">
        <v>2912</v>
      </c>
    </row>
    <row r="93" spans="1:20">
      <c r="A93" s="101" t="s">
        <v>9413</v>
      </c>
      <c r="B93" s="101" t="s">
        <v>2920</v>
      </c>
      <c r="C93" s="101" t="s">
        <v>2921</v>
      </c>
      <c r="D93" s="101">
        <v>-19.88</v>
      </c>
      <c r="E93" s="101">
        <v>112.25</v>
      </c>
      <c r="F93" s="102">
        <v>81.276558035714288</v>
      </c>
      <c r="G93" s="99">
        <v>-2.4700000000000002</v>
      </c>
      <c r="H93" s="155">
        <f t="shared" si="1"/>
        <v>23.115281</v>
      </c>
      <c r="I93" s="99">
        <v>2.67</v>
      </c>
      <c r="J93" s="417" t="s">
        <v>2913</v>
      </c>
      <c r="K93" s="154" t="s">
        <v>2917</v>
      </c>
      <c r="L93" s="403">
        <v>17.8235532895863</v>
      </c>
      <c r="M93" s="403">
        <v>18.464499040008501</v>
      </c>
      <c r="N93" s="403">
        <v>19.775724601643098</v>
      </c>
      <c r="O93" s="403">
        <v>21.969267923545999</v>
      </c>
      <c r="P93" s="403">
        <v>24.1737986540086</v>
      </c>
      <c r="Q93" s="403">
        <v>25.463722316991099</v>
      </c>
      <c r="R93" s="403">
        <v>26.1262063587975</v>
      </c>
      <c r="S93" s="403">
        <v>2.11865009970359</v>
      </c>
      <c r="T93" s="420" t="s">
        <v>2912</v>
      </c>
    </row>
    <row r="94" spans="1:20">
      <c r="A94" s="101" t="s">
        <v>9414</v>
      </c>
      <c r="B94" s="101" t="s">
        <v>2920</v>
      </c>
      <c r="C94" s="101" t="s">
        <v>2921</v>
      </c>
      <c r="D94" s="101">
        <v>-19.88</v>
      </c>
      <c r="E94" s="101">
        <v>112.25</v>
      </c>
      <c r="F94" s="102">
        <v>81.322428571428574</v>
      </c>
      <c r="G94" s="99">
        <v>-2.98</v>
      </c>
      <c r="H94" s="155">
        <f t="shared" si="1"/>
        <v>25.640035999999998</v>
      </c>
      <c r="I94" s="99">
        <v>2.75</v>
      </c>
      <c r="J94" s="417" t="s">
        <v>2913</v>
      </c>
      <c r="K94" s="154" t="s">
        <v>2917</v>
      </c>
      <c r="L94" s="403">
        <v>19.570705355618099</v>
      </c>
      <c r="M94" s="403">
        <v>20.278880567154602</v>
      </c>
      <c r="N94" s="403">
        <v>21.520903312364801</v>
      </c>
      <c r="O94" s="403">
        <v>23.787372779262601</v>
      </c>
      <c r="P94" s="403">
        <v>26.031701215481199</v>
      </c>
      <c r="Q94" s="403">
        <v>27.350173736691499</v>
      </c>
      <c r="R94" s="403">
        <v>28.0264355483286</v>
      </c>
      <c r="S94" s="403">
        <v>2.1648649763293801</v>
      </c>
      <c r="T94" s="420" t="s">
        <v>2912</v>
      </c>
    </row>
    <row r="95" spans="1:20">
      <c r="A95" s="101" t="s">
        <v>9415</v>
      </c>
      <c r="B95" s="101" t="s">
        <v>2920</v>
      </c>
      <c r="C95" s="101" t="s">
        <v>2921</v>
      </c>
      <c r="D95" s="101">
        <v>-19.88</v>
      </c>
      <c r="E95" s="101">
        <v>112.25</v>
      </c>
      <c r="F95" s="102">
        <v>81.371968750000008</v>
      </c>
      <c r="G95" s="99">
        <v>-2.61</v>
      </c>
      <c r="H95" s="155">
        <f t="shared" si="1"/>
        <v>23.803688999999999</v>
      </c>
      <c r="I95" s="99">
        <v>2.79</v>
      </c>
      <c r="J95" s="417" t="s">
        <v>2913</v>
      </c>
      <c r="K95" s="154" t="s">
        <v>2917</v>
      </c>
      <c r="L95" s="403">
        <v>18.249360585412699</v>
      </c>
      <c r="M95" s="403">
        <v>18.9430072649048</v>
      </c>
      <c r="N95" s="403">
        <v>20.2595776264805</v>
      </c>
      <c r="O95" s="403">
        <v>22.451428946516199</v>
      </c>
      <c r="P95" s="403">
        <v>24.639945872606599</v>
      </c>
      <c r="Q95" s="403">
        <v>25.964416833439302</v>
      </c>
      <c r="R95" s="403">
        <v>26.6495865741981</v>
      </c>
      <c r="S95" s="403">
        <v>2.1137289156324899</v>
      </c>
      <c r="T95" s="420" t="s">
        <v>2912</v>
      </c>
    </row>
    <row r="96" spans="1:20">
      <c r="A96" s="101" t="s">
        <v>9416</v>
      </c>
      <c r="B96" s="101" t="s">
        <v>2920</v>
      </c>
      <c r="C96" s="101" t="s">
        <v>2921</v>
      </c>
      <c r="D96" s="101">
        <v>-19.88</v>
      </c>
      <c r="E96" s="101">
        <v>112.25</v>
      </c>
      <c r="F96" s="102">
        <v>81.919357142857152</v>
      </c>
      <c r="G96" s="99">
        <v>-2.76</v>
      </c>
      <c r="H96" s="155">
        <f t="shared" si="1"/>
        <v>24.545183999999999</v>
      </c>
      <c r="I96" s="99">
        <v>3</v>
      </c>
      <c r="J96" s="417" t="s">
        <v>2913</v>
      </c>
      <c r="K96" s="154" t="s">
        <v>2917</v>
      </c>
      <c r="L96" s="403">
        <v>18.805771378783302</v>
      </c>
      <c r="M96" s="403">
        <v>19.464801003189098</v>
      </c>
      <c r="N96" s="403">
        <v>20.834225975973599</v>
      </c>
      <c r="O96" s="403">
        <v>22.973540196219101</v>
      </c>
      <c r="P96" s="403">
        <v>25.1536472108528</v>
      </c>
      <c r="Q96" s="403">
        <v>26.531652383916999</v>
      </c>
      <c r="R96" s="403">
        <v>27.196733787540499</v>
      </c>
      <c r="S96" s="403">
        <v>2.1254320207327599</v>
      </c>
      <c r="T96" s="420" t="s">
        <v>2912</v>
      </c>
    </row>
    <row r="97" spans="1:20">
      <c r="A97" s="101" t="s">
        <v>9417</v>
      </c>
      <c r="B97" s="101" t="s">
        <v>2920</v>
      </c>
      <c r="C97" s="101" t="s">
        <v>2921</v>
      </c>
      <c r="D97" s="101">
        <v>-19.88</v>
      </c>
      <c r="E97" s="101">
        <v>112.25</v>
      </c>
      <c r="F97" s="102">
        <v>82.119964285714289</v>
      </c>
      <c r="G97" s="99">
        <v>-2.97</v>
      </c>
      <c r="H97" s="155">
        <f t="shared" si="1"/>
        <v>25.590081000000001</v>
      </c>
      <c r="I97" s="99">
        <v>2.91</v>
      </c>
      <c r="J97" s="417" t="s">
        <v>2913</v>
      </c>
      <c r="K97" s="154" t="s">
        <v>2917</v>
      </c>
      <c r="L97" s="403">
        <v>19.561665248412002</v>
      </c>
      <c r="M97" s="403">
        <v>20.264995442396799</v>
      </c>
      <c r="N97" s="403">
        <v>21.588958869206898</v>
      </c>
      <c r="O97" s="403">
        <v>23.749072519388701</v>
      </c>
      <c r="P97" s="403">
        <v>25.954402898220899</v>
      </c>
      <c r="Q97" s="403">
        <v>27.2051880088834</v>
      </c>
      <c r="R97" s="403">
        <v>27.8996039226083</v>
      </c>
      <c r="S97" s="403">
        <v>2.1166542786359601</v>
      </c>
      <c r="T97" s="420" t="s">
        <v>2912</v>
      </c>
    </row>
    <row r="98" spans="1:20">
      <c r="A98" s="101" t="s">
        <v>9418</v>
      </c>
      <c r="B98" s="101" t="s">
        <v>2920</v>
      </c>
      <c r="C98" s="101" t="s">
        <v>2921</v>
      </c>
      <c r="D98" s="101">
        <v>-19.88</v>
      </c>
      <c r="E98" s="101">
        <v>112.25</v>
      </c>
      <c r="F98" s="102">
        <v>82.293660714285721</v>
      </c>
      <c r="G98" s="99">
        <v>-2.5099999999999998</v>
      </c>
      <c r="H98" s="155">
        <f t="shared" si="1"/>
        <v>23.311609000000001</v>
      </c>
      <c r="I98" s="99">
        <v>2.83</v>
      </c>
      <c r="J98" s="417" t="s">
        <v>2913</v>
      </c>
      <c r="K98" s="154" t="s">
        <v>2917</v>
      </c>
      <c r="L98" s="403">
        <v>17.902475293126901</v>
      </c>
      <c r="M98" s="403">
        <v>18.595250623333399</v>
      </c>
      <c r="N98" s="403">
        <v>19.869890085384998</v>
      </c>
      <c r="O98" s="403">
        <v>22.087123547385598</v>
      </c>
      <c r="P98" s="403">
        <v>24.288111517154402</v>
      </c>
      <c r="Q98" s="403">
        <v>25.598200447141298</v>
      </c>
      <c r="R98" s="403">
        <v>26.187508808365799</v>
      </c>
      <c r="S98" s="403">
        <v>2.1184232464146802</v>
      </c>
      <c r="T98" s="420" t="s">
        <v>2912</v>
      </c>
    </row>
    <row r="99" spans="1:20">
      <c r="A99" s="101" t="s">
        <v>9419</v>
      </c>
      <c r="B99" s="101" t="s">
        <v>2920</v>
      </c>
      <c r="C99" s="101" t="s">
        <v>2921</v>
      </c>
      <c r="D99" s="101">
        <v>-19.88</v>
      </c>
      <c r="E99" s="101">
        <v>112.25</v>
      </c>
      <c r="F99" s="102">
        <v>82.652674107142857</v>
      </c>
      <c r="G99" s="99">
        <v>-3.27</v>
      </c>
      <c r="H99" s="155">
        <f t="shared" si="1"/>
        <v>27.096561000000005</v>
      </c>
      <c r="I99" s="99">
        <v>2.71</v>
      </c>
      <c r="J99" s="417" t="s">
        <v>2913</v>
      </c>
      <c r="K99" s="154" t="s">
        <v>2917</v>
      </c>
      <c r="L99" s="403">
        <v>20.594874050206599</v>
      </c>
      <c r="M99" s="403">
        <v>21.243689368744299</v>
      </c>
      <c r="N99" s="403">
        <v>22.5391789157317</v>
      </c>
      <c r="O99" s="403">
        <v>24.760680015883501</v>
      </c>
      <c r="P99" s="403">
        <v>26.9730340197153</v>
      </c>
      <c r="Q99" s="403">
        <v>28.311870003319001</v>
      </c>
      <c r="R99" s="403">
        <v>28.9146182272038</v>
      </c>
      <c r="S99" s="403">
        <v>2.1383529890818198</v>
      </c>
      <c r="T99" s="420" t="s">
        <v>2912</v>
      </c>
    </row>
    <row r="100" spans="1:20">
      <c r="A100" s="101" t="s">
        <v>9420</v>
      </c>
      <c r="B100" s="101" t="s">
        <v>2920</v>
      </c>
      <c r="C100" s="101" t="s">
        <v>2921</v>
      </c>
      <c r="D100" s="101">
        <v>-19.88</v>
      </c>
      <c r="E100" s="101">
        <v>112.25</v>
      </c>
      <c r="F100" s="102">
        <v>85.521723214285714</v>
      </c>
      <c r="G100" s="99">
        <v>-3.77</v>
      </c>
      <c r="H100" s="155">
        <f t="shared" si="1"/>
        <v>29.643360999999999</v>
      </c>
      <c r="I100" s="99">
        <v>2.63</v>
      </c>
      <c r="J100" s="417" t="s">
        <v>2913</v>
      </c>
      <c r="K100" s="154" t="s">
        <v>2917</v>
      </c>
      <c r="L100" s="403">
        <v>22.4567423071686</v>
      </c>
      <c r="M100" s="403">
        <v>23.1072849038562</v>
      </c>
      <c r="N100" s="403">
        <v>24.368239538514199</v>
      </c>
      <c r="O100" s="403">
        <v>26.604320137227401</v>
      </c>
      <c r="P100" s="403">
        <v>28.79343079913</v>
      </c>
      <c r="Q100" s="403">
        <v>30.071326593505699</v>
      </c>
      <c r="R100" s="403">
        <v>30.718346174518398</v>
      </c>
      <c r="S100" s="403">
        <v>2.1193152538075002</v>
      </c>
      <c r="T100" s="420" t="s">
        <v>2912</v>
      </c>
    </row>
    <row r="101" spans="1:20">
      <c r="A101" s="101" t="s">
        <v>9421</v>
      </c>
      <c r="B101" s="101" t="s">
        <v>2920</v>
      </c>
      <c r="C101" s="101" t="s">
        <v>2921</v>
      </c>
      <c r="D101" s="101">
        <v>-19.88</v>
      </c>
      <c r="E101" s="101">
        <v>112.25</v>
      </c>
      <c r="F101" s="102">
        <v>78.545732142857148</v>
      </c>
      <c r="G101" s="99">
        <v>-1.5</v>
      </c>
      <c r="H101" s="155">
        <f t="shared" si="1"/>
        <v>18.442500000000003</v>
      </c>
      <c r="I101" s="99">
        <v>2.2999999999999998</v>
      </c>
      <c r="J101" s="417" t="s">
        <v>2913</v>
      </c>
      <c r="K101" s="154" t="s">
        <v>2918</v>
      </c>
      <c r="L101" s="403">
        <v>14.316508009120801</v>
      </c>
      <c r="M101" s="403">
        <v>15.058217433166901</v>
      </c>
      <c r="N101" s="403">
        <v>16.307764542409799</v>
      </c>
      <c r="O101" s="403">
        <v>18.511555580691699</v>
      </c>
      <c r="P101" s="403">
        <v>20.694037054785301</v>
      </c>
      <c r="Q101" s="403">
        <v>22.007380017712599</v>
      </c>
      <c r="R101" s="403">
        <v>22.695131935873999</v>
      </c>
      <c r="S101" s="403">
        <v>2.1243715267120198</v>
      </c>
      <c r="T101" s="420" t="s">
        <v>2912</v>
      </c>
    </row>
    <row r="102" spans="1:20">
      <c r="A102" s="101" t="s">
        <v>9422</v>
      </c>
      <c r="B102" s="101" t="s">
        <v>2920</v>
      </c>
      <c r="C102" s="101" t="s">
        <v>2921</v>
      </c>
      <c r="D102" s="101">
        <v>-19.88</v>
      </c>
      <c r="E102" s="101">
        <v>112.25</v>
      </c>
      <c r="F102" s="102">
        <v>80.079642857142872</v>
      </c>
      <c r="G102" s="99">
        <v>-2.5099999999999998</v>
      </c>
      <c r="H102" s="155">
        <f t="shared" si="1"/>
        <v>23.311609000000001</v>
      </c>
      <c r="I102" s="99">
        <v>2.4</v>
      </c>
      <c r="J102" s="417" t="s">
        <v>2913</v>
      </c>
      <c r="K102" s="154" t="s">
        <v>2918</v>
      </c>
      <c r="L102" s="403">
        <v>17.914572748528698</v>
      </c>
      <c r="M102" s="403">
        <v>18.566095894866699</v>
      </c>
      <c r="N102" s="403">
        <v>19.888660615528401</v>
      </c>
      <c r="O102" s="403">
        <v>22.0847793470674</v>
      </c>
      <c r="P102" s="403">
        <v>24.291791702195699</v>
      </c>
      <c r="Q102" s="403">
        <v>25.639268461974002</v>
      </c>
      <c r="R102" s="403">
        <v>26.330589785342099</v>
      </c>
      <c r="S102" s="403">
        <v>2.1442873596271399</v>
      </c>
      <c r="T102" s="420" t="s">
        <v>2912</v>
      </c>
    </row>
    <row r="103" spans="1:20">
      <c r="A103" s="101" t="s">
        <v>9323</v>
      </c>
      <c r="B103" s="101" t="s">
        <v>2920</v>
      </c>
      <c r="C103" s="101" t="s">
        <v>2921</v>
      </c>
      <c r="D103" s="101">
        <v>-19.88</v>
      </c>
      <c r="E103" s="101">
        <v>112.25</v>
      </c>
      <c r="F103" s="102">
        <v>80.167102678571439</v>
      </c>
      <c r="G103" s="99">
        <v>-1.48</v>
      </c>
      <c r="H103" s="155">
        <f t="shared" si="1"/>
        <v>18.347936000000001</v>
      </c>
      <c r="I103" s="99">
        <v>2.4300000000000002</v>
      </c>
      <c r="J103" s="417" t="s">
        <v>2913</v>
      </c>
      <c r="K103" s="154" t="s">
        <v>2918</v>
      </c>
      <c r="L103" s="403">
        <v>14.349818850680601</v>
      </c>
      <c r="M103" s="403">
        <v>15.0296078019825</v>
      </c>
      <c r="N103" s="403">
        <v>16.265918033445601</v>
      </c>
      <c r="O103" s="403">
        <v>18.464109539702399</v>
      </c>
      <c r="P103" s="403">
        <v>20.662256736481702</v>
      </c>
      <c r="Q103" s="403">
        <v>22.020932743110102</v>
      </c>
      <c r="R103" s="403">
        <v>22.725127683224098</v>
      </c>
      <c r="S103" s="403">
        <v>2.12753242929353</v>
      </c>
      <c r="T103" s="420" t="s">
        <v>2912</v>
      </c>
    </row>
    <row r="104" spans="1:20">
      <c r="A104" s="101" t="s">
        <v>9423</v>
      </c>
      <c r="B104" s="101" t="s">
        <v>2920</v>
      </c>
      <c r="C104" s="101" t="s">
        <v>2921</v>
      </c>
      <c r="D104" s="101">
        <v>-19.88</v>
      </c>
      <c r="E104" s="101">
        <v>112.25</v>
      </c>
      <c r="F104" s="102">
        <v>80.260678571428571</v>
      </c>
      <c r="G104" s="99">
        <v>-1.1599999999999999</v>
      </c>
      <c r="H104" s="155">
        <f t="shared" si="1"/>
        <v>16.844704</v>
      </c>
      <c r="I104" s="99">
        <v>2.64</v>
      </c>
      <c r="J104" s="417" t="s">
        <v>2913</v>
      </c>
      <c r="K104" s="154" t="s">
        <v>2918</v>
      </c>
      <c r="L104" s="403">
        <v>13.104424120234301</v>
      </c>
      <c r="M104" s="403">
        <v>13.758231010682699</v>
      </c>
      <c r="N104" s="403">
        <v>15.0760624783104</v>
      </c>
      <c r="O104" s="403">
        <v>17.312409851407701</v>
      </c>
      <c r="P104" s="403">
        <v>19.538611888696799</v>
      </c>
      <c r="Q104" s="403">
        <v>20.8047065211586</v>
      </c>
      <c r="R104" s="403">
        <v>21.4481713779812</v>
      </c>
      <c r="S104" s="403">
        <v>2.1589957745805601</v>
      </c>
      <c r="T104" s="420" t="s">
        <v>2912</v>
      </c>
    </row>
    <row r="105" spans="1:20">
      <c r="A105" s="101" t="s">
        <v>9424</v>
      </c>
      <c r="B105" s="101" t="s">
        <v>2920</v>
      </c>
      <c r="C105" s="101" t="s">
        <v>2921</v>
      </c>
      <c r="D105" s="101">
        <v>-19.88</v>
      </c>
      <c r="E105" s="101">
        <v>112.25</v>
      </c>
      <c r="F105" s="102">
        <v>80.383611607142853</v>
      </c>
      <c r="G105" s="99">
        <v>-1.77</v>
      </c>
      <c r="H105" s="155">
        <f t="shared" si="1"/>
        <v>19.726161000000001</v>
      </c>
      <c r="I105" s="99">
        <v>2.62</v>
      </c>
      <c r="J105" s="417" t="s">
        <v>2913</v>
      </c>
      <c r="K105" s="154" t="s">
        <v>2918</v>
      </c>
      <c r="L105" s="403">
        <v>15.233156076512</v>
      </c>
      <c r="M105" s="403">
        <v>15.8995549482729</v>
      </c>
      <c r="N105" s="403">
        <v>17.270924863448201</v>
      </c>
      <c r="O105" s="403">
        <v>19.468693981396999</v>
      </c>
      <c r="P105" s="403">
        <v>21.7383617017002</v>
      </c>
      <c r="Q105" s="403">
        <v>22.994662992025901</v>
      </c>
      <c r="R105" s="403">
        <v>23.738300593467201</v>
      </c>
      <c r="S105" s="403">
        <v>2.1562995232770499</v>
      </c>
      <c r="T105" s="420" t="s">
        <v>2912</v>
      </c>
    </row>
    <row r="106" spans="1:20">
      <c r="A106" s="101" t="s">
        <v>9425</v>
      </c>
      <c r="B106" s="101" t="s">
        <v>2920</v>
      </c>
      <c r="C106" s="101" t="s">
        <v>2921</v>
      </c>
      <c r="D106" s="101">
        <v>-19.88</v>
      </c>
      <c r="E106" s="101">
        <v>112.25</v>
      </c>
      <c r="F106" s="102">
        <v>80.485138392857152</v>
      </c>
      <c r="G106" s="99">
        <v>-1.86</v>
      </c>
      <c r="H106" s="155">
        <f t="shared" si="1"/>
        <v>20.156964000000002</v>
      </c>
      <c r="I106" s="99">
        <v>2.4700000000000002</v>
      </c>
      <c r="J106" s="417" t="s">
        <v>2913</v>
      </c>
      <c r="K106" s="154" t="s">
        <v>2918</v>
      </c>
      <c r="L106" s="403">
        <v>15.6387871066407</v>
      </c>
      <c r="M106" s="403">
        <v>16.336311480628002</v>
      </c>
      <c r="N106" s="403">
        <v>17.608361263726</v>
      </c>
      <c r="O106" s="403">
        <v>19.8111177531195</v>
      </c>
      <c r="P106" s="403">
        <v>22.003081717767401</v>
      </c>
      <c r="Q106" s="403">
        <v>23.322207659934001</v>
      </c>
      <c r="R106" s="403">
        <v>24.0246958912414</v>
      </c>
      <c r="S106" s="403">
        <v>2.1249547909608801</v>
      </c>
      <c r="T106" s="420" t="s">
        <v>2912</v>
      </c>
    </row>
    <row r="107" spans="1:20">
      <c r="A107" s="101" t="s">
        <v>9426</v>
      </c>
      <c r="B107" s="101" t="s">
        <v>2920</v>
      </c>
      <c r="C107" s="101" t="s">
        <v>2921</v>
      </c>
      <c r="D107" s="101">
        <v>-19.88</v>
      </c>
      <c r="E107" s="101">
        <v>112.25</v>
      </c>
      <c r="F107" s="102">
        <v>80.961580357142864</v>
      </c>
      <c r="G107" s="99">
        <v>-2.68</v>
      </c>
      <c r="H107" s="155">
        <f t="shared" si="1"/>
        <v>24.149216000000003</v>
      </c>
      <c r="I107" s="99">
        <v>2.58</v>
      </c>
      <c r="J107" s="417" t="s">
        <v>2913</v>
      </c>
      <c r="K107" s="154" t="s">
        <v>2918</v>
      </c>
      <c r="L107" s="403">
        <v>18.456378617836901</v>
      </c>
      <c r="M107" s="403">
        <v>19.158622367302399</v>
      </c>
      <c r="N107" s="403">
        <v>20.4623905978466</v>
      </c>
      <c r="O107" s="403">
        <v>22.695113486017501</v>
      </c>
      <c r="P107" s="403">
        <v>24.917278752664402</v>
      </c>
      <c r="Q107" s="403">
        <v>26.2144259948995</v>
      </c>
      <c r="R107" s="403">
        <v>26.8918553098896</v>
      </c>
      <c r="S107" s="403">
        <v>2.1389201944504799</v>
      </c>
      <c r="T107" s="420" t="s">
        <v>2912</v>
      </c>
    </row>
    <row r="108" spans="1:20">
      <c r="A108" s="101" t="s">
        <v>9427</v>
      </c>
      <c r="B108" s="101" t="s">
        <v>2920</v>
      </c>
      <c r="C108" s="101" t="s">
        <v>2921</v>
      </c>
      <c r="D108" s="101">
        <v>-19.88</v>
      </c>
      <c r="E108" s="101">
        <v>112.25</v>
      </c>
      <c r="F108" s="102">
        <v>81.132218750000007</v>
      </c>
      <c r="G108" s="99">
        <v>-2.33</v>
      </c>
      <c r="H108" s="155">
        <f t="shared" si="1"/>
        <v>22.430401</v>
      </c>
      <c r="I108" s="99">
        <v>2.77</v>
      </c>
      <c r="J108" s="417" t="s">
        <v>2913</v>
      </c>
      <c r="K108" s="154" t="s">
        <v>2918</v>
      </c>
      <c r="L108" s="403">
        <v>17.234114640964801</v>
      </c>
      <c r="M108" s="403">
        <v>17.9343247456742</v>
      </c>
      <c r="N108" s="403">
        <v>19.219706447461999</v>
      </c>
      <c r="O108" s="403">
        <v>21.456225398190998</v>
      </c>
      <c r="P108" s="403">
        <v>23.658183633361698</v>
      </c>
      <c r="Q108" s="403">
        <v>24.949601343997202</v>
      </c>
      <c r="R108" s="403">
        <v>25.6055868506126</v>
      </c>
      <c r="S108" s="403">
        <v>2.1379681856816699</v>
      </c>
      <c r="T108" s="420" t="s">
        <v>2912</v>
      </c>
    </row>
    <row r="109" spans="1:20">
      <c r="A109" s="101" t="s">
        <v>9428</v>
      </c>
      <c r="B109" s="101" t="s">
        <v>2920</v>
      </c>
      <c r="C109" s="101" t="s">
        <v>2921</v>
      </c>
      <c r="D109" s="101">
        <v>-19.88</v>
      </c>
      <c r="E109" s="101">
        <v>112.25</v>
      </c>
      <c r="F109" s="102">
        <v>81.223959821428579</v>
      </c>
      <c r="G109" s="99">
        <v>-1.97</v>
      </c>
      <c r="H109" s="155">
        <f t="shared" si="1"/>
        <v>20.685480999999999</v>
      </c>
      <c r="I109" s="99">
        <v>2.64</v>
      </c>
      <c r="J109" s="417" t="s">
        <v>2913</v>
      </c>
      <c r="K109" s="154" t="s">
        <v>2918</v>
      </c>
      <c r="L109" s="403">
        <v>16.055409380318501</v>
      </c>
      <c r="M109" s="403">
        <v>16.664227716504101</v>
      </c>
      <c r="N109" s="403">
        <v>18.001388661564</v>
      </c>
      <c r="O109" s="403">
        <v>20.203224264082898</v>
      </c>
      <c r="P109" s="403">
        <v>22.416347087825301</v>
      </c>
      <c r="Q109" s="403">
        <v>23.6997315660251</v>
      </c>
      <c r="R109" s="403">
        <v>24.411633821905699</v>
      </c>
      <c r="S109" s="403">
        <v>2.1446447799037101</v>
      </c>
      <c r="T109" s="420" t="s">
        <v>2912</v>
      </c>
    </row>
    <row r="110" spans="1:20">
      <c r="A110" s="101" t="s">
        <v>9429</v>
      </c>
      <c r="B110" s="101" t="s">
        <v>2920</v>
      </c>
      <c r="C110" s="101" t="s">
        <v>2921</v>
      </c>
      <c r="D110" s="101">
        <v>-19.88</v>
      </c>
      <c r="E110" s="101">
        <v>112.25</v>
      </c>
      <c r="F110" s="102">
        <v>81.919357142857152</v>
      </c>
      <c r="G110" s="99">
        <v>-2.04</v>
      </c>
      <c r="H110" s="155">
        <f t="shared" si="1"/>
        <v>21.022944000000003</v>
      </c>
      <c r="I110" s="99">
        <v>2.59</v>
      </c>
      <c r="J110" s="417" t="s">
        <v>2913</v>
      </c>
      <c r="K110" s="154" t="s">
        <v>2918</v>
      </c>
      <c r="L110" s="403">
        <v>16.243556669734499</v>
      </c>
      <c r="M110" s="403">
        <v>16.936508659781399</v>
      </c>
      <c r="N110" s="403">
        <v>18.1629834426267</v>
      </c>
      <c r="O110" s="403">
        <v>20.420328809738301</v>
      </c>
      <c r="P110" s="403">
        <v>22.667752638433399</v>
      </c>
      <c r="Q110" s="403">
        <v>24.0747863380928</v>
      </c>
      <c r="R110" s="403">
        <v>24.7264443765498</v>
      </c>
      <c r="S110" s="403">
        <v>2.1661131317901199</v>
      </c>
      <c r="T110" s="420" t="s">
        <v>2912</v>
      </c>
    </row>
    <row r="111" spans="1:20">
      <c r="A111" s="101" t="s">
        <v>9430</v>
      </c>
      <c r="B111" s="101" t="s">
        <v>2920</v>
      </c>
      <c r="C111" s="101" t="s">
        <v>2921</v>
      </c>
      <c r="D111" s="101">
        <v>-19.88</v>
      </c>
      <c r="E111" s="101">
        <v>112.25</v>
      </c>
      <c r="F111" s="102">
        <v>82.119964285714289</v>
      </c>
      <c r="G111" s="99">
        <v>-2.69</v>
      </c>
      <c r="H111" s="155">
        <f t="shared" si="1"/>
        <v>24.198649</v>
      </c>
      <c r="I111" s="99">
        <v>2.64</v>
      </c>
      <c r="J111" s="417" t="s">
        <v>2913</v>
      </c>
      <c r="K111" s="154" t="s">
        <v>2918</v>
      </c>
      <c r="L111" s="403">
        <v>18.550279552175098</v>
      </c>
      <c r="M111" s="403">
        <v>19.262444465701801</v>
      </c>
      <c r="N111" s="403">
        <v>20.519875140207599</v>
      </c>
      <c r="O111" s="403">
        <v>22.7467106656634</v>
      </c>
      <c r="P111" s="403">
        <v>24.974326104809901</v>
      </c>
      <c r="Q111" s="403">
        <v>26.235992360472999</v>
      </c>
      <c r="R111" s="403">
        <v>26.905185297015599</v>
      </c>
      <c r="S111" s="403">
        <v>2.1342401915693299</v>
      </c>
      <c r="T111" s="420" t="s">
        <v>2912</v>
      </c>
    </row>
    <row r="112" spans="1:20">
      <c r="A112" s="101" t="s">
        <v>9431</v>
      </c>
      <c r="B112" s="101" t="s">
        <v>2920</v>
      </c>
      <c r="C112" s="101" t="s">
        <v>2921</v>
      </c>
      <c r="D112" s="101">
        <v>-19.88</v>
      </c>
      <c r="E112" s="101">
        <v>112.25</v>
      </c>
      <c r="F112" s="102">
        <v>82.293660714285721</v>
      </c>
      <c r="G112" s="99">
        <v>-2.65</v>
      </c>
      <c r="H112" s="155">
        <f t="shared" si="1"/>
        <v>24.001024999999998</v>
      </c>
      <c r="I112" s="99">
        <v>2.65</v>
      </c>
      <c r="J112" s="417" t="s">
        <v>2913</v>
      </c>
      <c r="K112" s="154" t="s">
        <v>2918</v>
      </c>
      <c r="L112" s="403">
        <v>18.340493288557798</v>
      </c>
      <c r="M112" s="403">
        <v>19.102925705755499</v>
      </c>
      <c r="N112" s="403">
        <v>20.366767812477502</v>
      </c>
      <c r="O112" s="403">
        <v>22.574739124353702</v>
      </c>
      <c r="P112" s="403">
        <v>24.746561476950902</v>
      </c>
      <c r="Q112" s="403">
        <v>26.050478949144502</v>
      </c>
      <c r="R112" s="403">
        <v>26.7138786911861</v>
      </c>
      <c r="S112" s="403">
        <v>2.1268893051985698</v>
      </c>
      <c r="T112" s="420" t="s">
        <v>2912</v>
      </c>
    </row>
    <row r="113" spans="1:20">
      <c r="A113" s="101" t="s">
        <v>9432</v>
      </c>
      <c r="B113" s="101" t="s">
        <v>2920</v>
      </c>
      <c r="C113" s="101" t="s">
        <v>2921</v>
      </c>
      <c r="D113" s="101">
        <v>-19.88</v>
      </c>
      <c r="E113" s="101">
        <v>112.25</v>
      </c>
      <c r="F113" s="102">
        <v>82.652674107142857</v>
      </c>
      <c r="G113" s="99">
        <v>-3.23</v>
      </c>
      <c r="H113" s="155">
        <f t="shared" si="1"/>
        <v>26.894761000000003</v>
      </c>
      <c r="I113" s="99">
        <v>2.6</v>
      </c>
      <c r="J113" s="417" t="s">
        <v>2913</v>
      </c>
      <c r="K113" s="154" t="s">
        <v>2918</v>
      </c>
      <c r="L113" s="403">
        <v>20.372062046364199</v>
      </c>
      <c r="M113" s="403">
        <v>21.0741353937314</v>
      </c>
      <c r="N113" s="403">
        <v>22.412318670664</v>
      </c>
      <c r="O113" s="403">
        <v>24.6470298525111</v>
      </c>
      <c r="P113" s="403">
        <v>26.894550481636699</v>
      </c>
      <c r="Q113" s="403">
        <v>28.158288117061399</v>
      </c>
      <c r="R113" s="403">
        <v>28.873881551595002</v>
      </c>
      <c r="S113" s="403">
        <v>2.1557456804761799</v>
      </c>
      <c r="T113" s="420" t="s">
        <v>2912</v>
      </c>
    </row>
    <row r="114" spans="1:20">
      <c r="A114" s="101" t="s">
        <v>9433</v>
      </c>
      <c r="B114" s="101" t="s">
        <v>2920</v>
      </c>
      <c r="C114" s="101" t="s">
        <v>2921</v>
      </c>
      <c r="D114" s="101">
        <v>-19.88</v>
      </c>
      <c r="E114" s="101">
        <v>112.25</v>
      </c>
      <c r="F114" s="102">
        <v>83.559075892857152</v>
      </c>
      <c r="G114" s="99">
        <v>-3.56</v>
      </c>
      <c r="H114" s="155">
        <f t="shared" si="1"/>
        <v>28.568224000000001</v>
      </c>
      <c r="I114" s="99">
        <v>2.5499999999999998</v>
      </c>
      <c r="J114" s="417" t="s">
        <v>2913</v>
      </c>
      <c r="K114" s="154" t="s">
        <v>2918</v>
      </c>
      <c r="L114" s="403">
        <v>21.655879479876202</v>
      </c>
      <c r="M114" s="403">
        <v>22.3298968109081</v>
      </c>
      <c r="N114" s="403">
        <v>23.5990385727792</v>
      </c>
      <c r="O114" s="403">
        <v>25.8066114230054</v>
      </c>
      <c r="P114" s="403">
        <v>27.9892556633765</v>
      </c>
      <c r="Q114" s="403">
        <v>29.344957635219199</v>
      </c>
      <c r="R114" s="403">
        <v>30.016398103199901</v>
      </c>
      <c r="S114" s="403">
        <v>2.1250254178846899</v>
      </c>
      <c r="T114" s="420" t="s">
        <v>2912</v>
      </c>
    </row>
    <row r="115" spans="1:20">
      <c r="A115" s="101" t="s">
        <v>9434</v>
      </c>
      <c r="B115" s="101" t="s">
        <v>2920</v>
      </c>
      <c r="C115" s="101" t="s">
        <v>2921</v>
      </c>
      <c r="D115" s="101">
        <v>-19.88</v>
      </c>
      <c r="E115" s="101">
        <v>112.25</v>
      </c>
      <c r="F115" s="102">
        <v>83.864267857142863</v>
      </c>
      <c r="G115" s="99">
        <v>-3.52</v>
      </c>
      <c r="H115" s="155">
        <f t="shared" si="1"/>
        <v>28.364336000000002</v>
      </c>
      <c r="I115" s="99">
        <v>2.58</v>
      </c>
      <c r="J115" s="417" t="s">
        <v>2913</v>
      </c>
      <c r="K115" s="154" t="s">
        <v>2918</v>
      </c>
      <c r="L115" s="403">
        <v>21.4457936805419</v>
      </c>
      <c r="M115" s="403">
        <v>22.129533160909599</v>
      </c>
      <c r="N115" s="403">
        <v>23.4570136753923</v>
      </c>
      <c r="O115" s="403">
        <v>25.678488763394299</v>
      </c>
      <c r="P115" s="403">
        <v>27.894555638576101</v>
      </c>
      <c r="Q115" s="403">
        <v>29.179858784851401</v>
      </c>
      <c r="R115" s="403">
        <v>29.827256715292702</v>
      </c>
      <c r="S115" s="403">
        <v>2.15046734577487</v>
      </c>
      <c r="T115" s="420" t="s">
        <v>2912</v>
      </c>
    </row>
    <row r="116" spans="1:20">
      <c r="A116" s="101" t="s">
        <v>9435</v>
      </c>
      <c r="B116" s="101" t="s">
        <v>2920</v>
      </c>
      <c r="C116" s="101" t="s">
        <v>2921</v>
      </c>
      <c r="D116" s="101">
        <v>-19.88</v>
      </c>
      <c r="E116" s="101">
        <v>112.25</v>
      </c>
      <c r="F116" s="102">
        <v>85.061794642857151</v>
      </c>
      <c r="G116" s="99">
        <v>-2.85</v>
      </c>
      <c r="H116" s="155">
        <f t="shared" si="1"/>
        <v>24.992025000000002</v>
      </c>
      <c r="I116" s="99">
        <v>2.56</v>
      </c>
      <c r="J116" s="417" t="s">
        <v>2913</v>
      </c>
      <c r="K116" s="154" t="s">
        <v>2918</v>
      </c>
      <c r="L116" s="403">
        <v>19.146858465626401</v>
      </c>
      <c r="M116" s="403">
        <v>19.802858473984099</v>
      </c>
      <c r="N116" s="403">
        <v>21.093110189215999</v>
      </c>
      <c r="O116" s="403">
        <v>23.287810622585599</v>
      </c>
      <c r="P116" s="403">
        <v>25.436927457853201</v>
      </c>
      <c r="Q116" s="403">
        <v>26.7109378676526</v>
      </c>
      <c r="R116" s="403">
        <v>27.378829705689402</v>
      </c>
      <c r="S116" s="403">
        <v>2.0973037938150498</v>
      </c>
      <c r="T116" s="420" t="s">
        <v>2912</v>
      </c>
    </row>
    <row r="117" spans="1:20">
      <c r="A117" s="101" t="s">
        <v>9436</v>
      </c>
      <c r="B117" s="101" t="s">
        <v>2920</v>
      </c>
      <c r="C117" s="101" t="s">
        <v>2921</v>
      </c>
      <c r="D117" s="101">
        <v>-19.88</v>
      </c>
      <c r="E117" s="101">
        <v>112.25</v>
      </c>
      <c r="F117" s="102">
        <v>85.398178571428573</v>
      </c>
      <c r="G117" s="99">
        <v>-3.51</v>
      </c>
      <c r="H117" s="155">
        <f t="shared" si="1"/>
        <v>28.313409</v>
      </c>
      <c r="I117" s="99">
        <v>2.67</v>
      </c>
      <c r="J117" s="417" t="s">
        <v>2913</v>
      </c>
      <c r="K117" s="154" t="s">
        <v>2918</v>
      </c>
      <c r="L117" s="403">
        <v>21.473775818222599</v>
      </c>
      <c r="M117" s="403">
        <v>22.118366223260701</v>
      </c>
      <c r="N117" s="403">
        <v>23.422021045335601</v>
      </c>
      <c r="O117" s="403">
        <v>25.668198347139601</v>
      </c>
      <c r="P117" s="403">
        <v>27.9160692322783</v>
      </c>
      <c r="Q117" s="403">
        <v>29.120274230241701</v>
      </c>
      <c r="R117" s="403">
        <v>29.744272282744198</v>
      </c>
      <c r="S117" s="403">
        <v>2.1340796639777899</v>
      </c>
      <c r="T117" s="420" t="s">
        <v>2912</v>
      </c>
    </row>
    <row r="118" spans="1:20">
      <c r="A118" s="101" t="s">
        <v>9437</v>
      </c>
      <c r="B118" s="101" t="s">
        <v>2920</v>
      </c>
      <c r="C118" s="101" t="s">
        <v>2921</v>
      </c>
      <c r="D118" s="101">
        <v>-19.88</v>
      </c>
      <c r="E118" s="101">
        <v>112.25</v>
      </c>
      <c r="F118" s="102">
        <v>85.521723214285714</v>
      </c>
      <c r="G118" s="99">
        <v>-3.83</v>
      </c>
      <c r="H118" s="155">
        <f t="shared" si="1"/>
        <v>29.952001000000003</v>
      </c>
      <c r="I118" s="99">
        <v>2.6</v>
      </c>
      <c r="J118" s="417" t="s">
        <v>2913</v>
      </c>
      <c r="K118" s="154" t="s">
        <v>2918</v>
      </c>
      <c r="L118" s="403">
        <v>22.618541080172498</v>
      </c>
      <c r="M118" s="403">
        <v>23.318230732773699</v>
      </c>
      <c r="N118" s="403">
        <v>24.611999751006898</v>
      </c>
      <c r="O118" s="403">
        <v>26.782965608597401</v>
      </c>
      <c r="P118" s="403">
        <v>28.9813723533995</v>
      </c>
      <c r="Q118" s="403">
        <v>30.244876351162201</v>
      </c>
      <c r="R118" s="403">
        <v>30.934253242545601</v>
      </c>
      <c r="S118" s="403">
        <v>2.1093195086708301</v>
      </c>
      <c r="T118" s="420" t="s">
        <v>2912</v>
      </c>
    </row>
    <row r="119" spans="1:20">
      <c r="A119" s="101" t="s">
        <v>9438</v>
      </c>
      <c r="B119" s="101" t="s">
        <v>2920</v>
      </c>
      <c r="C119" s="101" t="s">
        <v>2921</v>
      </c>
      <c r="D119" s="101">
        <v>-19.88</v>
      </c>
      <c r="E119" s="101">
        <v>112.25</v>
      </c>
      <c r="F119" s="102">
        <v>78.545732142857148</v>
      </c>
      <c r="G119" s="99">
        <v>-1.03</v>
      </c>
      <c r="H119" s="155">
        <f t="shared" si="1"/>
        <v>16.239281000000002</v>
      </c>
      <c r="I119" s="99">
        <v>1.94</v>
      </c>
      <c r="J119" s="417" t="s">
        <v>2913</v>
      </c>
      <c r="K119" s="154" t="s">
        <v>2919</v>
      </c>
      <c r="L119" s="403">
        <v>12.7668934719379</v>
      </c>
      <c r="M119" s="403">
        <v>13.438984082754001</v>
      </c>
      <c r="N119" s="403">
        <v>14.693531173913099</v>
      </c>
      <c r="O119" s="403">
        <v>16.920394111781601</v>
      </c>
      <c r="P119" s="403">
        <v>19.1665063300375</v>
      </c>
      <c r="Q119" s="403">
        <v>20.407529684349399</v>
      </c>
      <c r="R119" s="403">
        <v>21.0243578345389</v>
      </c>
      <c r="S119" s="403">
        <v>2.1326693242525598</v>
      </c>
      <c r="T119" s="420" t="s">
        <v>2912</v>
      </c>
    </row>
    <row r="120" spans="1:20">
      <c r="A120" s="101" t="s">
        <v>9439</v>
      </c>
      <c r="B120" s="101" t="s">
        <v>2920</v>
      </c>
      <c r="C120" s="101" t="s">
        <v>2921</v>
      </c>
      <c r="D120" s="101">
        <v>-19.88</v>
      </c>
      <c r="E120" s="101">
        <v>112.25</v>
      </c>
      <c r="F120" s="102">
        <v>79.218500000000006</v>
      </c>
      <c r="G120" s="99">
        <v>-1.75</v>
      </c>
      <c r="H120" s="155">
        <f t="shared" si="1"/>
        <v>19.630625000000002</v>
      </c>
      <c r="I120" s="99">
        <v>2.54</v>
      </c>
      <c r="J120" s="417" t="s">
        <v>2913</v>
      </c>
      <c r="K120" s="154" t="s">
        <v>2919</v>
      </c>
      <c r="L120" s="403">
        <v>15.2047654011714</v>
      </c>
      <c r="M120" s="403">
        <v>15.8455901934521</v>
      </c>
      <c r="N120" s="403">
        <v>17.195194977487802</v>
      </c>
      <c r="O120" s="403">
        <v>19.418349586081501</v>
      </c>
      <c r="P120" s="403">
        <v>21.6555927635942</v>
      </c>
      <c r="Q120" s="403">
        <v>22.934570094191301</v>
      </c>
      <c r="R120" s="403">
        <v>23.510296708299698</v>
      </c>
      <c r="S120" s="403">
        <v>2.1454448490359299</v>
      </c>
      <c r="T120" s="420" t="s">
        <v>2912</v>
      </c>
    </row>
    <row r="121" spans="1:20">
      <c r="A121" s="101" t="s">
        <v>9440</v>
      </c>
      <c r="B121" s="101" t="s">
        <v>2920</v>
      </c>
      <c r="C121" s="101" t="s">
        <v>2921</v>
      </c>
      <c r="D121" s="101">
        <v>-19.88</v>
      </c>
      <c r="E121" s="101">
        <v>112.25</v>
      </c>
      <c r="F121" s="102">
        <v>78.545732142857148</v>
      </c>
      <c r="G121" s="99">
        <v>-1.56</v>
      </c>
      <c r="H121" s="155">
        <f t="shared" si="1"/>
        <v>18.726624000000005</v>
      </c>
      <c r="I121" s="99">
        <v>2.06</v>
      </c>
      <c r="J121" s="417" t="s">
        <v>2913</v>
      </c>
      <c r="K121" s="154" t="s">
        <v>2923</v>
      </c>
      <c r="L121" s="403">
        <v>14.584801956873299</v>
      </c>
      <c r="M121" s="403">
        <v>15.2339916822738</v>
      </c>
      <c r="N121" s="403">
        <v>16.6091587247329</v>
      </c>
      <c r="O121" s="403">
        <v>18.755862268207402</v>
      </c>
      <c r="P121" s="403">
        <v>20.941196649471799</v>
      </c>
      <c r="Q121" s="403">
        <v>22.198254484303</v>
      </c>
      <c r="R121" s="403">
        <v>22.906893481674501</v>
      </c>
      <c r="S121" s="403">
        <v>2.1182976660163599</v>
      </c>
      <c r="T121" s="420" t="s">
        <v>2912</v>
      </c>
    </row>
    <row r="122" spans="1:20">
      <c r="A122" s="101" t="s">
        <v>9441</v>
      </c>
      <c r="B122" s="101" t="s">
        <v>2920</v>
      </c>
      <c r="C122" s="101" t="s">
        <v>2921</v>
      </c>
      <c r="D122" s="101">
        <v>-19.88</v>
      </c>
      <c r="E122" s="101">
        <v>112.25</v>
      </c>
      <c r="F122" s="102">
        <v>78.644200892857157</v>
      </c>
      <c r="G122" s="99">
        <v>-1.1599999999999999</v>
      </c>
      <c r="H122" s="155">
        <f t="shared" si="1"/>
        <v>16.844704</v>
      </c>
      <c r="I122" s="99">
        <v>1.94</v>
      </c>
      <c r="J122" s="417" t="s">
        <v>2913</v>
      </c>
      <c r="K122" s="154" t="s">
        <v>2923</v>
      </c>
      <c r="L122" s="403">
        <v>13.168109770143399</v>
      </c>
      <c r="M122" s="403">
        <v>13.836244085364299</v>
      </c>
      <c r="N122" s="403">
        <v>15.1113610428424</v>
      </c>
      <c r="O122" s="403">
        <v>17.3488103250316</v>
      </c>
      <c r="P122" s="403">
        <v>19.5742074321312</v>
      </c>
      <c r="Q122" s="403">
        <v>20.8954349006593</v>
      </c>
      <c r="R122" s="403">
        <v>21.537519530053299</v>
      </c>
      <c r="S122" s="403">
        <v>2.1559331256552698</v>
      </c>
      <c r="T122" s="420" t="s">
        <v>2912</v>
      </c>
    </row>
    <row r="123" spans="1:20">
      <c r="A123" s="101" t="s">
        <v>9442</v>
      </c>
      <c r="B123" s="101" t="s">
        <v>2920</v>
      </c>
      <c r="C123" s="101" t="s">
        <v>2921</v>
      </c>
      <c r="D123" s="101">
        <v>-19.88</v>
      </c>
      <c r="E123" s="101">
        <v>112.25</v>
      </c>
      <c r="F123" s="102">
        <v>78.828294642857145</v>
      </c>
      <c r="G123" s="99">
        <v>-2.4300000000000002</v>
      </c>
      <c r="H123" s="155">
        <f t="shared" si="1"/>
        <v>22.919241000000003</v>
      </c>
      <c r="I123" s="99">
        <v>2.2000000000000002</v>
      </c>
      <c r="J123" s="417" t="s">
        <v>2913</v>
      </c>
      <c r="K123" s="154" t="s">
        <v>2923</v>
      </c>
      <c r="L123" s="403">
        <v>17.6516362944778</v>
      </c>
      <c r="M123" s="403">
        <v>18.326288269751601</v>
      </c>
      <c r="N123" s="403">
        <v>19.575236996975399</v>
      </c>
      <c r="O123" s="403">
        <v>21.8217308813987</v>
      </c>
      <c r="P123" s="403">
        <v>24.034347993990998</v>
      </c>
      <c r="Q123" s="403">
        <v>25.386093044234801</v>
      </c>
      <c r="R123" s="403">
        <v>26.0259315181208</v>
      </c>
      <c r="S123" s="403">
        <v>2.1423499318670598</v>
      </c>
      <c r="T123" s="420" t="s">
        <v>2912</v>
      </c>
    </row>
    <row r="124" spans="1:20">
      <c r="A124" s="101" t="s">
        <v>9443</v>
      </c>
      <c r="B124" s="101" t="s">
        <v>2920</v>
      </c>
      <c r="C124" s="101" t="s">
        <v>2921</v>
      </c>
      <c r="D124" s="101">
        <v>-19.88</v>
      </c>
      <c r="E124" s="101">
        <v>112.25</v>
      </c>
      <c r="F124" s="102">
        <v>78.919424107142859</v>
      </c>
      <c r="G124" s="99">
        <v>-2.33</v>
      </c>
      <c r="H124" s="155">
        <f t="shared" si="1"/>
        <v>22.430401</v>
      </c>
      <c r="I124" s="99">
        <v>2.2599999999999998</v>
      </c>
      <c r="J124" s="417" t="s">
        <v>2913</v>
      </c>
      <c r="K124" s="154" t="s">
        <v>2923</v>
      </c>
      <c r="L124" s="403">
        <v>17.207074259597601</v>
      </c>
      <c r="M124" s="403">
        <v>17.927296337803899</v>
      </c>
      <c r="N124" s="403">
        <v>19.261810998690201</v>
      </c>
      <c r="O124" s="403">
        <v>21.452267090815301</v>
      </c>
      <c r="P124" s="403">
        <v>23.6503261414232</v>
      </c>
      <c r="Q124" s="403">
        <v>25.003118554947601</v>
      </c>
      <c r="R124" s="403">
        <v>25.7196356368942</v>
      </c>
      <c r="S124" s="403">
        <v>2.1331572035544899</v>
      </c>
      <c r="T124" s="420" t="s">
        <v>2912</v>
      </c>
    </row>
    <row r="125" spans="1:20">
      <c r="A125" s="101" t="s">
        <v>9444</v>
      </c>
      <c r="B125" s="101" t="s">
        <v>2920</v>
      </c>
      <c r="C125" s="101" t="s">
        <v>2921</v>
      </c>
      <c r="D125" s="101">
        <v>-19.88</v>
      </c>
      <c r="E125" s="101">
        <v>112.25</v>
      </c>
      <c r="F125" s="102">
        <v>79.025843750000007</v>
      </c>
      <c r="G125" s="99">
        <v>-1.54</v>
      </c>
      <c r="H125" s="155">
        <f t="shared" si="1"/>
        <v>18.631844000000001</v>
      </c>
      <c r="I125" s="99">
        <v>2.35</v>
      </c>
      <c r="J125" s="417" t="s">
        <v>2913</v>
      </c>
      <c r="K125" s="154" t="s">
        <v>2923</v>
      </c>
      <c r="L125" s="403">
        <v>14.519293127618599</v>
      </c>
      <c r="M125" s="403">
        <v>15.166540080925399</v>
      </c>
      <c r="N125" s="403">
        <v>16.471383671623201</v>
      </c>
      <c r="O125" s="403">
        <v>18.6930865417383</v>
      </c>
      <c r="P125" s="403">
        <v>20.906479187444901</v>
      </c>
      <c r="Q125" s="403">
        <v>22.227234953539199</v>
      </c>
      <c r="R125" s="403">
        <v>22.910438650871299</v>
      </c>
      <c r="S125" s="403">
        <v>2.1451676207672801</v>
      </c>
      <c r="T125" s="420" t="s">
        <v>2912</v>
      </c>
    </row>
    <row r="126" spans="1:20">
      <c r="A126" s="101" t="s">
        <v>9445</v>
      </c>
      <c r="B126" s="101" t="s">
        <v>2920</v>
      </c>
      <c r="C126" s="101" t="s">
        <v>2921</v>
      </c>
      <c r="D126" s="101">
        <v>-19.88</v>
      </c>
      <c r="E126" s="101">
        <v>112.25</v>
      </c>
      <c r="F126" s="102">
        <v>79.120031250000011</v>
      </c>
      <c r="G126" s="99">
        <v>-1.97</v>
      </c>
      <c r="H126" s="155">
        <f t="shared" si="1"/>
        <v>20.685480999999999</v>
      </c>
      <c r="I126" s="99">
        <v>2.35</v>
      </c>
      <c r="J126" s="417" t="s">
        <v>2913</v>
      </c>
      <c r="K126" s="154" t="s">
        <v>2923</v>
      </c>
      <c r="L126" s="403">
        <v>16.007613426503202</v>
      </c>
      <c r="M126" s="403">
        <v>16.7057096290063</v>
      </c>
      <c r="N126" s="403">
        <v>18.0012219790915</v>
      </c>
      <c r="O126" s="403">
        <v>20.183673852959</v>
      </c>
      <c r="P126" s="403">
        <v>22.341040531496201</v>
      </c>
      <c r="Q126" s="403">
        <v>23.708345408681001</v>
      </c>
      <c r="R126" s="403">
        <v>24.3498416267431</v>
      </c>
      <c r="S126" s="403">
        <v>2.1152521258128298</v>
      </c>
      <c r="T126" s="420" t="s">
        <v>2912</v>
      </c>
    </row>
    <row r="127" spans="1:20">
      <c r="A127" s="101" t="s">
        <v>9446</v>
      </c>
      <c r="B127" s="101" t="s">
        <v>2920</v>
      </c>
      <c r="C127" s="101" t="s">
        <v>2921</v>
      </c>
      <c r="D127" s="101">
        <v>-19.88</v>
      </c>
      <c r="E127" s="101">
        <v>112.25</v>
      </c>
      <c r="F127" s="102">
        <v>79.806254464285715</v>
      </c>
      <c r="G127" s="99">
        <v>-1.52</v>
      </c>
      <c r="H127" s="155">
        <f t="shared" si="1"/>
        <v>18.537136000000004</v>
      </c>
      <c r="I127" s="99">
        <v>2.33</v>
      </c>
      <c r="J127" s="417" t="s">
        <v>2913</v>
      </c>
      <c r="K127" s="154" t="s">
        <v>2924</v>
      </c>
      <c r="L127" s="403">
        <v>14.4471275018609</v>
      </c>
      <c r="M127" s="403">
        <v>15.084782922679301</v>
      </c>
      <c r="N127" s="403">
        <v>16.420716475449002</v>
      </c>
      <c r="O127" s="403">
        <v>18.636523509603599</v>
      </c>
      <c r="P127" s="403">
        <v>20.877338750541501</v>
      </c>
      <c r="Q127" s="403">
        <v>22.1626721632366</v>
      </c>
      <c r="R127" s="403">
        <v>22.782065099343001</v>
      </c>
      <c r="S127" s="403">
        <v>2.13894497291987</v>
      </c>
      <c r="T127" s="420" t="s">
        <v>2912</v>
      </c>
    </row>
    <row r="128" spans="1:20">
      <c r="A128" s="101" t="s">
        <v>9447</v>
      </c>
      <c r="B128" s="101" t="s">
        <v>2920</v>
      </c>
      <c r="C128" s="101" t="s">
        <v>2921</v>
      </c>
      <c r="D128" s="101">
        <v>-19.88</v>
      </c>
      <c r="E128" s="101">
        <v>112.25</v>
      </c>
      <c r="F128" s="102">
        <v>80.869839285714292</v>
      </c>
      <c r="G128" s="99">
        <v>-1.64</v>
      </c>
      <c r="H128" s="155">
        <f t="shared" si="1"/>
        <v>19.106464000000003</v>
      </c>
      <c r="I128" s="99">
        <v>2.2999999999999998</v>
      </c>
      <c r="J128" s="417" t="s">
        <v>2913</v>
      </c>
      <c r="K128" s="154" t="s">
        <v>2925</v>
      </c>
      <c r="L128" s="403">
        <v>14.8358803240806</v>
      </c>
      <c r="M128" s="403">
        <v>15.464551545764399</v>
      </c>
      <c r="N128" s="403">
        <v>16.788508425364402</v>
      </c>
      <c r="O128" s="403">
        <v>19.030721468261898</v>
      </c>
      <c r="P128" s="403">
        <v>21.2867787430459</v>
      </c>
      <c r="Q128" s="403">
        <v>22.528789310084999</v>
      </c>
      <c r="R128" s="403">
        <v>23.2663517862422</v>
      </c>
      <c r="S128" s="403">
        <v>2.1548455485805</v>
      </c>
      <c r="T128" s="420" t="s">
        <v>2912</v>
      </c>
    </row>
    <row r="129" spans="1:20">
      <c r="A129" s="101" t="s">
        <v>9448</v>
      </c>
      <c r="B129" s="101" t="s">
        <v>2920</v>
      </c>
      <c r="C129" s="101" t="s">
        <v>2921</v>
      </c>
      <c r="D129" s="101">
        <v>-19.88</v>
      </c>
      <c r="E129" s="101">
        <v>112.25</v>
      </c>
      <c r="F129" s="102">
        <v>80.961580357142864</v>
      </c>
      <c r="G129" s="99">
        <v>-2.85</v>
      </c>
      <c r="H129" s="155">
        <f t="shared" si="1"/>
        <v>24.992025000000002</v>
      </c>
      <c r="I129" s="99">
        <v>2.44</v>
      </c>
      <c r="J129" s="417" t="s">
        <v>2913</v>
      </c>
      <c r="K129" s="154" t="s">
        <v>2925</v>
      </c>
      <c r="L129" s="403">
        <v>19.161049521194599</v>
      </c>
      <c r="M129" s="403">
        <v>19.858644021979099</v>
      </c>
      <c r="N129" s="403">
        <v>21.083713376567601</v>
      </c>
      <c r="O129" s="403">
        <v>23.327966256424801</v>
      </c>
      <c r="P129" s="403">
        <v>25.611483403776301</v>
      </c>
      <c r="Q129" s="403">
        <v>26.8804431682181</v>
      </c>
      <c r="R129" s="403">
        <v>27.565319039608401</v>
      </c>
      <c r="S129" s="403">
        <v>2.14860809172289</v>
      </c>
      <c r="T129" s="420" t="s">
        <v>2912</v>
      </c>
    </row>
    <row r="130" spans="1:20">
      <c r="A130" s="101" t="s">
        <v>9449</v>
      </c>
      <c r="B130" s="101" t="s">
        <v>2920</v>
      </c>
      <c r="C130" s="101" t="s">
        <v>2921</v>
      </c>
      <c r="D130" s="101">
        <v>-19.88</v>
      </c>
      <c r="E130" s="101">
        <v>112.25</v>
      </c>
      <c r="F130" s="102">
        <v>81.132218750000007</v>
      </c>
      <c r="G130" s="99">
        <v>-3</v>
      </c>
      <c r="H130" s="155">
        <f t="shared" si="1"/>
        <v>25.740000000000002</v>
      </c>
      <c r="I130" s="99">
        <v>2.4900000000000002</v>
      </c>
      <c r="J130" s="417" t="s">
        <v>2913</v>
      </c>
      <c r="K130" s="154" t="s">
        <v>2925</v>
      </c>
      <c r="L130" s="403">
        <v>19.653946250222202</v>
      </c>
      <c r="M130" s="403">
        <v>20.389439814967101</v>
      </c>
      <c r="N130" s="403">
        <v>21.711761792625701</v>
      </c>
      <c r="O130" s="403">
        <v>23.869552243829101</v>
      </c>
      <c r="P130" s="403">
        <v>26.044856188188799</v>
      </c>
      <c r="Q130" s="403">
        <v>27.3245957164598</v>
      </c>
      <c r="R130" s="403">
        <v>28.021814551422001</v>
      </c>
      <c r="S130" s="403">
        <v>2.1193369702695102</v>
      </c>
      <c r="T130" s="420" t="s">
        <v>2912</v>
      </c>
    </row>
    <row r="131" spans="1:20">
      <c r="A131" s="101" t="s">
        <v>9450</v>
      </c>
      <c r="B131" s="101" t="s">
        <v>2920</v>
      </c>
      <c r="C131" s="101" t="s">
        <v>2921</v>
      </c>
      <c r="D131" s="101">
        <v>-19.88</v>
      </c>
      <c r="E131" s="101">
        <v>112.25</v>
      </c>
      <c r="F131" s="102">
        <v>81.223959821428579</v>
      </c>
      <c r="G131" s="99">
        <v>-2.0699999999999998</v>
      </c>
      <c r="H131" s="155">
        <f t="shared" si="1"/>
        <v>21.167840999999999</v>
      </c>
      <c r="I131" s="99">
        <v>2.6</v>
      </c>
      <c r="J131" s="417" t="s">
        <v>2913</v>
      </c>
      <c r="K131" s="154" t="s">
        <v>2925</v>
      </c>
      <c r="L131" s="403">
        <v>16.353697590524501</v>
      </c>
      <c r="M131" s="403">
        <v>16.957569929950299</v>
      </c>
      <c r="N131" s="403">
        <v>18.353774462010001</v>
      </c>
      <c r="O131" s="403">
        <v>20.562256755949299</v>
      </c>
      <c r="P131" s="403">
        <v>22.805021953975501</v>
      </c>
      <c r="Q131" s="403">
        <v>24.079093301191101</v>
      </c>
      <c r="R131" s="403">
        <v>24.769922975269299</v>
      </c>
      <c r="S131" s="403">
        <v>2.14855624074313</v>
      </c>
      <c r="T131" s="420" t="s">
        <v>2912</v>
      </c>
    </row>
    <row r="132" spans="1:20">
      <c r="A132" s="101" t="s">
        <v>9451</v>
      </c>
      <c r="B132" s="101" t="s">
        <v>2920</v>
      </c>
      <c r="C132" s="101" t="s">
        <v>2921</v>
      </c>
      <c r="D132" s="101">
        <v>-19.88</v>
      </c>
      <c r="E132" s="101">
        <v>112.25</v>
      </c>
      <c r="F132" s="102">
        <v>81.446584821428573</v>
      </c>
      <c r="G132" s="99">
        <v>-2.9</v>
      </c>
      <c r="H132" s="155">
        <f t="shared" ref="H132:H195" si="2">16.1-4.64*(G132+1)+0.09*(G132+1)*(G132+1)</f>
        <v>25.2409</v>
      </c>
      <c r="I132" s="99">
        <v>2.67</v>
      </c>
      <c r="J132" s="417" t="s">
        <v>2913</v>
      </c>
      <c r="K132" s="154" t="s">
        <v>2925</v>
      </c>
      <c r="L132" s="403">
        <v>19.368022812195498</v>
      </c>
      <c r="M132" s="403">
        <v>19.9699659816904</v>
      </c>
      <c r="N132" s="403">
        <v>21.220412578671802</v>
      </c>
      <c r="O132" s="403">
        <v>23.464551044385999</v>
      </c>
      <c r="P132" s="403">
        <v>25.674906645712099</v>
      </c>
      <c r="Q132" s="403">
        <v>27.0492094435238</v>
      </c>
      <c r="R132" s="403">
        <v>27.7372355341701</v>
      </c>
      <c r="S132" s="403">
        <v>2.13950307993154</v>
      </c>
      <c r="T132" s="420" t="s">
        <v>2912</v>
      </c>
    </row>
    <row r="133" spans="1:20">
      <c r="A133" s="101" t="s">
        <v>9452</v>
      </c>
      <c r="B133" s="101" t="s">
        <v>2920</v>
      </c>
      <c r="C133" s="101" t="s">
        <v>2921</v>
      </c>
      <c r="D133" s="101">
        <v>-19.88</v>
      </c>
      <c r="E133" s="101">
        <v>112.25</v>
      </c>
      <c r="F133" s="102">
        <v>82.293660714285721</v>
      </c>
      <c r="G133" s="99">
        <v>-2.2799999999999998</v>
      </c>
      <c r="H133" s="155">
        <f t="shared" si="2"/>
        <v>22.186655999999999</v>
      </c>
      <c r="I133" s="99">
        <v>2.4900000000000002</v>
      </c>
      <c r="J133" s="417" t="s">
        <v>2913</v>
      </c>
      <c r="K133" s="154" t="s">
        <v>2925</v>
      </c>
      <c r="L133" s="403">
        <v>17.104422743580599</v>
      </c>
      <c r="M133" s="403">
        <v>17.768390095166701</v>
      </c>
      <c r="N133" s="403">
        <v>19.067299750314</v>
      </c>
      <c r="O133" s="403">
        <v>21.266795520237501</v>
      </c>
      <c r="P133" s="403">
        <v>23.4714080722201</v>
      </c>
      <c r="Q133" s="403">
        <v>24.742140568789001</v>
      </c>
      <c r="R133" s="403">
        <v>25.327526144909001</v>
      </c>
      <c r="S133" s="403">
        <v>2.1237813887276702</v>
      </c>
      <c r="T133" s="420" t="s">
        <v>2912</v>
      </c>
    </row>
    <row r="134" spans="1:20">
      <c r="A134" s="101" t="s">
        <v>9453</v>
      </c>
      <c r="B134" s="101" t="s">
        <v>2920</v>
      </c>
      <c r="C134" s="101" t="s">
        <v>2921</v>
      </c>
      <c r="D134" s="101">
        <v>-19.88</v>
      </c>
      <c r="E134" s="101">
        <v>112.25</v>
      </c>
      <c r="F134" s="102">
        <v>82.652674107142857</v>
      </c>
      <c r="G134" s="99">
        <v>-2.75</v>
      </c>
      <c r="H134" s="155">
        <f t="shared" si="2"/>
        <v>24.495625</v>
      </c>
      <c r="I134" s="99">
        <v>2.52</v>
      </c>
      <c r="J134" s="417" t="s">
        <v>2913</v>
      </c>
      <c r="K134" s="154" t="s">
        <v>2925</v>
      </c>
      <c r="L134" s="403">
        <v>18.899403027972198</v>
      </c>
      <c r="M134" s="403">
        <v>19.522637670902501</v>
      </c>
      <c r="N134" s="403">
        <v>20.7433850113982</v>
      </c>
      <c r="O134" s="403">
        <v>22.982482870314598</v>
      </c>
      <c r="P134" s="403">
        <v>25.188943376051899</v>
      </c>
      <c r="Q134" s="403">
        <v>26.540404876711701</v>
      </c>
      <c r="R134" s="403">
        <v>27.210495021319101</v>
      </c>
      <c r="S134" s="403">
        <v>2.1420261094420301</v>
      </c>
      <c r="T134" s="420" t="s">
        <v>2912</v>
      </c>
    </row>
    <row r="135" spans="1:20">
      <c r="A135" s="101" t="s">
        <v>9454</v>
      </c>
      <c r="B135" s="101" t="s">
        <v>2920</v>
      </c>
      <c r="C135" s="101" t="s">
        <v>2921</v>
      </c>
      <c r="D135" s="101">
        <v>-19.88</v>
      </c>
      <c r="E135" s="101">
        <v>112.25</v>
      </c>
      <c r="F135" s="102">
        <v>85.061794642857151</v>
      </c>
      <c r="G135" s="99">
        <v>-3.37</v>
      </c>
      <c r="H135" s="155">
        <f t="shared" si="2"/>
        <v>27.602321000000003</v>
      </c>
      <c r="I135" s="99">
        <v>2.4700000000000002</v>
      </c>
      <c r="J135" s="417" t="s">
        <v>2913</v>
      </c>
      <c r="K135" s="154" t="s">
        <v>2925</v>
      </c>
      <c r="L135" s="403">
        <v>20.8583200445633</v>
      </c>
      <c r="M135" s="403">
        <v>21.567552794928201</v>
      </c>
      <c r="N135" s="403">
        <v>22.908845025369001</v>
      </c>
      <c r="O135" s="403">
        <v>25.1375919981739</v>
      </c>
      <c r="P135" s="403">
        <v>27.397847581536801</v>
      </c>
      <c r="Q135" s="403">
        <v>28.6933923231406</v>
      </c>
      <c r="R135" s="403">
        <v>29.389904616004401</v>
      </c>
      <c r="S135" s="403">
        <v>2.16545933494361</v>
      </c>
      <c r="T135" s="420" t="s">
        <v>2912</v>
      </c>
    </row>
    <row r="136" spans="1:20">
      <c r="A136" s="101" t="s">
        <v>9455</v>
      </c>
      <c r="B136" s="101" t="s">
        <v>2920</v>
      </c>
      <c r="C136" s="101" t="s">
        <v>2921</v>
      </c>
      <c r="D136" s="101">
        <v>-19.88</v>
      </c>
      <c r="E136" s="101">
        <v>112.25</v>
      </c>
      <c r="F136" s="102">
        <v>83.888120535714293</v>
      </c>
      <c r="G136" s="99">
        <v>-3.5</v>
      </c>
      <c r="H136" s="155">
        <f t="shared" si="2"/>
        <v>28.262500000000003</v>
      </c>
      <c r="I136" s="99">
        <v>2.64</v>
      </c>
      <c r="J136" s="417" t="s">
        <v>2913</v>
      </c>
      <c r="K136" s="154" t="s">
        <v>2926</v>
      </c>
      <c r="L136" s="403">
        <v>21.416513948880599</v>
      </c>
      <c r="M136" s="403">
        <v>22.0223236976145</v>
      </c>
      <c r="N136" s="403">
        <v>23.339427460856299</v>
      </c>
      <c r="O136" s="403">
        <v>25.579852279170598</v>
      </c>
      <c r="P136" s="403">
        <v>27.798046789857601</v>
      </c>
      <c r="Q136" s="403">
        <v>29.122615583176099</v>
      </c>
      <c r="R136" s="403">
        <v>29.815116949301</v>
      </c>
      <c r="S136" s="403">
        <v>2.1554047141915098</v>
      </c>
      <c r="T136" s="420" t="s">
        <v>2912</v>
      </c>
    </row>
    <row r="137" spans="1:20">
      <c r="A137" s="101" t="s">
        <v>9456</v>
      </c>
      <c r="B137" s="101" t="s">
        <v>2920</v>
      </c>
      <c r="C137" s="101" t="s">
        <v>2921</v>
      </c>
      <c r="D137" s="101">
        <v>-19.88</v>
      </c>
      <c r="E137" s="101">
        <v>112.25</v>
      </c>
      <c r="F137" s="102">
        <v>84.721741071428582</v>
      </c>
      <c r="G137" s="99">
        <v>-4</v>
      </c>
      <c r="H137" s="155">
        <f t="shared" si="2"/>
        <v>30.83</v>
      </c>
      <c r="I137" s="99">
        <v>2.67</v>
      </c>
      <c r="J137" s="417" t="s">
        <v>2913</v>
      </c>
      <c r="K137" s="154" t="s">
        <v>2926</v>
      </c>
      <c r="L137" s="403">
        <v>23.105483739501899</v>
      </c>
      <c r="M137" s="403">
        <v>23.860328789624301</v>
      </c>
      <c r="N137" s="403">
        <v>25.181890374625301</v>
      </c>
      <c r="O137" s="403">
        <v>27.3809110450254</v>
      </c>
      <c r="P137" s="403">
        <v>29.561472613907299</v>
      </c>
      <c r="Q137" s="403">
        <v>30.871570885207898</v>
      </c>
      <c r="R137" s="403">
        <v>31.549862305712001</v>
      </c>
      <c r="S137" s="403">
        <v>2.1355323357175902</v>
      </c>
      <c r="T137" s="420" t="s">
        <v>2912</v>
      </c>
    </row>
    <row r="138" spans="1:20">
      <c r="A138" s="101" t="s">
        <v>9457</v>
      </c>
      <c r="B138" s="101" t="s">
        <v>2920</v>
      </c>
      <c r="C138" s="101" t="s">
        <v>2921</v>
      </c>
      <c r="D138" s="101">
        <v>-19.88</v>
      </c>
      <c r="E138" s="101">
        <v>112.25</v>
      </c>
      <c r="F138" s="102">
        <v>85.521723214285714</v>
      </c>
      <c r="G138" s="99">
        <v>-3.62</v>
      </c>
      <c r="H138" s="155">
        <f t="shared" si="2"/>
        <v>28.874596</v>
      </c>
      <c r="I138" s="99">
        <v>2.69</v>
      </c>
      <c r="J138" s="417" t="s">
        <v>2913</v>
      </c>
      <c r="K138" s="154" t="s">
        <v>2926</v>
      </c>
      <c r="L138" s="403">
        <v>21.801687850559102</v>
      </c>
      <c r="M138" s="403">
        <v>22.496388660596399</v>
      </c>
      <c r="N138" s="403">
        <v>23.818936398083999</v>
      </c>
      <c r="O138" s="403">
        <v>26.0234624148985</v>
      </c>
      <c r="P138" s="403">
        <v>28.240158311356701</v>
      </c>
      <c r="Q138" s="403">
        <v>29.5602005543115</v>
      </c>
      <c r="R138" s="403">
        <v>30.168754322339598</v>
      </c>
      <c r="S138" s="403">
        <v>2.1341888591000302</v>
      </c>
      <c r="T138" s="420" t="s">
        <v>2912</v>
      </c>
    </row>
    <row r="139" spans="1:20">
      <c r="A139" s="101" t="s">
        <v>9458</v>
      </c>
      <c r="B139" s="101" t="s">
        <v>2920</v>
      </c>
      <c r="C139" s="101" t="s">
        <v>2921</v>
      </c>
      <c r="D139" s="101">
        <v>-19.88</v>
      </c>
      <c r="E139" s="101">
        <v>112.25</v>
      </c>
      <c r="F139" s="102">
        <v>85.641598214285722</v>
      </c>
      <c r="G139" s="99">
        <v>-3.64</v>
      </c>
      <c r="H139" s="155">
        <f t="shared" si="2"/>
        <v>28.976864000000003</v>
      </c>
      <c r="I139" s="99">
        <v>2.62</v>
      </c>
      <c r="J139" s="417" t="s">
        <v>2913</v>
      </c>
      <c r="K139" s="154" t="s">
        <v>2926</v>
      </c>
      <c r="L139" s="403">
        <v>22.015268154290499</v>
      </c>
      <c r="M139" s="403">
        <v>22.646223722168699</v>
      </c>
      <c r="N139" s="403">
        <v>23.885826557975701</v>
      </c>
      <c r="O139" s="403">
        <v>26.105547984316399</v>
      </c>
      <c r="P139" s="403">
        <v>28.2676355730697</v>
      </c>
      <c r="Q139" s="403">
        <v>29.607971923010101</v>
      </c>
      <c r="R139" s="403">
        <v>30.277902504406999</v>
      </c>
      <c r="S139" s="403">
        <v>2.1117844103846699</v>
      </c>
      <c r="T139" s="420" t="s">
        <v>2912</v>
      </c>
    </row>
    <row r="140" spans="1:20">
      <c r="A140" s="101" t="s">
        <v>9459</v>
      </c>
      <c r="B140" s="101" t="s">
        <v>2920</v>
      </c>
      <c r="C140" s="101" t="s">
        <v>2921</v>
      </c>
      <c r="D140" s="101">
        <v>-19.88</v>
      </c>
      <c r="E140" s="101">
        <v>112.25</v>
      </c>
      <c r="F140" s="102">
        <v>85.944343750000002</v>
      </c>
      <c r="G140" s="99">
        <v>-3.73</v>
      </c>
      <c r="H140" s="155">
        <f t="shared" si="2"/>
        <v>29.437961000000001</v>
      </c>
      <c r="I140" s="99">
        <v>2.68</v>
      </c>
      <c r="J140" s="417" t="s">
        <v>2913</v>
      </c>
      <c r="K140" s="154" t="s">
        <v>2926</v>
      </c>
      <c r="L140" s="403">
        <v>22.2362572832957</v>
      </c>
      <c r="M140" s="403">
        <v>22.859872259522401</v>
      </c>
      <c r="N140" s="403">
        <v>24.1825483902097</v>
      </c>
      <c r="O140" s="403">
        <v>26.411509795300201</v>
      </c>
      <c r="P140" s="403">
        <v>28.638671067339601</v>
      </c>
      <c r="Q140" s="403">
        <v>29.928471000368798</v>
      </c>
      <c r="R140" s="403">
        <v>30.578260198560699</v>
      </c>
      <c r="S140" s="403">
        <v>2.1405220023056502</v>
      </c>
      <c r="T140" s="420" t="s">
        <v>2912</v>
      </c>
    </row>
    <row r="141" spans="1:20">
      <c r="A141" s="101" t="s">
        <v>9460</v>
      </c>
      <c r="B141" s="101" t="s">
        <v>2920</v>
      </c>
      <c r="C141" s="101" t="s">
        <v>2921</v>
      </c>
      <c r="D141" s="101">
        <v>-19.88</v>
      </c>
      <c r="E141" s="101">
        <v>112.25</v>
      </c>
      <c r="F141" s="102">
        <v>85.398178571428573</v>
      </c>
      <c r="G141" s="99">
        <v>-3.37</v>
      </c>
      <c r="H141" s="155">
        <f t="shared" si="2"/>
        <v>27.602321000000003</v>
      </c>
      <c r="I141" s="99">
        <v>2.68</v>
      </c>
      <c r="J141" s="417" t="s">
        <v>2913</v>
      </c>
      <c r="K141" s="154" t="s">
        <v>2927</v>
      </c>
      <c r="L141" s="403">
        <v>20.883272508088101</v>
      </c>
      <c r="M141" s="403">
        <v>21.5764967303767</v>
      </c>
      <c r="N141" s="403">
        <v>22.900362037139001</v>
      </c>
      <c r="O141" s="403">
        <v>25.138884161924999</v>
      </c>
      <c r="P141" s="403">
        <v>27.350008254018999</v>
      </c>
      <c r="Q141" s="403">
        <v>28.707178170791</v>
      </c>
      <c r="R141" s="403">
        <v>29.349667743033301</v>
      </c>
      <c r="S141" s="403">
        <v>2.15611812962972</v>
      </c>
      <c r="T141" s="420" t="s">
        <v>2912</v>
      </c>
    </row>
    <row r="142" spans="1:20">
      <c r="A142" s="101" t="s">
        <v>9461</v>
      </c>
      <c r="B142" s="101" t="s">
        <v>2920</v>
      </c>
      <c r="C142" s="101" t="s">
        <v>2921</v>
      </c>
      <c r="D142" s="101">
        <v>-19.88</v>
      </c>
      <c r="E142" s="101">
        <v>112.25</v>
      </c>
      <c r="F142" s="102">
        <v>85.521723214285714</v>
      </c>
      <c r="G142" s="99">
        <v>-4</v>
      </c>
      <c r="H142" s="155">
        <f t="shared" si="2"/>
        <v>30.83</v>
      </c>
      <c r="I142" s="99">
        <v>2.52</v>
      </c>
      <c r="J142" s="417" t="s">
        <v>2913</v>
      </c>
      <c r="K142" s="154" t="s">
        <v>2927</v>
      </c>
      <c r="L142" s="403">
        <v>23.178556153221098</v>
      </c>
      <c r="M142" s="403">
        <v>23.865158918863202</v>
      </c>
      <c r="N142" s="403">
        <v>25.1681882382221</v>
      </c>
      <c r="O142" s="403">
        <v>27.405383578674599</v>
      </c>
      <c r="P142" s="403">
        <v>29.622080439722701</v>
      </c>
      <c r="Q142" s="403">
        <v>30.877597937817299</v>
      </c>
      <c r="R142" s="403">
        <v>31.564944957031098</v>
      </c>
      <c r="S142" s="403">
        <v>2.1332908600509701</v>
      </c>
      <c r="T142" s="420" t="s">
        <v>2912</v>
      </c>
    </row>
    <row r="143" spans="1:20">
      <c r="A143" s="101" t="s">
        <v>9462</v>
      </c>
      <c r="B143" s="101" t="s">
        <v>2920</v>
      </c>
      <c r="C143" s="101" t="s">
        <v>2921</v>
      </c>
      <c r="D143" s="101">
        <v>-19.88</v>
      </c>
      <c r="E143" s="101">
        <v>112.25</v>
      </c>
      <c r="F143" s="102">
        <v>85.944343750000002</v>
      </c>
      <c r="G143" s="99">
        <v>-3.57</v>
      </c>
      <c r="H143" s="155">
        <f t="shared" si="2"/>
        <v>28.619240999999999</v>
      </c>
      <c r="I143" s="99">
        <v>2.59</v>
      </c>
      <c r="J143" s="417" t="s">
        <v>2913</v>
      </c>
      <c r="K143" s="154" t="s">
        <v>2927</v>
      </c>
      <c r="L143" s="403">
        <v>21.697776162060102</v>
      </c>
      <c r="M143" s="403">
        <v>22.386359432679601</v>
      </c>
      <c r="N143" s="403">
        <v>23.662005476526002</v>
      </c>
      <c r="O143" s="403">
        <v>25.8580086557551</v>
      </c>
      <c r="P143" s="403">
        <v>28.0726829438082</v>
      </c>
      <c r="Q143" s="403">
        <v>29.315300937585</v>
      </c>
      <c r="R143" s="403">
        <v>30.0247089067913</v>
      </c>
      <c r="S143" s="403">
        <v>2.1260998242178499</v>
      </c>
      <c r="T143" s="420" t="s">
        <v>2912</v>
      </c>
    </row>
    <row r="144" spans="1:20">
      <c r="A144" s="101" t="s">
        <v>9463</v>
      </c>
      <c r="B144" s="101" t="s">
        <v>2928</v>
      </c>
      <c r="C144" s="101" t="s">
        <v>2921</v>
      </c>
      <c r="D144" s="101">
        <v>-19.88</v>
      </c>
      <c r="E144" s="101">
        <v>112.25</v>
      </c>
      <c r="F144" s="102">
        <v>83.559075892857152</v>
      </c>
      <c r="G144" s="99">
        <v>-3.52</v>
      </c>
      <c r="H144" s="155">
        <f t="shared" si="2"/>
        <v>28.364336000000002</v>
      </c>
      <c r="I144" s="99">
        <v>2.78</v>
      </c>
      <c r="J144" s="417" t="s">
        <v>2913</v>
      </c>
      <c r="K144" s="154" t="s">
        <v>2929</v>
      </c>
      <c r="L144" s="403">
        <v>21.497881232345598</v>
      </c>
      <c r="M144" s="403">
        <v>22.1753117708082</v>
      </c>
      <c r="N144" s="403">
        <v>23.491717075376101</v>
      </c>
      <c r="O144" s="403">
        <v>25.690910049305</v>
      </c>
      <c r="P144" s="403">
        <v>27.9121224400057</v>
      </c>
      <c r="Q144" s="403">
        <v>29.206735808107499</v>
      </c>
      <c r="R144" s="403">
        <v>29.893992381532801</v>
      </c>
      <c r="S144" s="403">
        <v>2.1295956508351201</v>
      </c>
      <c r="T144" s="420" t="s">
        <v>2912</v>
      </c>
    </row>
    <row r="145" spans="1:20">
      <c r="A145" s="101" t="s">
        <v>9464</v>
      </c>
      <c r="B145" s="101" t="s">
        <v>2928</v>
      </c>
      <c r="C145" s="101" t="s">
        <v>2921</v>
      </c>
      <c r="D145" s="101">
        <v>-19.88</v>
      </c>
      <c r="E145" s="101">
        <v>112.25</v>
      </c>
      <c r="F145" s="102">
        <v>83.864267857142863</v>
      </c>
      <c r="G145" s="99">
        <v>-3.14</v>
      </c>
      <c r="H145" s="155">
        <f t="shared" si="2"/>
        <v>26.441764000000003</v>
      </c>
      <c r="I145" s="99">
        <v>2.61</v>
      </c>
      <c r="J145" s="417" t="s">
        <v>2913</v>
      </c>
      <c r="K145" s="154" t="s">
        <v>2929</v>
      </c>
      <c r="L145" s="403">
        <v>20.193561688875</v>
      </c>
      <c r="M145" s="403">
        <v>20.887308395360701</v>
      </c>
      <c r="N145" s="403">
        <v>22.097481544969401</v>
      </c>
      <c r="O145" s="403">
        <v>24.342635296884101</v>
      </c>
      <c r="P145" s="403">
        <v>26.520581324053602</v>
      </c>
      <c r="Q145" s="403">
        <v>27.805235514977198</v>
      </c>
      <c r="R145" s="403">
        <v>28.445297478648399</v>
      </c>
      <c r="S145" s="403">
        <v>2.11660747236514</v>
      </c>
      <c r="T145" s="420" t="s">
        <v>2912</v>
      </c>
    </row>
    <row r="146" spans="1:20">
      <c r="A146" s="101" t="s">
        <v>9465</v>
      </c>
      <c r="B146" s="101" t="s">
        <v>2920</v>
      </c>
      <c r="C146" s="101" t="s">
        <v>2921</v>
      </c>
      <c r="D146" s="101">
        <v>-19.88</v>
      </c>
      <c r="E146" s="101">
        <v>112.25</v>
      </c>
      <c r="F146" s="102">
        <v>83.888120535714293</v>
      </c>
      <c r="G146" s="99">
        <v>-2.9</v>
      </c>
      <c r="H146" s="155">
        <f t="shared" si="2"/>
        <v>25.2409</v>
      </c>
      <c r="I146" s="99">
        <v>2.75</v>
      </c>
      <c r="J146" s="417" t="s">
        <v>2913</v>
      </c>
      <c r="K146" s="154" t="s">
        <v>2929</v>
      </c>
      <c r="L146" s="403">
        <v>19.344461954599002</v>
      </c>
      <c r="M146" s="403">
        <v>19.978209101073801</v>
      </c>
      <c r="N146" s="403">
        <v>21.283976130982101</v>
      </c>
      <c r="O146" s="403">
        <v>23.498177108495</v>
      </c>
      <c r="P146" s="403">
        <v>25.656651587471899</v>
      </c>
      <c r="Q146" s="403">
        <v>27.031211907380399</v>
      </c>
      <c r="R146" s="403">
        <v>27.643695344816798</v>
      </c>
      <c r="S146" s="403">
        <v>2.1241210304868798</v>
      </c>
      <c r="T146" s="420" t="s">
        <v>2912</v>
      </c>
    </row>
    <row r="147" spans="1:20">
      <c r="A147" s="101" t="s">
        <v>9466</v>
      </c>
      <c r="B147" s="101" t="s">
        <v>2920</v>
      </c>
      <c r="C147" s="101" t="s">
        <v>2921</v>
      </c>
      <c r="D147" s="101">
        <v>-19.88</v>
      </c>
      <c r="E147" s="101">
        <v>112.25</v>
      </c>
      <c r="F147" s="102">
        <v>84.360892857142872</v>
      </c>
      <c r="G147" s="99">
        <v>-3.93</v>
      </c>
      <c r="H147" s="155">
        <f t="shared" si="2"/>
        <v>30.467841</v>
      </c>
      <c r="I147" s="99">
        <v>2.76</v>
      </c>
      <c r="J147" s="417" t="s">
        <v>2913</v>
      </c>
      <c r="K147" s="154" t="s">
        <v>2929</v>
      </c>
      <c r="L147" s="403">
        <v>23.055041460041799</v>
      </c>
      <c r="M147" s="403">
        <v>23.725857183440301</v>
      </c>
      <c r="N147" s="403">
        <v>24.9953407919634</v>
      </c>
      <c r="O147" s="403">
        <v>27.184227709924301</v>
      </c>
      <c r="P147" s="403">
        <v>29.399473004740599</v>
      </c>
      <c r="Q147" s="403">
        <v>30.728022566220101</v>
      </c>
      <c r="R147" s="403">
        <v>31.4445003698448</v>
      </c>
      <c r="S147" s="403">
        <v>2.1360363338521702</v>
      </c>
      <c r="T147" s="420" t="s">
        <v>2912</v>
      </c>
    </row>
    <row r="148" spans="1:20">
      <c r="A148" s="101" t="s">
        <v>9467</v>
      </c>
      <c r="B148" s="101" t="s">
        <v>2920</v>
      </c>
      <c r="C148" s="101" t="s">
        <v>2921</v>
      </c>
      <c r="D148" s="101">
        <v>-19.88</v>
      </c>
      <c r="E148" s="101">
        <v>112.25</v>
      </c>
      <c r="F148" s="102">
        <v>84.639174107142864</v>
      </c>
      <c r="G148" s="99">
        <v>-3.3</v>
      </c>
      <c r="H148" s="155">
        <f t="shared" si="2"/>
        <v>27.248099999999997</v>
      </c>
      <c r="I148" s="99">
        <v>2.77</v>
      </c>
      <c r="J148" s="417" t="s">
        <v>2913</v>
      </c>
      <c r="K148" s="154" t="s">
        <v>2929</v>
      </c>
      <c r="L148" s="403">
        <v>20.597185155293101</v>
      </c>
      <c r="M148" s="403">
        <v>21.331017587738302</v>
      </c>
      <c r="N148" s="403">
        <v>22.701192116821201</v>
      </c>
      <c r="O148" s="403">
        <v>24.862618153563801</v>
      </c>
      <c r="P148" s="403">
        <v>27.092440575265101</v>
      </c>
      <c r="Q148" s="403">
        <v>28.350670776162399</v>
      </c>
      <c r="R148" s="403">
        <v>29.005626488592501</v>
      </c>
      <c r="S148" s="403">
        <v>2.1304892675565399</v>
      </c>
      <c r="T148" s="420" t="s">
        <v>2912</v>
      </c>
    </row>
    <row r="149" spans="1:20">
      <c r="A149" s="101" t="s">
        <v>9468</v>
      </c>
      <c r="B149" s="101" t="s">
        <v>2920</v>
      </c>
      <c r="C149" s="101" t="s">
        <v>2921</v>
      </c>
      <c r="D149" s="101">
        <v>-19.88</v>
      </c>
      <c r="E149" s="101">
        <v>112.25</v>
      </c>
      <c r="F149" s="102">
        <v>84.721741071428582</v>
      </c>
      <c r="G149" s="99">
        <v>-3.67</v>
      </c>
      <c r="H149" s="155">
        <f t="shared" si="2"/>
        <v>29.130400999999999</v>
      </c>
      <c r="I149" s="99">
        <v>2.69</v>
      </c>
      <c r="J149" s="417" t="s">
        <v>2913</v>
      </c>
      <c r="K149" s="154" t="s">
        <v>2929</v>
      </c>
      <c r="L149" s="403">
        <v>21.944800261930599</v>
      </c>
      <c r="M149" s="403">
        <v>22.653188014554601</v>
      </c>
      <c r="N149" s="403">
        <v>23.964612897909898</v>
      </c>
      <c r="O149" s="403">
        <v>26.2053828276206</v>
      </c>
      <c r="P149" s="403">
        <v>28.440393068338999</v>
      </c>
      <c r="Q149" s="403">
        <v>29.771762702663398</v>
      </c>
      <c r="R149" s="403">
        <v>30.425421577019499</v>
      </c>
      <c r="S149" s="403">
        <v>2.16143312740222</v>
      </c>
      <c r="T149" s="420" t="s">
        <v>2912</v>
      </c>
    </row>
    <row r="150" spans="1:20">
      <c r="A150" s="101" t="s">
        <v>9469</v>
      </c>
      <c r="B150" s="101" t="s">
        <v>2920</v>
      </c>
      <c r="C150" s="101" t="s">
        <v>2921</v>
      </c>
      <c r="D150" s="101">
        <v>-19.88</v>
      </c>
      <c r="E150" s="101">
        <v>112.25</v>
      </c>
      <c r="F150" s="102">
        <v>85.061794642857151</v>
      </c>
      <c r="G150" s="99">
        <v>-3.56</v>
      </c>
      <c r="H150" s="155">
        <f t="shared" si="2"/>
        <v>28.568224000000001</v>
      </c>
      <c r="I150" s="99">
        <v>2.68</v>
      </c>
      <c r="J150" s="417" t="s">
        <v>2913</v>
      </c>
      <c r="K150" s="154" t="s">
        <v>2929</v>
      </c>
      <c r="L150" s="403">
        <v>21.686764066609701</v>
      </c>
      <c r="M150" s="403">
        <v>22.369382146068201</v>
      </c>
      <c r="N150" s="403">
        <v>23.659393240896399</v>
      </c>
      <c r="O150" s="403">
        <v>25.8560900976161</v>
      </c>
      <c r="P150" s="403">
        <v>28.0335884819374</v>
      </c>
      <c r="Q150" s="403">
        <v>29.280393704681799</v>
      </c>
      <c r="R150" s="403">
        <v>29.890012871951502</v>
      </c>
      <c r="S150" s="403">
        <v>2.1148584176306602</v>
      </c>
      <c r="T150" s="420" t="s">
        <v>2912</v>
      </c>
    </row>
    <row r="151" spans="1:20">
      <c r="A151" s="101" t="s">
        <v>9470</v>
      </c>
      <c r="B151" s="101" t="s">
        <v>2920</v>
      </c>
      <c r="C151" s="101" t="s">
        <v>2921</v>
      </c>
      <c r="D151" s="101">
        <v>-19.88</v>
      </c>
      <c r="E151" s="101">
        <v>112.25</v>
      </c>
      <c r="F151" s="102">
        <v>85.398178571428573</v>
      </c>
      <c r="G151" s="99">
        <v>-3.79</v>
      </c>
      <c r="H151" s="155">
        <f t="shared" si="2"/>
        <v>29.746169000000002</v>
      </c>
      <c r="I151" s="99">
        <v>2.67</v>
      </c>
      <c r="J151" s="417" t="s">
        <v>2913</v>
      </c>
      <c r="K151" s="154" t="s">
        <v>2929</v>
      </c>
      <c r="L151" s="403">
        <v>22.569170771695699</v>
      </c>
      <c r="M151" s="403">
        <v>23.220287858796201</v>
      </c>
      <c r="N151" s="403">
        <v>24.4692928346978</v>
      </c>
      <c r="O151" s="403">
        <v>26.672239953466999</v>
      </c>
      <c r="P151" s="403">
        <v>28.837761015499101</v>
      </c>
      <c r="Q151" s="403">
        <v>30.163479790334101</v>
      </c>
      <c r="R151" s="403">
        <v>30.882151634254601</v>
      </c>
      <c r="S151" s="403">
        <v>2.1151535374416301</v>
      </c>
      <c r="T151" s="420" t="s">
        <v>2912</v>
      </c>
    </row>
    <row r="152" spans="1:20">
      <c r="A152" s="101" t="s">
        <v>9471</v>
      </c>
      <c r="B152" s="101" t="s">
        <v>2920</v>
      </c>
      <c r="C152" s="101" t="s">
        <v>2921</v>
      </c>
      <c r="D152" s="101">
        <v>-19.88</v>
      </c>
      <c r="E152" s="101">
        <v>112.25</v>
      </c>
      <c r="F152" s="102">
        <v>85.521723214285714</v>
      </c>
      <c r="G152" s="99">
        <v>-2.73</v>
      </c>
      <c r="H152" s="155">
        <f t="shared" si="2"/>
        <v>24.396561000000002</v>
      </c>
      <c r="I152" s="99">
        <v>2.5</v>
      </c>
      <c r="J152" s="417" t="s">
        <v>2913</v>
      </c>
      <c r="K152" s="154" t="s">
        <v>2929</v>
      </c>
      <c r="L152" s="403">
        <v>18.794586620270099</v>
      </c>
      <c r="M152" s="403">
        <v>19.409049825849401</v>
      </c>
      <c r="N152" s="403">
        <v>20.687430495819001</v>
      </c>
      <c r="O152" s="403">
        <v>22.908884742494902</v>
      </c>
      <c r="P152" s="403">
        <v>25.099098463363401</v>
      </c>
      <c r="Q152" s="403">
        <v>26.444956922472699</v>
      </c>
      <c r="R152" s="403">
        <v>27.105279869061999</v>
      </c>
      <c r="S152" s="403">
        <v>2.12916045674273</v>
      </c>
      <c r="T152" s="420" t="s">
        <v>2912</v>
      </c>
    </row>
    <row r="153" spans="1:20">
      <c r="A153" s="101" t="s">
        <v>9472</v>
      </c>
      <c r="B153" s="101" t="s">
        <v>2920</v>
      </c>
      <c r="C153" s="101" t="s">
        <v>2921</v>
      </c>
      <c r="D153" s="101">
        <v>-19.88</v>
      </c>
      <c r="E153" s="101">
        <v>112.25</v>
      </c>
      <c r="F153" s="102">
        <v>85.641598214285722</v>
      </c>
      <c r="G153" s="99">
        <v>-3.42</v>
      </c>
      <c r="H153" s="155">
        <f t="shared" si="2"/>
        <v>27.855876000000002</v>
      </c>
      <c r="I153" s="99">
        <v>2.8</v>
      </c>
      <c r="J153" s="417" t="s">
        <v>2913</v>
      </c>
      <c r="K153" s="154" t="s">
        <v>2929</v>
      </c>
      <c r="L153" s="403">
        <v>21.1599302538514</v>
      </c>
      <c r="M153" s="403">
        <v>21.8401622416369</v>
      </c>
      <c r="N153" s="403">
        <v>23.143203183212499</v>
      </c>
      <c r="O153" s="403">
        <v>25.338854323448999</v>
      </c>
      <c r="P153" s="403">
        <v>27.5568597857702</v>
      </c>
      <c r="Q153" s="403">
        <v>28.872471195644799</v>
      </c>
      <c r="R153" s="403">
        <v>29.5098555379037</v>
      </c>
      <c r="S153" s="403">
        <v>2.12972560463212</v>
      </c>
      <c r="T153" s="420" t="s">
        <v>2912</v>
      </c>
    </row>
    <row r="154" spans="1:20">
      <c r="A154" s="101" t="s">
        <v>9473</v>
      </c>
      <c r="B154" s="101" t="s">
        <v>2920</v>
      </c>
      <c r="C154" s="101" t="s">
        <v>2921</v>
      </c>
      <c r="D154" s="101">
        <v>-19.88</v>
      </c>
      <c r="E154" s="101">
        <v>112.25</v>
      </c>
      <c r="F154" s="102">
        <v>85.944343750000002</v>
      </c>
      <c r="G154" s="99">
        <v>-3.07</v>
      </c>
      <c r="H154" s="155">
        <f t="shared" si="2"/>
        <v>26.090440999999998</v>
      </c>
      <c r="I154" s="99">
        <v>2.71</v>
      </c>
      <c r="J154" s="417" t="s">
        <v>2913</v>
      </c>
      <c r="K154" s="154" t="s">
        <v>2929</v>
      </c>
      <c r="L154" s="403">
        <v>19.962209228316102</v>
      </c>
      <c r="M154" s="403">
        <v>20.623009133738599</v>
      </c>
      <c r="N154" s="403">
        <v>21.885877567210201</v>
      </c>
      <c r="O154" s="403">
        <v>24.1056747588439</v>
      </c>
      <c r="P154" s="403">
        <v>26.316759527016298</v>
      </c>
      <c r="Q154" s="403">
        <v>27.591907475288501</v>
      </c>
      <c r="R154" s="403">
        <v>28.2354143834227</v>
      </c>
      <c r="S154" s="403">
        <v>2.1172344788499902</v>
      </c>
      <c r="T154" s="420" t="s">
        <v>2912</v>
      </c>
    </row>
    <row r="155" spans="1:20">
      <c r="A155" s="101" t="s">
        <v>9474</v>
      </c>
      <c r="B155" s="101" t="s">
        <v>2920</v>
      </c>
      <c r="C155" s="101" t="s">
        <v>2921</v>
      </c>
      <c r="D155" s="101">
        <v>-19.88</v>
      </c>
      <c r="E155" s="101">
        <v>112.25</v>
      </c>
      <c r="F155" s="102">
        <v>78.545732142857148</v>
      </c>
      <c r="G155" s="99">
        <v>-1.19</v>
      </c>
      <c r="H155" s="155">
        <f t="shared" si="2"/>
        <v>16.984849000000001</v>
      </c>
      <c r="I155" s="99">
        <v>2.36</v>
      </c>
      <c r="J155" s="417" t="s">
        <v>2913</v>
      </c>
      <c r="K155" s="154" t="s">
        <v>2930</v>
      </c>
      <c r="L155" s="403">
        <v>13.2911559777324</v>
      </c>
      <c r="M155" s="403">
        <v>13.889703914759901</v>
      </c>
      <c r="N155" s="403">
        <v>15.1845314113302</v>
      </c>
      <c r="O155" s="403">
        <v>17.4241280309685</v>
      </c>
      <c r="P155" s="403">
        <v>19.646882717425701</v>
      </c>
      <c r="Q155" s="403">
        <v>20.993332902675199</v>
      </c>
      <c r="R155" s="403">
        <v>21.639920199442098</v>
      </c>
      <c r="S155" s="403">
        <v>2.1490840031465699</v>
      </c>
      <c r="T155" s="420" t="s">
        <v>2912</v>
      </c>
    </row>
    <row r="156" spans="1:20">
      <c r="A156" s="101" t="s">
        <v>9475</v>
      </c>
      <c r="B156" s="101" t="s">
        <v>2920</v>
      </c>
      <c r="C156" s="101" t="s">
        <v>2921</v>
      </c>
      <c r="D156" s="101">
        <v>-19.88</v>
      </c>
      <c r="E156" s="101">
        <v>112.25</v>
      </c>
      <c r="F156" s="102">
        <v>78.644200892857157</v>
      </c>
      <c r="G156" s="99">
        <v>-1.7</v>
      </c>
      <c r="H156" s="155">
        <f t="shared" si="2"/>
        <v>19.392100000000003</v>
      </c>
      <c r="I156" s="99">
        <v>2.4500000000000002</v>
      </c>
      <c r="J156" s="417" t="s">
        <v>2913</v>
      </c>
      <c r="K156" s="154" t="s">
        <v>2930</v>
      </c>
      <c r="L156" s="403">
        <v>15.159729798484401</v>
      </c>
      <c r="M156" s="403">
        <v>15.759864939591701</v>
      </c>
      <c r="N156" s="403">
        <v>16.9669536740412</v>
      </c>
      <c r="O156" s="403">
        <v>19.2249425138181</v>
      </c>
      <c r="P156" s="403">
        <v>21.4490759676439</v>
      </c>
      <c r="Q156" s="403">
        <v>22.7753357966841</v>
      </c>
      <c r="R156" s="403">
        <v>23.434649357481799</v>
      </c>
      <c r="S156" s="403">
        <v>2.1335925056800198</v>
      </c>
      <c r="T156" s="420" t="s">
        <v>2912</v>
      </c>
    </row>
    <row r="157" spans="1:20">
      <c r="A157" s="101" t="s">
        <v>9476</v>
      </c>
      <c r="B157" s="101" t="s">
        <v>2920</v>
      </c>
      <c r="C157" s="101" t="s">
        <v>2921</v>
      </c>
      <c r="D157" s="101">
        <v>-19.88</v>
      </c>
      <c r="E157" s="101">
        <v>112.25</v>
      </c>
      <c r="F157" s="102">
        <v>78.735941964285715</v>
      </c>
      <c r="G157" s="99">
        <v>-1.82</v>
      </c>
      <c r="H157" s="155">
        <f t="shared" si="2"/>
        <v>19.965316000000001</v>
      </c>
      <c r="I157" s="99">
        <v>2.4900000000000002</v>
      </c>
      <c r="J157" s="417" t="s">
        <v>2913</v>
      </c>
      <c r="K157" s="154" t="s">
        <v>2930</v>
      </c>
      <c r="L157" s="403">
        <v>15.4656198116572</v>
      </c>
      <c r="M157" s="403">
        <v>16.134176580180199</v>
      </c>
      <c r="N157" s="403">
        <v>17.4150794977316</v>
      </c>
      <c r="O157" s="403">
        <v>19.631182051834099</v>
      </c>
      <c r="P157" s="403">
        <v>21.8269805791317</v>
      </c>
      <c r="Q157" s="403">
        <v>23.1324477918231</v>
      </c>
      <c r="R157" s="403">
        <v>23.814413362698598</v>
      </c>
      <c r="S157" s="403">
        <v>2.1274028533784599</v>
      </c>
      <c r="T157" s="420" t="s">
        <v>2912</v>
      </c>
    </row>
    <row r="158" spans="1:20">
      <c r="A158" s="101" t="s">
        <v>9477</v>
      </c>
      <c r="B158" s="101" t="s">
        <v>2920</v>
      </c>
      <c r="C158" s="101" t="s">
        <v>2921</v>
      </c>
      <c r="D158" s="101">
        <v>-19.88</v>
      </c>
      <c r="E158" s="101">
        <v>112.25</v>
      </c>
      <c r="F158" s="102">
        <v>78.828294642857145</v>
      </c>
      <c r="G158" s="99">
        <v>-2.84</v>
      </c>
      <c r="H158" s="155">
        <f t="shared" si="2"/>
        <v>24.942304</v>
      </c>
      <c r="I158" s="99">
        <v>2.44</v>
      </c>
      <c r="J158" s="417" t="s">
        <v>2913</v>
      </c>
      <c r="K158" s="154" t="s">
        <v>2930</v>
      </c>
      <c r="L158" s="403">
        <v>19.097561187001599</v>
      </c>
      <c r="M158" s="403">
        <v>19.784414252936099</v>
      </c>
      <c r="N158" s="403">
        <v>21.069425813961701</v>
      </c>
      <c r="O158" s="403">
        <v>23.281724450379599</v>
      </c>
      <c r="P158" s="403">
        <v>25.510020368501198</v>
      </c>
      <c r="Q158" s="403">
        <v>26.822508463815701</v>
      </c>
      <c r="R158" s="403">
        <v>27.5362749814735</v>
      </c>
      <c r="S158" s="403">
        <v>2.1526825866997399</v>
      </c>
      <c r="T158" s="420" t="s">
        <v>2912</v>
      </c>
    </row>
    <row r="159" spans="1:20">
      <c r="A159" s="101" t="s">
        <v>9478</v>
      </c>
      <c r="B159" s="101" t="s">
        <v>2920</v>
      </c>
      <c r="C159" s="101" t="s">
        <v>2921</v>
      </c>
      <c r="D159" s="101">
        <v>-19.88</v>
      </c>
      <c r="E159" s="101">
        <v>112.25</v>
      </c>
      <c r="F159" s="102">
        <v>78.919424107142859</v>
      </c>
      <c r="G159" s="99">
        <v>-2.1800000000000002</v>
      </c>
      <c r="H159" s="155">
        <f t="shared" si="2"/>
        <v>21.700516000000004</v>
      </c>
      <c r="I159" s="99">
        <v>2.6</v>
      </c>
      <c r="J159" s="417" t="s">
        <v>2913</v>
      </c>
      <c r="K159" s="154" t="s">
        <v>2930</v>
      </c>
      <c r="L159" s="403">
        <v>16.7618023865959</v>
      </c>
      <c r="M159" s="403">
        <v>17.425954074145199</v>
      </c>
      <c r="N159" s="403">
        <v>18.711315066111101</v>
      </c>
      <c r="O159" s="403">
        <v>20.919331319174699</v>
      </c>
      <c r="P159" s="403">
        <v>23.130408322199301</v>
      </c>
      <c r="Q159" s="403">
        <v>24.4430622910949</v>
      </c>
      <c r="R159" s="403">
        <v>25.113506995100099</v>
      </c>
      <c r="S159" s="403">
        <v>2.1282642947264399</v>
      </c>
      <c r="T159" s="420" t="s">
        <v>2912</v>
      </c>
    </row>
    <row r="160" spans="1:20">
      <c r="A160" s="101" t="s">
        <v>9479</v>
      </c>
      <c r="B160" s="101" t="s">
        <v>2920</v>
      </c>
      <c r="C160" s="101" t="s">
        <v>2921</v>
      </c>
      <c r="D160" s="101">
        <v>-19.88</v>
      </c>
      <c r="E160" s="101">
        <v>112.25</v>
      </c>
      <c r="F160" s="102">
        <v>79.025843750000007</v>
      </c>
      <c r="G160" s="99">
        <v>-2.27</v>
      </c>
      <c r="H160" s="155">
        <f t="shared" si="2"/>
        <v>22.137961000000004</v>
      </c>
      <c r="I160" s="99">
        <v>2.7</v>
      </c>
      <c r="J160" s="417" t="s">
        <v>2913</v>
      </c>
      <c r="K160" s="154" t="s">
        <v>2930</v>
      </c>
      <c r="L160" s="403">
        <v>16.951268454616301</v>
      </c>
      <c r="M160" s="403">
        <v>17.6758190016165</v>
      </c>
      <c r="N160" s="403">
        <v>19.0400703625657</v>
      </c>
      <c r="O160" s="403">
        <v>21.214246352095898</v>
      </c>
      <c r="P160" s="403">
        <v>23.425177077163301</v>
      </c>
      <c r="Q160" s="403">
        <v>24.7177739991868</v>
      </c>
      <c r="R160" s="403">
        <v>25.371417022157999</v>
      </c>
      <c r="S160" s="403">
        <v>2.1457851152093501</v>
      </c>
      <c r="T160" s="420" t="s">
        <v>2912</v>
      </c>
    </row>
    <row r="161" spans="1:20">
      <c r="A161" s="101" t="s">
        <v>9480</v>
      </c>
      <c r="B161" s="101" t="s">
        <v>2920</v>
      </c>
      <c r="C161" s="101" t="s">
        <v>2921</v>
      </c>
      <c r="D161" s="101">
        <v>-19.88</v>
      </c>
      <c r="E161" s="101">
        <v>112.25</v>
      </c>
      <c r="F161" s="102">
        <v>79.120031250000011</v>
      </c>
      <c r="G161" s="99">
        <v>-2.13</v>
      </c>
      <c r="H161" s="155">
        <f t="shared" si="2"/>
        <v>21.458120999999998</v>
      </c>
      <c r="I161" s="99">
        <v>2.73</v>
      </c>
      <c r="J161" s="417" t="s">
        <v>2913</v>
      </c>
      <c r="K161" s="154" t="s">
        <v>2930</v>
      </c>
      <c r="L161" s="403">
        <v>16.561021639962199</v>
      </c>
      <c r="M161" s="403">
        <v>17.265996157761101</v>
      </c>
      <c r="N161" s="403">
        <v>18.560017685050902</v>
      </c>
      <c r="O161" s="403">
        <v>20.754940466450101</v>
      </c>
      <c r="P161" s="403">
        <v>22.933417790956899</v>
      </c>
      <c r="Q161" s="403">
        <v>24.311794811608902</v>
      </c>
      <c r="R161" s="403">
        <v>24.944716248056199</v>
      </c>
      <c r="S161" s="403">
        <v>2.1221954385849799</v>
      </c>
      <c r="T161" s="420" t="s">
        <v>2912</v>
      </c>
    </row>
    <row r="162" spans="1:20">
      <c r="A162" s="101" t="s">
        <v>9481</v>
      </c>
      <c r="B162" s="101" t="s">
        <v>2920</v>
      </c>
      <c r="C162" s="101" t="s">
        <v>2921</v>
      </c>
      <c r="D162" s="101">
        <v>-19.88</v>
      </c>
      <c r="E162" s="101">
        <v>112.25</v>
      </c>
      <c r="F162" s="102">
        <v>79.126758928571434</v>
      </c>
      <c r="G162" s="99">
        <v>-2.08</v>
      </c>
      <c r="H162" s="155">
        <f t="shared" si="2"/>
        <v>21.216176000000001</v>
      </c>
      <c r="I162" s="99">
        <v>2.65</v>
      </c>
      <c r="J162" s="417" t="s">
        <v>2913</v>
      </c>
      <c r="K162" s="154" t="s">
        <v>2930</v>
      </c>
      <c r="L162" s="403">
        <v>16.360237310426498</v>
      </c>
      <c r="M162" s="403">
        <v>17.0175845541538</v>
      </c>
      <c r="N162" s="403">
        <v>18.370096002390198</v>
      </c>
      <c r="O162" s="403">
        <v>20.564648838186599</v>
      </c>
      <c r="P162" s="403">
        <v>22.756770961408701</v>
      </c>
      <c r="Q162" s="403">
        <v>24.065287868580299</v>
      </c>
      <c r="R162" s="403">
        <v>24.781205739571501</v>
      </c>
      <c r="S162" s="403">
        <v>2.13173773310394</v>
      </c>
      <c r="T162" s="420" t="s">
        <v>2912</v>
      </c>
    </row>
    <row r="163" spans="1:20">
      <c r="A163" s="101" t="s">
        <v>9482</v>
      </c>
      <c r="B163" s="101" t="s">
        <v>2920</v>
      </c>
      <c r="C163" s="101" t="s">
        <v>2921</v>
      </c>
      <c r="D163" s="101">
        <v>-19.88</v>
      </c>
      <c r="E163" s="101">
        <v>112.25</v>
      </c>
      <c r="F163" s="102">
        <v>79.218500000000006</v>
      </c>
      <c r="G163" s="99">
        <v>-2.2999999999999998</v>
      </c>
      <c r="H163" s="155">
        <f t="shared" si="2"/>
        <v>22.284100000000002</v>
      </c>
      <c r="I163" s="99">
        <v>2.4900000000000002</v>
      </c>
      <c r="J163" s="417" t="s">
        <v>2913</v>
      </c>
      <c r="K163" s="154" t="s">
        <v>2930</v>
      </c>
      <c r="L163" s="403">
        <v>17.279937018927299</v>
      </c>
      <c r="M163" s="403">
        <v>17.932786447761</v>
      </c>
      <c r="N163" s="403">
        <v>19.157013833122601</v>
      </c>
      <c r="O163" s="403">
        <v>21.379545136645799</v>
      </c>
      <c r="P163" s="403">
        <v>23.614550854433901</v>
      </c>
      <c r="Q163" s="403">
        <v>24.884021592899099</v>
      </c>
      <c r="R163" s="403">
        <v>25.473334542553101</v>
      </c>
      <c r="S163" s="403">
        <v>2.12532157343129</v>
      </c>
      <c r="T163" s="420" t="s">
        <v>2912</v>
      </c>
    </row>
    <row r="164" spans="1:20">
      <c r="A164" s="101" t="s">
        <v>9483</v>
      </c>
      <c r="B164" s="101" t="s">
        <v>2920</v>
      </c>
      <c r="C164" s="101" t="s">
        <v>2921</v>
      </c>
      <c r="D164" s="101">
        <v>-19.88</v>
      </c>
      <c r="E164" s="101">
        <v>112.25</v>
      </c>
      <c r="F164" s="102">
        <v>79.310241071428578</v>
      </c>
      <c r="G164" s="99">
        <v>-1.61</v>
      </c>
      <c r="H164" s="155">
        <f t="shared" si="2"/>
        <v>18.963889000000002</v>
      </c>
      <c r="I164" s="99">
        <v>2.71</v>
      </c>
      <c r="J164" s="417" t="s">
        <v>2913</v>
      </c>
      <c r="K164" s="154" t="s">
        <v>2930</v>
      </c>
      <c r="L164" s="403">
        <v>14.653820518425601</v>
      </c>
      <c r="M164" s="403">
        <v>15.2813513623641</v>
      </c>
      <c r="N164" s="403">
        <v>16.661711203537799</v>
      </c>
      <c r="O164" s="403">
        <v>18.918561820464301</v>
      </c>
      <c r="P164" s="403">
        <v>21.117866123831799</v>
      </c>
      <c r="Q164" s="403">
        <v>22.4041146319279</v>
      </c>
      <c r="R164" s="403">
        <v>23.153909184281499</v>
      </c>
      <c r="S164" s="403">
        <v>2.1612139670577801</v>
      </c>
      <c r="T164" s="420" t="s">
        <v>2912</v>
      </c>
    </row>
    <row r="165" spans="1:20">
      <c r="A165" s="101" t="s">
        <v>9484</v>
      </c>
      <c r="B165" s="101" t="s">
        <v>2920</v>
      </c>
      <c r="C165" s="101" t="s">
        <v>2921</v>
      </c>
      <c r="D165" s="101">
        <v>-19.88</v>
      </c>
      <c r="E165" s="101">
        <v>112.25</v>
      </c>
      <c r="F165" s="102">
        <v>79.399535714285719</v>
      </c>
      <c r="G165" s="99">
        <v>-2.17</v>
      </c>
      <c r="H165" s="155">
        <f t="shared" si="2"/>
        <v>21.652001000000002</v>
      </c>
      <c r="I165" s="99">
        <v>2.75</v>
      </c>
      <c r="J165" s="417" t="s">
        <v>2913</v>
      </c>
      <c r="K165" s="154" t="s">
        <v>2930</v>
      </c>
      <c r="L165" s="403">
        <v>16.650103215199799</v>
      </c>
      <c r="M165" s="403">
        <v>17.316889810985099</v>
      </c>
      <c r="N165" s="403">
        <v>18.625575955097901</v>
      </c>
      <c r="O165" s="403">
        <v>20.843725184690602</v>
      </c>
      <c r="P165" s="403">
        <v>23.065951406111701</v>
      </c>
      <c r="Q165" s="403">
        <v>24.2829256112576</v>
      </c>
      <c r="R165" s="403">
        <v>24.874714641688101</v>
      </c>
      <c r="S165" s="403">
        <v>2.12666119588487</v>
      </c>
      <c r="T165" s="420" t="s">
        <v>2912</v>
      </c>
    </row>
    <row r="166" spans="1:20">
      <c r="A166" s="101" t="s">
        <v>9485</v>
      </c>
      <c r="B166" s="101" t="s">
        <v>2920</v>
      </c>
      <c r="C166" s="101" t="s">
        <v>2921</v>
      </c>
      <c r="D166" s="101">
        <v>-19.88</v>
      </c>
      <c r="E166" s="101">
        <v>112.25</v>
      </c>
      <c r="F166" s="102">
        <v>78.545732142857148</v>
      </c>
      <c r="G166" s="99">
        <v>-1.63</v>
      </c>
      <c r="H166" s="155">
        <f t="shared" si="2"/>
        <v>19.058920999999998</v>
      </c>
      <c r="I166" s="99">
        <v>2.4700000000000002</v>
      </c>
      <c r="J166" s="417" t="s">
        <v>2913</v>
      </c>
      <c r="K166" s="154" t="s">
        <v>2931</v>
      </c>
      <c r="L166" s="403">
        <v>14.820324368600399</v>
      </c>
      <c r="M166" s="403">
        <v>15.4811822897586</v>
      </c>
      <c r="N166" s="403">
        <v>16.767156354092201</v>
      </c>
      <c r="O166" s="403">
        <v>18.985623617573498</v>
      </c>
      <c r="P166" s="403">
        <v>21.208594158941001</v>
      </c>
      <c r="Q166" s="403">
        <v>22.494033113565202</v>
      </c>
      <c r="R166" s="403">
        <v>23.140606182473</v>
      </c>
      <c r="S166" s="403">
        <v>2.1397211451063698</v>
      </c>
      <c r="T166" s="420" t="s">
        <v>2912</v>
      </c>
    </row>
    <row r="167" spans="1:20">
      <c r="A167" s="101" t="s">
        <v>9486</v>
      </c>
      <c r="B167" s="101" t="s">
        <v>2920</v>
      </c>
      <c r="C167" s="101" t="s">
        <v>2921</v>
      </c>
      <c r="D167" s="101">
        <v>-19.88</v>
      </c>
      <c r="E167" s="101">
        <v>112.25</v>
      </c>
      <c r="F167" s="102">
        <v>78.644200892857157</v>
      </c>
      <c r="G167" s="99">
        <v>-1.92</v>
      </c>
      <c r="H167" s="155">
        <f t="shared" si="2"/>
        <v>20.444976</v>
      </c>
      <c r="I167" s="99">
        <v>2.34</v>
      </c>
      <c r="J167" s="417" t="s">
        <v>2913</v>
      </c>
      <c r="K167" s="154" t="s">
        <v>2931</v>
      </c>
      <c r="L167" s="403">
        <v>15.845443173225799</v>
      </c>
      <c r="M167" s="403">
        <v>16.493016813527401</v>
      </c>
      <c r="N167" s="403">
        <v>17.787996561516501</v>
      </c>
      <c r="O167" s="403">
        <v>19.991465325384201</v>
      </c>
      <c r="P167" s="403">
        <v>22.1941854611403</v>
      </c>
      <c r="Q167" s="403">
        <v>23.534259227902101</v>
      </c>
      <c r="R167" s="403">
        <v>24.2165109968976</v>
      </c>
      <c r="S167" s="403">
        <v>2.1307456704436398</v>
      </c>
      <c r="T167" s="420" t="s">
        <v>2912</v>
      </c>
    </row>
    <row r="168" spans="1:20">
      <c r="A168" s="101" t="s">
        <v>9487</v>
      </c>
      <c r="B168" s="101" t="s">
        <v>2920</v>
      </c>
      <c r="C168" s="101" t="s">
        <v>2921</v>
      </c>
      <c r="D168" s="101">
        <v>-19.88</v>
      </c>
      <c r="E168" s="101">
        <v>112.25</v>
      </c>
      <c r="F168" s="102">
        <v>78.735941964285715</v>
      </c>
      <c r="G168" s="99">
        <v>-1.84</v>
      </c>
      <c r="H168" s="155">
        <f t="shared" si="2"/>
        <v>20.061104</v>
      </c>
      <c r="I168" s="99">
        <v>2.4700000000000002</v>
      </c>
      <c r="J168" s="417" t="s">
        <v>2913</v>
      </c>
      <c r="K168" s="154" t="s">
        <v>2931</v>
      </c>
      <c r="L168" s="403">
        <v>15.4647528421581</v>
      </c>
      <c r="M168" s="403">
        <v>16.189665214016699</v>
      </c>
      <c r="N168" s="403">
        <v>17.5289488235329</v>
      </c>
      <c r="O168" s="403">
        <v>19.721458912885701</v>
      </c>
      <c r="P168" s="403">
        <v>21.943269039078</v>
      </c>
      <c r="Q168" s="403">
        <v>23.267853060656702</v>
      </c>
      <c r="R168" s="403">
        <v>23.899017154036301</v>
      </c>
      <c r="S168" s="403">
        <v>2.1391909262871498</v>
      </c>
      <c r="T168" s="420" t="s">
        <v>2912</v>
      </c>
    </row>
    <row r="169" spans="1:20">
      <c r="A169" s="101" t="s">
        <v>9488</v>
      </c>
      <c r="B169" s="101" t="s">
        <v>2920</v>
      </c>
      <c r="C169" s="101" t="s">
        <v>2921</v>
      </c>
      <c r="D169" s="101">
        <v>-19.88</v>
      </c>
      <c r="E169" s="101">
        <v>112.25</v>
      </c>
      <c r="F169" s="102">
        <v>78.828294642857145</v>
      </c>
      <c r="G169" s="99">
        <v>-3.02</v>
      </c>
      <c r="H169" s="155">
        <f t="shared" si="2"/>
        <v>25.840035999999998</v>
      </c>
      <c r="I169" s="99">
        <v>2.4500000000000002</v>
      </c>
      <c r="J169" s="417" t="s">
        <v>2913</v>
      </c>
      <c r="K169" s="154" t="s">
        <v>2931</v>
      </c>
      <c r="L169" s="403">
        <v>19.654980825709799</v>
      </c>
      <c r="M169" s="403">
        <v>20.322186814065098</v>
      </c>
      <c r="N169" s="403">
        <v>21.686062109562901</v>
      </c>
      <c r="O169" s="403">
        <v>23.899264741838302</v>
      </c>
      <c r="P169" s="403">
        <v>26.1133554386161</v>
      </c>
      <c r="Q169" s="403">
        <v>27.3598036329237</v>
      </c>
      <c r="R169" s="403">
        <v>28.075947154319</v>
      </c>
      <c r="S169" s="403">
        <v>2.1498863228849099</v>
      </c>
      <c r="T169" s="420" t="s">
        <v>2912</v>
      </c>
    </row>
    <row r="170" spans="1:20">
      <c r="A170" s="101" t="s">
        <v>9489</v>
      </c>
      <c r="B170" s="101" t="s">
        <v>2920</v>
      </c>
      <c r="C170" s="101" t="s">
        <v>2921</v>
      </c>
      <c r="D170" s="101">
        <v>-19.88</v>
      </c>
      <c r="E170" s="101">
        <v>112.25</v>
      </c>
      <c r="F170" s="102">
        <v>78.919424107142859</v>
      </c>
      <c r="G170" s="99">
        <v>-1.94</v>
      </c>
      <c r="H170" s="155">
        <f t="shared" si="2"/>
        <v>20.541124</v>
      </c>
      <c r="I170" s="99">
        <v>2.62</v>
      </c>
      <c r="J170" s="417" t="s">
        <v>2913</v>
      </c>
      <c r="K170" s="154" t="s">
        <v>2931</v>
      </c>
      <c r="L170" s="403">
        <v>15.905691297364701</v>
      </c>
      <c r="M170" s="403">
        <v>16.531648948543001</v>
      </c>
      <c r="N170" s="403">
        <v>17.853792395694398</v>
      </c>
      <c r="O170" s="403">
        <v>20.072367932025902</v>
      </c>
      <c r="P170" s="403">
        <v>22.291670177366701</v>
      </c>
      <c r="Q170" s="403">
        <v>23.5899373809421</v>
      </c>
      <c r="R170" s="403">
        <v>24.212206475684599</v>
      </c>
      <c r="S170" s="403">
        <v>2.13479014971937</v>
      </c>
      <c r="T170" s="420" t="s">
        <v>2912</v>
      </c>
    </row>
    <row r="171" spans="1:20">
      <c r="A171" s="101" t="s">
        <v>9490</v>
      </c>
      <c r="B171" s="101" t="s">
        <v>2920</v>
      </c>
      <c r="C171" s="101" t="s">
        <v>2921</v>
      </c>
      <c r="D171" s="101">
        <v>-19.88</v>
      </c>
      <c r="E171" s="101">
        <v>112.25</v>
      </c>
      <c r="F171" s="102">
        <v>79.025843750000007</v>
      </c>
      <c r="G171" s="99">
        <v>-1.66</v>
      </c>
      <c r="H171" s="155">
        <f t="shared" si="2"/>
        <v>19.201604000000003</v>
      </c>
      <c r="I171" s="99">
        <v>2.67</v>
      </c>
      <c r="J171" s="417" t="s">
        <v>2913</v>
      </c>
      <c r="K171" s="154" t="s">
        <v>2931</v>
      </c>
      <c r="L171" s="403">
        <v>14.8848121433566</v>
      </c>
      <c r="M171" s="403">
        <v>15.571041099253099</v>
      </c>
      <c r="N171" s="403">
        <v>16.845649497367599</v>
      </c>
      <c r="O171" s="403">
        <v>19.0716361926304</v>
      </c>
      <c r="P171" s="403">
        <v>21.275614947292102</v>
      </c>
      <c r="Q171" s="403">
        <v>22.5348206443776</v>
      </c>
      <c r="R171" s="403">
        <v>23.2233460414175</v>
      </c>
      <c r="S171" s="403">
        <v>2.1274008716591601</v>
      </c>
      <c r="T171" s="420" t="s">
        <v>2912</v>
      </c>
    </row>
    <row r="172" spans="1:20">
      <c r="A172" s="101" t="s">
        <v>9491</v>
      </c>
      <c r="B172" s="101" t="s">
        <v>2920</v>
      </c>
      <c r="C172" s="101" t="s">
        <v>2921</v>
      </c>
      <c r="D172" s="101">
        <v>-19.88</v>
      </c>
      <c r="E172" s="101">
        <v>112.25</v>
      </c>
      <c r="F172" s="102">
        <v>79.120031250000011</v>
      </c>
      <c r="G172" s="99">
        <v>-2.06</v>
      </c>
      <c r="H172" s="155">
        <f t="shared" si="2"/>
        <v>21.119523999999998</v>
      </c>
      <c r="I172" s="99">
        <v>2.75</v>
      </c>
      <c r="J172" s="417" t="s">
        <v>2913</v>
      </c>
      <c r="K172" s="154" t="s">
        <v>2931</v>
      </c>
      <c r="L172" s="403">
        <v>16.378235073983198</v>
      </c>
      <c r="M172" s="403">
        <v>17.015614660810598</v>
      </c>
      <c r="N172" s="403">
        <v>18.349283035167598</v>
      </c>
      <c r="O172" s="403">
        <v>20.533507080659799</v>
      </c>
      <c r="P172" s="403">
        <v>22.727069745200399</v>
      </c>
      <c r="Q172" s="403">
        <v>24.0120870045237</v>
      </c>
      <c r="R172" s="403">
        <v>24.685713837369899</v>
      </c>
      <c r="S172" s="403">
        <v>2.1241050811526199</v>
      </c>
      <c r="T172" s="420" t="s">
        <v>2912</v>
      </c>
    </row>
    <row r="173" spans="1:20">
      <c r="A173" s="101" t="s">
        <v>9492</v>
      </c>
      <c r="B173" s="101" t="s">
        <v>2920</v>
      </c>
      <c r="C173" s="101" t="s">
        <v>2921</v>
      </c>
      <c r="D173" s="101">
        <v>-19.88</v>
      </c>
      <c r="E173" s="101">
        <v>112.25</v>
      </c>
      <c r="F173" s="102">
        <v>79.126758928571434</v>
      </c>
      <c r="G173" s="99">
        <v>-2.02</v>
      </c>
      <c r="H173" s="155">
        <f t="shared" si="2"/>
        <v>20.926436000000002</v>
      </c>
      <c r="I173" s="99">
        <v>2.72</v>
      </c>
      <c r="J173" s="417" t="s">
        <v>2913</v>
      </c>
      <c r="K173" s="154" t="s">
        <v>2931</v>
      </c>
      <c r="L173" s="403">
        <v>16.258465365693699</v>
      </c>
      <c r="M173" s="403">
        <v>16.915451964436102</v>
      </c>
      <c r="N173" s="403">
        <v>18.1780303024156</v>
      </c>
      <c r="O173" s="403">
        <v>20.372928595718701</v>
      </c>
      <c r="P173" s="403">
        <v>22.563155027629399</v>
      </c>
      <c r="Q173" s="403">
        <v>23.8798834300765</v>
      </c>
      <c r="R173" s="403">
        <v>24.562774016618299</v>
      </c>
      <c r="S173" s="403">
        <v>2.1230987241630301</v>
      </c>
      <c r="T173" s="420" t="s">
        <v>2912</v>
      </c>
    </row>
    <row r="174" spans="1:20">
      <c r="A174" s="101" t="s">
        <v>9493</v>
      </c>
      <c r="B174" s="101" t="s">
        <v>2920</v>
      </c>
      <c r="C174" s="101" t="s">
        <v>2921</v>
      </c>
      <c r="D174" s="101">
        <v>-19.88</v>
      </c>
      <c r="E174" s="101">
        <v>112.25</v>
      </c>
      <c r="F174" s="102">
        <v>79.218500000000006</v>
      </c>
      <c r="G174" s="99">
        <v>-2.02</v>
      </c>
      <c r="H174" s="155">
        <f t="shared" si="2"/>
        <v>20.926436000000002</v>
      </c>
      <c r="I174" s="99">
        <v>2.67</v>
      </c>
      <c r="J174" s="417" t="s">
        <v>2913</v>
      </c>
      <c r="K174" s="154" t="s">
        <v>2931</v>
      </c>
      <c r="L174" s="403">
        <v>16.2124495369237</v>
      </c>
      <c r="M174" s="403">
        <v>16.845183054084199</v>
      </c>
      <c r="N174" s="403">
        <v>18.158410972815201</v>
      </c>
      <c r="O174" s="403">
        <v>20.356287900655602</v>
      </c>
      <c r="P174" s="403">
        <v>22.543025689838601</v>
      </c>
      <c r="Q174" s="403">
        <v>23.872587289224299</v>
      </c>
      <c r="R174" s="403">
        <v>24.602678772105001</v>
      </c>
      <c r="S174" s="403">
        <v>2.1324037660056701</v>
      </c>
      <c r="T174" s="420" t="s">
        <v>2912</v>
      </c>
    </row>
    <row r="175" spans="1:20">
      <c r="A175" s="101" t="s">
        <v>9494</v>
      </c>
      <c r="B175" s="101" t="s">
        <v>2920</v>
      </c>
      <c r="C175" s="101" t="s">
        <v>2921</v>
      </c>
      <c r="D175" s="101">
        <v>-19.88</v>
      </c>
      <c r="E175" s="101">
        <v>112.25</v>
      </c>
      <c r="F175" s="102">
        <v>79.310241071428578</v>
      </c>
      <c r="G175" s="99">
        <v>-1.69</v>
      </c>
      <c r="H175" s="155">
        <f t="shared" si="2"/>
        <v>19.344449000000001</v>
      </c>
      <c r="I175" s="99">
        <v>2.87</v>
      </c>
      <c r="J175" s="417" t="s">
        <v>2913</v>
      </c>
      <c r="K175" s="154" t="s">
        <v>2931</v>
      </c>
      <c r="L175" s="403">
        <v>15.004176654791101</v>
      </c>
      <c r="M175" s="403">
        <v>15.739280899553201</v>
      </c>
      <c r="N175" s="403">
        <v>17.0441579329737</v>
      </c>
      <c r="O175" s="403">
        <v>19.2307229710621</v>
      </c>
      <c r="P175" s="403">
        <v>21.4168816394712</v>
      </c>
      <c r="Q175" s="403">
        <v>22.7679352234661</v>
      </c>
      <c r="R175" s="403">
        <v>23.429671775944399</v>
      </c>
      <c r="S175" s="403">
        <v>2.1336005660653501</v>
      </c>
      <c r="T175" s="420" t="s">
        <v>2912</v>
      </c>
    </row>
    <row r="176" spans="1:20">
      <c r="A176" s="101" t="s">
        <v>9495</v>
      </c>
      <c r="B176" s="101" t="s">
        <v>2920</v>
      </c>
      <c r="C176" s="101" t="s">
        <v>2921</v>
      </c>
      <c r="D176" s="101">
        <v>-19.88</v>
      </c>
      <c r="E176" s="101">
        <v>112.25</v>
      </c>
      <c r="F176" s="102">
        <v>79.399535714285719</v>
      </c>
      <c r="G176" s="99">
        <v>-1.93</v>
      </c>
      <c r="H176" s="155">
        <f t="shared" si="2"/>
        <v>20.493040999999998</v>
      </c>
      <c r="I176" s="99">
        <v>2.69</v>
      </c>
      <c r="J176" s="417" t="s">
        <v>2913</v>
      </c>
      <c r="K176" s="154" t="s">
        <v>2931</v>
      </c>
      <c r="L176" s="403">
        <v>15.925219818726401</v>
      </c>
      <c r="M176" s="403">
        <v>16.537333459698601</v>
      </c>
      <c r="N176" s="403">
        <v>17.8528658058544</v>
      </c>
      <c r="O176" s="403">
        <v>20.053443188540399</v>
      </c>
      <c r="P176" s="403">
        <v>22.2567854827563</v>
      </c>
      <c r="Q176" s="403">
        <v>23.594230493586601</v>
      </c>
      <c r="R176" s="403">
        <v>24.318242153198</v>
      </c>
      <c r="S176" s="403">
        <v>2.13709938553699</v>
      </c>
      <c r="T176" s="420" t="s">
        <v>2912</v>
      </c>
    </row>
    <row r="177" spans="1:20">
      <c r="A177" s="101" t="s">
        <v>9496</v>
      </c>
      <c r="B177" s="101" t="s">
        <v>2920</v>
      </c>
      <c r="C177" s="101" t="s">
        <v>2921</v>
      </c>
      <c r="D177" s="101">
        <v>-19.88</v>
      </c>
      <c r="E177" s="101">
        <v>112.25</v>
      </c>
      <c r="F177" s="102">
        <v>78.545732142857148</v>
      </c>
      <c r="G177" s="99">
        <v>-1.49</v>
      </c>
      <c r="H177" s="155">
        <f t="shared" si="2"/>
        <v>18.395209000000001</v>
      </c>
      <c r="I177" s="99">
        <v>2.36</v>
      </c>
      <c r="J177" s="417" t="s">
        <v>2913</v>
      </c>
      <c r="K177" s="154" t="s">
        <v>2932</v>
      </c>
      <c r="L177" s="403">
        <v>14.371133010055299</v>
      </c>
      <c r="M177" s="403">
        <v>15.050188341764001</v>
      </c>
      <c r="N177" s="403">
        <v>16.3129826200203</v>
      </c>
      <c r="O177" s="403">
        <v>18.5074353396273</v>
      </c>
      <c r="P177" s="403">
        <v>20.7163378584222</v>
      </c>
      <c r="Q177" s="403">
        <v>22.081925748009901</v>
      </c>
      <c r="R177" s="403">
        <v>22.7120707583165</v>
      </c>
      <c r="S177" s="403">
        <v>2.1297954937617698</v>
      </c>
      <c r="T177" s="420" t="s">
        <v>2912</v>
      </c>
    </row>
    <row r="178" spans="1:20">
      <c r="A178" s="101" t="s">
        <v>9497</v>
      </c>
      <c r="B178" s="101" t="s">
        <v>2920</v>
      </c>
      <c r="C178" s="101" t="s">
        <v>2921</v>
      </c>
      <c r="D178" s="101">
        <v>-19.88</v>
      </c>
      <c r="E178" s="101">
        <v>112.25</v>
      </c>
      <c r="F178" s="102">
        <v>78.644200892857157</v>
      </c>
      <c r="G178" s="99">
        <v>-1.96</v>
      </c>
      <c r="H178" s="155">
        <f t="shared" si="2"/>
        <v>20.637344000000002</v>
      </c>
      <c r="I178" s="99">
        <v>2.27</v>
      </c>
      <c r="J178" s="417" t="s">
        <v>2913</v>
      </c>
      <c r="K178" s="154" t="s">
        <v>2932</v>
      </c>
      <c r="L178" s="403">
        <v>15.9952561287636</v>
      </c>
      <c r="M178" s="403">
        <v>16.624023680061899</v>
      </c>
      <c r="N178" s="403">
        <v>17.885226993217898</v>
      </c>
      <c r="O178" s="403">
        <v>20.128704958821501</v>
      </c>
      <c r="P178" s="403">
        <v>22.364886955029998</v>
      </c>
      <c r="Q178" s="403">
        <v>23.647148322019</v>
      </c>
      <c r="R178" s="403">
        <v>24.355233677204499</v>
      </c>
      <c r="S178" s="403">
        <v>2.1425673135476799</v>
      </c>
      <c r="T178" s="420" t="s">
        <v>2912</v>
      </c>
    </row>
    <row r="179" spans="1:20">
      <c r="A179" s="101" t="s">
        <v>9498</v>
      </c>
      <c r="B179" s="101" t="s">
        <v>2920</v>
      </c>
      <c r="C179" s="101" t="s">
        <v>2921</v>
      </c>
      <c r="D179" s="101">
        <v>-19.88</v>
      </c>
      <c r="E179" s="101">
        <v>112.25</v>
      </c>
      <c r="F179" s="102">
        <v>78.735941964285715</v>
      </c>
      <c r="G179" s="99">
        <v>-1.72</v>
      </c>
      <c r="H179" s="155">
        <f t="shared" si="2"/>
        <v>19.487456000000002</v>
      </c>
      <c r="I179" s="99">
        <v>2.4300000000000002</v>
      </c>
      <c r="J179" s="417" t="s">
        <v>2913</v>
      </c>
      <c r="K179" s="154" t="s">
        <v>2932</v>
      </c>
      <c r="L179" s="403">
        <v>15.184117851456699</v>
      </c>
      <c r="M179" s="403">
        <v>15.803667935877</v>
      </c>
      <c r="N179" s="403">
        <v>17.070934277116699</v>
      </c>
      <c r="O179" s="403">
        <v>19.277933571276801</v>
      </c>
      <c r="P179" s="403">
        <v>21.465731456609401</v>
      </c>
      <c r="Q179" s="403">
        <v>22.7687313830038</v>
      </c>
      <c r="R179" s="403">
        <v>23.4883156530076</v>
      </c>
      <c r="S179" s="403">
        <v>2.1245078868071698</v>
      </c>
      <c r="T179" s="420" t="s">
        <v>2912</v>
      </c>
    </row>
    <row r="180" spans="1:20">
      <c r="A180" s="101" t="s">
        <v>9499</v>
      </c>
      <c r="B180" s="101" t="s">
        <v>2920</v>
      </c>
      <c r="C180" s="101" t="s">
        <v>2921</v>
      </c>
      <c r="D180" s="101">
        <v>-19.88</v>
      </c>
      <c r="E180" s="101">
        <v>112.25</v>
      </c>
      <c r="F180" s="102">
        <v>78.828294642857145</v>
      </c>
      <c r="G180" s="99">
        <v>-2.2599999999999998</v>
      </c>
      <c r="H180" s="155">
        <f t="shared" si="2"/>
        <v>22.089283999999999</v>
      </c>
      <c r="I180" s="99">
        <v>2.54</v>
      </c>
      <c r="J180" s="417" t="s">
        <v>2913</v>
      </c>
      <c r="K180" s="154" t="s">
        <v>2932</v>
      </c>
      <c r="L180" s="403">
        <v>17.0653033846746</v>
      </c>
      <c r="M180" s="403">
        <v>17.758211143780599</v>
      </c>
      <c r="N180" s="403">
        <v>19.045957638412801</v>
      </c>
      <c r="O180" s="403">
        <v>21.223196836965698</v>
      </c>
      <c r="P180" s="403">
        <v>23.410669534203599</v>
      </c>
      <c r="Q180" s="403">
        <v>24.700103722089299</v>
      </c>
      <c r="R180" s="403">
        <v>25.384442109257702</v>
      </c>
      <c r="S180" s="403">
        <v>2.1152080590801101</v>
      </c>
      <c r="T180" s="420" t="s">
        <v>2912</v>
      </c>
    </row>
    <row r="181" spans="1:20">
      <c r="A181" s="101" t="s">
        <v>9500</v>
      </c>
      <c r="B181" s="101" t="s">
        <v>2920</v>
      </c>
      <c r="C181" s="101" t="s">
        <v>2921</v>
      </c>
      <c r="D181" s="101">
        <v>-19.88</v>
      </c>
      <c r="E181" s="101">
        <v>112.25</v>
      </c>
      <c r="F181" s="102">
        <v>78.919424107142859</v>
      </c>
      <c r="G181" s="99">
        <v>-2.16</v>
      </c>
      <c r="H181" s="155">
        <f t="shared" si="2"/>
        <v>21.603504000000001</v>
      </c>
      <c r="I181" s="99">
        <v>2.65</v>
      </c>
      <c r="J181" s="417" t="s">
        <v>2913</v>
      </c>
      <c r="K181" s="154" t="s">
        <v>2932</v>
      </c>
      <c r="L181" s="403">
        <v>16.649287499566899</v>
      </c>
      <c r="M181" s="403">
        <v>17.294408455629899</v>
      </c>
      <c r="N181" s="403">
        <v>18.619819651545001</v>
      </c>
      <c r="O181" s="403">
        <v>20.850135328333799</v>
      </c>
      <c r="P181" s="403">
        <v>23.125347820613101</v>
      </c>
      <c r="Q181" s="403">
        <v>24.4664690049641</v>
      </c>
      <c r="R181" s="403">
        <v>25.078643569478501</v>
      </c>
      <c r="S181" s="403">
        <v>2.17058674232586</v>
      </c>
      <c r="T181" s="420" t="s">
        <v>2912</v>
      </c>
    </row>
    <row r="182" spans="1:20">
      <c r="A182" s="101" t="s">
        <v>9501</v>
      </c>
      <c r="B182" s="101" t="s">
        <v>2920</v>
      </c>
      <c r="C182" s="101" t="s">
        <v>2921</v>
      </c>
      <c r="D182" s="101">
        <v>-19.88</v>
      </c>
      <c r="E182" s="101">
        <v>112.25</v>
      </c>
      <c r="F182" s="102">
        <v>79.025843750000007</v>
      </c>
      <c r="G182" s="99">
        <v>-2.2000000000000002</v>
      </c>
      <c r="H182" s="155">
        <f t="shared" si="2"/>
        <v>21.797600000000003</v>
      </c>
      <c r="I182" s="99">
        <v>2.97</v>
      </c>
      <c r="J182" s="417" t="s">
        <v>2913</v>
      </c>
      <c r="K182" s="154" t="s">
        <v>2932</v>
      </c>
      <c r="L182" s="403">
        <v>16.918813285040802</v>
      </c>
      <c r="M182" s="403">
        <v>17.534738230352001</v>
      </c>
      <c r="N182" s="403">
        <v>18.819422607644899</v>
      </c>
      <c r="O182" s="403">
        <v>21.043514692766401</v>
      </c>
      <c r="P182" s="403">
        <v>23.256415097995699</v>
      </c>
      <c r="Q182" s="403">
        <v>24.5859992338433</v>
      </c>
      <c r="R182" s="403">
        <v>25.273869176783101</v>
      </c>
      <c r="S182" s="403">
        <v>2.1404241405627999</v>
      </c>
      <c r="T182" s="420" t="s">
        <v>2912</v>
      </c>
    </row>
    <row r="183" spans="1:20">
      <c r="A183" s="101" t="s">
        <v>9502</v>
      </c>
      <c r="B183" s="101" t="s">
        <v>2920</v>
      </c>
      <c r="C183" s="101" t="s">
        <v>2921</v>
      </c>
      <c r="D183" s="101">
        <v>-19.88</v>
      </c>
      <c r="E183" s="101">
        <v>112.25</v>
      </c>
      <c r="F183" s="102">
        <v>79.120031250000011</v>
      </c>
      <c r="G183" s="99">
        <v>-2.31</v>
      </c>
      <c r="H183" s="155">
        <f t="shared" si="2"/>
        <v>22.332849000000003</v>
      </c>
      <c r="I183" s="99">
        <v>2.5099999999999998</v>
      </c>
      <c r="J183" s="417" t="s">
        <v>2913</v>
      </c>
      <c r="K183" s="154" t="s">
        <v>2932</v>
      </c>
      <c r="L183" s="403">
        <v>17.133140144395401</v>
      </c>
      <c r="M183" s="403">
        <v>17.845479805714</v>
      </c>
      <c r="N183" s="403">
        <v>19.1903569968045</v>
      </c>
      <c r="O183" s="403">
        <v>21.395179218008799</v>
      </c>
      <c r="P183" s="403">
        <v>23.6125822413305</v>
      </c>
      <c r="Q183" s="403">
        <v>24.8488508437779</v>
      </c>
      <c r="R183" s="403">
        <v>25.533147078102498</v>
      </c>
      <c r="S183" s="403">
        <v>2.1354138876084101</v>
      </c>
      <c r="T183" s="420" t="s">
        <v>2912</v>
      </c>
    </row>
    <row r="184" spans="1:20">
      <c r="A184" s="101" t="s">
        <v>9503</v>
      </c>
      <c r="B184" s="101" t="s">
        <v>2920</v>
      </c>
      <c r="C184" s="101" t="s">
        <v>2921</v>
      </c>
      <c r="D184" s="101">
        <v>-19.88</v>
      </c>
      <c r="E184" s="101">
        <v>112.25</v>
      </c>
      <c r="F184" s="102">
        <v>79.126758928571434</v>
      </c>
      <c r="G184" s="99">
        <v>-1.79</v>
      </c>
      <c r="H184" s="155">
        <f t="shared" si="2"/>
        <v>19.821769000000003</v>
      </c>
      <c r="I184" s="99">
        <v>2.65</v>
      </c>
      <c r="J184" s="417" t="s">
        <v>2913</v>
      </c>
      <c r="K184" s="154" t="s">
        <v>2932</v>
      </c>
      <c r="L184" s="403">
        <v>15.3871678276333</v>
      </c>
      <c r="M184" s="403">
        <v>16.091318375624901</v>
      </c>
      <c r="N184" s="403">
        <v>17.384234019981999</v>
      </c>
      <c r="O184" s="403">
        <v>19.558135606883901</v>
      </c>
      <c r="P184" s="403">
        <v>21.7665201119651</v>
      </c>
      <c r="Q184" s="403">
        <v>23.045757380759799</v>
      </c>
      <c r="R184" s="403">
        <v>23.7124722564938</v>
      </c>
      <c r="S184" s="403">
        <v>2.1161019714481801</v>
      </c>
      <c r="T184" s="420" t="s">
        <v>2912</v>
      </c>
    </row>
    <row r="185" spans="1:20">
      <c r="A185" s="101" t="s">
        <v>9504</v>
      </c>
      <c r="B185" s="101" t="s">
        <v>2920</v>
      </c>
      <c r="C185" s="101" t="s">
        <v>2921</v>
      </c>
      <c r="D185" s="101">
        <v>-19.88</v>
      </c>
      <c r="E185" s="101">
        <v>112.25</v>
      </c>
      <c r="F185" s="102">
        <v>79.218500000000006</v>
      </c>
      <c r="G185" s="99">
        <v>-1.88</v>
      </c>
      <c r="H185" s="155">
        <f t="shared" si="2"/>
        <v>20.252896</v>
      </c>
      <c r="I185" s="99">
        <v>2.66</v>
      </c>
      <c r="J185" s="417" t="s">
        <v>2913</v>
      </c>
      <c r="K185" s="154" t="s">
        <v>2932</v>
      </c>
      <c r="L185" s="403">
        <v>15.6898576871689</v>
      </c>
      <c r="M185" s="403">
        <v>16.3487294510008</v>
      </c>
      <c r="N185" s="403">
        <v>17.646818989324501</v>
      </c>
      <c r="O185" s="403">
        <v>19.8809658612149</v>
      </c>
      <c r="P185" s="403">
        <v>22.1020304903446</v>
      </c>
      <c r="Q185" s="403">
        <v>23.383644704962801</v>
      </c>
      <c r="R185" s="403">
        <v>24.023218518890399</v>
      </c>
      <c r="S185" s="403">
        <v>2.1371061668612898</v>
      </c>
      <c r="T185" s="420" t="s">
        <v>2912</v>
      </c>
    </row>
    <row r="186" spans="1:20">
      <c r="A186" s="101" t="s">
        <v>9505</v>
      </c>
      <c r="B186" s="101" t="s">
        <v>2920</v>
      </c>
      <c r="C186" s="101" t="s">
        <v>2921</v>
      </c>
      <c r="D186" s="101">
        <v>-19.88</v>
      </c>
      <c r="E186" s="101">
        <v>112.25</v>
      </c>
      <c r="F186" s="102">
        <v>79.310241071428578</v>
      </c>
      <c r="G186" s="99">
        <v>-1.9</v>
      </c>
      <c r="H186" s="155">
        <f t="shared" si="2"/>
        <v>20.3489</v>
      </c>
      <c r="I186" s="99">
        <v>2.86</v>
      </c>
      <c r="J186" s="417" t="s">
        <v>2913</v>
      </c>
      <c r="K186" s="154" t="s">
        <v>2932</v>
      </c>
      <c r="L186" s="403">
        <v>15.7577541603833</v>
      </c>
      <c r="M186" s="403">
        <v>16.4864972367584</v>
      </c>
      <c r="N186" s="403">
        <v>17.760665829641301</v>
      </c>
      <c r="O186" s="403">
        <v>19.963499148903601</v>
      </c>
      <c r="P186" s="403">
        <v>22.150962892457599</v>
      </c>
      <c r="Q186" s="403">
        <v>23.454939855347501</v>
      </c>
      <c r="R186" s="403">
        <v>24.1677716717357</v>
      </c>
      <c r="S186" s="403">
        <v>2.1331183877355402</v>
      </c>
      <c r="T186" s="420" t="s">
        <v>2912</v>
      </c>
    </row>
    <row r="187" spans="1:20">
      <c r="A187" s="101" t="s">
        <v>9506</v>
      </c>
      <c r="B187" s="101" t="s">
        <v>2920</v>
      </c>
      <c r="C187" s="101" t="s">
        <v>2921</v>
      </c>
      <c r="D187" s="101">
        <v>-19.88</v>
      </c>
      <c r="E187" s="101">
        <v>112.25</v>
      </c>
      <c r="F187" s="102">
        <v>79.399535714285719</v>
      </c>
      <c r="G187" s="99">
        <v>-1.78</v>
      </c>
      <c r="H187" s="155">
        <f t="shared" si="2"/>
        <v>19.773956000000002</v>
      </c>
      <c r="I187" s="99">
        <v>2.64</v>
      </c>
      <c r="J187" s="417" t="s">
        <v>2913</v>
      </c>
      <c r="K187" s="154" t="s">
        <v>2932</v>
      </c>
      <c r="L187" s="403">
        <v>15.241146927434199</v>
      </c>
      <c r="M187" s="403">
        <v>15.990670399766501</v>
      </c>
      <c r="N187" s="403">
        <v>17.247553640551999</v>
      </c>
      <c r="O187" s="403">
        <v>19.4616411424281</v>
      </c>
      <c r="P187" s="403">
        <v>21.652034110196301</v>
      </c>
      <c r="Q187" s="403">
        <v>23.008656326942099</v>
      </c>
      <c r="R187" s="403">
        <v>23.6761028889584</v>
      </c>
      <c r="S187" s="403">
        <v>2.14018405505136</v>
      </c>
      <c r="T187" s="420" t="s">
        <v>2912</v>
      </c>
    </row>
    <row r="188" spans="1:20">
      <c r="A188" s="101" t="s">
        <v>9507</v>
      </c>
      <c r="B188" s="101" t="s">
        <v>2920</v>
      </c>
      <c r="C188" s="101" t="s">
        <v>2921</v>
      </c>
      <c r="D188" s="101">
        <v>-19.88</v>
      </c>
      <c r="E188" s="101">
        <v>112.25</v>
      </c>
      <c r="F188" s="102">
        <v>78.545732142857148</v>
      </c>
      <c r="G188" s="99">
        <v>-1.87</v>
      </c>
      <c r="H188" s="155">
        <f t="shared" si="2"/>
        <v>20.204921000000002</v>
      </c>
      <c r="I188" s="99">
        <v>2.5499999999999998</v>
      </c>
      <c r="J188" s="417" t="s">
        <v>2913</v>
      </c>
      <c r="K188" s="154" t="s">
        <v>2933</v>
      </c>
      <c r="L188" s="403">
        <v>15.7688692166414</v>
      </c>
      <c r="M188" s="403">
        <v>16.3886455273115</v>
      </c>
      <c r="N188" s="403">
        <v>17.6828675314318</v>
      </c>
      <c r="O188" s="403">
        <v>19.857985169924898</v>
      </c>
      <c r="P188" s="403">
        <v>22.045381247752101</v>
      </c>
      <c r="Q188" s="403">
        <v>23.309328634840998</v>
      </c>
      <c r="R188" s="403">
        <v>23.916401625591401</v>
      </c>
      <c r="S188" s="403">
        <v>2.0978832752283498</v>
      </c>
      <c r="T188" s="420" t="s">
        <v>2912</v>
      </c>
    </row>
    <row r="189" spans="1:20">
      <c r="A189" s="101" t="s">
        <v>9508</v>
      </c>
      <c r="B189" s="101" t="s">
        <v>2920</v>
      </c>
      <c r="C189" s="101" t="s">
        <v>2921</v>
      </c>
      <c r="D189" s="101">
        <v>-19.88</v>
      </c>
      <c r="E189" s="101">
        <v>112.25</v>
      </c>
      <c r="F189" s="102">
        <v>78.644200892857157</v>
      </c>
      <c r="G189" s="99">
        <v>-1.48</v>
      </c>
      <c r="H189" s="155">
        <f t="shared" si="2"/>
        <v>18.347936000000001</v>
      </c>
      <c r="I189" s="99">
        <v>2.4500000000000002</v>
      </c>
      <c r="J189" s="417" t="s">
        <v>2913</v>
      </c>
      <c r="K189" s="154" t="s">
        <v>2933</v>
      </c>
      <c r="L189" s="403">
        <v>14.356241013797099</v>
      </c>
      <c r="M189" s="403">
        <v>14.987886633832</v>
      </c>
      <c r="N189" s="403">
        <v>16.281270996246299</v>
      </c>
      <c r="O189" s="403">
        <v>18.469275641851102</v>
      </c>
      <c r="P189" s="403">
        <v>20.6494188889634</v>
      </c>
      <c r="Q189" s="403">
        <v>21.944194655346301</v>
      </c>
      <c r="R189" s="403">
        <v>22.625148698323098</v>
      </c>
      <c r="S189" s="403">
        <v>2.1051946660013399</v>
      </c>
      <c r="T189" s="420" t="s">
        <v>2912</v>
      </c>
    </row>
    <row r="190" spans="1:20">
      <c r="A190" s="101" t="s">
        <v>9509</v>
      </c>
      <c r="B190" s="101" t="s">
        <v>2920</v>
      </c>
      <c r="C190" s="101" t="s">
        <v>2921</v>
      </c>
      <c r="D190" s="101">
        <v>-19.88</v>
      </c>
      <c r="E190" s="101">
        <v>112.25</v>
      </c>
      <c r="F190" s="102">
        <v>78.735941964285715</v>
      </c>
      <c r="G190" s="99">
        <v>-2.02</v>
      </c>
      <c r="H190" s="155">
        <f t="shared" si="2"/>
        <v>20.926436000000002</v>
      </c>
      <c r="I190" s="99">
        <v>2.42</v>
      </c>
      <c r="J190" s="417" t="s">
        <v>2913</v>
      </c>
      <c r="K190" s="154" t="s">
        <v>2933</v>
      </c>
      <c r="L190" s="403">
        <v>16.136820487225201</v>
      </c>
      <c r="M190" s="403">
        <v>16.8305875641421</v>
      </c>
      <c r="N190" s="403">
        <v>18.116049310050599</v>
      </c>
      <c r="O190" s="403">
        <v>20.320610591407402</v>
      </c>
      <c r="P190" s="403">
        <v>22.558660911889799</v>
      </c>
      <c r="Q190" s="403">
        <v>23.8457981546014</v>
      </c>
      <c r="R190" s="403">
        <v>24.509425139825801</v>
      </c>
      <c r="S190" s="403">
        <v>2.1371254522916598</v>
      </c>
      <c r="T190" s="420" t="s">
        <v>2912</v>
      </c>
    </row>
    <row r="191" spans="1:20">
      <c r="A191" s="101" t="s">
        <v>9510</v>
      </c>
      <c r="B191" s="101" t="s">
        <v>2920</v>
      </c>
      <c r="C191" s="101" t="s">
        <v>2921</v>
      </c>
      <c r="D191" s="101">
        <v>-19.88</v>
      </c>
      <c r="E191" s="101">
        <v>112.25</v>
      </c>
      <c r="F191" s="102">
        <v>78.828294642857145</v>
      </c>
      <c r="G191" s="99">
        <v>-2.48</v>
      </c>
      <c r="H191" s="155">
        <f t="shared" si="2"/>
        <v>23.164336000000002</v>
      </c>
      <c r="I191" s="99">
        <v>2.54</v>
      </c>
      <c r="J191" s="417" t="s">
        <v>2913</v>
      </c>
      <c r="K191" s="154" t="s">
        <v>2933</v>
      </c>
      <c r="L191" s="403">
        <v>17.920968572004298</v>
      </c>
      <c r="M191" s="403">
        <v>18.602605601285902</v>
      </c>
      <c r="N191" s="403">
        <v>19.834588014399401</v>
      </c>
      <c r="O191" s="403">
        <v>22.025873102914801</v>
      </c>
      <c r="P191" s="403">
        <v>24.2088134264948</v>
      </c>
      <c r="Q191" s="403">
        <v>25.522616125614402</v>
      </c>
      <c r="R191" s="403">
        <v>26.152780760927602</v>
      </c>
      <c r="S191" s="403">
        <v>2.1146213390976101</v>
      </c>
      <c r="T191" s="420" t="s">
        <v>2912</v>
      </c>
    </row>
    <row r="192" spans="1:20">
      <c r="A192" s="101" t="s">
        <v>9511</v>
      </c>
      <c r="B192" s="101" t="s">
        <v>2920</v>
      </c>
      <c r="C192" s="101" t="s">
        <v>2921</v>
      </c>
      <c r="D192" s="101">
        <v>-19.88</v>
      </c>
      <c r="E192" s="101">
        <v>112.25</v>
      </c>
      <c r="F192" s="102">
        <v>78.919424107142859</v>
      </c>
      <c r="G192" s="99">
        <v>-2.44</v>
      </c>
      <c r="H192" s="155">
        <f t="shared" si="2"/>
        <v>22.968223999999999</v>
      </c>
      <c r="I192" s="99">
        <v>2.62</v>
      </c>
      <c r="J192" s="417" t="s">
        <v>2913</v>
      </c>
      <c r="K192" s="154" t="s">
        <v>2933</v>
      </c>
      <c r="L192" s="403">
        <v>17.617815252492498</v>
      </c>
      <c r="M192" s="403">
        <v>18.2908514706766</v>
      </c>
      <c r="N192" s="403">
        <v>19.614824523791398</v>
      </c>
      <c r="O192" s="403">
        <v>21.854528901268999</v>
      </c>
      <c r="P192" s="403">
        <v>24.101586262337801</v>
      </c>
      <c r="Q192" s="403">
        <v>25.4320504976961</v>
      </c>
      <c r="R192" s="403">
        <v>26.069230312646098</v>
      </c>
      <c r="S192" s="403">
        <v>2.15496690050567</v>
      </c>
      <c r="T192" s="420" t="s">
        <v>2912</v>
      </c>
    </row>
    <row r="193" spans="1:20">
      <c r="A193" s="101" t="s">
        <v>9512</v>
      </c>
      <c r="B193" s="101" t="s">
        <v>2920</v>
      </c>
      <c r="C193" s="101" t="s">
        <v>2921</v>
      </c>
      <c r="D193" s="101">
        <v>-19.88</v>
      </c>
      <c r="E193" s="101">
        <v>112.25</v>
      </c>
      <c r="F193" s="102">
        <v>79.025843750000007</v>
      </c>
      <c r="G193" s="99">
        <v>-2.2200000000000002</v>
      </c>
      <c r="H193" s="155">
        <f t="shared" si="2"/>
        <v>21.894756000000005</v>
      </c>
      <c r="I193" s="99">
        <v>2.92</v>
      </c>
      <c r="J193" s="417" t="s">
        <v>2913</v>
      </c>
      <c r="K193" s="154" t="s">
        <v>2933</v>
      </c>
      <c r="L193" s="403">
        <v>16.815582130597999</v>
      </c>
      <c r="M193" s="403">
        <v>17.523985794134099</v>
      </c>
      <c r="N193" s="403">
        <v>18.885573852515801</v>
      </c>
      <c r="O193" s="403">
        <v>21.070799381745399</v>
      </c>
      <c r="P193" s="403">
        <v>23.284534178658699</v>
      </c>
      <c r="Q193" s="403">
        <v>24.6149849117547</v>
      </c>
      <c r="R193" s="403">
        <v>25.316211045867799</v>
      </c>
      <c r="S193" s="403">
        <v>2.1478833622762701</v>
      </c>
      <c r="T193" s="420" t="s">
        <v>2912</v>
      </c>
    </row>
    <row r="194" spans="1:20">
      <c r="A194" s="101" t="s">
        <v>9513</v>
      </c>
      <c r="B194" s="101" t="s">
        <v>2920</v>
      </c>
      <c r="C194" s="101" t="s">
        <v>2921</v>
      </c>
      <c r="D194" s="101">
        <v>-19.88</v>
      </c>
      <c r="E194" s="101">
        <v>112.25</v>
      </c>
      <c r="F194" s="102">
        <v>79.120031250000011</v>
      </c>
      <c r="G194" s="99">
        <v>-1.96</v>
      </c>
      <c r="H194" s="155">
        <f t="shared" si="2"/>
        <v>20.637344000000002</v>
      </c>
      <c r="I194" s="99">
        <v>2.76</v>
      </c>
      <c r="J194" s="417" t="s">
        <v>2913</v>
      </c>
      <c r="K194" s="154" t="s">
        <v>2933</v>
      </c>
      <c r="L194" s="403">
        <v>15.9469171496113</v>
      </c>
      <c r="M194" s="403">
        <v>16.589811608912701</v>
      </c>
      <c r="N194" s="403">
        <v>17.9010246768608</v>
      </c>
      <c r="O194" s="403">
        <v>20.131144788854201</v>
      </c>
      <c r="P194" s="403">
        <v>22.3711216642144</v>
      </c>
      <c r="Q194" s="403">
        <v>23.612751607621401</v>
      </c>
      <c r="R194" s="403">
        <v>24.274184083169398</v>
      </c>
      <c r="S194" s="403">
        <v>2.1389845624775998</v>
      </c>
      <c r="T194" s="420" t="s">
        <v>2912</v>
      </c>
    </row>
    <row r="195" spans="1:20">
      <c r="A195" s="101" t="s">
        <v>9514</v>
      </c>
      <c r="B195" s="101" t="s">
        <v>2920</v>
      </c>
      <c r="C195" s="101" t="s">
        <v>2921</v>
      </c>
      <c r="D195" s="101">
        <v>-19.88</v>
      </c>
      <c r="E195" s="101">
        <v>112.25</v>
      </c>
      <c r="F195" s="102">
        <v>79.126758928571434</v>
      </c>
      <c r="G195" s="99">
        <v>-1.98</v>
      </c>
      <c r="H195" s="155">
        <f t="shared" si="2"/>
        <v>20.733636000000001</v>
      </c>
      <c r="I195" s="99">
        <v>2.81</v>
      </c>
      <c r="J195" s="417" t="s">
        <v>2913</v>
      </c>
      <c r="K195" s="154" t="s">
        <v>2933</v>
      </c>
      <c r="L195" s="403">
        <v>15.9822182058171</v>
      </c>
      <c r="M195" s="403">
        <v>16.671961633650099</v>
      </c>
      <c r="N195" s="403">
        <v>17.944580294181598</v>
      </c>
      <c r="O195" s="403">
        <v>20.2070870123022</v>
      </c>
      <c r="P195" s="403">
        <v>22.426080121603</v>
      </c>
      <c r="Q195" s="403">
        <v>23.7433675531258</v>
      </c>
      <c r="R195" s="403">
        <v>24.507418143346801</v>
      </c>
      <c r="S195" s="403">
        <v>2.1580872409400902</v>
      </c>
      <c r="T195" s="420" t="s">
        <v>2912</v>
      </c>
    </row>
    <row r="196" spans="1:20">
      <c r="A196" s="101" t="s">
        <v>9515</v>
      </c>
      <c r="B196" s="101" t="s">
        <v>2920</v>
      </c>
      <c r="C196" s="101" t="s">
        <v>2921</v>
      </c>
      <c r="D196" s="101">
        <v>-19.88</v>
      </c>
      <c r="E196" s="101">
        <v>112.25</v>
      </c>
      <c r="F196" s="102">
        <v>79.218500000000006</v>
      </c>
      <c r="G196" s="99">
        <v>-2.0499999999999998</v>
      </c>
      <c r="H196" s="155">
        <f t="shared" ref="H196:H198" si="3">16.1-4.64*(G196+1)+0.09*(G196+1)*(G196+1)</f>
        <v>21.071225000000002</v>
      </c>
      <c r="I196" s="99">
        <v>2.85</v>
      </c>
      <c r="J196" s="417" t="s">
        <v>2913</v>
      </c>
      <c r="K196" s="154" t="s">
        <v>2933</v>
      </c>
      <c r="L196" s="403">
        <v>16.290645757505999</v>
      </c>
      <c r="M196" s="403">
        <v>16.9711178841176</v>
      </c>
      <c r="N196" s="403">
        <v>18.2658996366007</v>
      </c>
      <c r="O196" s="403">
        <v>20.4829853707929</v>
      </c>
      <c r="P196" s="403">
        <v>22.6658342925829</v>
      </c>
      <c r="Q196" s="403">
        <v>23.947548007229098</v>
      </c>
      <c r="R196" s="403">
        <v>24.653547661430199</v>
      </c>
      <c r="S196" s="403">
        <v>2.1279606897850099</v>
      </c>
      <c r="T196" s="420" t="s">
        <v>2912</v>
      </c>
    </row>
    <row r="197" spans="1:20">
      <c r="A197" s="101" t="s">
        <v>9516</v>
      </c>
      <c r="B197" s="101" t="s">
        <v>2920</v>
      </c>
      <c r="C197" s="101" t="s">
        <v>2921</v>
      </c>
      <c r="D197" s="101">
        <v>-19.88</v>
      </c>
      <c r="E197" s="101">
        <v>112.25</v>
      </c>
      <c r="F197" s="102">
        <v>79.310241071428578</v>
      </c>
      <c r="G197" s="99">
        <v>-1.89</v>
      </c>
      <c r="H197" s="155">
        <f t="shared" si="3"/>
        <v>20.300889000000002</v>
      </c>
      <c r="I197" s="99">
        <v>2.71</v>
      </c>
      <c r="J197" s="417" t="s">
        <v>2913</v>
      </c>
      <c r="K197" s="154" t="s">
        <v>2933</v>
      </c>
      <c r="L197" s="403">
        <v>15.632174761070599</v>
      </c>
      <c r="M197" s="403">
        <v>16.321833683344</v>
      </c>
      <c r="N197" s="403">
        <v>17.650860600700099</v>
      </c>
      <c r="O197" s="403">
        <v>19.898666391234599</v>
      </c>
      <c r="P197" s="403">
        <v>22.150317830854501</v>
      </c>
      <c r="Q197" s="403">
        <v>23.426584248861001</v>
      </c>
      <c r="R197" s="403">
        <v>24.124182048730798</v>
      </c>
      <c r="S197" s="403">
        <v>2.16244442046355</v>
      </c>
      <c r="T197" s="420" t="s">
        <v>2912</v>
      </c>
    </row>
    <row r="198" spans="1:20">
      <c r="A198" s="101" t="s">
        <v>9517</v>
      </c>
      <c r="B198" s="101" t="s">
        <v>2920</v>
      </c>
      <c r="C198" s="101" t="s">
        <v>2921</v>
      </c>
      <c r="D198" s="101">
        <v>-19.88</v>
      </c>
      <c r="E198" s="101">
        <v>112.25</v>
      </c>
      <c r="F198" s="102">
        <v>79.399535714285719</v>
      </c>
      <c r="G198" s="99">
        <v>-2.08</v>
      </c>
      <c r="H198" s="155">
        <f t="shared" si="3"/>
        <v>21.216176000000001</v>
      </c>
      <c r="I198" s="99">
        <v>2.69</v>
      </c>
      <c r="J198" s="417" t="s">
        <v>2913</v>
      </c>
      <c r="K198" s="154" t="s">
        <v>2933</v>
      </c>
      <c r="L198" s="403">
        <v>16.420696513989999</v>
      </c>
      <c r="M198" s="403">
        <v>17.1334327941805</v>
      </c>
      <c r="N198" s="403">
        <v>18.396502736560802</v>
      </c>
      <c r="O198" s="403">
        <v>20.587455613056299</v>
      </c>
      <c r="P198" s="403">
        <v>22.798164974871899</v>
      </c>
      <c r="Q198" s="403">
        <v>24.142789754892199</v>
      </c>
      <c r="R198" s="403">
        <v>24.897734564657299</v>
      </c>
      <c r="S198" s="403">
        <v>2.15638760073915</v>
      </c>
      <c r="T198" s="420" t="s">
        <v>2912</v>
      </c>
    </row>
  </sheetData>
  <mergeCells count="1">
    <mergeCell ref="L1:S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115" zoomScaleNormal="115" workbookViewId="0">
      <pane ySplit="2" topLeftCell="A3" activePane="bottomLeft" state="frozen"/>
      <selection pane="bottomLeft" activeCell="K2" sqref="K1:K1048576"/>
    </sheetView>
  </sheetViews>
  <sheetFormatPr defaultColWidth="8.77734375" defaultRowHeight="10.8"/>
  <cols>
    <col min="1" max="1" width="8.77734375" style="242"/>
    <col min="2" max="2" width="13" style="242" customWidth="1"/>
    <col min="3" max="6" width="8.77734375" style="242"/>
    <col min="7" max="7" width="9.21875" style="242" bestFit="1" customWidth="1"/>
    <col min="8" max="10" width="8.77734375" style="242"/>
    <col min="11" max="18" width="6.77734375" style="194" customWidth="1"/>
    <col min="19" max="19" width="18" style="242" customWidth="1"/>
    <col min="20" max="16384" width="8.77734375" style="242"/>
  </cols>
  <sheetData>
    <row r="1" spans="1:19" s="194" customFormat="1" ht="14.4" customHeight="1">
      <c r="K1" s="439" t="s">
        <v>9522</v>
      </c>
      <c r="L1" s="440"/>
      <c r="M1" s="440"/>
      <c r="N1" s="440"/>
      <c r="O1" s="440"/>
      <c r="P1" s="440"/>
      <c r="Q1" s="440"/>
      <c r="R1" s="440"/>
    </row>
    <row r="2" spans="1:19" ht="34.200000000000003" thickBot="1">
      <c r="A2" s="117" t="s">
        <v>4972</v>
      </c>
      <c r="B2" s="70" t="s">
        <v>995</v>
      </c>
      <c r="C2" s="70" t="s">
        <v>4455</v>
      </c>
      <c r="D2" s="70" t="s">
        <v>4772</v>
      </c>
      <c r="E2" s="70" t="s">
        <v>3986</v>
      </c>
      <c r="F2" s="70" t="s">
        <v>3988</v>
      </c>
      <c r="G2" s="70" t="s">
        <v>3989</v>
      </c>
      <c r="H2" s="70" t="s">
        <v>3990</v>
      </c>
      <c r="I2" s="70" t="s">
        <v>4456</v>
      </c>
      <c r="J2" s="70" t="s">
        <v>4457</v>
      </c>
      <c r="K2" s="251">
        <v>2.5000000000000001E-2</v>
      </c>
      <c r="L2" s="251">
        <v>0.05</v>
      </c>
      <c r="M2" s="251">
        <v>0.15</v>
      </c>
      <c r="N2" s="251" t="s">
        <v>9519</v>
      </c>
      <c r="O2" s="251">
        <v>0.85</v>
      </c>
      <c r="P2" s="251">
        <v>0.95</v>
      </c>
      <c r="Q2" s="251">
        <v>0.97499999999999998</v>
      </c>
      <c r="R2" s="251" t="s">
        <v>9518</v>
      </c>
      <c r="S2" s="70" t="s">
        <v>1830</v>
      </c>
    </row>
    <row r="3" spans="1:19" ht="11.4" thickTop="1">
      <c r="A3" s="242" t="s">
        <v>7391</v>
      </c>
      <c r="B3" s="248" t="s">
        <v>3984</v>
      </c>
      <c r="C3" s="248">
        <v>1217.7</v>
      </c>
      <c r="D3" s="209">
        <f t="shared" ref="D3:D12" si="0">66.016+0.284*(C3-1290.1)/(1523.2-1290.1)</f>
        <v>65.927790647790658</v>
      </c>
      <c r="E3" s="248">
        <f t="shared" ref="E3:E47" si="1">POWER(10,G3)</f>
        <v>0.63265885445938586</v>
      </c>
      <c r="F3" s="248">
        <v>25</v>
      </c>
      <c r="G3" s="248">
        <f>(F3-38.6)/68.4</f>
        <v>-0.19883040935672516</v>
      </c>
      <c r="H3" s="248">
        <v>0.12</v>
      </c>
      <c r="I3" s="248"/>
      <c r="J3" s="248"/>
      <c r="K3" s="403">
        <v>19.439900000000002</v>
      </c>
      <c r="L3" s="403">
        <v>20.63195</v>
      </c>
      <c r="M3" s="403">
        <v>22.766999999999999</v>
      </c>
      <c r="N3" s="403">
        <v>25.9259636666667</v>
      </c>
      <c r="O3" s="403">
        <v>29.132300000000001</v>
      </c>
      <c r="P3" s="403">
        <v>31.155000000000001</v>
      </c>
      <c r="Q3" s="403">
        <v>32.205024999999999</v>
      </c>
      <c r="R3" s="403">
        <v>3.1705833620972501</v>
      </c>
      <c r="S3" s="194" t="s">
        <v>3991</v>
      </c>
    </row>
    <row r="4" spans="1:19">
      <c r="A4" s="242" t="s">
        <v>7392</v>
      </c>
      <c r="B4" s="248" t="s">
        <v>3984</v>
      </c>
      <c r="C4" s="248">
        <v>1236</v>
      </c>
      <c r="D4" s="209">
        <f t="shared" si="0"/>
        <v>65.950086658086661</v>
      </c>
      <c r="E4" s="248">
        <f t="shared" si="1"/>
        <v>0.62841365592869647</v>
      </c>
      <c r="F4" s="248">
        <v>24.8</v>
      </c>
      <c r="G4" s="248">
        <f t="shared" ref="G4:G44" si="2">(F4-38.6)/68.4</f>
        <v>-0.20175438596491227</v>
      </c>
      <c r="H4" s="248">
        <v>0.08</v>
      </c>
      <c r="I4" s="248"/>
      <c r="J4" s="248"/>
      <c r="K4" s="403">
        <v>19.312975000000002</v>
      </c>
      <c r="L4" s="403">
        <v>20.446000000000002</v>
      </c>
      <c r="M4" s="403">
        <v>22.573</v>
      </c>
      <c r="N4" s="403">
        <v>25.721661925925901</v>
      </c>
      <c r="O4" s="403">
        <v>28.885999999999999</v>
      </c>
      <c r="P4" s="403">
        <v>30.936</v>
      </c>
      <c r="Q4" s="403">
        <v>32.076124999999998</v>
      </c>
      <c r="R4" s="403">
        <v>3.16152361501263</v>
      </c>
      <c r="S4" s="194" t="s">
        <v>3991</v>
      </c>
    </row>
    <row r="5" spans="1:19">
      <c r="A5" s="242" t="s">
        <v>7393</v>
      </c>
      <c r="B5" s="209" t="s">
        <v>3984</v>
      </c>
      <c r="C5" s="209">
        <v>1248.2</v>
      </c>
      <c r="D5" s="209">
        <f t="shared" si="0"/>
        <v>65.964950664950663</v>
      </c>
      <c r="E5" s="209">
        <f t="shared" si="1"/>
        <v>0.6241969430667651</v>
      </c>
      <c r="F5" s="209">
        <v>24.6</v>
      </c>
      <c r="G5" s="209">
        <f t="shared" si="2"/>
        <v>-0.2046783625730994</v>
      </c>
      <c r="H5" s="248">
        <v>0.1</v>
      </c>
      <c r="I5" s="248"/>
      <c r="J5" s="248"/>
      <c r="K5" s="403">
        <v>19.05095</v>
      </c>
      <c r="L5" s="403">
        <v>20.204999999999998</v>
      </c>
      <c r="M5" s="403">
        <v>22.395849999999999</v>
      </c>
      <c r="N5" s="403">
        <v>25.525370888888901</v>
      </c>
      <c r="O5" s="403">
        <v>28.68215</v>
      </c>
      <c r="P5" s="403">
        <v>30.754999999999999</v>
      </c>
      <c r="Q5" s="403">
        <v>31.829174999999999</v>
      </c>
      <c r="R5" s="403">
        <v>3.1625316629094899</v>
      </c>
      <c r="S5" s="194" t="s">
        <v>3991</v>
      </c>
    </row>
    <row r="6" spans="1:19">
      <c r="A6" s="242" t="s">
        <v>7394</v>
      </c>
      <c r="B6" s="248" t="s">
        <v>3984</v>
      </c>
      <c r="C6" s="248">
        <v>1254.3</v>
      </c>
      <c r="D6" s="209">
        <f t="shared" si="0"/>
        <v>65.972382668382679</v>
      </c>
      <c r="E6" s="248">
        <f t="shared" si="1"/>
        <v>0.63265885445938586</v>
      </c>
      <c r="F6" s="248">
        <v>25</v>
      </c>
      <c r="G6" s="248">
        <f t="shared" si="2"/>
        <v>-0.19883040935672516</v>
      </c>
      <c r="H6" s="248">
        <v>0.1</v>
      </c>
      <c r="I6" s="248"/>
      <c r="J6" s="248"/>
      <c r="K6" s="403">
        <v>19.363949999999999</v>
      </c>
      <c r="L6" s="403">
        <v>20.563949999999998</v>
      </c>
      <c r="M6" s="403">
        <v>22.734000000000002</v>
      </c>
      <c r="N6" s="403">
        <v>25.922531037037</v>
      </c>
      <c r="O6" s="403">
        <v>29.11515</v>
      </c>
      <c r="P6" s="403">
        <v>31.133050000000001</v>
      </c>
      <c r="Q6" s="403">
        <v>32.19905</v>
      </c>
      <c r="R6" s="403">
        <v>3.1825211511145399</v>
      </c>
      <c r="S6" s="194" t="s">
        <v>3991</v>
      </c>
    </row>
    <row r="7" spans="1:19">
      <c r="A7" s="242" t="s">
        <v>7395</v>
      </c>
      <c r="B7" s="248" t="s">
        <v>3984</v>
      </c>
      <c r="C7" s="248">
        <v>1264.2</v>
      </c>
      <c r="D7" s="209">
        <f t="shared" si="0"/>
        <v>65.984444444444449</v>
      </c>
      <c r="E7" s="248">
        <f t="shared" si="1"/>
        <v>0.63693273109150561</v>
      </c>
      <c r="F7" s="248">
        <v>25.2</v>
      </c>
      <c r="G7" s="248">
        <f t="shared" si="2"/>
        <v>-0.19590643274853803</v>
      </c>
      <c r="H7" s="248">
        <v>7.0000000000000007E-2</v>
      </c>
      <c r="I7" s="248"/>
      <c r="J7" s="248"/>
      <c r="K7" s="403">
        <v>19.6069</v>
      </c>
      <c r="L7" s="403">
        <v>20.764900000000001</v>
      </c>
      <c r="M7" s="403">
        <v>22.899850000000001</v>
      </c>
      <c r="N7" s="403">
        <v>26.0871157407407</v>
      </c>
      <c r="O7" s="403">
        <v>29.277000000000001</v>
      </c>
      <c r="P7" s="403">
        <v>31.342099999999999</v>
      </c>
      <c r="Q7" s="403">
        <v>32.479075000000002</v>
      </c>
      <c r="R7" s="403">
        <v>3.18869727797721</v>
      </c>
      <c r="S7" s="194" t="s">
        <v>3991</v>
      </c>
    </row>
    <row r="8" spans="1:19">
      <c r="A8" s="242" t="s">
        <v>7396</v>
      </c>
      <c r="B8" s="248" t="s">
        <v>3984</v>
      </c>
      <c r="C8" s="248">
        <v>1272.5</v>
      </c>
      <c r="D8" s="209">
        <f t="shared" si="0"/>
        <v>65.994556842556847</v>
      </c>
      <c r="E8" s="248">
        <f t="shared" si="1"/>
        <v>0.64556729489932596</v>
      </c>
      <c r="F8" s="248">
        <v>25.6</v>
      </c>
      <c r="G8" s="248">
        <f t="shared" si="2"/>
        <v>-0.19005847953216373</v>
      </c>
      <c r="H8" s="248">
        <v>0.08</v>
      </c>
      <c r="I8" s="248"/>
      <c r="J8" s="248"/>
      <c r="K8" s="403">
        <v>20.007974999999998</v>
      </c>
      <c r="L8" s="403">
        <v>21.167899999999999</v>
      </c>
      <c r="M8" s="403">
        <v>23.333850000000002</v>
      </c>
      <c r="N8" s="403">
        <v>26.500877444444399</v>
      </c>
      <c r="O8" s="403">
        <v>29.707149999999999</v>
      </c>
      <c r="P8" s="403">
        <v>31.79205</v>
      </c>
      <c r="Q8" s="403">
        <v>32.954025000000001</v>
      </c>
      <c r="R8" s="403">
        <v>3.2009964925641099</v>
      </c>
      <c r="S8" s="194" t="s">
        <v>3991</v>
      </c>
    </row>
    <row r="9" spans="1:19">
      <c r="A9" s="242" t="s">
        <v>7397</v>
      </c>
      <c r="B9" s="248" t="s">
        <v>3984</v>
      </c>
      <c r="C9" s="248">
        <v>1280.9000000000001</v>
      </c>
      <c r="D9" s="209">
        <f t="shared" si="0"/>
        <v>66.004791076791079</v>
      </c>
      <c r="E9" s="248">
        <f t="shared" si="1"/>
        <v>0.63693273109150561</v>
      </c>
      <c r="F9" s="248">
        <v>25.2</v>
      </c>
      <c r="G9" s="248">
        <f t="shared" si="2"/>
        <v>-0.19590643274853803</v>
      </c>
      <c r="H9" s="248">
        <v>0.08</v>
      </c>
      <c r="I9" s="248"/>
      <c r="J9" s="248"/>
      <c r="K9" s="403">
        <v>19.708974999999999</v>
      </c>
      <c r="L9" s="403">
        <v>20.827950000000001</v>
      </c>
      <c r="M9" s="403">
        <v>22.895</v>
      </c>
      <c r="N9" s="403">
        <v>26.083942333333301</v>
      </c>
      <c r="O9" s="403">
        <v>29.291</v>
      </c>
      <c r="P9" s="403">
        <v>31.302050000000001</v>
      </c>
      <c r="Q9" s="403">
        <v>32.348149999999997</v>
      </c>
      <c r="R9" s="403">
        <v>3.1678166992183101</v>
      </c>
      <c r="S9" s="194" t="s">
        <v>3991</v>
      </c>
    </row>
    <row r="10" spans="1:19">
      <c r="A10" s="242" t="s">
        <v>7398</v>
      </c>
      <c r="B10" s="248" t="s">
        <v>3984</v>
      </c>
      <c r="C10" s="248">
        <v>1282.4000000000001</v>
      </c>
      <c r="D10" s="209">
        <f t="shared" si="0"/>
        <v>66.006618618618617</v>
      </c>
      <c r="E10" s="248">
        <f t="shared" si="1"/>
        <v>0.64339774162762731</v>
      </c>
      <c r="F10" s="248">
        <v>25.5</v>
      </c>
      <c r="G10" s="248">
        <f t="shared" si="2"/>
        <v>-0.19152046783625731</v>
      </c>
      <c r="H10" s="248">
        <v>0.09</v>
      </c>
      <c r="I10" s="248"/>
      <c r="J10" s="248"/>
      <c r="K10" s="403">
        <v>19.84395</v>
      </c>
      <c r="L10" s="403">
        <v>21.00695</v>
      </c>
      <c r="M10" s="403">
        <v>23.15485</v>
      </c>
      <c r="N10" s="403">
        <v>26.349033962962999</v>
      </c>
      <c r="O10" s="403">
        <v>29.532150000000001</v>
      </c>
      <c r="P10" s="403">
        <v>31.608049999999999</v>
      </c>
      <c r="Q10" s="403">
        <v>32.737025000000003</v>
      </c>
      <c r="R10" s="403">
        <v>3.1857608997745102</v>
      </c>
      <c r="S10" s="194" t="s">
        <v>3991</v>
      </c>
    </row>
    <row r="11" spans="1:19">
      <c r="A11" s="242" t="s">
        <v>7399</v>
      </c>
      <c r="B11" s="248" t="s">
        <v>3984</v>
      </c>
      <c r="C11" s="248">
        <v>1284.7</v>
      </c>
      <c r="D11" s="209">
        <f t="shared" si="0"/>
        <v>66.009420849420849</v>
      </c>
      <c r="E11" s="248">
        <f t="shared" si="1"/>
        <v>0.63693273109150561</v>
      </c>
      <c r="F11" s="248">
        <v>25.2</v>
      </c>
      <c r="G11" s="248">
        <f t="shared" si="2"/>
        <v>-0.19590643274853803</v>
      </c>
      <c r="H11" s="248">
        <v>7.0000000000000007E-2</v>
      </c>
      <c r="I11" s="248"/>
      <c r="J11" s="248"/>
      <c r="K11" s="403">
        <v>19.607975</v>
      </c>
      <c r="L11" s="403">
        <v>20.810849999999999</v>
      </c>
      <c r="M11" s="403">
        <v>22.91385</v>
      </c>
      <c r="N11" s="403">
        <v>26.093079925925899</v>
      </c>
      <c r="O11" s="403">
        <v>29.283000000000001</v>
      </c>
      <c r="P11" s="403">
        <v>31.366199999999999</v>
      </c>
      <c r="Q11" s="403">
        <v>32.424100000000003</v>
      </c>
      <c r="R11" s="403">
        <v>3.1807908964202398</v>
      </c>
      <c r="S11" s="194" t="s">
        <v>3991</v>
      </c>
    </row>
    <row r="12" spans="1:19">
      <c r="A12" s="242" t="s">
        <v>7400</v>
      </c>
      <c r="B12" s="248" t="s">
        <v>3984</v>
      </c>
      <c r="C12" s="248">
        <v>1287</v>
      </c>
      <c r="D12" s="209">
        <f t="shared" si="0"/>
        <v>66.01222308022308</v>
      </c>
      <c r="E12" s="248">
        <f t="shared" si="1"/>
        <v>0.6263017507656371</v>
      </c>
      <c r="F12" s="248">
        <v>24.7</v>
      </c>
      <c r="G12" s="248">
        <f t="shared" si="2"/>
        <v>-0.20321637426900585</v>
      </c>
      <c r="H12" s="248">
        <v>0.09</v>
      </c>
      <c r="I12" s="248"/>
      <c r="J12" s="248"/>
      <c r="K12" s="403">
        <v>19.199874999999999</v>
      </c>
      <c r="L12" s="403">
        <v>20.390999999999998</v>
      </c>
      <c r="M12" s="403">
        <v>22.490849999999998</v>
      </c>
      <c r="N12" s="403">
        <v>25.640216777777798</v>
      </c>
      <c r="O12" s="403">
        <v>28.773</v>
      </c>
      <c r="P12" s="403">
        <v>30.83915</v>
      </c>
      <c r="Q12" s="403">
        <v>32.014024999999997</v>
      </c>
      <c r="R12" s="403">
        <v>3.1515270297923501</v>
      </c>
      <c r="S12" s="194" t="s">
        <v>3991</v>
      </c>
    </row>
    <row r="13" spans="1:19">
      <c r="A13" s="242" t="s">
        <v>7401</v>
      </c>
      <c r="B13" s="248" t="s">
        <v>3984</v>
      </c>
      <c r="C13" s="255">
        <v>1290.0999999999999</v>
      </c>
      <c r="D13" s="297">
        <f>66.016+0.284*(C13-1290.1)/(1523.2-1290.1)</f>
        <v>66.016000000000005</v>
      </c>
      <c r="E13" s="255">
        <f t="shared" si="1"/>
        <v>0.58749726336798191</v>
      </c>
      <c r="F13" s="255">
        <v>22.8</v>
      </c>
      <c r="G13" s="248">
        <f t="shared" si="2"/>
        <v>-0.23099415204678361</v>
      </c>
      <c r="H13" s="248">
        <v>0.13</v>
      </c>
      <c r="I13" s="248"/>
      <c r="J13" s="248"/>
      <c r="K13" s="403">
        <v>17.56495</v>
      </c>
      <c r="L13" s="403">
        <v>18.661000000000001</v>
      </c>
      <c r="M13" s="403">
        <v>20.764849999999999</v>
      </c>
      <c r="N13" s="403">
        <v>23.915857962962999</v>
      </c>
      <c r="O13" s="403">
        <v>27.024149999999999</v>
      </c>
      <c r="P13" s="403">
        <v>29.089099999999998</v>
      </c>
      <c r="Q13" s="403">
        <v>30.162025</v>
      </c>
      <c r="R13" s="403">
        <v>3.1269547884811302</v>
      </c>
      <c r="S13" s="194" t="s">
        <v>3991</v>
      </c>
    </row>
    <row r="14" spans="1:19">
      <c r="A14" s="242" t="s">
        <v>7402</v>
      </c>
      <c r="B14" s="248" t="s">
        <v>3984</v>
      </c>
      <c r="C14" s="248">
        <v>1288.7</v>
      </c>
      <c r="D14" s="209">
        <f t="shared" ref="D14:D32" si="3">66.016+0.284*(C14-1290.1)/(1523.2-1290.1)</f>
        <v>66.014294294294302</v>
      </c>
      <c r="E14" s="248">
        <f t="shared" si="1"/>
        <v>0.64556729489932596</v>
      </c>
      <c r="F14" s="248">
        <v>25.6</v>
      </c>
      <c r="G14" s="248">
        <f t="shared" si="2"/>
        <v>-0.19005847953216373</v>
      </c>
      <c r="H14" s="248">
        <v>0.12</v>
      </c>
      <c r="I14" s="248"/>
      <c r="J14" s="248"/>
      <c r="K14" s="403">
        <v>19.937000000000001</v>
      </c>
      <c r="L14" s="403">
        <v>21.16695</v>
      </c>
      <c r="M14" s="403">
        <v>23.321850000000001</v>
      </c>
      <c r="N14" s="403">
        <v>26.4885743333333</v>
      </c>
      <c r="O14" s="403">
        <v>29.693999999999999</v>
      </c>
      <c r="P14" s="403">
        <v>31.711099999999998</v>
      </c>
      <c r="Q14" s="403">
        <v>32.824024999999999</v>
      </c>
      <c r="R14" s="403">
        <v>3.1921827274544401</v>
      </c>
      <c r="S14" s="194" t="s">
        <v>3991</v>
      </c>
    </row>
    <row r="15" spans="1:19">
      <c r="A15" s="242" t="s">
        <v>7403</v>
      </c>
      <c r="B15" s="248" t="s">
        <v>3984</v>
      </c>
      <c r="C15" s="248">
        <v>1293.9000000000001</v>
      </c>
      <c r="D15" s="209">
        <f t="shared" si="3"/>
        <v>66.020629772629775</v>
      </c>
      <c r="E15" s="248">
        <f t="shared" si="1"/>
        <v>0.6654254626211068</v>
      </c>
      <c r="F15" s="248">
        <v>26.5</v>
      </c>
      <c r="G15" s="248">
        <f t="shared" si="2"/>
        <v>-0.17690058479532164</v>
      </c>
      <c r="H15" s="248">
        <v>0.09</v>
      </c>
      <c r="I15" s="248"/>
      <c r="J15" s="248"/>
      <c r="K15" s="403">
        <v>20.805</v>
      </c>
      <c r="L15" s="403">
        <v>22.013950000000001</v>
      </c>
      <c r="M15" s="403">
        <v>24.126999999999999</v>
      </c>
      <c r="N15" s="403">
        <v>27.3443872592593</v>
      </c>
      <c r="O15" s="403">
        <v>30.591000000000001</v>
      </c>
      <c r="P15" s="403">
        <v>32.645049999999998</v>
      </c>
      <c r="Q15" s="403">
        <v>33.783050000000003</v>
      </c>
      <c r="R15" s="403">
        <v>3.22580934166414</v>
      </c>
      <c r="S15" s="194" t="s">
        <v>3991</v>
      </c>
    </row>
    <row r="16" spans="1:19">
      <c r="A16" s="242" t="s">
        <v>7404</v>
      </c>
      <c r="B16" s="248" t="s">
        <v>3984</v>
      </c>
      <c r="C16" s="248">
        <v>1296.9000000000001</v>
      </c>
      <c r="D16" s="209">
        <f t="shared" si="3"/>
        <v>66.024284856284865</v>
      </c>
      <c r="E16" s="248">
        <f t="shared" si="1"/>
        <v>0.65652529270582916</v>
      </c>
      <c r="F16" s="248">
        <v>26.1</v>
      </c>
      <c r="G16" s="248">
        <f t="shared" si="2"/>
        <v>-0.18274853801169588</v>
      </c>
      <c r="H16" s="248">
        <v>0.09</v>
      </c>
      <c r="I16" s="248"/>
      <c r="J16" s="248"/>
      <c r="K16" s="403">
        <v>20.550999999999998</v>
      </c>
      <c r="L16" s="403">
        <v>21.654949999999999</v>
      </c>
      <c r="M16" s="403">
        <v>23.835999999999999</v>
      </c>
      <c r="N16" s="403">
        <v>26.982231259259301</v>
      </c>
      <c r="O16" s="403">
        <v>30.155999999999999</v>
      </c>
      <c r="P16" s="403">
        <v>32.249000000000002</v>
      </c>
      <c r="Q16" s="403">
        <v>33.402999999999999</v>
      </c>
      <c r="R16" s="403">
        <v>3.1882521546953</v>
      </c>
      <c r="S16" s="194" t="s">
        <v>3991</v>
      </c>
    </row>
    <row r="17" spans="1:19">
      <c r="A17" s="242" t="s">
        <v>7405</v>
      </c>
      <c r="B17" s="248" t="s">
        <v>3984</v>
      </c>
      <c r="C17" s="248">
        <v>1309.9000000000001</v>
      </c>
      <c r="D17" s="209">
        <f t="shared" si="3"/>
        <v>66.040123552123561</v>
      </c>
      <c r="E17" s="248">
        <f t="shared" si="1"/>
        <v>0.67444628748357538</v>
      </c>
      <c r="F17" s="248">
        <v>26.9</v>
      </c>
      <c r="G17" s="248">
        <f t="shared" si="2"/>
        <v>-0.1710526315789474</v>
      </c>
      <c r="H17" s="248">
        <v>7.0000000000000007E-2</v>
      </c>
      <c r="I17" s="248"/>
      <c r="J17" s="248"/>
      <c r="K17" s="403">
        <v>21.222999999999999</v>
      </c>
      <c r="L17" s="403">
        <v>22.389849999999999</v>
      </c>
      <c r="M17" s="403">
        <v>24.53585</v>
      </c>
      <c r="N17" s="403">
        <v>27.729510666666702</v>
      </c>
      <c r="O17" s="403">
        <v>30.981000000000002</v>
      </c>
      <c r="P17" s="403">
        <v>33.084000000000003</v>
      </c>
      <c r="Q17" s="403">
        <v>34.134025000000001</v>
      </c>
      <c r="R17" s="403">
        <v>3.2172615508915299</v>
      </c>
      <c r="S17" s="194" t="s">
        <v>3991</v>
      </c>
    </row>
    <row r="18" spans="1:19">
      <c r="A18" s="242" t="s">
        <v>7406</v>
      </c>
      <c r="B18" s="248" t="s">
        <v>3984</v>
      </c>
      <c r="C18" s="248">
        <v>1321.3</v>
      </c>
      <c r="D18" s="209">
        <f t="shared" si="3"/>
        <v>66.054012870012869</v>
      </c>
      <c r="E18" s="248">
        <f t="shared" si="1"/>
        <v>0.69052798920287484</v>
      </c>
      <c r="F18" s="248">
        <v>27.6</v>
      </c>
      <c r="G18" s="248">
        <f t="shared" si="2"/>
        <v>-0.16081871345029239</v>
      </c>
      <c r="H18" s="248">
        <v>0.08</v>
      </c>
      <c r="I18" s="248"/>
      <c r="J18" s="248"/>
      <c r="K18" s="403">
        <v>21.838975000000001</v>
      </c>
      <c r="L18" s="403">
        <v>23.091899999999999</v>
      </c>
      <c r="M18" s="403">
        <v>25.254999999999999</v>
      </c>
      <c r="N18" s="403">
        <v>28.476061555555599</v>
      </c>
      <c r="O18" s="403">
        <v>31.734999999999999</v>
      </c>
      <c r="P18" s="403">
        <v>33.859099999999998</v>
      </c>
      <c r="Q18" s="403">
        <v>34.998024999999998</v>
      </c>
      <c r="R18" s="403">
        <v>3.24114009418042</v>
      </c>
      <c r="S18" s="194" t="s">
        <v>3991</v>
      </c>
    </row>
    <row r="19" spans="1:19">
      <c r="A19" s="242" t="s">
        <v>7407</v>
      </c>
      <c r="B19" s="248" t="s">
        <v>3984</v>
      </c>
      <c r="C19" s="248">
        <v>1345.7</v>
      </c>
      <c r="D19" s="209">
        <f t="shared" si="3"/>
        <v>66.083740883740887</v>
      </c>
      <c r="E19" s="248">
        <f t="shared" si="1"/>
        <v>0.71176918393891442</v>
      </c>
      <c r="F19" s="248">
        <v>28.5</v>
      </c>
      <c r="G19" s="248">
        <f t="shared" si="2"/>
        <v>-0.1476608187134503</v>
      </c>
      <c r="H19" s="248">
        <v>0.05</v>
      </c>
      <c r="I19" s="248"/>
      <c r="J19" s="248"/>
      <c r="K19" s="403">
        <v>22.738</v>
      </c>
      <c r="L19" s="403">
        <v>24.042950000000001</v>
      </c>
      <c r="M19" s="403">
        <v>26.188849999999999</v>
      </c>
      <c r="N19" s="403">
        <v>29.386962037037001</v>
      </c>
      <c r="O19" s="403">
        <v>32.658000000000001</v>
      </c>
      <c r="P19" s="403">
        <v>34.774250000000002</v>
      </c>
      <c r="Q19" s="403">
        <v>35.907024999999997</v>
      </c>
      <c r="R19" s="403">
        <v>3.2402131998651398</v>
      </c>
      <c r="S19" s="194" t="s">
        <v>3991</v>
      </c>
    </row>
    <row r="20" spans="1:19">
      <c r="A20" s="242" t="s">
        <v>7408</v>
      </c>
      <c r="B20" s="248" t="s">
        <v>3984</v>
      </c>
      <c r="C20" s="248">
        <v>1370.1</v>
      </c>
      <c r="D20" s="209">
        <f t="shared" si="3"/>
        <v>66.113468897468906</v>
      </c>
      <c r="E20" s="248">
        <f t="shared" si="1"/>
        <v>0.7093771464644173</v>
      </c>
      <c r="F20" s="248">
        <v>28.4</v>
      </c>
      <c r="G20" s="248">
        <f t="shared" si="2"/>
        <v>-0.14912280701754388</v>
      </c>
      <c r="H20" s="248">
        <v>7.0000000000000007E-2</v>
      </c>
      <c r="I20" s="248"/>
      <c r="J20" s="248"/>
      <c r="K20" s="403">
        <v>22.642925000000002</v>
      </c>
      <c r="L20" s="403">
        <v>23.835999999999999</v>
      </c>
      <c r="M20" s="403">
        <v>26.036000000000001</v>
      </c>
      <c r="N20" s="403">
        <v>29.270412592592599</v>
      </c>
      <c r="O20" s="403">
        <v>32.589149999999997</v>
      </c>
      <c r="P20" s="403">
        <v>34.616999999999997</v>
      </c>
      <c r="Q20" s="403">
        <v>35.770074999999999</v>
      </c>
      <c r="R20" s="403">
        <v>3.2551005061289402</v>
      </c>
      <c r="S20" s="194" t="s">
        <v>3991</v>
      </c>
    </row>
    <row r="21" spans="1:19">
      <c r="A21" s="242" t="s">
        <v>7409</v>
      </c>
      <c r="B21" s="248" t="s">
        <v>3984</v>
      </c>
      <c r="C21" s="248">
        <v>1408.2</v>
      </c>
      <c r="D21" s="209">
        <f t="shared" si="3"/>
        <v>66.159888459888464</v>
      </c>
      <c r="E21" s="248">
        <f t="shared" si="1"/>
        <v>0.70699314789271139</v>
      </c>
      <c r="F21" s="248">
        <v>28.3</v>
      </c>
      <c r="G21" s="248">
        <f t="shared" si="2"/>
        <v>-0.15058479532163743</v>
      </c>
      <c r="H21" s="248">
        <v>0.06</v>
      </c>
      <c r="I21" s="248"/>
      <c r="J21" s="248"/>
      <c r="K21" s="403">
        <v>22.559975000000001</v>
      </c>
      <c r="L21" s="403">
        <v>23.757000000000001</v>
      </c>
      <c r="M21" s="403">
        <v>25.969000000000001</v>
      </c>
      <c r="N21" s="403">
        <v>29.194187222222201</v>
      </c>
      <c r="O21" s="403">
        <v>32.505299999999998</v>
      </c>
      <c r="P21" s="403">
        <v>34.620049999999999</v>
      </c>
      <c r="Q21" s="403">
        <v>35.776074999999999</v>
      </c>
      <c r="R21" s="403">
        <v>3.2704014520037901</v>
      </c>
      <c r="S21" s="194" t="s">
        <v>3991</v>
      </c>
    </row>
    <row r="22" spans="1:19">
      <c r="A22" s="242" t="s">
        <v>7410</v>
      </c>
      <c r="B22" s="248" t="s">
        <v>3984</v>
      </c>
      <c r="C22" s="255">
        <v>1446.3</v>
      </c>
      <c r="D22" s="255">
        <f t="shared" si="3"/>
        <v>66.206308022308022</v>
      </c>
      <c r="E22" s="255">
        <f t="shared" si="1"/>
        <v>0.72629175017362124</v>
      </c>
      <c r="F22" s="255">
        <v>29.1</v>
      </c>
      <c r="G22" s="255">
        <f t="shared" si="2"/>
        <v>-0.13888888888888887</v>
      </c>
      <c r="H22" s="248">
        <v>7.0000000000000007E-2</v>
      </c>
      <c r="I22" s="248"/>
      <c r="J22" s="248"/>
      <c r="K22" s="403">
        <v>23.440975000000002</v>
      </c>
      <c r="L22" s="403">
        <v>24.606950000000001</v>
      </c>
      <c r="M22" s="403">
        <v>26.742999999999999</v>
      </c>
      <c r="N22" s="403">
        <v>30.004207999999998</v>
      </c>
      <c r="O22" s="403">
        <v>33.348149999999997</v>
      </c>
      <c r="P22" s="403">
        <v>35.502000000000002</v>
      </c>
      <c r="Q22" s="403">
        <v>36.609050000000003</v>
      </c>
      <c r="R22" s="403">
        <v>3.2891455209078999</v>
      </c>
      <c r="S22" s="194" t="s">
        <v>3991</v>
      </c>
    </row>
    <row r="23" spans="1:19">
      <c r="A23" s="242" t="s">
        <v>7411</v>
      </c>
      <c r="B23" s="248" t="s">
        <v>3984</v>
      </c>
      <c r="C23" s="248">
        <v>1523.2</v>
      </c>
      <c r="D23" s="210">
        <f t="shared" si="3"/>
        <v>66.300000000000011</v>
      </c>
      <c r="E23" s="248">
        <f t="shared" si="1"/>
        <v>0.65431891297129674</v>
      </c>
      <c r="F23" s="248">
        <v>26</v>
      </c>
      <c r="G23" s="248">
        <f t="shared" si="2"/>
        <v>-0.18421052631578949</v>
      </c>
      <c r="H23" s="248">
        <v>7.0000000000000007E-2</v>
      </c>
      <c r="I23" s="248"/>
      <c r="J23" s="248"/>
      <c r="K23" s="403">
        <v>20.347850000000001</v>
      </c>
      <c r="L23" s="403">
        <v>21.552900000000001</v>
      </c>
      <c r="M23" s="403">
        <v>23.695</v>
      </c>
      <c r="N23" s="403">
        <v>26.8662747777778</v>
      </c>
      <c r="O23" s="403">
        <v>30.07</v>
      </c>
      <c r="P23" s="403">
        <v>32.129049999999999</v>
      </c>
      <c r="Q23" s="403">
        <v>33.279024999999997</v>
      </c>
      <c r="R23" s="403">
        <v>3.1958734504770798</v>
      </c>
      <c r="S23" s="194" t="s">
        <v>3991</v>
      </c>
    </row>
    <row r="24" spans="1:19">
      <c r="A24" s="242" t="s">
        <v>7412</v>
      </c>
      <c r="B24" s="248" t="s">
        <v>3984</v>
      </c>
      <c r="C24" s="248">
        <v>1598.7</v>
      </c>
      <c r="D24" s="209">
        <f>66.016+0.284*(C24-1290.1)/(1523.2-1290.1)</f>
        <v>66.391986271986283</v>
      </c>
      <c r="E24" s="248">
        <f t="shared" si="1"/>
        <v>0.63908048418603125</v>
      </c>
      <c r="F24" s="248">
        <v>25.3</v>
      </c>
      <c r="G24" s="248">
        <f t="shared" si="2"/>
        <v>-0.19444444444444445</v>
      </c>
      <c r="H24" s="248">
        <v>0.09</v>
      </c>
      <c r="I24" s="248"/>
      <c r="J24" s="248"/>
      <c r="K24" s="403">
        <v>19.694925000000001</v>
      </c>
      <c r="L24" s="403">
        <v>20.882000000000001</v>
      </c>
      <c r="M24" s="403">
        <v>23.00685</v>
      </c>
      <c r="N24" s="403">
        <v>26.185580333333299</v>
      </c>
      <c r="O24" s="403">
        <v>29.407</v>
      </c>
      <c r="P24" s="403">
        <v>31.401050000000001</v>
      </c>
      <c r="Q24" s="403">
        <v>32.546075000000002</v>
      </c>
      <c r="R24" s="403">
        <v>3.1846247282983802</v>
      </c>
      <c r="S24" s="194" t="s">
        <v>3991</v>
      </c>
    </row>
    <row r="25" spans="1:19">
      <c r="A25" s="242" t="s">
        <v>7413</v>
      </c>
      <c r="B25" s="248" t="s">
        <v>3984</v>
      </c>
      <c r="C25" s="248">
        <v>1678.7</v>
      </c>
      <c r="D25" s="209">
        <f t="shared" si="3"/>
        <v>66.489455169455169</v>
      </c>
      <c r="E25" s="248">
        <f t="shared" si="1"/>
        <v>0.6220992089796844</v>
      </c>
      <c r="F25" s="248">
        <v>24.5</v>
      </c>
      <c r="G25" s="248">
        <f t="shared" si="2"/>
        <v>-0.20614035087719298</v>
      </c>
      <c r="H25" s="248">
        <v>7.0000000000000007E-2</v>
      </c>
      <c r="I25" s="248"/>
      <c r="J25" s="248"/>
      <c r="K25" s="403">
        <v>18.991900000000001</v>
      </c>
      <c r="L25" s="403">
        <v>20.1569</v>
      </c>
      <c r="M25" s="403">
        <v>22.265999999999998</v>
      </c>
      <c r="N25" s="403">
        <v>25.4488587407407</v>
      </c>
      <c r="O25" s="403">
        <v>28.663150000000002</v>
      </c>
      <c r="P25" s="403">
        <v>30.6541</v>
      </c>
      <c r="Q25" s="403">
        <v>31.743075000000001</v>
      </c>
      <c r="R25" s="403">
        <v>3.1701528691405998</v>
      </c>
      <c r="S25" s="194" t="s">
        <v>3991</v>
      </c>
    </row>
    <row r="26" spans="1:19">
      <c r="A26" s="242" t="s">
        <v>7414</v>
      </c>
      <c r="B26" s="248" t="s">
        <v>3984</v>
      </c>
      <c r="C26" s="248">
        <v>1751.1</v>
      </c>
      <c r="D26" s="209">
        <f t="shared" si="3"/>
        <v>66.577664521664531</v>
      </c>
      <c r="E26" s="248">
        <f t="shared" si="1"/>
        <v>0.61792486663184776</v>
      </c>
      <c r="F26" s="248">
        <v>24.3</v>
      </c>
      <c r="G26" s="248">
        <f t="shared" si="2"/>
        <v>-0.20906432748538012</v>
      </c>
      <c r="H26" s="248">
        <v>0.08</v>
      </c>
      <c r="I26" s="248"/>
      <c r="J26" s="248"/>
      <c r="K26" s="403">
        <v>18.819825000000002</v>
      </c>
      <c r="L26" s="403">
        <v>19.978000000000002</v>
      </c>
      <c r="M26" s="403">
        <v>22.108000000000001</v>
      </c>
      <c r="N26" s="403">
        <v>25.288582111111101</v>
      </c>
      <c r="O26" s="403">
        <v>28.48</v>
      </c>
      <c r="P26" s="403">
        <v>30.463200000000001</v>
      </c>
      <c r="Q26" s="403">
        <v>31.55105</v>
      </c>
      <c r="R26" s="403">
        <v>3.1620135697449099</v>
      </c>
      <c r="S26" s="194" t="s">
        <v>3991</v>
      </c>
    </row>
    <row r="27" spans="1:19">
      <c r="A27" s="242" t="s">
        <v>7415</v>
      </c>
      <c r="B27" s="248" t="s">
        <v>3984</v>
      </c>
      <c r="C27" s="248">
        <v>1826.5</v>
      </c>
      <c r="D27" s="209">
        <f t="shared" si="3"/>
        <v>66.669528957528968</v>
      </c>
      <c r="E27" s="248">
        <f t="shared" si="1"/>
        <v>0.61377853450132935</v>
      </c>
      <c r="F27" s="248">
        <v>24.1</v>
      </c>
      <c r="G27" s="248">
        <f t="shared" si="2"/>
        <v>-0.21198830409356723</v>
      </c>
      <c r="H27" s="248">
        <v>7.0000000000000007E-2</v>
      </c>
      <c r="I27" s="248"/>
      <c r="J27" s="248"/>
      <c r="K27" s="403">
        <v>18.649975000000001</v>
      </c>
      <c r="L27" s="403">
        <v>19.768550000000001</v>
      </c>
      <c r="M27" s="403">
        <v>21.890999999999998</v>
      </c>
      <c r="N27" s="403">
        <v>25.067790037037</v>
      </c>
      <c r="O27" s="403">
        <v>28.206150000000001</v>
      </c>
      <c r="P27" s="403">
        <v>30.236000000000001</v>
      </c>
      <c r="Q27" s="403">
        <v>31.332000000000001</v>
      </c>
      <c r="R27" s="403">
        <v>3.1445416238580299</v>
      </c>
      <c r="S27" s="194" t="s">
        <v>3991</v>
      </c>
    </row>
    <row r="28" spans="1:19">
      <c r="A28" s="242" t="s">
        <v>7416</v>
      </c>
      <c r="B28" s="248" t="s">
        <v>3984</v>
      </c>
      <c r="C28" s="248">
        <v>1906.5</v>
      </c>
      <c r="D28" s="209">
        <f t="shared" si="3"/>
        <v>66.766997854997854</v>
      </c>
      <c r="E28" s="248">
        <f t="shared" si="1"/>
        <v>0.6076111446650545</v>
      </c>
      <c r="F28" s="248">
        <v>23.8</v>
      </c>
      <c r="G28" s="248">
        <f t="shared" si="2"/>
        <v>-0.21637426900584794</v>
      </c>
      <c r="H28" s="248">
        <v>0.11</v>
      </c>
      <c r="I28" s="248"/>
      <c r="J28" s="248"/>
      <c r="K28" s="403">
        <v>18.397974999999999</v>
      </c>
      <c r="L28" s="403">
        <v>19.540900000000001</v>
      </c>
      <c r="M28" s="403">
        <v>21.67285</v>
      </c>
      <c r="N28" s="403">
        <v>24.817248074074101</v>
      </c>
      <c r="O28" s="403">
        <v>27.936150000000001</v>
      </c>
      <c r="P28" s="403">
        <v>30.028099999999998</v>
      </c>
      <c r="Q28" s="403">
        <v>31.050025000000002</v>
      </c>
      <c r="R28" s="403">
        <v>3.1437474552376798</v>
      </c>
      <c r="S28" s="194" t="s">
        <v>3991</v>
      </c>
    </row>
    <row r="29" spans="1:19">
      <c r="A29" s="242" t="s">
        <v>7417</v>
      </c>
      <c r="B29" s="248" t="s">
        <v>3984</v>
      </c>
      <c r="C29" s="248">
        <v>1980.4</v>
      </c>
      <c r="D29" s="209">
        <f t="shared" si="3"/>
        <v>66.857034749034753</v>
      </c>
      <c r="E29" s="248">
        <f t="shared" si="1"/>
        <v>0.6263017507656371</v>
      </c>
      <c r="F29" s="248">
        <v>24.7</v>
      </c>
      <c r="G29" s="248">
        <f t="shared" si="2"/>
        <v>-0.20321637426900585</v>
      </c>
      <c r="H29" s="248">
        <v>0.09</v>
      </c>
      <c r="I29" s="248"/>
      <c r="J29" s="248"/>
      <c r="K29" s="403">
        <v>19.215875</v>
      </c>
      <c r="L29" s="403">
        <v>20.388000000000002</v>
      </c>
      <c r="M29" s="403">
        <v>22.47485</v>
      </c>
      <c r="N29" s="403">
        <v>25.622087666666701</v>
      </c>
      <c r="O29" s="403">
        <v>28.773</v>
      </c>
      <c r="P29" s="403">
        <v>30.8081</v>
      </c>
      <c r="Q29" s="403">
        <v>31.904</v>
      </c>
      <c r="R29" s="403">
        <v>3.1459486724789301</v>
      </c>
      <c r="S29" s="194" t="s">
        <v>3991</v>
      </c>
    </row>
    <row r="30" spans="1:19">
      <c r="A30" s="242" t="s">
        <v>7418</v>
      </c>
      <c r="B30" s="248" t="s">
        <v>3984</v>
      </c>
      <c r="C30" s="248">
        <v>2055.9</v>
      </c>
      <c r="D30" s="209">
        <f t="shared" si="3"/>
        <v>66.949021021021025</v>
      </c>
      <c r="E30" s="248">
        <f t="shared" si="1"/>
        <v>0.65211994820095087</v>
      </c>
      <c r="F30" s="248">
        <v>25.9</v>
      </c>
      <c r="G30" s="248">
        <f>(F30-38.6)/68.4</f>
        <v>-0.18567251461988307</v>
      </c>
      <c r="H30" s="248">
        <v>0.12</v>
      </c>
      <c r="I30" s="248"/>
      <c r="J30" s="248"/>
      <c r="K30" s="403">
        <v>20.283975000000002</v>
      </c>
      <c r="L30" s="403">
        <v>21.477900000000002</v>
      </c>
      <c r="M30" s="403">
        <v>23.604849999999999</v>
      </c>
      <c r="N30" s="403">
        <v>26.784959074074099</v>
      </c>
      <c r="O30" s="403">
        <v>29.998000000000001</v>
      </c>
      <c r="P30" s="403">
        <v>32.04</v>
      </c>
      <c r="Q30" s="403">
        <v>33.253050000000002</v>
      </c>
      <c r="R30" s="403">
        <v>3.20156101867877</v>
      </c>
      <c r="S30" s="194" t="s">
        <v>3991</v>
      </c>
    </row>
    <row r="31" spans="1:19">
      <c r="A31" s="242" t="s">
        <v>7419</v>
      </c>
      <c r="B31" s="248" t="s">
        <v>3984</v>
      </c>
      <c r="C31" s="248">
        <v>2120.6</v>
      </c>
      <c r="D31" s="209">
        <f t="shared" si="3"/>
        <v>67.027848991848998</v>
      </c>
      <c r="E31" s="248">
        <f t="shared" si="1"/>
        <v>0.64556729489932596</v>
      </c>
      <c r="F31" s="248">
        <v>25.6</v>
      </c>
      <c r="G31" s="248">
        <f t="shared" si="2"/>
        <v>-0.19005847953216373</v>
      </c>
      <c r="H31" s="248">
        <v>0.09</v>
      </c>
      <c r="I31" s="248"/>
      <c r="J31" s="248"/>
      <c r="K31" s="403">
        <v>20.052900000000001</v>
      </c>
      <c r="L31" s="403">
        <v>21.197949999999999</v>
      </c>
      <c r="M31" s="403">
        <v>23.343</v>
      </c>
      <c r="N31" s="403">
        <v>26.5059235185185</v>
      </c>
      <c r="O31" s="403">
        <v>29.696000000000002</v>
      </c>
      <c r="P31" s="403">
        <v>31.779050000000002</v>
      </c>
      <c r="Q31" s="403">
        <v>32.863075000000002</v>
      </c>
      <c r="R31" s="403">
        <v>3.17775214815489</v>
      </c>
      <c r="S31" s="194" t="s">
        <v>3991</v>
      </c>
    </row>
    <row r="32" spans="1:19">
      <c r="A32" s="242" t="s">
        <v>7420</v>
      </c>
      <c r="B32" s="248" t="s">
        <v>3984</v>
      </c>
      <c r="C32" s="248">
        <v>2186.9</v>
      </c>
      <c r="D32" s="209">
        <f t="shared" si="3"/>
        <v>67.108626340626344</v>
      </c>
      <c r="E32" s="248">
        <f t="shared" si="1"/>
        <v>0.65431891297129674</v>
      </c>
      <c r="F32" s="248">
        <v>26</v>
      </c>
      <c r="G32" s="248">
        <f t="shared" si="2"/>
        <v>-0.18421052631578949</v>
      </c>
      <c r="H32" s="248">
        <v>0.13</v>
      </c>
      <c r="I32" s="248"/>
      <c r="J32" s="248"/>
      <c r="K32" s="403">
        <v>20.377925000000001</v>
      </c>
      <c r="L32" s="403">
        <v>21.533950000000001</v>
      </c>
      <c r="M32" s="403">
        <v>23.66385</v>
      </c>
      <c r="N32" s="403">
        <v>26.858414703703701</v>
      </c>
      <c r="O32" s="403">
        <v>30.094149999999999</v>
      </c>
      <c r="P32" s="403">
        <v>32.19115</v>
      </c>
      <c r="Q32" s="403">
        <v>33.336024999999999</v>
      </c>
      <c r="R32" s="403">
        <v>3.2126315473687499</v>
      </c>
      <c r="S32" s="194" t="s">
        <v>3991</v>
      </c>
    </row>
    <row r="33" spans="1:19">
      <c r="A33" s="242" t="s">
        <v>7421</v>
      </c>
      <c r="B33" s="296" t="s">
        <v>3985</v>
      </c>
      <c r="C33" s="255">
        <v>733</v>
      </c>
      <c r="D33" s="297">
        <v>66.016000000000005</v>
      </c>
      <c r="E33" s="255">
        <f t="shared" si="1"/>
        <v>0.60966002463701974</v>
      </c>
      <c r="F33" s="255">
        <v>23.9</v>
      </c>
      <c r="G33" s="255">
        <f t="shared" si="2"/>
        <v>-0.21491228070175442</v>
      </c>
      <c r="H33" s="248">
        <v>0.12</v>
      </c>
      <c r="I33" s="248"/>
      <c r="J33" s="248"/>
      <c r="K33" s="403">
        <v>18.487874999999999</v>
      </c>
      <c r="L33" s="403">
        <v>19.659949999999998</v>
      </c>
      <c r="M33" s="403">
        <v>21.757000000000001</v>
      </c>
      <c r="N33" s="403">
        <v>24.916800925925902</v>
      </c>
      <c r="O33" s="403">
        <v>28.072150000000001</v>
      </c>
      <c r="P33" s="403">
        <v>30.165099999999999</v>
      </c>
      <c r="Q33" s="403">
        <v>31.2651</v>
      </c>
      <c r="R33" s="403">
        <v>3.1618994953537598</v>
      </c>
      <c r="S33" s="194" t="s">
        <v>3991</v>
      </c>
    </row>
    <row r="34" spans="1:19">
      <c r="A34" s="242" t="s">
        <v>7422</v>
      </c>
      <c r="B34" s="296" t="s">
        <v>3985</v>
      </c>
      <c r="C34" s="248">
        <v>738.4</v>
      </c>
      <c r="D34" s="248">
        <f>66.016+0.284*(C34-733)/(885.4-733)</f>
        <v>66.026062992125986</v>
      </c>
      <c r="E34" s="248">
        <f t="shared" si="1"/>
        <v>0.61171581348347892</v>
      </c>
      <c r="F34" s="248">
        <v>24</v>
      </c>
      <c r="G34" s="248">
        <f>(F34-38.6)/68.4</f>
        <v>-0.21345029239766083</v>
      </c>
      <c r="H34" s="248">
        <v>0.25</v>
      </c>
      <c r="I34" s="248"/>
      <c r="J34" s="248"/>
      <c r="K34" s="403">
        <v>18.581975</v>
      </c>
      <c r="L34" s="403">
        <v>19.735949999999999</v>
      </c>
      <c r="M34" s="403">
        <v>21.82</v>
      </c>
      <c r="N34" s="403">
        <v>24.9808678148148</v>
      </c>
      <c r="O34" s="403">
        <v>28.133150000000001</v>
      </c>
      <c r="P34" s="403">
        <v>30.133150000000001</v>
      </c>
      <c r="Q34" s="403">
        <v>31.190999999999999</v>
      </c>
      <c r="R34" s="403">
        <v>3.1529280570462999</v>
      </c>
      <c r="S34" s="194" t="s">
        <v>3991</v>
      </c>
    </row>
    <row r="35" spans="1:19">
      <c r="A35" s="242" t="s">
        <v>7423</v>
      </c>
      <c r="B35" s="296" t="s">
        <v>3985</v>
      </c>
      <c r="C35" s="248">
        <v>741.4</v>
      </c>
      <c r="D35" s="248">
        <f>66.016+0.284*(C35-733)/(885.4-733)</f>
        <v>66.031653543307087</v>
      </c>
      <c r="E35" s="248">
        <f t="shared" si="1"/>
        <v>0.69519279617756058</v>
      </c>
      <c r="F35" s="248">
        <v>27.8</v>
      </c>
      <c r="G35" s="248">
        <f t="shared" si="2"/>
        <v>-0.15789473684210525</v>
      </c>
      <c r="H35" s="248">
        <v>0.11</v>
      </c>
      <c r="I35" s="248"/>
      <c r="J35" s="248"/>
      <c r="K35" s="403">
        <v>22.095949999999998</v>
      </c>
      <c r="L35" s="403">
        <v>23.3139</v>
      </c>
      <c r="M35" s="403">
        <v>25.417999999999999</v>
      </c>
      <c r="N35" s="403">
        <v>28.6498485185185</v>
      </c>
      <c r="O35" s="403">
        <v>31.928999999999998</v>
      </c>
      <c r="P35" s="403">
        <v>34.031100000000002</v>
      </c>
      <c r="Q35" s="403">
        <v>35.189075000000003</v>
      </c>
      <c r="R35" s="403">
        <v>3.2438878842401802</v>
      </c>
      <c r="S35" s="194" t="s">
        <v>3991</v>
      </c>
    </row>
    <row r="36" spans="1:19">
      <c r="A36" s="242" t="s">
        <v>7424</v>
      </c>
      <c r="B36" s="296" t="s">
        <v>3985</v>
      </c>
      <c r="C36" s="248">
        <v>763.5</v>
      </c>
      <c r="D36" s="248">
        <f t="shared" ref="D36:D39" si="4">66.016+0.284*(C36-733)/(885.4-733)</f>
        <v>66.072837270341211</v>
      </c>
      <c r="E36" s="248">
        <f t="shared" si="1"/>
        <v>0.70699314789271139</v>
      </c>
      <c r="F36" s="248">
        <v>28.3</v>
      </c>
      <c r="G36" s="248">
        <f t="shared" si="2"/>
        <v>-0.15058479532163743</v>
      </c>
      <c r="H36" s="248">
        <v>7.0000000000000007E-2</v>
      </c>
      <c r="I36" s="248"/>
      <c r="J36" s="248"/>
      <c r="K36" s="403">
        <v>22.542874999999999</v>
      </c>
      <c r="L36" s="403">
        <v>23.780999999999999</v>
      </c>
      <c r="M36" s="403">
        <v>25.972999999999999</v>
      </c>
      <c r="N36" s="403">
        <v>29.193685777777802</v>
      </c>
      <c r="O36" s="403">
        <v>32.517000000000003</v>
      </c>
      <c r="P36" s="403">
        <v>34.595199999999998</v>
      </c>
      <c r="Q36" s="403">
        <v>35.715074999999999</v>
      </c>
      <c r="R36" s="403">
        <v>3.2664534311818798</v>
      </c>
      <c r="S36" s="194" t="s">
        <v>3991</v>
      </c>
    </row>
    <row r="37" spans="1:19">
      <c r="A37" s="242" t="s">
        <v>7425</v>
      </c>
      <c r="B37" s="296" t="s">
        <v>3985</v>
      </c>
      <c r="C37" s="255">
        <v>778.8</v>
      </c>
      <c r="D37" s="255">
        <f t="shared" si="4"/>
        <v>66.10134908136483</v>
      </c>
      <c r="E37" s="255">
        <f t="shared" si="1"/>
        <v>0.72141826638538964</v>
      </c>
      <c r="F37" s="255">
        <v>28.9</v>
      </c>
      <c r="G37" s="255">
        <f t="shared" si="2"/>
        <v>-0.14181286549707606</v>
      </c>
      <c r="H37" s="248">
        <v>7.0000000000000007E-2</v>
      </c>
      <c r="I37" s="248"/>
      <c r="J37" s="248"/>
      <c r="K37" s="403">
        <v>23.194974999999999</v>
      </c>
      <c r="L37" s="403">
        <v>24.337</v>
      </c>
      <c r="M37" s="403">
        <v>26.525849999999998</v>
      </c>
      <c r="N37" s="403">
        <v>29.790880666666698</v>
      </c>
      <c r="O37" s="403">
        <v>33.070999999999998</v>
      </c>
      <c r="P37" s="403">
        <v>35.198050000000002</v>
      </c>
      <c r="Q37" s="403">
        <v>36.419049999999999</v>
      </c>
      <c r="R37" s="403">
        <v>3.2765862454182599</v>
      </c>
      <c r="S37" s="194" t="s">
        <v>3991</v>
      </c>
    </row>
    <row r="38" spans="1:19">
      <c r="A38" s="242" t="s">
        <v>7426</v>
      </c>
      <c r="B38" s="296" t="s">
        <v>3985</v>
      </c>
      <c r="C38" s="248">
        <v>812.3</v>
      </c>
      <c r="D38" s="248">
        <f t="shared" si="4"/>
        <v>66.16377690288715</v>
      </c>
      <c r="E38" s="248">
        <f t="shared" si="1"/>
        <v>0.6654254626211068</v>
      </c>
      <c r="F38" s="248">
        <v>26.5</v>
      </c>
      <c r="G38" s="248">
        <f t="shared" si="2"/>
        <v>-0.17690058479532164</v>
      </c>
      <c r="H38" s="248">
        <v>0.06</v>
      </c>
      <c r="I38" s="248"/>
      <c r="J38" s="248"/>
      <c r="K38" s="403">
        <v>20.72485</v>
      </c>
      <c r="L38" s="403">
        <v>21.949850000000001</v>
      </c>
      <c r="M38" s="403">
        <v>24.144850000000002</v>
      </c>
      <c r="N38" s="403">
        <v>27.329143962962998</v>
      </c>
      <c r="O38" s="403">
        <v>30.548999999999999</v>
      </c>
      <c r="P38" s="403">
        <v>32.688049999999997</v>
      </c>
      <c r="Q38" s="403">
        <v>33.732050000000001</v>
      </c>
      <c r="R38" s="403">
        <v>3.2146595367296902</v>
      </c>
      <c r="S38" s="194" t="s">
        <v>3991</v>
      </c>
    </row>
    <row r="39" spans="1:19">
      <c r="A39" s="242" t="s">
        <v>7427</v>
      </c>
      <c r="B39" s="296" t="s">
        <v>3985</v>
      </c>
      <c r="C39" s="248">
        <v>861.1</v>
      </c>
      <c r="D39" s="248">
        <f t="shared" si="4"/>
        <v>66.254716535433076</v>
      </c>
      <c r="E39" s="248">
        <f t="shared" si="1"/>
        <v>0.63908048418603125</v>
      </c>
      <c r="F39" s="248">
        <v>25.3</v>
      </c>
      <c r="G39" s="248">
        <f t="shared" si="2"/>
        <v>-0.19444444444444445</v>
      </c>
      <c r="H39" s="248">
        <v>0.08</v>
      </c>
      <c r="I39" s="248"/>
      <c r="J39" s="248"/>
      <c r="K39" s="403">
        <v>19.737825000000001</v>
      </c>
      <c r="L39" s="403">
        <v>20.86495</v>
      </c>
      <c r="M39" s="403">
        <v>23.025849999999998</v>
      </c>
      <c r="N39" s="403">
        <v>26.1928366666667</v>
      </c>
      <c r="O39" s="403">
        <v>29.383150000000001</v>
      </c>
      <c r="P39" s="403">
        <v>31.35915</v>
      </c>
      <c r="Q39" s="403">
        <v>32.433325000000004</v>
      </c>
      <c r="R39" s="403">
        <v>3.1674009357737298</v>
      </c>
      <c r="S39" s="194" t="s">
        <v>3991</v>
      </c>
    </row>
    <row r="40" spans="1:19">
      <c r="A40" s="242" t="s">
        <v>7428</v>
      </c>
      <c r="B40" s="296" t="s">
        <v>3985</v>
      </c>
      <c r="C40" s="248">
        <v>885.4</v>
      </c>
      <c r="D40" s="254">
        <v>66.3</v>
      </c>
      <c r="E40" s="248">
        <f t="shared" si="1"/>
        <v>0.63479219593504776</v>
      </c>
      <c r="F40" s="248">
        <v>25.1</v>
      </c>
      <c r="G40" s="248">
        <f t="shared" si="2"/>
        <v>-0.19736842105263155</v>
      </c>
      <c r="H40" s="248">
        <v>0.09</v>
      </c>
      <c r="I40" s="248"/>
      <c r="J40" s="248"/>
      <c r="K40" s="403">
        <v>19.503975000000001</v>
      </c>
      <c r="L40" s="403">
        <v>20.692</v>
      </c>
      <c r="M40" s="403">
        <v>22.847000000000001</v>
      </c>
      <c r="N40" s="403">
        <v>25.984989296296298</v>
      </c>
      <c r="O40" s="403">
        <v>29.165299999999998</v>
      </c>
      <c r="P40" s="403">
        <v>31.227049999999998</v>
      </c>
      <c r="Q40" s="403">
        <v>32.321024999999999</v>
      </c>
      <c r="R40" s="403">
        <v>3.1674183982661099</v>
      </c>
      <c r="S40" s="194" t="s">
        <v>3991</v>
      </c>
    </row>
    <row r="41" spans="1:19">
      <c r="A41" s="242" t="s">
        <v>7429</v>
      </c>
      <c r="B41" s="298" t="s">
        <v>4965</v>
      </c>
      <c r="C41" s="299">
        <v>7.2</v>
      </c>
      <c r="D41" s="299">
        <v>66.016000000000005</v>
      </c>
      <c r="E41" s="255">
        <f t="shared" si="1"/>
        <v>0.59827462716162894</v>
      </c>
      <c r="F41" s="299">
        <v>23.34</v>
      </c>
      <c r="G41" s="255">
        <f t="shared" si="2"/>
        <v>-0.22309941520467838</v>
      </c>
      <c r="H41" s="194" t="s">
        <v>4966</v>
      </c>
      <c r="I41" s="194"/>
      <c r="J41" s="194"/>
      <c r="K41" s="403">
        <v>17.966975000000001</v>
      </c>
      <c r="L41" s="403">
        <v>19.11795</v>
      </c>
      <c r="M41" s="403">
        <v>21.224</v>
      </c>
      <c r="N41" s="403">
        <v>24.399250962962999</v>
      </c>
      <c r="O41" s="403">
        <v>27.58915</v>
      </c>
      <c r="P41" s="403">
        <v>29.6081</v>
      </c>
      <c r="Q41" s="403">
        <v>30.742025000000002</v>
      </c>
      <c r="R41" s="403">
        <v>3.1690818335398001</v>
      </c>
      <c r="S41" s="194" t="s">
        <v>3992</v>
      </c>
    </row>
    <row r="42" spans="1:19">
      <c r="A42" s="242" t="s">
        <v>7430</v>
      </c>
      <c r="B42" s="298" t="s">
        <v>3987</v>
      </c>
      <c r="C42" s="299">
        <v>6.4</v>
      </c>
      <c r="D42" s="297">
        <v>66.016000000000005</v>
      </c>
      <c r="E42" s="255">
        <f t="shared" si="1"/>
        <v>0.61431598033828483</v>
      </c>
      <c r="F42" s="299">
        <v>24.126000000000001</v>
      </c>
      <c r="G42" s="255">
        <f t="shared" si="2"/>
        <v>-0.21160818713450291</v>
      </c>
      <c r="H42" s="194" t="s">
        <v>4966</v>
      </c>
      <c r="I42" s="194"/>
      <c r="J42" s="194"/>
      <c r="K42" s="403">
        <v>18.700975</v>
      </c>
      <c r="L42" s="403">
        <v>19.853999999999999</v>
      </c>
      <c r="M42" s="403">
        <v>21.942</v>
      </c>
      <c r="N42" s="403">
        <v>25.109709407407401</v>
      </c>
      <c r="O42" s="403">
        <v>28.285299999999999</v>
      </c>
      <c r="P42" s="403">
        <v>30.26905</v>
      </c>
      <c r="Q42" s="403">
        <v>31.364999999999998</v>
      </c>
      <c r="R42" s="403">
        <v>3.1520407733606</v>
      </c>
      <c r="S42" s="194" t="s">
        <v>3992</v>
      </c>
    </row>
    <row r="43" spans="1:19">
      <c r="A43" s="242" t="s">
        <v>7431</v>
      </c>
      <c r="B43" s="298" t="s">
        <v>3987</v>
      </c>
      <c r="C43" s="196">
        <v>-125</v>
      </c>
      <c r="D43" s="196">
        <f>66.016+0.284*(6.4-C43)/(6.4+425)</f>
        <v>66.102503477051471</v>
      </c>
      <c r="E43" s="255">
        <f t="shared" si="1"/>
        <v>0.77267538288281457</v>
      </c>
      <c r="F43" s="196">
        <v>30.939</v>
      </c>
      <c r="G43" s="255">
        <f t="shared" si="2"/>
        <v>-0.1120029239766082</v>
      </c>
      <c r="H43" s="194" t="s">
        <v>4966</v>
      </c>
      <c r="I43" s="194"/>
      <c r="J43" s="194"/>
      <c r="K43" s="403">
        <v>25.328949999999999</v>
      </c>
      <c r="L43" s="403">
        <v>26.574000000000002</v>
      </c>
      <c r="M43" s="403">
        <v>28.765000000000001</v>
      </c>
      <c r="N43" s="403">
        <v>32.100521000000001</v>
      </c>
      <c r="O43" s="403">
        <v>35.517150000000001</v>
      </c>
      <c r="P43" s="403">
        <v>37.725000000000001</v>
      </c>
      <c r="Q43" s="403">
        <v>38.825024999999997</v>
      </c>
      <c r="R43" s="403">
        <v>3.3633184984223798</v>
      </c>
      <c r="S43" s="194" t="s">
        <v>3992</v>
      </c>
    </row>
    <row r="44" spans="1:19">
      <c r="A44" s="242" t="s">
        <v>7432</v>
      </c>
      <c r="B44" s="298" t="s">
        <v>3987</v>
      </c>
      <c r="C44" s="194">
        <v>-425</v>
      </c>
      <c r="D44" s="300">
        <v>66.3</v>
      </c>
      <c r="E44" s="248">
        <f t="shared" si="1"/>
        <v>0.75267620605383145</v>
      </c>
      <c r="F44" s="194">
        <v>30.16</v>
      </c>
      <c r="G44" s="248">
        <f t="shared" si="2"/>
        <v>-0.12339181286549708</v>
      </c>
      <c r="H44" s="194" t="s">
        <v>4966</v>
      </c>
      <c r="I44" s="194"/>
      <c r="J44" s="194"/>
      <c r="K44" s="403">
        <v>24.48995</v>
      </c>
      <c r="L44" s="403">
        <v>25.713899999999999</v>
      </c>
      <c r="M44" s="403">
        <v>27.921849999999999</v>
      </c>
      <c r="N44" s="403">
        <v>31.194953740740701</v>
      </c>
      <c r="O44" s="403">
        <v>34.5563</v>
      </c>
      <c r="P44" s="403">
        <v>36.743049999999997</v>
      </c>
      <c r="Q44" s="403">
        <v>37.813025000000003</v>
      </c>
      <c r="R44" s="403">
        <v>3.3209897020138901</v>
      </c>
      <c r="S44" s="194" t="s">
        <v>3992</v>
      </c>
    </row>
    <row r="45" spans="1:19">
      <c r="A45" s="242" t="s">
        <v>7433</v>
      </c>
      <c r="B45" s="296" t="s">
        <v>3985</v>
      </c>
      <c r="C45" s="248">
        <v>650.70000000000005</v>
      </c>
      <c r="D45" s="248"/>
      <c r="E45" s="301">
        <f t="shared" si="1"/>
        <v>0.45182552327148034</v>
      </c>
      <c r="F45" s="301">
        <v>15</v>
      </c>
      <c r="G45" s="301">
        <f>(F45-38.6)/68.4</f>
        <v>-0.34502923976608185</v>
      </c>
      <c r="H45" s="301">
        <v>0.74</v>
      </c>
      <c r="I45" s="301"/>
      <c r="J45" s="301"/>
      <c r="K45" s="403">
        <v>11.844925</v>
      </c>
      <c r="L45" s="403">
        <v>12.847</v>
      </c>
      <c r="M45" s="403">
        <v>14.835000000000001</v>
      </c>
      <c r="N45" s="403">
        <v>17.960562062963</v>
      </c>
      <c r="O45" s="403">
        <v>21.026</v>
      </c>
      <c r="P45" s="403">
        <v>22.84</v>
      </c>
      <c r="Q45" s="403">
        <v>23.861000000000001</v>
      </c>
      <c r="R45" s="403">
        <v>3.0445990075973102</v>
      </c>
      <c r="S45" s="194" t="s">
        <v>3991</v>
      </c>
    </row>
    <row r="46" spans="1:19">
      <c r="A46" s="242" t="s">
        <v>7434</v>
      </c>
      <c r="B46" s="296" t="s">
        <v>3985</v>
      </c>
      <c r="C46" s="248">
        <v>711.7</v>
      </c>
      <c r="D46" s="248"/>
      <c r="E46" s="301">
        <f t="shared" si="1"/>
        <v>0.4413029616837798</v>
      </c>
      <c r="F46" s="301">
        <v>14.3</v>
      </c>
      <c r="G46" s="301">
        <f>(F46-38.6)/68.4</f>
        <v>-0.35526315789473684</v>
      </c>
      <c r="H46" s="301">
        <v>0.72</v>
      </c>
      <c r="I46" s="301"/>
      <c r="J46" s="301"/>
      <c r="K46" s="403">
        <v>11.244975</v>
      </c>
      <c r="L46" s="403">
        <v>12.3119</v>
      </c>
      <c r="M46" s="403">
        <v>14.323549999999999</v>
      </c>
      <c r="N46" s="403">
        <v>17.478398066666699</v>
      </c>
      <c r="O46" s="403">
        <v>20.568300000000001</v>
      </c>
      <c r="P46" s="403">
        <v>22.386050000000001</v>
      </c>
      <c r="Q46" s="403">
        <v>23.398099999999999</v>
      </c>
      <c r="R46" s="403">
        <v>3.0636045467130102</v>
      </c>
      <c r="S46" s="194" t="s">
        <v>3991</v>
      </c>
    </row>
    <row r="47" spans="1:19">
      <c r="A47" s="242" t="s">
        <v>7435</v>
      </c>
      <c r="B47" s="248" t="s">
        <v>3984</v>
      </c>
      <c r="C47" s="248">
        <v>1141.5</v>
      </c>
      <c r="D47" s="248"/>
      <c r="E47" s="301">
        <f t="shared" si="1"/>
        <v>0.42526042684161081</v>
      </c>
      <c r="F47" s="301">
        <v>13.2</v>
      </c>
      <c r="G47" s="301">
        <f>(F47-38.6)/68.4</f>
        <v>-0.37134502923976609</v>
      </c>
      <c r="H47" s="301">
        <v>0.97</v>
      </c>
      <c r="I47" s="301"/>
      <c r="J47" s="301"/>
      <c r="K47" s="403">
        <v>10.654975</v>
      </c>
      <c r="L47" s="403">
        <v>11.628</v>
      </c>
      <c r="M47" s="403">
        <v>13.64785</v>
      </c>
      <c r="N47" s="403">
        <v>16.768147166666701</v>
      </c>
      <c r="O47" s="403">
        <v>19.831</v>
      </c>
      <c r="P47" s="403">
        <v>21.620999999999999</v>
      </c>
      <c r="Q47" s="403">
        <v>22.635000000000002</v>
      </c>
      <c r="R47" s="403">
        <v>3.0365896960643002</v>
      </c>
      <c r="S47" s="194" t="s">
        <v>3991</v>
      </c>
    </row>
    <row r="48" spans="1:19" ht="14.4">
      <c r="A48" s="431"/>
      <c r="B48" s="431"/>
      <c r="C48" s="431"/>
      <c r="D48" s="431"/>
      <c r="E48" s="431"/>
      <c r="F48" s="431"/>
      <c r="G48" s="431"/>
      <c r="H48" s="431"/>
      <c r="I48" s="431"/>
      <c r="J48" s="431"/>
      <c r="K48" s="439" t="s">
        <v>9521</v>
      </c>
      <c r="L48" s="440"/>
      <c r="M48" s="440"/>
      <c r="N48" s="440"/>
      <c r="O48" s="440"/>
      <c r="P48" s="440"/>
      <c r="Q48" s="440"/>
      <c r="R48" s="440"/>
      <c r="S48" s="431"/>
    </row>
    <row r="49" spans="1:19" ht="11.4" thickBot="1">
      <c r="A49" s="430"/>
      <c r="B49" s="430"/>
      <c r="C49" s="430"/>
      <c r="D49" s="430"/>
      <c r="E49" s="430"/>
      <c r="F49" s="430"/>
      <c r="G49" s="430"/>
      <c r="H49" s="430"/>
      <c r="I49" s="430"/>
      <c r="J49" s="430"/>
      <c r="K49" s="251">
        <v>2.5000000000000001E-2</v>
      </c>
      <c r="L49" s="251">
        <v>0.05</v>
      </c>
      <c r="M49" s="251">
        <v>0.15</v>
      </c>
      <c r="N49" s="251" t="s">
        <v>9519</v>
      </c>
      <c r="O49" s="251">
        <v>0.85</v>
      </c>
      <c r="P49" s="251">
        <v>0.95</v>
      </c>
      <c r="Q49" s="251">
        <v>0.97499999999999998</v>
      </c>
      <c r="R49" s="251" t="s">
        <v>9518</v>
      </c>
      <c r="S49" s="430"/>
    </row>
    <row r="50" spans="1:19" ht="11.4" thickTop="1">
      <c r="A50" s="242" t="s">
        <v>7436</v>
      </c>
      <c r="B50" s="194" t="s">
        <v>4458</v>
      </c>
      <c r="C50" s="194">
        <v>1260.55</v>
      </c>
      <c r="D50" s="300">
        <v>66.016000000000005</v>
      </c>
      <c r="I50" s="196">
        <v>-1.83</v>
      </c>
      <c r="J50" s="302" t="s">
        <v>4463</v>
      </c>
      <c r="K50" s="403">
        <v>15.4966584535627</v>
      </c>
      <c r="L50" s="403">
        <v>16.176949433613501</v>
      </c>
      <c r="M50" s="403">
        <v>17.518900862675899</v>
      </c>
      <c r="N50" s="403">
        <v>19.680777878896698</v>
      </c>
      <c r="O50" s="403">
        <v>21.856883432539099</v>
      </c>
      <c r="P50" s="403">
        <v>23.178387705819301</v>
      </c>
      <c r="Q50" s="403">
        <v>23.874477536617199</v>
      </c>
      <c r="R50" s="403">
        <v>2.1215095968781101</v>
      </c>
      <c r="S50" s="194" t="s">
        <v>4464</v>
      </c>
    </row>
    <row r="51" spans="1:19">
      <c r="A51" s="242" t="s">
        <v>7437</v>
      </c>
      <c r="B51" s="194" t="s">
        <v>4458</v>
      </c>
      <c r="C51" s="194">
        <v>1260.6199999999999</v>
      </c>
      <c r="D51" s="194">
        <f>66.016+0.284*(C51-1260.55)/(1266-1260.55)</f>
        <v>66.01964770642202</v>
      </c>
      <c r="I51" s="194">
        <v>-2.11</v>
      </c>
      <c r="J51" s="302" t="s">
        <v>4463</v>
      </c>
      <c r="K51" s="403">
        <v>16.5415608339725</v>
      </c>
      <c r="L51" s="403">
        <v>17.273475461281699</v>
      </c>
      <c r="M51" s="403">
        <v>18.519884953390701</v>
      </c>
      <c r="N51" s="403">
        <v>20.7196596090984</v>
      </c>
      <c r="O51" s="403">
        <v>22.921970549131402</v>
      </c>
      <c r="P51" s="403">
        <v>24.1681250520985</v>
      </c>
      <c r="Q51" s="403">
        <v>24.8941174892128</v>
      </c>
      <c r="R51" s="403">
        <v>2.11857360277935</v>
      </c>
      <c r="S51" s="194" t="s">
        <v>4465</v>
      </c>
    </row>
    <row r="52" spans="1:19">
      <c r="A52" s="242" t="s">
        <v>7438</v>
      </c>
      <c r="B52" s="194" t="s">
        <v>4458</v>
      </c>
      <c r="C52" s="194">
        <v>1260.68</v>
      </c>
      <c r="D52" s="194">
        <f t="shared" ref="D52:D70" si="5">66.016+0.284*(C52-1260.55)/(1266-1260.55)</f>
        <v>66.022774311926611</v>
      </c>
      <c r="I52" s="194">
        <v>-2.2999999999999998</v>
      </c>
      <c r="J52" s="302" t="s">
        <v>4463</v>
      </c>
      <c r="K52" s="403">
        <v>17.099850645730999</v>
      </c>
      <c r="L52" s="403">
        <v>17.841108266965701</v>
      </c>
      <c r="M52" s="403">
        <v>19.1132830974753</v>
      </c>
      <c r="N52" s="403">
        <v>21.332589106226798</v>
      </c>
      <c r="O52" s="403">
        <v>23.585056849142099</v>
      </c>
      <c r="P52" s="403">
        <v>24.899984898206402</v>
      </c>
      <c r="Q52" s="403">
        <v>25.554512247002901</v>
      </c>
      <c r="R52" s="403">
        <v>2.16266321601432</v>
      </c>
      <c r="S52" s="194" t="s">
        <v>4465</v>
      </c>
    </row>
    <row r="53" spans="1:19">
      <c r="A53" s="242" t="s">
        <v>7439</v>
      </c>
      <c r="B53" s="194" t="s">
        <v>4459</v>
      </c>
      <c r="C53" s="194">
        <v>1260.77</v>
      </c>
      <c r="D53" s="194">
        <f t="shared" si="5"/>
        <v>66.027464220183489</v>
      </c>
      <c r="I53" s="194">
        <v>-2.23</v>
      </c>
      <c r="J53" s="302" t="s">
        <v>4463</v>
      </c>
      <c r="K53" s="403">
        <v>16.879431685285599</v>
      </c>
      <c r="L53" s="403">
        <v>17.533393302821398</v>
      </c>
      <c r="M53" s="403">
        <v>18.9070592870684</v>
      </c>
      <c r="N53" s="403">
        <v>21.1093059011578</v>
      </c>
      <c r="O53" s="403">
        <v>23.334345204788299</v>
      </c>
      <c r="P53" s="403">
        <v>24.637359446535999</v>
      </c>
      <c r="Q53" s="403">
        <v>25.347768089040301</v>
      </c>
      <c r="R53" s="403">
        <v>2.1526905631228699</v>
      </c>
      <c r="S53" s="194" t="s">
        <v>4465</v>
      </c>
    </row>
    <row r="54" spans="1:19">
      <c r="A54" s="242" t="s">
        <v>7440</v>
      </c>
      <c r="B54" s="194" t="s">
        <v>4460</v>
      </c>
      <c r="C54" s="194">
        <v>1260.8499999999999</v>
      </c>
      <c r="D54" s="194">
        <f t="shared" si="5"/>
        <v>66.031633027522943</v>
      </c>
      <c r="I54" s="194">
        <v>-1.99</v>
      </c>
      <c r="J54" s="302" t="s">
        <v>4463</v>
      </c>
      <c r="K54" s="403">
        <v>16.111074582200398</v>
      </c>
      <c r="L54" s="403">
        <v>16.767092499314401</v>
      </c>
      <c r="M54" s="403">
        <v>18.1471673869667</v>
      </c>
      <c r="N54" s="403">
        <v>20.290994562589098</v>
      </c>
      <c r="O54" s="403">
        <v>22.4820486094894</v>
      </c>
      <c r="P54" s="403">
        <v>23.733668111648001</v>
      </c>
      <c r="Q54" s="403">
        <v>24.454418215278402</v>
      </c>
      <c r="R54" s="403">
        <v>2.1200664131532498</v>
      </c>
      <c r="S54" s="194" t="s">
        <v>4465</v>
      </c>
    </row>
    <row r="55" spans="1:19">
      <c r="A55" s="242" t="s">
        <v>7441</v>
      </c>
      <c r="B55" s="194" t="s">
        <v>4458</v>
      </c>
      <c r="C55" s="194">
        <v>1260.9000000000001</v>
      </c>
      <c r="D55" s="194">
        <f t="shared" si="5"/>
        <v>66.034238532110109</v>
      </c>
      <c r="I55" s="194">
        <v>-2.16</v>
      </c>
      <c r="J55" s="302" t="s">
        <v>4463</v>
      </c>
      <c r="K55" s="403">
        <v>16.684287513716999</v>
      </c>
      <c r="L55" s="403">
        <v>17.375856489144301</v>
      </c>
      <c r="M55" s="403">
        <v>18.6388093823223</v>
      </c>
      <c r="N55" s="403">
        <v>20.840114879056099</v>
      </c>
      <c r="O55" s="403">
        <v>23.061981060089199</v>
      </c>
      <c r="P55" s="403">
        <v>24.397709353455301</v>
      </c>
      <c r="Q55" s="403">
        <v>25.085664100567101</v>
      </c>
      <c r="R55" s="403">
        <v>2.1274145352118299</v>
      </c>
      <c r="S55" s="194" t="s">
        <v>4464</v>
      </c>
    </row>
    <row r="56" spans="1:19">
      <c r="A56" s="242" t="s">
        <v>7442</v>
      </c>
      <c r="B56" s="194" t="s">
        <v>4458</v>
      </c>
      <c r="C56" s="194">
        <v>1260.9100000000001</v>
      </c>
      <c r="D56" s="194">
        <f t="shared" si="5"/>
        <v>66.034759633027534</v>
      </c>
      <c r="I56" s="194">
        <v>-2.06</v>
      </c>
      <c r="J56" s="302" t="s">
        <v>4463</v>
      </c>
      <c r="K56" s="403">
        <v>16.324841112172798</v>
      </c>
      <c r="L56" s="403">
        <v>16.982255260617901</v>
      </c>
      <c r="M56" s="403">
        <v>18.273513469888702</v>
      </c>
      <c r="N56" s="403">
        <v>20.503725158646301</v>
      </c>
      <c r="O56" s="403">
        <v>22.775422324215501</v>
      </c>
      <c r="P56" s="403">
        <v>24.067575872048401</v>
      </c>
      <c r="Q56" s="403">
        <v>24.672938625564701</v>
      </c>
      <c r="R56" s="403">
        <v>2.15009665531674</v>
      </c>
      <c r="S56" s="194" t="s">
        <v>4464</v>
      </c>
    </row>
    <row r="57" spans="1:19">
      <c r="A57" s="242" t="s">
        <v>7443</v>
      </c>
      <c r="B57" s="194" t="s">
        <v>4459</v>
      </c>
      <c r="C57" s="194">
        <v>1261</v>
      </c>
      <c r="D57" s="194">
        <f t="shared" si="5"/>
        <v>66.039449541284412</v>
      </c>
      <c r="I57" s="194">
        <v>-2.16</v>
      </c>
      <c r="J57" s="302" t="s">
        <v>4463</v>
      </c>
      <c r="K57" s="403">
        <v>16.716441972532301</v>
      </c>
      <c r="L57" s="403">
        <v>17.396422428212201</v>
      </c>
      <c r="M57" s="403">
        <v>18.6390460998098</v>
      </c>
      <c r="N57" s="403">
        <v>20.865189587414498</v>
      </c>
      <c r="O57" s="403">
        <v>23.067813405522699</v>
      </c>
      <c r="P57" s="403">
        <v>24.3678509071222</v>
      </c>
      <c r="Q57" s="403">
        <v>24.979983080909999</v>
      </c>
      <c r="R57" s="403">
        <v>2.1300874239162502</v>
      </c>
      <c r="S57" s="194" t="s">
        <v>4464</v>
      </c>
    </row>
    <row r="58" spans="1:19">
      <c r="A58" s="242" t="s">
        <v>7444</v>
      </c>
      <c r="B58" s="194" t="s">
        <v>4458</v>
      </c>
      <c r="C58" s="194">
        <v>1261.5</v>
      </c>
      <c r="D58" s="194">
        <f t="shared" si="5"/>
        <v>66.065504587155971</v>
      </c>
      <c r="I58" s="194">
        <v>-2.76</v>
      </c>
      <c r="J58" s="302" t="s">
        <v>4463</v>
      </c>
      <c r="K58" s="403">
        <v>18.768341115965899</v>
      </c>
      <c r="L58" s="403">
        <v>19.4699529498454</v>
      </c>
      <c r="M58" s="403">
        <v>20.7564540240638</v>
      </c>
      <c r="N58" s="403">
        <v>22.9972407223439</v>
      </c>
      <c r="O58" s="403">
        <v>25.271205122427599</v>
      </c>
      <c r="P58" s="403">
        <v>26.551430991147999</v>
      </c>
      <c r="Q58" s="403">
        <v>27.230891540857399</v>
      </c>
      <c r="R58" s="403">
        <v>2.1652715842696</v>
      </c>
      <c r="S58" s="194" t="s">
        <v>4465</v>
      </c>
    </row>
    <row r="59" spans="1:19">
      <c r="A59" s="242" t="s">
        <v>7445</v>
      </c>
      <c r="B59" s="194" t="s">
        <v>4459</v>
      </c>
      <c r="C59" s="194">
        <v>1261.82</v>
      </c>
      <c r="D59" s="194">
        <f t="shared" si="5"/>
        <v>66.082179816513772</v>
      </c>
      <c r="I59" s="194">
        <v>-2.65</v>
      </c>
      <c r="J59" s="302" t="s">
        <v>4463</v>
      </c>
      <c r="K59" s="403">
        <v>18.331931374093099</v>
      </c>
      <c r="L59" s="403">
        <v>19.0500276882658</v>
      </c>
      <c r="M59" s="403">
        <v>20.326768942701001</v>
      </c>
      <c r="N59" s="403">
        <v>22.566116205993399</v>
      </c>
      <c r="O59" s="403">
        <v>24.783649717588101</v>
      </c>
      <c r="P59" s="403">
        <v>26.064578605650201</v>
      </c>
      <c r="Q59" s="403">
        <v>26.722294268705699</v>
      </c>
      <c r="R59" s="403">
        <v>2.15004087327315</v>
      </c>
      <c r="S59" s="194" t="s">
        <v>4464</v>
      </c>
    </row>
    <row r="60" spans="1:19">
      <c r="A60" s="242" t="s">
        <v>7446</v>
      </c>
      <c r="B60" s="194" t="s">
        <v>4458</v>
      </c>
      <c r="C60" s="194">
        <v>1262</v>
      </c>
      <c r="D60" s="194">
        <f t="shared" si="5"/>
        <v>66.091559633027529</v>
      </c>
      <c r="I60" s="196">
        <v>-3.22</v>
      </c>
      <c r="J60" s="302" t="s">
        <v>4463</v>
      </c>
      <c r="K60" s="403">
        <v>20.5045624416789</v>
      </c>
      <c r="L60" s="403">
        <v>21.127417783562699</v>
      </c>
      <c r="M60" s="403">
        <v>22.4055278748163</v>
      </c>
      <c r="N60" s="403">
        <v>24.6059398197694</v>
      </c>
      <c r="O60" s="403">
        <v>26.775672167311299</v>
      </c>
      <c r="P60" s="403">
        <v>28.059229585412201</v>
      </c>
      <c r="Q60" s="403">
        <v>28.7463857871215</v>
      </c>
      <c r="R60" s="403">
        <v>2.1175708524499601</v>
      </c>
      <c r="S60" s="194" t="s">
        <v>4464</v>
      </c>
    </row>
    <row r="61" spans="1:19">
      <c r="A61" s="242" t="s">
        <v>7447</v>
      </c>
      <c r="B61" s="194" t="s">
        <v>4458</v>
      </c>
      <c r="C61" s="194">
        <v>1262.5</v>
      </c>
      <c r="D61" s="194">
        <f t="shared" si="5"/>
        <v>66.117614678899088</v>
      </c>
      <c r="I61" s="196">
        <v>-3.02</v>
      </c>
      <c r="J61" s="302" t="s">
        <v>4463</v>
      </c>
      <c r="K61" s="403">
        <v>19.670522519020199</v>
      </c>
      <c r="L61" s="403">
        <v>20.383603585193399</v>
      </c>
      <c r="M61" s="403">
        <v>21.6818806241975</v>
      </c>
      <c r="N61" s="403">
        <v>23.888890507016299</v>
      </c>
      <c r="O61" s="403">
        <v>26.1090854305676</v>
      </c>
      <c r="P61" s="403">
        <v>27.405164370182799</v>
      </c>
      <c r="Q61" s="403">
        <v>28.097587226921501</v>
      </c>
      <c r="R61" s="403">
        <v>2.1470940745028999</v>
      </c>
      <c r="S61" s="194" t="s">
        <v>4465</v>
      </c>
    </row>
    <row r="62" spans="1:19">
      <c r="A62" s="242" t="s">
        <v>7448</v>
      </c>
      <c r="B62" s="194" t="s">
        <v>4458</v>
      </c>
      <c r="C62" s="194">
        <v>1263</v>
      </c>
      <c r="D62" s="194">
        <f t="shared" si="5"/>
        <v>66.143669724770646</v>
      </c>
      <c r="I62" s="194">
        <v>-2.88</v>
      </c>
      <c r="J62" s="302" t="s">
        <v>4463</v>
      </c>
      <c r="K62" s="403">
        <v>19.203564545122202</v>
      </c>
      <c r="L62" s="403">
        <v>19.9086914575505</v>
      </c>
      <c r="M62" s="403">
        <v>21.216436106800501</v>
      </c>
      <c r="N62" s="403">
        <v>23.436546895088998</v>
      </c>
      <c r="O62" s="403">
        <v>25.672065774726502</v>
      </c>
      <c r="P62" s="403">
        <v>26.926886671062899</v>
      </c>
      <c r="Q62" s="403">
        <v>27.658295143058901</v>
      </c>
      <c r="R62" s="403">
        <v>2.1431606461582802</v>
      </c>
      <c r="S62" s="194" t="s">
        <v>4465</v>
      </c>
    </row>
    <row r="63" spans="1:19">
      <c r="A63" s="242" t="s">
        <v>7449</v>
      </c>
      <c r="B63" s="194" t="s">
        <v>4458</v>
      </c>
      <c r="C63" s="194">
        <v>1263.5</v>
      </c>
      <c r="D63" s="194">
        <f t="shared" si="5"/>
        <v>66.169724770642205</v>
      </c>
      <c r="I63" s="194">
        <v>-2.9</v>
      </c>
      <c r="J63" s="302" t="s">
        <v>4463</v>
      </c>
      <c r="K63" s="403">
        <v>19.333575458011801</v>
      </c>
      <c r="L63" s="403">
        <v>20.000908372680801</v>
      </c>
      <c r="M63" s="403">
        <v>21.2513600734374</v>
      </c>
      <c r="N63" s="403">
        <v>23.467835096410301</v>
      </c>
      <c r="O63" s="403">
        <v>25.646930772530101</v>
      </c>
      <c r="P63" s="403">
        <v>26.9908252191487</v>
      </c>
      <c r="Q63" s="403">
        <v>27.7261039101904</v>
      </c>
      <c r="R63" s="403">
        <v>2.1258567036812801</v>
      </c>
      <c r="S63" s="194" t="s">
        <v>4464</v>
      </c>
    </row>
    <row r="64" spans="1:19">
      <c r="A64" s="242" t="s">
        <v>7450</v>
      </c>
      <c r="B64" s="194" t="s">
        <v>4459</v>
      </c>
      <c r="C64" s="194">
        <v>1264</v>
      </c>
      <c r="D64" s="194">
        <f t="shared" si="5"/>
        <v>66.195779816513763</v>
      </c>
      <c r="I64" s="194">
        <v>-2.87</v>
      </c>
      <c r="J64" s="302" t="s">
        <v>4463</v>
      </c>
      <c r="K64" s="403">
        <v>19.306170201546699</v>
      </c>
      <c r="L64" s="403">
        <v>19.951967696130499</v>
      </c>
      <c r="M64" s="403">
        <v>21.195242559584301</v>
      </c>
      <c r="N64" s="403">
        <v>23.4006185937716</v>
      </c>
      <c r="O64" s="403">
        <v>25.623084763124801</v>
      </c>
      <c r="P64" s="403">
        <v>26.921857629178501</v>
      </c>
      <c r="Q64" s="403">
        <v>27.532693547345101</v>
      </c>
      <c r="R64" s="403">
        <v>2.12294612988596</v>
      </c>
      <c r="S64" s="194" t="s">
        <v>4464</v>
      </c>
    </row>
    <row r="65" spans="1:19">
      <c r="A65" s="242" t="s">
        <v>7451</v>
      </c>
      <c r="B65" s="194" t="s">
        <v>4458</v>
      </c>
      <c r="C65" s="194">
        <v>1265.0999999999999</v>
      </c>
      <c r="D65" s="194">
        <f t="shared" si="5"/>
        <v>66.253100917431198</v>
      </c>
      <c r="I65" s="194">
        <v>-2.89</v>
      </c>
      <c r="J65" s="302" t="s">
        <v>4463</v>
      </c>
      <c r="K65" s="403">
        <v>19.315195696072799</v>
      </c>
      <c r="L65" s="403">
        <v>19.953094507522401</v>
      </c>
      <c r="M65" s="403">
        <v>21.214807956458301</v>
      </c>
      <c r="N65" s="403">
        <v>23.459786401703699</v>
      </c>
      <c r="O65" s="403">
        <v>25.664481494691</v>
      </c>
      <c r="P65" s="403">
        <v>26.936623834751799</v>
      </c>
      <c r="Q65" s="403">
        <v>27.570178029781399</v>
      </c>
      <c r="R65" s="403">
        <v>2.1272643400556301</v>
      </c>
      <c r="S65" s="194" t="s">
        <v>4465</v>
      </c>
    </row>
    <row r="66" spans="1:19">
      <c r="A66" s="242" t="s">
        <v>7452</v>
      </c>
      <c r="B66" s="194" t="s">
        <v>4458</v>
      </c>
      <c r="C66" s="194">
        <v>1266</v>
      </c>
      <c r="D66" s="300">
        <f t="shared" si="5"/>
        <v>66.300000000000011</v>
      </c>
      <c r="I66" s="194">
        <v>-1.98</v>
      </c>
      <c r="J66" s="302" t="s">
        <v>4463</v>
      </c>
      <c r="K66" s="403">
        <v>16.065593638289201</v>
      </c>
      <c r="L66" s="403">
        <v>16.738889767718899</v>
      </c>
      <c r="M66" s="403">
        <v>18.046939791502101</v>
      </c>
      <c r="N66" s="403">
        <v>20.2312990895092</v>
      </c>
      <c r="O66" s="403">
        <v>22.431972871960401</v>
      </c>
      <c r="P66" s="403">
        <v>23.775956966516102</v>
      </c>
      <c r="Q66" s="403">
        <v>24.402893266717498</v>
      </c>
      <c r="R66" s="403">
        <v>2.1349890471408299</v>
      </c>
      <c r="S66" s="194" t="s">
        <v>4465</v>
      </c>
    </row>
    <row r="67" spans="1:19">
      <c r="A67" s="242" t="s">
        <v>7453</v>
      </c>
      <c r="B67" s="194" t="s">
        <v>4458</v>
      </c>
      <c r="C67" s="194">
        <v>1267</v>
      </c>
      <c r="D67" s="194">
        <f t="shared" si="5"/>
        <v>66.352110091743128</v>
      </c>
      <c r="I67" s="194">
        <v>-2.2200000000000002</v>
      </c>
      <c r="J67" s="302" t="s">
        <v>4463</v>
      </c>
      <c r="K67" s="403">
        <v>16.898662298728901</v>
      </c>
      <c r="L67" s="403">
        <v>17.5948267249304</v>
      </c>
      <c r="M67" s="403">
        <v>18.922098287945602</v>
      </c>
      <c r="N67" s="403">
        <v>21.078915545859601</v>
      </c>
      <c r="O67" s="403">
        <v>23.252534549733902</v>
      </c>
      <c r="P67" s="403">
        <v>24.534294861405701</v>
      </c>
      <c r="Q67" s="403">
        <v>25.250037082172</v>
      </c>
      <c r="R67" s="403">
        <v>2.12212929844243</v>
      </c>
      <c r="S67" s="194" t="s">
        <v>4465</v>
      </c>
    </row>
    <row r="68" spans="1:19">
      <c r="A68" s="242" t="s">
        <v>7454</v>
      </c>
      <c r="B68" s="194" t="s">
        <v>4458</v>
      </c>
      <c r="C68" s="194">
        <v>1268</v>
      </c>
      <c r="D68" s="194">
        <f t="shared" si="5"/>
        <v>66.404220183486245</v>
      </c>
      <c r="I68" s="194">
        <v>-1.99</v>
      </c>
      <c r="J68" s="302" t="s">
        <v>4463</v>
      </c>
      <c r="K68" s="403">
        <v>16.077391864071501</v>
      </c>
      <c r="L68" s="403">
        <v>16.781638189178</v>
      </c>
      <c r="M68" s="403">
        <v>18.0441818950775</v>
      </c>
      <c r="N68" s="403">
        <v>20.243975734786499</v>
      </c>
      <c r="O68" s="403">
        <v>22.489689361470798</v>
      </c>
      <c r="P68" s="403">
        <v>23.7813145180879</v>
      </c>
      <c r="Q68" s="403">
        <v>24.448838974196299</v>
      </c>
      <c r="R68" s="403">
        <v>2.1425162939690798</v>
      </c>
      <c r="S68" s="194" t="s">
        <v>4464</v>
      </c>
    </row>
    <row r="69" spans="1:19">
      <c r="A69" s="242" t="s">
        <v>7455</v>
      </c>
      <c r="B69" s="194" t="s">
        <v>4458</v>
      </c>
      <c r="C69" s="194">
        <v>1269</v>
      </c>
      <c r="D69" s="194">
        <f t="shared" si="5"/>
        <v>66.456330275229362</v>
      </c>
      <c r="I69" s="194">
        <v>-1.79</v>
      </c>
      <c r="J69" s="302" t="s">
        <v>4463</v>
      </c>
      <c r="K69" s="403">
        <v>15.4040660395241</v>
      </c>
      <c r="L69" s="403">
        <v>16.062626319904201</v>
      </c>
      <c r="M69" s="403">
        <v>17.3703854360988</v>
      </c>
      <c r="N69" s="403">
        <v>19.560225227455</v>
      </c>
      <c r="O69" s="403">
        <v>21.746510489818899</v>
      </c>
      <c r="P69" s="403">
        <v>23.002357692882601</v>
      </c>
      <c r="Q69" s="403">
        <v>23.704582271099898</v>
      </c>
      <c r="R69" s="403">
        <v>2.1159106712258602</v>
      </c>
      <c r="S69" s="194" t="s">
        <v>4465</v>
      </c>
    </row>
    <row r="70" spans="1:19">
      <c r="A70" s="242" t="s">
        <v>7456</v>
      </c>
      <c r="B70" s="194" t="s">
        <v>4458</v>
      </c>
      <c r="C70" s="194">
        <v>1271</v>
      </c>
      <c r="D70" s="194">
        <f t="shared" si="5"/>
        <v>66.560550458715596</v>
      </c>
      <c r="I70" s="194">
        <v>-2.1800000000000002</v>
      </c>
      <c r="J70" s="302" t="s">
        <v>4463</v>
      </c>
      <c r="K70" s="403">
        <v>16.828931051759898</v>
      </c>
      <c r="L70" s="403">
        <v>17.4815495957636</v>
      </c>
      <c r="M70" s="403">
        <v>18.7315276482035</v>
      </c>
      <c r="N70" s="403">
        <v>20.974226156118601</v>
      </c>
      <c r="O70" s="403">
        <v>23.1688586754013</v>
      </c>
      <c r="P70" s="403">
        <v>24.444953441827199</v>
      </c>
      <c r="Q70" s="403">
        <v>25.113739431945199</v>
      </c>
      <c r="R70" s="403">
        <v>2.1287843845659502</v>
      </c>
      <c r="S70" s="194" t="s">
        <v>4465</v>
      </c>
    </row>
    <row r="71" spans="1:19">
      <c r="A71" s="242" t="s">
        <v>7457</v>
      </c>
      <c r="B71" s="194" t="s">
        <v>4461</v>
      </c>
      <c r="C71" s="194">
        <v>618.4</v>
      </c>
      <c r="D71" s="194">
        <v>66.02</v>
      </c>
      <c r="I71" s="194">
        <v>-2.92</v>
      </c>
      <c r="J71" s="302" t="s">
        <v>4463</v>
      </c>
      <c r="K71" s="403">
        <v>19.446010107536999</v>
      </c>
      <c r="L71" s="403">
        <v>20.139800257675301</v>
      </c>
      <c r="M71" s="403">
        <v>21.394764591553599</v>
      </c>
      <c r="N71" s="403">
        <v>23.561234551461698</v>
      </c>
      <c r="O71" s="403">
        <v>25.773703344505599</v>
      </c>
      <c r="P71" s="403">
        <v>27.039197994078101</v>
      </c>
      <c r="Q71" s="403">
        <v>27.633373949720099</v>
      </c>
      <c r="R71" s="403">
        <v>2.1074754010470298</v>
      </c>
      <c r="S71" s="194" t="s">
        <v>4464</v>
      </c>
    </row>
    <row r="72" spans="1:19">
      <c r="A72" s="242" t="s">
        <v>7458</v>
      </c>
      <c r="B72" s="194" t="s">
        <v>4461</v>
      </c>
      <c r="C72" s="194">
        <v>618.5</v>
      </c>
      <c r="D72" s="194">
        <f>66.02+0.28*(C72-618.4)/(624-618.4)</f>
        <v>66.024999999999991</v>
      </c>
      <c r="I72" s="194">
        <v>-2.82</v>
      </c>
      <c r="J72" s="302" t="s">
        <v>4463</v>
      </c>
      <c r="K72" s="403">
        <v>19.112842170729198</v>
      </c>
      <c r="L72" s="403">
        <v>19.705455407703798</v>
      </c>
      <c r="M72" s="403">
        <v>21.012169820702798</v>
      </c>
      <c r="N72" s="403">
        <v>23.195810320230901</v>
      </c>
      <c r="O72" s="403">
        <v>25.356674809749201</v>
      </c>
      <c r="P72" s="403">
        <v>26.709814714869299</v>
      </c>
      <c r="Q72" s="403">
        <v>27.413577634468702</v>
      </c>
      <c r="R72" s="403">
        <v>2.1111615316380599</v>
      </c>
      <c r="S72" s="194" t="s">
        <v>4465</v>
      </c>
    </row>
    <row r="73" spans="1:19">
      <c r="A73" s="242" t="s">
        <v>7459</v>
      </c>
      <c r="B73" s="194" t="s">
        <v>4462</v>
      </c>
      <c r="C73" s="194">
        <v>619</v>
      </c>
      <c r="D73" s="194">
        <f t="shared" ref="D73:D83" si="6">66.02+0.28*(C73-618.4)/(624-618.4)</f>
        <v>66.05</v>
      </c>
      <c r="I73" s="194">
        <v>-3.11</v>
      </c>
      <c r="J73" s="302" t="s">
        <v>4463</v>
      </c>
      <c r="K73" s="403">
        <v>20.143494511406701</v>
      </c>
      <c r="L73" s="403">
        <v>20.7405986154853</v>
      </c>
      <c r="M73" s="403">
        <v>22.083702537098301</v>
      </c>
      <c r="N73" s="403">
        <v>24.256539543461901</v>
      </c>
      <c r="O73" s="403">
        <v>26.410303805586199</v>
      </c>
      <c r="P73" s="403">
        <v>27.8269180037491</v>
      </c>
      <c r="Q73" s="403">
        <v>28.488136067174999</v>
      </c>
      <c r="R73" s="403">
        <v>2.1196422676457698</v>
      </c>
      <c r="S73" s="194" t="s">
        <v>4464</v>
      </c>
    </row>
    <row r="74" spans="1:19">
      <c r="A74" s="242" t="s">
        <v>7460</v>
      </c>
      <c r="B74" s="194" t="s">
        <v>4462</v>
      </c>
      <c r="C74" s="194">
        <v>619.5</v>
      </c>
      <c r="D74" s="194">
        <f t="shared" si="6"/>
        <v>66.075000000000003</v>
      </c>
      <c r="I74" s="194">
        <v>-2.67</v>
      </c>
      <c r="J74" s="302" t="s">
        <v>4463</v>
      </c>
      <c r="K74" s="403">
        <v>18.4942378336515</v>
      </c>
      <c r="L74" s="403">
        <v>19.1648432836582</v>
      </c>
      <c r="M74" s="403">
        <v>20.444448751660101</v>
      </c>
      <c r="N74" s="403">
        <v>22.6678044154785</v>
      </c>
      <c r="O74" s="403">
        <v>24.931582108202701</v>
      </c>
      <c r="P74" s="403">
        <v>26.213291973393499</v>
      </c>
      <c r="Q74" s="403">
        <v>26.925206609477598</v>
      </c>
      <c r="R74" s="403">
        <v>2.1522414175064002</v>
      </c>
      <c r="S74" s="194" t="s">
        <v>4464</v>
      </c>
    </row>
    <row r="75" spans="1:19">
      <c r="A75" s="242" t="s">
        <v>7461</v>
      </c>
      <c r="B75" s="194" t="s">
        <v>4461</v>
      </c>
      <c r="C75" s="194">
        <v>620</v>
      </c>
      <c r="D75" s="194">
        <f t="shared" si="6"/>
        <v>66.099999999999994</v>
      </c>
      <c r="I75" s="196">
        <v>-3.46</v>
      </c>
      <c r="J75" s="302" t="s">
        <v>4463</v>
      </c>
      <c r="K75" s="403">
        <v>21.299894916639399</v>
      </c>
      <c r="L75" s="403">
        <v>22.0270863127366</v>
      </c>
      <c r="M75" s="403">
        <v>23.316186728513099</v>
      </c>
      <c r="N75" s="403">
        <v>25.511396928937</v>
      </c>
      <c r="O75" s="403">
        <v>27.7031506933799</v>
      </c>
      <c r="P75" s="403">
        <v>28.9896566440523</v>
      </c>
      <c r="Q75" s="403">
        <v>29.6687287742843</v>
      </c>
      <c r="R75" s="403">
        <v>2.1263475327481101</v>
      </c>
      <c r="S75" s="194" t="s">
        <v>4465</v>
      </c>
    </row>
    <row r="76" spans="1:19">
      <c r="A76" s="242" t="s">
        <v>7462</v>
      </c>
      <c r="B76" s="194" t="s">
        <v>4462</v>
      </c>
      <c r="C76" s="194">
        <v>621</v>
      </c>
      <c r="D76" s="194">
        <f t="shared" si="6"/>
        <v>66.149999999999991</v>
      </c>
      <c r="I76" s="196">
        <v>-3.37</v>
      </c>
      <c r="J76" s="302" t="s">
        <v>4463</v>
      </c>
      <c r="K76" s="403">
        <v>20.935765880529999</v>
      </c>
      <c r="L76" s="403">
        <v>21.6138947029912</v>
      </c>
      <c r="M76" s="403">
        <v>22.924315220935998</v>
      </c>
      <c r="N76" s="403">
        <v>25.136166302389899</v>
      </c>
      <c r="O76" s="403">
        <v>27.314087702174501</v>
      </c>
      <c r="P76" s="403">
        <v>28.596576588626501</v>
      </c>
      <c r="Q76" s="403">
        <v>29.314497615451</v>
      </c>
      <c r="R76" s="403">
        <v>2.1214598168822398</v>
      </c>
      <c r="S76" s="194" t="s">
        <v>4465</v>
      </c>
    </row>
    <row r="77" spans="1:19">
      <c r="A77" s="242" t="s">
        <v>7463</v>
      </c>
      <c r="B77" s="194" t="s">
        <v>4462</v>
      </c>
      <c r="C77" s="194">
        <v>622</v>
      </c>
      <c r="D77" s="194">
        <f t="shared" si="6"/>
        <v>66.2</v>
      </c>
      <c r="I77" s="194">
        <v>-2.8</v>
      </c>
      <c r="J77" s="302" t="s">
        <v>4463</v>
      </c>
      <c r="K77" s="403">
        <v>18.9112071365746</v>
      </c>
      <c r="L77" s="403">
        <v>19.557426571453</v>
      </c>
      <c r="M77" s="403">
        <v>20.898865723828401</v>
      </c>
      <c r="N77" s="403">
        <v>23.120268155958101</v>
      </c>
      <c r="O77" s="403">
        <v>25.364115357441001</v>
      </c>
      <c r="P77" s="403">
        <v>26.617394566406301</v>
      </c>
      <c r="Q77" s="403">
        <v>27.338451432665501</v>
      </c>
      <c r="R77" s="403">
        <v>2.1354144761733602</v>
      </c>
      <c r="S77" s="194" t="s">
        <v>4465</v>
      </c>
    </row>
    <row r="78" spans="1:19">
      <c r="A78" s="242" t="s">
        <v>7464</v>
      </c>
      <c r="B78" s="194" t="s">
        <v>4462</v>
      </c>
      <c r="C78" s="194">
        <v>623</v>
      </c>
      <c r="D78" s="194">
        <f t="shared" si="6"/>
        <v>66.25</v>
      </c>
      <c r="I78" s="194">
        <v>-2.52</v>
      </c>
      <c r="J78" s="302" t="s">
        <v>4463</v>
      </c>
      <c r="K78" s="403">
        <v>17.8522421025305</v>
      </c>
      <c r="L78" s="403">
        <v>18.599513495675399</v>
      </c>
      <c r="M78" s="403">
        <v>19.8760491128855</v>
      </c>
      <c r="N78" s="403">
        <v>22.0973560978655</v>
      </c>
      <c r="O78" s="403">
        <v>24.318066496572602</v>
      </c>
      <c r="P78" s="403">
        <v>25.628996679545001</v>
      </c>
      <c r="Q78" s="403">
        <v>26.267979362832801</v>
      </c>
      <c r="R78" s="403">
        <v>2.1353735033946402</v>
      </c>
      <c r="S78" s="194" t="s">
        <v>4465</v>
      </c>
    </row>
    <row r="79" spans="1:19">
      <c r="A79" s="242" t="s">
        <v>7465</v>
      </c>
      <c r="B79" s="194" t="s">
        <v>4461</v>
      </c>
      <c r="C79" s="194">
        <v>624</v>
      </c>
      <c r="D79" s="194">
        <f t="shared" si="6"/>
        <v>66.3</v>
      </c>
      <c r="I79" s="194">
        <v>-2.1</v>
      </c>
      <c r="J79" s="302" t="s">
        <v>4463</v>
      </c>
      <c r="K79" s="403">
        <v>16.489081535205099</v>
      </c>
      <c r="L79" s="403">
        <v>17.1447258771978</v>
      </c>
      <c r="M79" s="403">
        <v>18.502024658928502</v>
      </c>
      <c r="N79" s="403">
        <v>20.679498637217101</v>
      </c>
      <c r="O79" s="403">
        <v>22.871064411684799</v>
      </c>
      <c r="P79" s="403">
        <v>24.185301672567601</v>
      </c>
      <c r="Q79" s="403">
        <v>24.864669600935802</v>
      </c>
      <c r="R79" s="403">
        <v>2.1215333324299599</v>
      </c>
      <c r="S79" s="194" t="s">
        <v>4464</v>
      </c>
    </row>
    <row r="80" spans="1:19">
      <c r="A80" s="242" t="s">
        <v>7466</v>
      </c>
      <c r="B80" s="194" t="s">
        <v>4462</v>
      </c>
      <c r="C80" s="194">
        <v>625</v>
      </c>
      <c r="D80" s="194">
        <f t="shared" si="6"/>
        <v>66.349999999999994</v>
      </c>
      <c r="I80" s="194">
        <v>-2.48</v>
      </c>
      <c r="J80" s="302" t="s">
        <v>4463</v>
      </c>
      <c r="K80" s="403">
        <v>17.865320696326702</v>
      </c>
      <c r="L80" s="403">
        <v>18.5334113356503</v>
      </c>
      <c r="M80" s="403">
        <v>19.806590548145302</v>
      </c>
      <c r="N80" s="403">
        <v>22.0309394242603</v>
      </c>
      <c r="O80" s="403">
        <v>24.241040657987199</v>
      </c>
      <c r="P80" s="403">
        <v>25.5469247463991</v>
      </c>
      <c r="Q80" s="403">
        <v>26.2595963776369</v>
      </c>
      <c r="R80" s="403">
        <v>2.1376314671255501</v>
      </c>
      <c r="S80" s="194" t="s">
        <v>4464</v>
      </c>
    </row>
    <row r="81" spans="1:19">
      <c r="A81" s="242" t="s">
        <v>7467</v>
      </c>
      <c r="B81" s="194" t="s">
        <v>4462</v>
      </c>
      <c r="C81" s="194">
        <v>626</v>
      </c>
      <c r="D81" s="194">
        <f t="shared" si="6"/>
        <v>66.399999999999991</v>
      </c>
      <c r="I81" s="194">
        <v>-2.14</v>
      </c>
      <c r="J81" s="302" t="s">
        <v>4463</v>
      </c>
      <c r="K81" s="403">
        <v>16.666211561152402</v>
      </c>
      <c r="L81" s="403">
        <v>17.331637867813999</v>
      </c>
      <c r="M81" s="403">
        <v>18.594885722218699</v>
      </c>
      <c r="N81" s="403">
        <v>20.8297613238738</v>
      </c>
      <c r="O81" s="403">
        <v>23.0496210112737</v>
      </c>
      <c r="P81" s="403">
        <v>24.363226036129099</v>
      </c>
      <c r="Q81" s="403">
        <v>25.068462840314801</v>
      </c>
      <c r="R81" s="403">
        <v>2.13969815008508</v>
      </c>
      <c r="S81" s="194" t="s">
        <v>4465</v>
      </c>
    </row>
    <row r="82" spans="1:19">
      <c r="A82" s="242" t="s">
        <v>7468</v>
      </c>
      <c r="B82" s="194" t="s">
        <v>4462</v>
      </c>
      <c r="C82" s="194">
        <v>627</v>
      </c>
      <c r="D82" s="194">
        <f t="shared" si="6"/>
        <v>66.449999999999989</v>
      </c>
      <c r="I82" s="194">
        <v>-2.54</v>
      </c>
      <c r="J82" s="302" t="s">
        <v>4463</v>
      </c>
      <c r="K82" s="403">
        <v>18.042978139749199</v>
      </c>
      <c r="L82" s="403">
        <v>18.754579194972901</v>
      </c>
      <c r="M82" s="403">
        <v>20.052087827987599</v>
      </c>
      <c r="N82" s="403">
        <v>22.246370622189399</v>
      </c>
      <c r="O82" s="403">
        <v>24.4204837124894</v>
      </c>
      <c r="P82" s="403">
        <v>25.719345430856901</v>
      </c>
      <c r="Q82" s="403">
        <v>26.4487305278181</v>
      </c>
      <c r="R82" s="403">
        <v>2.1336284717212202</v>
      </c>
      <c r="S82" s="194" t="s">
        <v>4465</v>
      </c>
    </row>
    <row r="83" spans="1:19">
      <c r="A83" s="242" t="s">
        <v>7469</v>
      </c>
      <c r="B83" s="194" t="s">
        <v>4462</v>
      </c>
      <c r="C83" s="194">
        <v>628</v>
      </c>
      <c r="D83" s="194">
        <f t="shared" si="6"/>
        <v>66.5</v>
      </c>
      <c r="I83" s="194">
        <v>-2.42</v>
      </c>
      <c r="J83" s="302" t="s">
        <v>4463</v>
      </c>
      <c r="K83" s="403">
        <v>17.6361090719682</v>
      </c>
      <c r="L83" s="403">
        <v>18.245240719691601</v>
      </c>
      <c r="M83" s="403">
        <v>19.515499018537898</v>
      </c>
      <c r="N83" s="403">
        <v>21.789295221693401</v>
      </c>
      <c r="O83" s="403">
        <v>24.001623804680399</v>
      </c>
      <c r="P83" s="403">
        <v>25.296336966931701</v>
      </c>
      <c r="Q83" s="403">
        <v>25.936493719930802</v>
      </c>
      <c r="R83" s="403">
        <v>2.1405171737964301</v>
      </c>
      <c r="S83" s="194" t="s">
        <v>4464</v>
      </c>
    </row>
  </sheetData>
  <mergeCells count="2">
    <mergeCell ref="K48:R48"/>
    <mergeCell ref="K1:R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K1" zoomScale="85" zoomScaleNormal="85" workbookViewId="0">
      <pane ySplit="2" topLeftCell="A3" activePane="bottomLeft" state="frozen"/>
      <selection pane="bottomLeft" activeCell="M1" sqref="M1:N1048576"/>
    </sheetView>
  </sheetViews>
  <sheetFormatPr defaultColWidth="11.88671875" defaultRowHeight="10.8"/>
  <cols>
    <col min="1" max="2" width="11.88671875" style="107"/>
    <col min="3" max="4" width="9" style="107" customWidth="1"/>
    <col min="5" max="5" width="7.88671875" style="107" customWidth="1"/>
    <col min="6" max="6" width="7.88671875" style="107" bestFit="1" customWidth="1"/>
    <col min="7" max="7" width="7.88671875" style="108" bestFit="1" customWidth="1"/>
    <col min="8" max="12" width="7.88671875" style="107" bestFit="1" customWidth="1"/>
    <col min="13" max="13" width="6.33203125" style="107" bestFit="1" customWidth="1"/>
    <col min="14" max="14" width="7.88671875" style="108" bestFit="1" customWidth="1"/>
    <col min="15" max="16" width="6.77734375" style="107" bestFit="1" customWidth="1"/>
    <col min="17" max="24" width="8.33203125" style="107" customWidth="1"/>
    <col min="25" max="25" width="14.88671875" style="107" customWidth="1"/>
    <col min="26" max="16384" width="11.88671875" style="107"/>
  </cols>
  <sheetData>
    <row r="1" spans="1:25" s="112" customFormat="1" ht="14.4">
      <c r="G1" s="333"/>
      <c r="N1" s="333"/>
      <c r="Q1" s="439" t="s">
        <v>9522</v>
      </c>
      <c r="R1" s="440"/>
      <c r="S1" s="440"/>
      <c r="T1" s="440"/>
      <c r="U1" s="440"/>
      <c r="V1" s="440"/>
      <c r="W1" s="440"/>
      <c r="X1" s="440"/>
    </row>
    <row r="2" spans="1:25" ht="54.6" thickBot="1">
      <c r="A2" s="117" t="s">
        <v>4972</v>
      </c>
      <c r="B2" s="70" t="s">
        <v>995</v>
      </c>
      <c r="C2" s="70" t="s">
        <v>2939</v>
      </c>
      <c r="D2" s="70" t="s">
        <v>4470</v>
      </c>
      <c r="E2" s="117" t="s">
        <v>993</v>
      </c>
      <c r="F2" s="70" t="s">
        <v>4469</v>
      </c>
      <c r="G2" s="70" t="s">
        <v>2936</v>
      </c>
      <c r="H2" s="70" t="s">
        <v>2934</v>
      </c>
      <c r="I2" s="70" t="s">
        <v>2935</v>
      </c>
      <c r="J2" s="70" t="s">
        <v>2937</v>
      </c>
      <c r="K2" s="70" t="s">
        <v>2938</v>
      </c>
      <c r="L2" s="70" t="s">
        <v>2940</v>
      </c>
      <c r="M2" s="70" t="s">
        <v>2941</v>
      </c>
      <c r="N2" s="70" t="s">
        <v>2942</v>
      </c>
      <c r="O2" s="70" t="s">
        <v>4476</v>
      </c>
      <c r="P2" s="70" t="s">
        <v>2943</v>
      </c>
      <c r="Q2" s="251">
        <v>2.5000000000000001E-2</v>
      </c>
      <c r="R2" s="251">
        <v>0.05</v>
      </c>
      <c r="S2" s="251">
        <v>0.15</v>
      </c>
      <c r="T2" s="251" t="s">
        <v>9519</v>
      </c>
      <c r="U2" s="251">
        <v>0.85</v>
      </c>
      <c r="V2" s="251">
        <v>0.95</v>
      </c>
      <c r="W2" s="251">
        <v>0.97499999999999998</v>
      </c>
      <c r="X2" s="251" t="s">
        <v>9518</v>
      </c>
      <c r="Y2" s="70" t="s">
        <v>1830</v>
      </c>
    </row>
    <row r="3" spans="1:25" ht="11.4" thickTop="1">
      <c r="B3" s="107" t="s">
        <v>4468</v>
      </c>
      <c r="C3" s="107">
        <v>800.65</v>
      </c>
      <c r="E3" s="108"/>
      <c r="F3" s="108"/>
      <c r="H3" s="108">
        <v>0.87062240702574656</v>
      </c>
      <c r="I3" s="108"/>
      <c r="J3" s="109">
        <v>34.484361077268268</v>
      </c>
      <c r="L3" s="109">
        <v>34.484361077268296</v>
      </c>
      <c r="M3" s="109"/>
      <c r="N3" s="108">
        <v>3.1843944254970155E-2</v>
      </c>
      <c r="O3" s="107">
        <v>2.3E-2</v>
      </c>
      <c r="P3" s="107">
        <v>0.2</v>
      </c>
      <c r="Y3" s="218" t="s">
        <v>4466</v>
      </c>
    </row>
    <row r="4" spans="1:25">
      <c r="A4" s="107" t="s">
        <v>7470</v>
      </c>
      <c r="B4" s="107" t="s">
        <v>4468</v>
      </c>
      <c r="C4" s="107">
        <v>800.77</v>
      </c>
      <c r="E4" s="108">
        <f t="shared" ref="E4:E26" si="0">56+0.105*(C4-803.97)/(805.58-803.97)</f>
        <v>55.791304347826085</v>
      </c>
      <c r="F4" s="108">
        <v>0.8499191048662722</v>
      </c>
      <c r="H4" s="108">
        <v>0.8492480481563468</v>
      </c>
      <c r="I4" s="108">
        <v>0.85059016157619771</v>
      </c>
      <c r="J4" s="109">
        <v>33.74596372585772</v>
      </c>
      <c r="L4" s="109">
        <v>33.74596372585772</v>
      </c>
      <c r="M4" s="109"/>
      <c r="N4" s="108">
        <v>0</v>
      </c>
      <c r="Q4" s="287">
        <v>28.417000000000002</v>
      </c>
      <c r="R4" s="287">
        <v>29.70495</v>
      </c>
      <c r="S4" s="287">
        <v>31.995000000000001</v>
      </c>
      <c r="T4" s="287">
        <v>35.438318407407401</v>
      </c>
      <c r="U4" s="287">
        <v>38.997999999999998</v>
      </c>
      <c r="V4" s="287">
        <v>41.271050000000002</v>
      </c>
      <c r="W4" s="287">
        <v>42.398000000000003</v>
      </c>
      <c r="X4" s="287">
        <v>3.4798960730242001</v>
      </c>
      <c r="Y4" s="218" t="s">
        <v>4466</v>
      </c>
    </row>
    <row r="5" spans="1:25">
      <c r="A5" s="107" t="s">
        <v>7471</v>
      </c>
      <c r="B5" s="107" t="s">
        <v>4468</v>
      </c>
      <c r="C5" s="107">
        <v>800.94</v>
      </c>
      <c r="E5" s="108">
        <f t="shared" si="0"/>
        <v>55.802391304347829</v>
      </c>
      <c r="F5" s="108">
        <v>0.84862985950247471</v>
      </c>
      <c r="H5" s="108">
        <v>0.85228695077160277</v>
      </c>
      <c r="I5" s="108">
        <v>0.84497276823334666</v>
      </c>
      <c r="J5" s="109">
        <v>33.852071393109874</v>
      </c>
      <c r="K5" s="109"/>
      <c r="L5" s="109">
        <v>33.852071393109874</v>
      </c>
      <c r="M5" s="109"/>
      <c r="N5" s="108">
        <v>3.7769680074540776E-2</v>
      </c>
      <c r="Q5" s="287">
        <v>28.389975</v>
      </c>
      <c r="R5" s="287">
        <v>29.734000000000002</v>
      </c>
      <c r="S5" s="287">
        <v>31.960850000000001</v>
      </c>
      <c r="T5" s="287">
        <v>35.423337296296303</v>
      </c>
      <c r="U5" s="287">
        <v>38.985149999999997</v>
      </c>
      <c r="V5" s="287">
        <v>41.128050000000002</v>
      </c>
      <c r="W5" s="287">
        <v>42.265050000000002</v>
      </c>
      <c r="X5" s="287">
        <v>3.4646337176722</v>
      </c>
      <c r="Y5" s="218" t="s">
        <v>4466</v>
      </c>
    </row>
    <row r="6" spans="1:25">
      <c r="A6" s="107" t="s">
        <v>7472</v>
      </c>
      <c r="B6" s="107" t="s">
        <v>4468</v>
      </c>
      <c r="C6" s="107">
        <v>801.19</v>
      </c>
      <c r="E6" s="108">
        <f t="shared" si="0"/>
        <v>55.818695652173915</v>
      </c>
      <c r="F6" s="108">
        <v>0.87290182894362367</v>
      </c>
      <c r="G6" s="108">
        <v>6.2565368807074558E-3</v>
      </c>
      <c r="H6" s="108">
        <v>0.8684777892885317</v>
      </c>
      <c r="I6" s="108">
        <v>0.87732586859871564</v>
      </c>
      <c r="J6" s="109">
        <v>34.411096184509496</v>
      </c>
      <c r="K6" s="109">
        <v>34.712207956714195</v>
      </c>
      <c r="L6" s="109">
        <v>34.561652070611842</v>
      </c>
      <c r="M6" s="110">
        <v>0.21291817602104163</v>
      </c>
      <c r="N6" s="108">
        <v>2.1530611906802111E-2</v>
      </c>
      <c r="O6" s="107">
        <v>5.5E-2</v>
      </c>
      <c r="P6" s="107">
        <v>0.20699999999999999</v>
      </c>
      <c r="Q6" s="287">
        <v>29.446874999999999</v>
      </c>
      <c r="R6" s="287">
        <v>30.725899999999999</v>
      </c>
      <c r="S6" s="287">
        <v>32.977849999999997</v>
      </c>
      <c r="T6" s="287">
        <v>36.4833219259259</v>
      </c>
      <c r="U6" s="287">
        <v>40.098999999999997</v>
      </c>
      <c r="V6" s="287">
        <v>42.316099999999999</v>
      </c>
      <c r="W6" s="287">
        <v>43.503999999999998</v>
      </c>
      <c r="X6" s="287">
        <v>3.5196859949134298</v>
      </c>
      <c r="Y6" s="218" t="s">
        <v>4466</v>
      </c>
    </row>
    <row r="7" spans="1:25">
      <c r="A7" s="107" t="s">
        <v>7473</v>
      </c>
      <c r="B7" s="107" t="s">
        <v>4468</v>
      </c>
      <c r="C7" s="107">
        <v>801.39</v>
      </c>
      <c r="E7" s="108">
        <f t="shared" si="0"/>
        <v>55.831739130434784</v>
      </c>
      <c r="F7" s="108">
        <v>0.88389858982090597</v>
      </c>
      <c r="H7" s="108">
        <v>0.88389858982090597</v>
      </c>
      <c r="I7" s="108"/>
      <c r="J7" s="109">
        <v>34.933926965946668</v>
      </c>
      <c r="K7" s="109"/>
      <c r="L7" s="109">
        <v>34.933926965946668</v>
      </c>
      <c r="M7" s="109"/>
      <c r="N7" s="108">
        <v>1.0327621171142569E-2</v>
      </c>
      <c r="O7" s="107">
        <v>2.4E-2</v>
      </c>
      <c r="P7" s="107">
        <v>0.184</v>
      </c>
      <c r="Q7" s="287">
        <v>29.772974999999999</v>
      </c>
      <c r="R7" s="287">
        <v>31.13795</v>
      </c>
      <c r="S7" s="287">
        <v>33.484999999999999</v>
      </c>
      <c r="T7" s="287">
        <v>36.976710333333301</v>
      </c>
      <c r="U7" s="287">
        <v>40.618000000000002</v>
      </c>
      <c r="V7" s="287">
        <v>42.837049999999998</v>
      </c>
      <c r="W7" s="287">
        <v>43.996074999999998</v>
      </c>
      <c r="X7" s="287">
        <v>3.53206474625489</v>
      </c>
      <c r="Y7" s="218" t="s">
        <v>4466</v>
      </c>
    </row>
    <row r="8" spans="1:25">
      <c r="A8" s="107" t="s">
        <v>7474</v>
      </c>
      <c r="B8" s="107" t="s">
        <v>4468</v>
      </c>
      <c r="C8" s="107">
        <v>801.56</v>
      </c>
      <c r="E8" s="108">
        <f t="shared" si="0"/>
        <v>55.842826086956521</v>
      </c>
      <c r="F8" s="108">
        <v>0.88756152285612566</v>
      </c>
      <c r="H8" s="108">
        <v>0.88756152285612566</v>
      </c>
      <c r="I8" s="108"/>
      <c r="J8" s="109">
        <v>35.056775118229659</v>
      </c>
      <c r="K8" s="109"/>
      <c r="L8" s="109">
        <v>35.056775118229659</v>
      </c>
      <c r="M8" s="109"/>
      <c r="N8" s="108">
        <v>1.0917458759107141E-2</v>
      </c>
      <c r="O8" s="107">
        <v>5.6000000000000001E-2</v>
      </c>
      <c r="P8" s="107">
        <v>0.186</v>
      </c>
      <c r="Q8" s="287">
        <v>29.998975000000002</v>
      </c>
      <c r="R8" s="287">
        <v>31.305949999999999</v>
      </c>
      <c r="S8" s="287">
        <v>33.597850000000001</v>
      </c>
      <c r="T8" s="287">
        <v>37.128503333333299</v>
      </c>
      <c r="U8" s="287">
        <v>40.741</v>
      </c>
      <c r="V8" s="287">
        <v>43.028199999999998</v>
      </c>
      <c r="W8" s="287">
        <v>44.145000000000003</v>
      </c>
      <c r="X8" s="287">
        <v>3.5357326406643801</v>
      </c>
      <c r="Y8" s="218" t="s">
        <v>4466</v>
      </c>
    </row>
    <row r="9" spans="1:25">
      <c r="A9" s="107" t="s">
        <v>7475</v>
      </c>
      <c r="B9" s="107" t="s">
        <v>4468</v>
      </c>
      <c r="C9" s="107">
        <v>802.67</v>
      </c>
      <c r="E9" s="108">
        <f t="shared" si="0"/>
        <v>55.915217391304346</v>
      </c>
      <c r="F9" s="108">
        <v>0.87808291235348401</v>
      </c>
      <c r="H9" s="108">
        <v>0.87808291235348401</v>
      </c>
      <c r="I9" s="108"/>
      <c r="J9" s="109">
        <v>34.737829963993278</v>
      </c>
      <c r="K9" s="109"/>
      <c r="L9" s="109">
        <v>34.737829963993278</v>
      </c>
      <c r="M9" s="109"/>
      <c r="N9" s="108">
        <v>3.1353751934498221E-2</v>
      </c>
      <c r="O9" s="107">
        <v>4.0000000000000001E-3</v>
      </c>
      <c r="P9" s="107">
        <v>0.187</v>
      </c>
      <c r="Q9" s="287">
        <v>29.51595</v>
      </c>
      <c r="R9" s="287">
        <v>30.875800000000002</v>
      </c>
      <c r="S9" s="287">
        <v>33.210850000000001</v>
      </c>
      <c r="T9" s="287">
        <v>36.723640888888902</v>
      </c>
      <c r="U9" s="287">
        <v>40.390149999999998</v>
      </c>
      <c r="V9" s="287">
        <v>42.578000000000003</v>
      </c>
      <c r="W9" s="287">
        <v>43.680275000000002</v>
      </c>
      <c r="X9" s="287">
        <v>3.5424627559475401</v>
      </c>
      <c r="Y9" s="218" t="s">
        <v>4466</v>
      </c>
    </row>
    <row r="10" spans="1:25">
      <c r="A10" s="107" t="s">
        <v>7476</v>
      </c>
      <c r="B10" s="107" t="s">
        <v>4468</v>
      </c>
      <c r="C10" s="107">
        <v>802.8</v>
      </c>
      <c r="E10" s="108">
        <f t="shared" si="0"/>
        <v>55.923695652173912</v>
      </c>
      <c r="F10" s="108">
        <v>0.90855898098182852</v>
      </c>
      <c r="H10" s="108">
        <v>0.90855898098182852</v>
      </c>
      <c r="I10" s="108"/>
      <c r="J10" s="109">
        <v>35.751353796650577</v>
      </c>
      <c r="K10" s="109"/>
      <c r="L10" s="109">
        <v>35.751353796650577</v>
      </c>
      <c r="M10" s="109"/>
      <c r="N10" s="108">
        <v>1.6462608261831591E-2</v>
      </c>
      <c r="O10" s="107">
        <v>0.05</v>
      </c>
      <c r="P10" s="107">
        <v>0.156</v>
      </c>
      <c r="Q10" s="287">
        <v>30.877925000000001</v>
      </c>
      <c r="R10" s="287">
        <v>32.177999999999997</v>
      </c>
      <c r="S10" s="287">
        <v>34.512</v>
      </c>
      <c r="T10" s="287">
        <v>38.053957777777804</v>
      </c>
      <c r="U10" s="287">
        <v>41.704999999999998</v>
      </c>
      <c r="V10" s="287">
        <v>43.969050000000003</v>
      </c>
      <c r="W10" s="287">
        <v>45.137050000000002</v>
      </c>
      <c r="X10" s="287">
        <v>3.5600173454600701</v>
      </c>
      <c r="Y10" s="218" t="s">
        <v>4466</v>
      </c>
    </row>
    <row r="11" spans="1:25">
      <c r="A11" s="107" t="s">
        <v>7477</v>
      </c>
      <c r="B11" s="107" t="s">
        <v>4468</v>
      </c>
      <c r="C11" s="107">
        <v>802.86</v>
      </c>
      <c r="E11" s="108">
        <f t="shared" si="0"/>
        <v>55.927608695652175</v>
      </c>
      <c r="F11" s="108">
        <v>0.90350049293521162</v>
      </c>
      <c r="G11" s="108">
        <v>3.605291641405989E-4</v>
      </c>
      <c r="H11" s="108">
        <v>0.90375542555199095</v>
      </c>
      <c r="I11" s="108">
        <v>0.90324556031843228</v>
      </c>
      <c r="J11" s="109">
        <v>35.593882758934228</v>
      </c>
      <c r="K11" s="109">
        <v>35.577119153501933</v>
      </c>
      <c r="L11" s="109">
        <v>35.585500956218084</v>
      </c>
      <c r="M11" s="109">
        <v>1.1853659078311788E-2</v>
      </c>
      <c r="N11" s="108">
        <v>7.4667618827581857E-3</v>
      </c>
      <c r="O11" s="107">
        <v>4.1000000000000002E-2</v>
      </c>
      <c r="P11" s="107">
        <v>0.16300000000000001</v>
      </c>
      <c r="Q11" s="287">
        <v>30.694900000000001</v>
      </c>
      <c r="R11" s="287">
        <v>31.98</v>
      </c>
      <c r="S11" s="287">
        <v>34.301000000000002</v>
      </c>
      <c r="T11" s="287">
        <v>37.862784962962998</v>
      </c>
      <c r="U11" s="287">
        <v>41.493000000000002</v>
      </c>
      <c r="V11" s="287">
        <v>43.786050000000003</v>
      </c>
      <c r="W11" s="287">
        <v>44.98</v>
      </c>
      <c r="X11" s="287">
        <v>3.5624255565521099</v>
      </c>
      <c r="Y11" s="218" t="s">
        <v>4466</v>
      </c>
    </row>
    <row r="12" spans="1:25">
      <c r="A12" s="107" t="s">
        <v>7478</v>
      </c>
      <c r="B12" s="107" t="s">
        <v>4468</v>
      </c>
      <c r="C12" s="107">
        <v>802.94</v>
      </c>
      <c r="E12" s="108">
        <f t="shared" si="0"/>
        <v>55.932826086956524</v>
      </c>
      <c r="F12" s="108">
        <v>0.90702509348227456</v>
      </c>
      <c r="H12" s="108">
        <v>0.90702509348227456</v>
      </c>
      <c r="I12" s="108"/>
      <c r="J12" s="109">
        <v>35.701160276380257</v>
      </c>
      <c r="K12" s="109"/>
      <c r="L12" s="109">
        <v>35.701160276380257</v>
      </c>
      <c r="M12" s="109"/>
      <c r="N12" s="108">
        <v>1.4093609766464473E-2</v>
      </c>
      <c r="O12" s="107">
        <v>2.5999999999999999E-2</v>
      </c>
      <c r="P12" s="107">
        <v>0.151</v>
      </c>
      <c r="Q12" s="287">
        <v>30.783999999999999</v>
      </c>
      <c r="R12" s="287">
        <v>32.103949999999998</v>
      </c>
      <c r="S12" s="287">
        <v>34.392850000000003</v>
      </c>
      <c r="T12" s="287">
        <v>37.992249000000001</v>
      </c>
      <c r="U12" s="287">
        <v>41.666150000000002</v>
      </c>
      <c r="V12" s="287">
        <v>43.935000000000002</v>
      </c>
      <c r="W12" s="287">
        <v>45.080100000000002</v>
      </c>
      <c r="X12" s="287">
        <v>3.5735813064266102</v>
      </c>
      <c r="Y12" s="218" t="s">
        <v>4466</v>
      </c>
    </row>
    <row r="13" spans="1:25">
      <c r="A13" s="107" t="s">
        <v>7479</v>
      </c>
      <c r="B13" s="107" t="s">
        <v>4468</v>
      </c>
      <c r="C13" s="107">
        <v>803</v>
      </c>
      <c r="E13" s="108">
        <f t="shared" si="0"/>
        <v>55.936739130434781</v>
      </c>
      <c r="F13" s="108">
        <v>0.92452817899266304</v>
      </c>
      <c r="H13" s="108">
        <v>0.92452817899266304</v>
      </c>
      <c r="I13" s="108"/>
      <c r="J13" s="109">
        <v>36.268938444581558</v>
      </c>
      <c r="K13" s="109"/>
      <c r="L13" s="109">
        <v>36.268938444581558</v>
      </c>
      <c r="M13" s="109"/>
      <c r="N13" s="108">
        <v>5.8411051717957756E-3</v>
      </c>
      <c r="O13" s="107">
        <v>3.5999999999999997E-2</v>
      </c>
      <c r="P13" s="107">
        <v>0.121</v>
      </c>
      <c r="Q13" s="287">
        <v>31.531874999999999</v>
      </c>
      <c r="R13" s="287">
        <v>32.858699999999999</v>
      </c>
      <c r="S13" s="287">
        <v>35.134999999999998</v>
      </c>
      <c r="T13" s="287">
        <v>38.751109407407398</v>
      </c>
      <c r="U13" s="287">
        <v>42.431150000000002</v>
      </c>
      <c r="V13" s="287">
        <v>44.709000000000003</v>
      </c>
      <c r="W13" s="287">
        <v>45.811</v>
      </c>
      <c r="X13" s="287">
        <v>3.5909498352547198</v>
      </c>
      <c r="Y13" s="218" t="s">
        <v>4466</v>
      </c>
    </row>
    <row r="14" spans="1:25">
      <c r="A14" s="107" t="s">
        <v>7480</v>
      </c>
      <c r="B14" s="107" t="s">
        <v>4468</v>
      </c>
      <c r="C14" s="107">
        <v>803.07</v>
      </c>
      <c r="E14" s="108">
        <f t="shared" si="0"/>
        <v>55.94130434782609</v>
      </c>
      <c r="F14" s="108">
        <v>0.95946356484395701</v>
      </c>
      <c r="H14" s="108">
        <v>0.95946356484395701</v>
      </c>
      <c r="I14" s="108"/>
      <c r="J14" s="109">
        <v>37.370748528973628</v>
      </c>
      <c r="K14" s="109"/>
      <c r="L14" s="109">
        <v>37.370748528973628</v>
      </c>
      <c r="M14" s="109"/>
      <c r="N14" s="108">
        <v>2.0257592272281736E-3</v>
      </c>
      <c r="O14" s="107">
        <v>0.08</v>
      </c>
      <c r="P14" s="107">
        <v>6.4000000000000001E-2</v>
      </c>
      <c r="Q14" s="287">
        <v>32.926924999999997</v>
      </c>
      <c r="R14" s="287">
        <v>34.248649999999998</v>
      </c>
      <c r="S14" s="287">
        <v>36.618850000000002</v>
      </c>
      <c r="T14" s="287">
        <v>40.276683296296298</v>
      </c>
      <c r="U14" s="287">
        <v>44.031999999999996</v>
      </c>
      <c r="V14" s="287">
        <v>46.3521</v>
      </c>
      <c r="W14" s="287">
        <v>47.500050000000002</v>
      </c>
      <c r="X14" s="287">
        <v>3.6561487186114898</v>
      </c>
      <c r="Y14" s="218" t="s">
        <v>4466</v>
      </c>
    </row>
    <row r="15" spans="1:25">
      <c r="A15" s="107" t="s">
        <v>7481</v>
      </c>
      <c r="B15" s="107" t="s">
        <v>4468</v>
      </c>
      <c r="C15" s="107">
        <v>803.18</v>
      </c>
      <c r="E15" s="108">
        <f t="shared" si="0"/>
        <v>55.948478260869564</v>
      </c>
      <c r="F15" s="108">
        <v>0.96023598166100876</v>
      </c>
      <c r="H15" s="108">
        <v>0.96023598166100876</v>
      </c>
      <c r="I15" s="108"/>
      <c r="J15" s="109">
        <v>37.394653536815156</v>
      </c>
      <c r="K15" s="109"/>
      <c r="L15" s="109">
        <v>37.394653536815156</v>
      </c>
      <c r="M15" s="109"/>
      <c r="N15" s="108">
        <v>1.4989183185967374E-3</v>
      </c>
      <c r="O15" s="107">
        <v>8.5999999999999993E-2</v>
      </c>
      <c r="P15" s="107">
        <v>6.6000000000000003E-2</v>
      </c>
      <c r="Q15" s="287">
        <v>32.925975000000001</v>
      </c>
      <c r="R15" s="287">
        <v>34.292000000000002</v>
      </c>
      <c r="S15" s="287">
        <v>36.68685</v>
      </c>
      <c r="T15" s="287">
        <v>40.315848037037</v>
      </c>
      <c r="U15" s="287">
        <v>44.031999999999996</v>
      </c>
      <c r="V15" s="287">
        <v>46.366100000000003</v>
      </c>
      <c r="W15" s="287">
        <v>47.582149999999999</v>
      </c>
      <c r="X15" s="287">
        <v>3.6411084708958299</v>
      </c>
      <c r="Y15" s="218" t="s">
        <v>4466</v>
      </c>
    </row>
    <row r="16" spans="1:25">
      <c r="A16" s="107" t="s">
        <v>7482</v>
      </c>
      <c r="B16" s="107" t="s">
        <v>4468</v>
      </c>
      <c r="C16" s="107">
        <v>803.29</v>
      </c>
      <c r="E16" s="108">
        <f t="shared" si="0"/>
        <v>55.955652173913037</v>
      </c>
      <c r="F16" s="108">
        <v>0.95955492758742489</v>
      </c>
      <c r="H16" s="108">
        <v>0.95955492758742489</v>
      </c>
      <c r="I16" s="108"/>
      <c r="J16" s="109">
        <v>37.373577056317146</v>
      </c>
      <c r="K16" s="109"/>
      <c r="L16" s="109">
        <v>37.373577056317146</v>
      </c>
      <c r="M16" s="109"/>
      <c r="N16" s="108">
        <v>1.7197645873699399E-3</v>
      </c>
      <c r="O16" s="107">
        <v>7.4999999999999997E-2</v>
      </c>
      <c r="P16" s="107">
        <v>6.2E-2</v>
      </c>
      <c r="Q16" s="287">
        <v>32.826974999999997</v>
      </c>
      <c r="R16" s="287">
        <v>34.284999999999997</v>
      </c>
      <c r="S16" s="287">
        <v>36.632849999999998</v>
      </c>
      <c r="T16" s="287">
        <v>40.321340925925902</v>
      </c>
      <c r="U16" s="287">
        <v>44.097149999999999</v>
      </c>
      <c r="V16" s="287">
        <v>46.440049999999999</v>
      </c>
      <c r="W16" s="287">
        <v>47.677199999999999</v>
      </c>
      <c r="X16" s="287">
        <v>3.6738696169768899</v>
      </c>
      <c r="Y16" s="218" t="s">
        <v>4466</v>
      </c>
    </row>
    <row r="17" spans="1:25">
      <c r="A17" s="107" t="s">
        <v>7483</v>
      </c>
      <c r="B17" s="107" t="s">
        <v>4468</v>
      </c>
      <c r="C17" s="107">
        <v>803.36</v>
      </c>
      <c r="E17" s="108">
        <f t="shared" si="0"/>
        <v>55.960217391304347</v>
      </c>
      <c r="F17" s="108">
        <v>0.95442284668659993</v>
      </c>
      <c r="H17" s="108">
        <v>0.95442284668659993</v>
      </c>
      <c r="I17" s="108"/>
      <c r="J17" s="109">
        <v>37.214272552928449</v>
      </c>
      <c r="K17" s="109"/>
      <c r="L17" s="109">
        <v>37.214272552928449</v>
      </c>
      <c r="M17" s="109"/>
      <c r="N17" s="108">
        <v>1.342286862243995E-3</v>
      </c>
      <c r="O17" s="107">
        <v>6.5000000000000002E-2</v>
      </c>
      <c r="P17" s="107">
        <v>6.8000000000000005E-2</v>
      </c>
      <c r="Q17" s="287">
        <v>32.665975000000003</v>
      </c>
      <c r="R17" s="287">
        <v>33.975549999999998</v>
      </c>
      <c r="S17" s="287">
        <v>36.392850000000003</v>
      </c>
      <c r="T17" s="287">
        <v>40.056126555555601</v>
      </c>
      <c r="U17" s="287">
        <v>43.845149999999997</v>
      </c>
      <c r="V17" s="287">
        <v>46.159100000000002</v>
      </c>
      <c r="W17" s="287">
        <v>47.409050000000001</v>
      </c>
      <c r="X17" s="287">
        <v>3.6748859801084</v>
      </c>
      <c r="Y17" s="218" t="s">
        <v>4466</v>
      </c>
    </row>
    <row r="18" spans="1:25">
      <c r="A18" s="107" t="s">
        <v>7484</v>
      </c>
      <c r="B18" s="107" t="s">
        <v>4468</v>
      </c>
      <c r="C18" s="107">
        <v>803.42</v>
      </c>
      <c r="E18" s="108">
        <f t="shared" si="0"/>
        <v>55.964130434782604</v>
      </c>
      <c r="F18" s="108">
        <v>0.95808447618700932</v>
      </c>
      <c r="G18" s="108">
        <v>1.7043672985692163E-3</v>
      </c>
      <c r="H18" s="108">
        <v>0.95928964586146015</v>
      </c>
      <c r="I18" s="108">
        <v>0.95687930651255837</v>
      </c>
      <c r="J18" s="109">
        <v>37.365363373127579</v>
      </c>
      <c r="K18" s="109">
        <v>37.2906299234889</v>
      </c>
      <c r="L18" s="109">
        <v>37.327996648308243</v>
      </c>
      <c r="M18" s="109">
        <v>5.284452902097287E-2</v>
      </c>
      <c r="N18" s="108">
        <v>7.4887668497254113E-4</v>
      </c>
      <c r="O18" s="107">
        <v>8.1000000000000003E-2</v>
      </c>
      <c r="P18" s="107">
        <v>6.8000000000000005E-2</v>
      </c>
      <c r="Q18" s="287">
        <v>32.796975000000003</v>
      </c>
      <c r="R18" s="287">
        <v>34.16695</v>
      </c>
      <c r="S18" s="287">
        <v>36.510849999999998</v>
      </c>
      <c r="T18" s="287">
        <v>40.209967703703697</v>
      </c>
      <c r="U18" s="287">
        <v>44.017000000000003</v>
      </c>
      <c r="V18" s="287">
        <v>46.261099999999999</v>
      </c>
      <c r="W18" s="287">
        <v>47.426025000000003</v>
      </c>
      <c r="X18" s="287">
        <v>3.6656107534258</v>
      </c>
      <c r="Y18" s="218" t="s">
        <v>4466</v>
      </c>
    </row>
    <row r="19" spans="1:25">
      <c r="A19" s="107" t="s">
        <v>7485</v>
      </c>
      <c r="B19" s="107" t="s">
        <v>4468</v>
      </c>
      <c r="C19" s="107">
        <v>803.47</v>
      </c>
      <c r="E19" s="108">
        <f t="shared" si="0"/>
        <v>55.967391304347828</v>
      </c>
      <c r="F19" s="108">
        <v>0.95722349866419831</v>
      </c>
      <c r="G19" s="108">
        <v>1.3137536662387852E-3</v>
      </c>
      <c r="H19" s="108">
        <v>0.95815246279040445</v>
      </c>
      <c r="I19" s="108">
        <v>0.95629453453799218</v>
      </c>
      <c r="J19" s="109">
        <v>37.330128023530243</v>
      </c>
      <c r="K19" s="109">
        <v>37.272470479843705</v>
      </c>
      <c r="L19" s="109">
        <v>37.30129925168697</v>
      </c>
      <c r="M19" s="109">
        <v>4.077004012731085E-2</v>
      </c>
      <c r="N19" s="108">
        <v>4.7536928082839861E-3</v>
      </c>
      <c r="O19" s="107">
        <v>7.5999999999999998E-2</v>
      </c>
      <c r="P19" s="107">
        <v>6.7000000000000004E-2</v>
      </c>
      <c r="Q19" s="287">
        <v>32.711975000000002</v>
      </c>
      <c r="R19" s="287">
        <v>34.041600000000003</v>
      </c>
      <c r="S19" s="287">
        <v>36.515000000000001</v>
      </c>
      <c r="T19" s="287">
        <v>40.188506370370398</v>
      </c>
      <c r="U19" s="287">
        <v>43.951999999999998</v>
      </c>
      <c r="V19" s="287">
        <v>46.31</v>
      </c>
      <c r="W19" s="287">
        <v>47.488025</v>
      </c>
      <c r="X19" s="287">
        <v>3.6845416514590399</v>
      </c>
      <c r="Y19" s="218" t="s">
        <v>4466</v>
      </c>
    </row>
    <row r="20" spans="1:25">
      <c r="A20" s="107" t="s">
        <v>7486</v>
      </c>
      <c r="B20" s="107" t="s">
        <v>4468</v>
      </c>
      <c r="C20" s="107">
        <v>803.53</v>
      </c>
      <c r="E20" s="108">
        <f t="shared" si="0"/>
        <v>55.971304347826084</v>
      </c>
      <c r="F20" s="108">
        <v>0.96122382198952883</v>
      </c>
      <c r="H20" s="108">
        <v>0.96122382198952883</v>
      </c>
      <c r="I20" s="108"/>
      <c r="J20" s="109">
        <v>37.425197535728003</v>
      </c>
      <c r="K20" s="109"/>
      <c r="L20" s="109">
        <v>37.425197535728003</v>
      </c>
      <c r="M20" s="109"/>
      <c r="N20" s="108">
        <v>1.5084507525112277E-3</v>
      </c>
      <c r="O20" s="107">
        <v>8.5000000000000006E-2</v>
      </c>
      <c r="P20" s="107">
        <v>6.3E-2</v>
      </c>
      <c r="Q20" s="287">
        <v>32.898949999999999</v>
      </c>
      <c r="R20" s="287">
        <v>34.292000000000002</v>
      </c>
      <c r="S20" s="287">
        <v>36.68085</v>
      </c>
      <c r="T20" s="287">
        <v>40.371447851851897</v>
      </c>
      <c r="U20" s="287">
        <v>44.146000000000001</v>
      </c>
      <c r="V20" s="287">
        <v>46.482050000000001</v>
      </c>
      <c r="W20" s="287">
        <v>47.609025000000003</v>
      </c>
      <c r="X20" s="287">
        <v>3.6757817443671099</v>
      </c>
      <c r="Y20" s="218" t="s">
        <v>4466</v>
      </c>
    </row>
    <row r="21" spans="1:25">
      <c r="A21" s="107" t="s">
        <v>7487</v>
      </c>
      <c r="B21" s="107" t="s">
        <v>4468</v>
      </c>
      <c r="C21" s="107">
        <v>803.58</v>
      </c>
      <c r="E21" s="108">
        <f t="shared" si="0"/>
        <v>55.974565217391309</v>
      </c>
      <c r="F21" s="108">
        <v>0.95817496429508009</v>
      </c>
      <c r="H21" s="108">
        <v>0.95817496429508009</v>
      </c>
      <c r="I21" s="108"/>
      <c r="J21" s="109">
        <v>37.330825632817408</v>
      </c>
      <c r="K21" s="109"/>
      <c r="L21" s="109">
        <v>37.330825632817408</v>
      </c>
      <c r="M21" s="109"/>
      <c r="N21" s="108">
        <v>4.517267443865193E-3</v>
      </c>
      <c r="O21" s="107">
        <v>7.6999999999999999E-2</v>
      </c>
      <c r="P21" s="107">
        <v>6.7000000000000004E-2</v>
      </c>
      <c r="Q21" s="287">
        <v>32.781950000000002</v>
      </c>
      <c r="R21" s="287">
        <v>34.144950000000001</v>
      </c>
      <c r="S21" s="287">
        <v>36.514000000000003</v>
      </c>
      <c r="T21" s="287">
        <v>40.215792666666701</v>
      </c>
      <c r="U21" s="287">
        <v>44.015450000000001</v>
      </c>
      <c r="V21" s="287">
        <v>46.304000000000002</v>
      </c>
      <c r="W21" s="287">
        <v>47.539025000000002</v>
      </c>
      <c r="X21" s="287">
        <v>3.6728393809072499</v>
      </c>
      <c r="Y21" s="218" t="s">
        <v>4466</v>
      </c>
    </row>
    <row r="22" spans="1:25">
      <c r="A22" s="107" t="s">
        <v>7488</v>
      </c>
      <c r="B22" s="107" t="s">
        <v>4468</v>
      </c>
      <c r="C22" s="107">
        <v>803.75</v>
      </c>
      <c r="E22" s="108">
        <f t="shared" si="0"/>
        <v>55.985652173913039</v>
      </c>
      <c r="F22" s="108">
        <v>0.96228754468860478</v>
      </c>
      <c r="H22" s="108">
        <v>0.96228754468860478</v>
      </c>
      <c r="I22" s="108"/>
      <c r="J22" s="109">
        <v>37.458052736300125</v>
      </c>
      <c r="K22" s="109"/>
      <c r="L22" s="109">
        <v>37.458052736300125</v>
      </c>
      <c r="M22" s="109"/>
      <c r="N22" s="108">
        <v>2.5395688256580479E-3</v>
      </c>
      <c r="O22" s="107">
        <v>8.4000000000000005E-2</v>
      </c>
      <c r="P22" s="107">
        <v>6.0999999999999999E-2</v>
      </c>
      <c r="Q22" s="287">
        <v>32.932949999999998</v>
      </c>
      <c r="R22" s="287">
        <v>34.356850000000001</v>
      </c>
      <c r="S22" s="287">
        <v>36.747999999999998</v>
      </c>
      <c r="T22" s="287">
        <v>40.401997148148098</v>
      </c>
      <c r="U22" s="287">
        <v>44.167149999999999</v>
      </c>
      <c r="V22" s="287">
        <v>46.497</v>
      </c>
      <c r="W22" s="287">
        <v>47.719074999999997</v>
      </c>
      <c r="X22" s="287">
        <v>3.6695397278364701</v>
      </c>
      <c r="Y22" s="218" t="s">
        <v>4466</v>
      </c>
    </row>
    <row r="23" spans="1:25">
      <c r="A23" s="107" t="s">
        <v>7489</v>
      </c>
      <c r="B23" s="107" t="s">
        <v>4468</v>
      </c>
      <c r="C23" s="107">
        <v>803.76</v>
      </c>
      <c r="E23" s="244">
        <f t="shared" si="0"/>
        <v>55.986304347826085</v>
      </c>
      <c r="F23" s="244">
        <v>0.96341125400805672</v>
      </c>
      <c r="H23" s="108">
        <v>0.96341125400805672</v>
      </c>
      <c r="I23" s="108"/>
      <c r="J23" s="109">
        <v>37.492721318499768</v>
      </c>
      <c r="K23" s="109"/>
      <c r="L23" s="109">
        <v>37.492721318499768</v>
      </c>
      <c r="M23" s="109"/>
      <c r="N23" s="108">
        <v>1.9671557848691774E-3</v>
      </c>
      <c r="O23" s="107">
        <v>0.09</v>
      </c>
      <c r="P23" s="107">
        <v>6.0999999999999999E-2</v>
      </c>
      <c r="Q23" s="287">
        <v>33.012974999999997</v>
      </c>
      <c r="R23" s="287">
        <v>34.402850000000001</v>
      </c>
      <c r="S23" s="287">
        <v>36.799849999999999</v>
      </c>
      <c r="T23" s="287">
        <v>40.474721000000002</v>
      </c>
      <c r="U23" s="287">
        <v>44.228999999999999</v>
      </c>
      <c r="V23" s="287">
        <v>46.581099999999999</v>
      </c>
      <c r="W23" s="287">
        <v>47.781999999999996</v>
      </c>
      <c r="X23" s="287">
        <v>3.6730435449828098</v>
      </c>
      <c r="Y23" s="218" t="s">
        <v>4467</v>
      </c>
    </row>
    <row r="24" spans="1:25">
      <c r="A24" s="107" t="s">
        <v>7490</v>
      </c>
      <c r="B24" s="107" t="s">
        <v>4468</v>
      </c>
      <c r="C24" s="107">
        <v>803.78</v>
      </c>
      <c r="E24" s="244">
        <f t="shared" si="0"/>
        <v>55.98760869565217</v>
      </c>
      <c r="F24" s="244">
        <v>0.96716379774072081</v>
      </c>
      <c r="H24" s="108">
        <v>0.96716379774072081</v>
      </c>
      <c r="I24" s="108"/>
      <c r="J24" s="109">
        <v>37.608202183500026</v>
      </c>
      <c r="K24" s="109"/>
      <c r="L24" s="109">
        <v>37.608202183500026</v>
      </c>
      <c r="M24" s="109"/>
      <c r="N24" s="108">
        <v>1.3929714009630386E-3</v>
      </c>
      <c r="O24" s="107">
        <v>9.5000000000000001E-2</v>
      </c>
      <c r="P24" s="107">
        <v>5.3999999999999999E-2</v>
      </c>
      <c r="Q24" s="287">
        <v>33.203924999999998</v>
      </c>
      <c r="R24" s="287">
        <v>34.576999999999998</v>
      </c>
      <c r="S24" s="287">
        <v>36.975850000000001</v>
      </c>
      <c r="T24" s="287">
        <v>40.633836296296302</v>
      </c>
      <c r="U24" s="287">
        <v>44.387999999999998</v>
      </c>
      <c r="V24" s="287">
        <v>46.744050000000001</v>
      </c>
      <c r="W24" s="287">
        <v>47.912025</v>
      </c>
      <c r="X24" s="287">
        <v>3.66080198161236</v>
      </c>
      <c r="Y24" s="218" t="s">
        <v>4466</v>
      </c>
    </row>
    <row r="25" spans="1:25">
      <c r="A25" s="107" t="s">
        <v>7491</v>
      </c>
      <c r="B25" s="107" t="s">
        <v>4468</v>
      </c>
      <c r="C25" s="107">
        <v>803.79</v>
      </c>
      <c r="E25" s="244">
        <f t="shared" si="0"/>
        <v>55.988260869565217</v>
      </c>
      <c r="F25" s="244">
        <v>0.96537553832208223</v>
      </c>
      <c r="H25" s="108">
        <v>0.96537553832208223</v>
      </c>
      <c r="I25" s="108"/>
      <c r="J25" s="109">
        <v>37.553226237504923</v>
      </c>
      <c r="K25" s="109"/>
      <c r="L25" s="109">
        <v>37.553226237504923</v>
      </c>
      <c r="M25" s="109"/>
      <c r="N25" s="108">
        <v>1.3597785878981068E-3</v>
      </c>
      <c r="O25" s="107">
        <v>8.5000000000000006E-2</v>
      </c>
      <c r="P25" s="107">
        <v>5.3999999999999999E-2</v>
      </c>
      <c r="Q25" s="287">
        <v>33.0169</v>
      </c>
      <c r="R25" s="287">
        <v>34.427950000000003</v>
      </c>
      <c r="S25" s="287">
        <v>36.838850000000001</v>
      </c>
      <c r="T25" s="287">
        <v>40.531754740740702</v>
      </c>
      <c r="U25" s="287">
        <v>44.298000000000002</v>
      </c>
      <c r="V25" s="287">
        <v>46.628</v>
      </c>
      <c r="W25" s="287">
        <v>47.795175</v>
      </c>
      <c r="X25" s="287">
        <v>3.6914625545764599</v>
      </c>
      <c r="Y25" s="218" t="s">
        <v>4466</v>
      </c>
    </row>
    <row r="26" spans="1:25">
      <c r="A26" s="107" t="s">
        <v>7492</v>
      </c>
      <c r="B26" s="107" t="s">
        <v>4468</v>
      </c>
      <c r="C26" s="107">
        <v>803.88</v>
      </c>
      <c r="E26" s="244">
        <f t="shared" si="0"/>
        <v>55.994130434782605</v>
      </c>
      <c r="F26" s="244">
        <v>0.9584914060903027</v>
      </c>
      <c r="G26" s="108">
        <v>1.9466657306868991E-4</v>
      </c>
      <c r="H26" s="108">
        <v>0.95862905614418992</v>
      </c>
      <c r="I26" s="108">
        <v>0.95835375603641548</v>
      </c>
      <c r="J26" s="109">
        <v>37.344900244178554</v>
      </c>
      <c r="K26" s="109">
        <v>37.336368092368801</v>
      </c>
      <c r="L26" s="109">
        <v>37.340634168273681</v>
      </c>
      <c r="M26" s="109">
        <v>6.0331424027894017E-3</v>
      </c>
      <c r="N26" s="108">
        <v>1.3595556665747476E-3</v>
      </c>
      <c r="O26" s="107">
        <v>8.5000000000000006E-2</v>
      </c>
      <c r="P26" s="107">
        <v>7.0999999999999994E-2</v>
      </c>
      <c r="Q26" s="287">
        <v>32.709949999999999</v>
      </c>
      <c r="R26" s="287">
        <v>34.1937</v>
      </c>
      <c r="S26" s="287">
        <v>36.588000000000001</v>
      </c>
      <c r="T26" s="287">
        <v>40.220220555555599</v>
      </c>
      <c r="U26" s="287">
        <v>43.98415</v>
      </c>
      <c r="V26" s="287">
        <v>46.2941</v>
      </c>
      <c r="W26" s="287">
        <v>47.476050000000001</v>
      </c>
      <c r="X26" s="287">
        <v>3.6608998185280899</v>
      </c>
      <c r="Y26" s="218" t="s">
        <v>4466</v>
      </c>
    </row>
    <row r="27" spans="1:25">
      <c r="A27" s="107" t="s">
        <v>7493</v>
      </c>
      <c r="B27" s="107" t="s">
        <v>4468</v>
      </c>
      <c r="C27" s="245">
        <v>803.97</v>
      </c>
      <c r="D27" s="245"/>
      <c r="E27" s="246">
        <f>56+0.105*(C27-803.97)/(805.58-803.97)</f>
        <v>56</v>
      </c>
      <c r="F27" s="244">
        <v>0.96124276674742315</v>
      </c>
      <c r="G27" s="244">
        <v>1.5430822889649324E-3</v>
      </c>
      <c r="H27" s="108">
        <v>0.96015164279696719</v>
      </c>
      <c r="I27" s="108">
        <v>0.96233389069787911</v>
      </c>
      <c r="J27" s="243">
        <v>37.392044325473748</v>
      </c>
      <c r="K27" s="243"/>
      <c r="L27" s="243">
        <v>37.392044325473748</v>
      </c>
      <c r="M27" s="109"/>
      <c r="N27" s="108">
        <v>1.2498210798261741E-2</v>
      </c>
      <c r="O27" s="107">
        <v>0.107</v>
      </c>
      <c r="P27" s="107">
        <v>7.2999999999999995E-2</v>
      </c>
      <c r="Q27" s="287">
        <v>32.909950000000002</v>
      </c>
      <c r="R27" s="287">
        <v>34.320950000000003</v>
      </c>
      <c r="S27" s="287">
        <v>36.683</v>
      </c>
      <c r="T27" s="287">
        <v>40.389936814814803</v>
      </c>
      <c r="U27" s="287">
        <v>44.149000000000001</v>
      </c>
      <c r="V27" s="287">
        <v>46.50705</v>
      </c>
      <c r="W27" s="287">
        <v>47.769024999999999</v>
      </c>
      <c r="X27" s="287">
        <v>3.68526764895562</v>
      </c>
      <c r="Y27" s="218" t="s">
        <v>4466</v>
      </c>
    </row>
    <row r="28" spans="1:25">
      <c r="A28" s="107" t="s">
        <v>7494</v>
      </c>
      <c r="B28" s="107" t="s">
        <v>4468</v>
      </c>
      <c r="C28" s="107">
        <v>804</v>
      </c>
      <c r="E28" s="108">
        <f t="shared" ref="E28:E45" si="1">56+0.105*(C28-803.97)/(805.58-803.97)</f>
        <v>56.001956521739132</v>
      </c>
      <c r="F28" s="108">
        <v>0.9641422834193919</v>
      </c>
      <c r="H28" s="108">
        <v>0.9641422834193919</v>
      </c>
      <c r="I28" s="108"/>
      <c r="J28" s="109">
        <v>37.515253271172412</v>
      </c>
      <c r="K28" s="109"/>
      <c r="L28" s="109">
        <v>37.515253271172412</v>
      </c>
      <c r="M28" s="109"/>
      <c r="N28" s="108">
        <v>5.1715289566144247E-3</v>
      </c>
      <c r="O28" s="107">
        <v>0.13500000000000001</v>
      </c>
      <c r="P28" s="107">
        <v>7.2999999999999995E-2</v>
      </c>
      <c r="Q28" s="287">
        <v>33.026000000000003</v>
      </c>
      <c r="R28" s="287">
        <v>34.433900000000001</v>
      </c>
      <c r="S28" s="287">
        <v>36.786850000000001</v>
      </c>
      <c r="T28" s="287">
        <v>40.488939814814799</v>
      </c>
      <c r="U28" s="287">
        <v>44.255000000000003</v>
      </c>
      <c r="V28" s="287">
        <v>46.543999999999997</v>
      </c>
      <c r="W28" s="287">
        <v>47.757024999999999</v>
      </c>
      <c r="X28" s="287">
        <v>3.6689840696650098</v>
      </c>
      <c r="Y28" s="218" t="s">
        <v>4466</v>
      </c>
    </row>
    <row r="29" spans="1:25">
      <c r="A29" s="107" t="s">
        <v>7495</v>
      </c>
      <c r="B29" s="107" t="s">
        <v>4468</v>
      </c>
      <c r="C29" s="107">
        <v>804.07</v>
      </c>
      <c r="E29" s="108">
        <f t="shared" si="1"/>
        <v>56.006521739130434</v>
      </c>
      <c r="F29" s="108">
        <v>0.96466761636435638</v>
      </c>
      <c r="G29" s="108">
        <v>7.6794003863056397E-4</v>
      </c>
      <c r="H29" s="108">
        <v>0.96412460075549611</v>
      </c>
      <c r="I29" s="108">
        <v>0.96521063197321677</v>
      </c>
      <c r="J29" s="109">
        <v>37.514708453786575</v>
      </c>
      <c r="K29" s="109">
        <v>37.548151441431536</v>
      </c>
      <c r="L29" s="109">
        <v>37.531429947609055</v>
      </c>
      <c r="M29" s="109">
        <v>2.3647763346889464E-2</v>
      </c>
      <c r="N29" s="108">
        <v>6.4468154099475046E-3</v>
      </c>
      <c r="O29" s="107">
        <v>0.106</v>
      </c>
      <c r="P29" s="107">
        <v>6.5000000000000002E-2</v>
      </c>
      <c r="Q29" s="287">
        <v>33.05395</v>
      </c>
      <c r="R29" s="287">
        <v>34.404000000000003</v>
      </c>
      <c r="S29" s="287">
        <v>36.834850000000003</v>
      </c>
      <c r="T29" s="287">
        <v>40.521110148148097</v>
      </c>
      <c r="U29" s="287">
        <v>44.314300000000003</v>
      </c>
      <c r="V29" s="287">
        <v>46.567100000000003</v>
      </c>
      <c r="W29" s="287">
        <v>47.728200000000001</v>
      </c>
      <c r="X29" s="287">
        <v>3.6778400395994102</v>
      </c>
      <c r="Y29" s="218" t="s">
        <v>4466</v>
      </c>
    </row>
    <row r="30" spans="1:25">
      <c r="A30" s="107" t="s">
        <v>7496</v>
      </c>
      <c r="B30" s="107" t="s">
        <v>4468</v>
      </c>
      <c r="C30" s="107">
        <v>804.13</v>
      </c>
      <c r="E30" s="108">
        <f t="shared" si="1"/>
        <v>56.010434782608691</v>
      </c>
      <c r="F30" s="108">
        <v>0.87269354882434569</v>
      </c>
      <c r="G30" s="108">
        <v>3.5801556084733162E-3</v>
      </c>
      <c r="H30" s="108">
        <v>0.87522510113280017</v>
      </c>
      <c r="I30" s="108">
        <v>0.8701619965158911</v>
      </c>
      <c r="J30" s="109">
        <v>34.640991896819394</v>
      </c>
      <c r="K30" s="109">
        <v>34.468647659374852</v>
      </c>
      <c r="L30" s="109">
        <v>34.554819778097126</v>
      </c>
      <c r="M30" s="109">
        <v>0.12186577899545958</v>
      </c>
      <c r="N30" s="108">
        <v>1.5242946730710163E-2</v>
      </c>
      <c r="O30" s="107">
        <v>1.4E-2</v>
      </c>
      <c r="P30" s="107">
        <v>0.186</v>
      </c>
      <c r="Q30" s="287">
        <v>29.366900000000001</v>
      </c>
      <c r="R30" s="287">
        <v>30.690950000000001</v>
      </c>
      <c r="S30" s="287">
        <v>32.977849999999997</v>
      </c>
      <c r="T30" s="287">
        <v>36.478034851851902</v>
      </c>
      <c r="U30" s="287">
        <v>40.067149999999998</v>
      </c>
      <c r="V30" s="287">
        <v>42.322000000000003</v>
      </c>
      <c r="W30" s="287">
        <v>43.515000000000001</v>
      </c>
      <c r="X30" s="287">
        <v>3.5292020109736799</v>
      </c>
      <c r="Y30" s="218" t="s">
        <v>4466</v>
      </c>
    </row>
    <row r="31" spans="1:25">
      <c r="A31" s="107" t="s">
        <v>7497</v>
      </c>
      <c r="B31" s="107" t="s">
        <v>4468</v>
      </c>
      <c r="C31" s="107">
        <v>804.18</v>
      </c>
      <c r="E31" s="108">
        <f t="shared" si="1"/>
        <v>56.013695652173908</v>
      </c>
      <c r="F31" s="108">
        <v>0.88401113362275952</v>
      </c>
      <c r="G31" s="108">
        <v>8.5453994884777354E-4</v>
      </c>
      <c r="H31" s="108">
        <v>0.88340688263013445</v>
      </c>
      <c r="I31" s="108">
        <v>0.88461538461538458</v>
      </c>
      <c r="J31" s="109">
        <v>34.917397251271289</v>
      </c>
      <c r="K31" s="109">
        <v>34.958006982399404</v>
      </c>
      <c r="L31" s="109">
        <v>34.937702116835347</v>
      </c>
      <c r="M31" s="109">
        <v>2.8715416262852109E-2</v>
      </c>
      <c r="N31" s="108">
        <v>0</v>
      </c>
      <c r="O31" s="107">
        <v>0.03</v>
      </c>
      <c r="P31" s="107">
        <v>0.17799999999999999</v>
      </c>
      <c r="Q31" s="287">
        <v>29.90795</v>
      </c>
      <c r="R31" s="287">
        <v>31.175999999999998</v>
      </c>
      <c r="S31" s="287">
        <v>33.454000000000001</v>
      </c>
      <c r="T31" s="287">
        <v>36.9806148148148</v>
      </c>
      <c r="U31" s="287">
        <v>40.582149999999999</v>
      </c>
      <c r="V31" s="287">
        <v>42.832000000000001</v>
      </c>
      <c r="W31" s="287">
        <v>44.039025000000002</v>
      </c>
      <c r="X31" s="287">
        <v>3.5339338171835202</v>
      </c>
      <c r="Y31" s="218" t="s">
        <v>4466</v>
      </c>
    </row>
    <row r="32" spans="1:25">
      <c r="A32" s="107" t="s">
        <v>7498</v>
      </c>
      <c r="B32" s="107" t="s">
        <v>4468</v>
      </c>
      <c r="C32" s="107">
        <v>804.2</v>
      </c>
      <c r="E32" s="108">
        <f t="shared" si="1"/>
        <v>56.015000000000001</v>
      </c>
      <c r="F32" s="108">
        <v>0.8579073355147675</v>
      </c>
      <c r="G32" s="108">
        <v>4.1952402178442802E-3</v>
      </c>
      <c r="H32" s="108">
        <v>0.85494085270802322</v>
      </c>
      <c r="I32" s="108">
        <v>0.86087381832151166</v>
      </c>
      <c r="J32" s="109">
        <v>33.944427188921644</v>
      </c>
      <c r="K32" s="109">
        <v>34.149861790385977</v>
      </c>
      <c r="L32" s="109">
        <v>34.04714448965381</v>
      </c>
      <c r="M32" s="109">
        <v>0.14526419978578564</v>
      </c>
      <c r="N32" s="108">
        <v>1.1250930894371926E-2</v>
      </c>
      <c r="O32" s="107">
        <v>6.0999999999999999E-2</v>
      </c>
      <c r="P32" s="107">
        <v>0.191</v>
      </c>
      <c r="Q32" s="287">
        <v>28.775974999999999</v>
      </c>
      <c r="R32" s="287">
        <v>30.091950000000001</v>
      </c>
      <c r="S32" s="287">
        <v>32.345999999999997</v>
      </c>
      <c r="T32" s="287">
        <v>35.831737518518501</v>
      </c>
      <c r="U32" s="287">
        <v>39.392150000000001</v>
      </c>
      <c r="V32" s="287">
        <v>41.694049999999997</v>
      </c>
      <c r="W32" s="287">
        <v>42.816000000000003</v>
      </c>
      <c r="X32" s="287">
        <v>3.49324674636979</v>
      </c>
      <c r="Y32" s="218" t="s">
        <v>4466</v>
      </c>
    </row>
    <row r="33" spans="1:25">
      <c r="A33" s="107" t="s">
        <v>7499</v>
      </c>
      <c r="B33" s="107" t="s">
        <v>4468</v>
      </c>
      <c r="C33" s="107">
        <v>804.23</v>
      </c>
      <c r="E33" s="108">
        <f t="shared" si="1"/>
        <v>56.016956521739132</v>
      </c>
      <c r="F33" s="108">
        <v>0.8639556490644229</v>
      </c>
      <c r="H33" s="108">
        <v>0.8639556490644229</v>
      </c>
      <c r="I33" s="108"/>
      <c r="J33" s="109">
        <v>34.256015088229631</v>
      </c>
      <c r="K33" s="109"/>
      <c r="L33" s="109">
        <v>34.256015088229631</v>
      </c>
      <c r="M33" s="109"/>
      <c r="N33" s="108">
        <v>1.3461400471365945E-2</v>
      </c>
      <c r="O33" s="107">
        <v>2.1000000000000001E-2</v>
      </c>
      <c r="P33" s="107">
        <v>0.20100000000000001</v>
      </c>
      <c r="Q33" s="287">
        <v>28.993925000000001</v>
      </c>
      <c r="R33" s="287">
        <v>30.277999999999999</v>
      </c>
      <c r="S33" s="287">
        <v>32.6</v>
      </c>
      <c r="T33" s="287">
        <v>36.091301000000001</v>
      </c>
      <c r="U33" s="287">
        <v>39.701999999999998</v>
      </c>
      <c r="V33" s="287">
        <v>41.957099999999997</v>
      </c>
      <c r="W33" s="287">
        <v>43.069025000000003</v>
      </c>
      <c r="X33" s="287">
        <v>3.5116274970681101</v>
      </c>
      <c r="Y33" s="218" t="s">
        <v>4466</v>
      </c>
    </row>
    <row r="34" spans="1:25">
      <c r="A34" s="107" t="s">
        <v>7500</v>
      </c>
      <c r="B34" s="107" t="s">
        <v>4468</v>
      </c>
      <c r="C34" s="107">
        <v>804.41</v>
      </c>
      <c r="E34" s="108">
        <f t="shared" si="1"/>
        <v>56.028695652173909</v>
      </c>
      <c r="F34" s="108">
        <v>0.85559566787003605</v>
      </c>
      <c r="H34" s="108">
        <v>0.85559566787003605</v>
      </c>
      <c r="J34" s="109">
        <v>33.967170663082825</v>
      </c>
      <c r="L34" s="109">
        <v>33.967170663082825</v>
      </c>
      <c r="M34" s="109"/>
      <c r="N34" s="108">
        <v>8.6939261611750696E-2</v>
      </c>
      <c r="O34" s="107">
        <v>0.14699999999999999</v>
      </c>
      <c r="P34" s="107">
        <v>0.246</v>
      </c>
      <c r="Q34" s="287">
        <v>28.648775000000001</v>
      </c>
      <c r="R34" s="287">
        <v>29.975950000000001</v>
      </c>
      <c r="S34" s="287">
        <v>32.256</v>
      </c>
      <c r="T34" s="287">
        <v>35.695787703703701</v>
      </c>
      <c r="U34" s="287">
        <v>39.258000000000003</v>
      </c>
      <c r="V34" s="287">
        <v>41.504249999999999</v>
      </c>
      <c r="W34" s="287">
        <v>42.615000000000002</v>
      </c>
      <c r="X34" s="287">
        <v>3.47123287225677</v>
      </c>
      <c r="Y34" s="218" t="s">
        <v>4466</v>
      </c>
    </row>
    <row r="35" spans="1:25">
      <c r="A35" s="107" t="s">
        <v>7501</v>
      </c>
      <c r="B35" s="107" t="s">
        <v>4468</v>
      </c>
      <c r="C35" s="107">
        <v>804.47</v>
      </c>
      <c r="E35" s="108">
        <f t="shared" si="1"/>
        <v>56.032608695652172</v>
      </c>
      <c r="F35" s="108">
        <v>0.85662287754591859</v>
      </c>
      <c r="H35" s="108">
        <v>0.85662287754591859</v>
      </c>
      <c r="I35" s="108"/>
      <c r="J35" s="109">
        <v>34.002813344248331</v>
      </c>
      <c r="K35" s="109"/>
      <c r="L35" s="109">
        <v>34.002813344248331</v>
      </c>
      <c r="M35" s="109"/>
      <c r="N35" s="108">
        <v>3.643985100044636E-2</v>
      </c>
      <c r="O35" s="107">
        <v>0</v>
      </c>
      <c r="P35" s="107">
        <v>0.20799999999999999</v>
      </c>
      <c r="Q35" s="287">
        <v>28.741924999999998</v>
      </c>
      <c r="R35" s="287">
        <v>30.123000000000001</v>
      </c>
      <c r="S35" s="287">
        <v>32.363999999999997</v>
      </c>
      <c r="T35" s="287">
        <v>35.811103592592602</v>
      </c>
      <c r="U35" s="287">
        <v>39.328000000000003</v>
      </c>
      <c r="V35" s="287">
        <v>41.595050000000001</v>
      </c>
      <c r="W35" s="287">
        <v>42.710149999999999</v>
      </c>
      <c r="X35" s="287">
        <v>3.4614923790969101</v>
      </c>
      <c r="Y35" s="218" t="s">
        <v>4466</v>
      </c>
    </row>
    <row r="36" spans="1:25">
      <c r="A36" s="107" t="s">
        <v>7502</v>
      </c>
      <c r="B36" s="107" t="s">
        <v>4468</v>
      </c>
      <c r="C36" s="107">
        <v>804.48</v>
      </c>
      <c r="E36" s="108">
        <f t="shared" si="1"/>
        <v>56.033260869565218</v>
      </c>
      <c r="F36" s="108">
        <v>0.85820047219780049</v>
      </c>
      <c r="H36" s="108">
        <v>0.85820047219780049</v>
      </c>
      <c r="I36" s="108"/>
      <c r="J36" s="109">
        <v>34.057470442105512</v>
      </c>
      <c r="K36" s="109"/>
      <c r="L36" s="109">
        <v>34.057470442105512</v>
      </c>
      <c r="M36" s="109"/>
      <c r="N36" s="108">
        <v>2.9566907056914227E-2</v>
      </c>
      <c r="O36" s="107">
        <v>5.0000000000000001E-3</v>
      </c>
      <c r="P36" s="107">
        <v>0.21</v>
      </c>
      <c r="Q36" s="287">
        <v>28.825875</v>
      </c>
      <c r="R36" s="287">
        <v>30.0898</v>
      </c>
      <c r="S36" s="287">
        <v>32.346699999999998</v>
      </c>
      <c r="T36" s="287">
        <v>35.8281281851852</v>
      </c>
      <c r="U36" s="287">
        <v>39.386000000000003</v>
      </c>
      <c r="V36" s="287">
        <v>41.658999999999999</v>
      </c>
      <c r="W36" s="287">
        <v>42.847124999999998</v>
      </c>
      <c r="X36" s="287">
        <v>3.4810292702022601</v>
      </c>
      <c r="Y36" s="218" t="s">
        <v>4466</v>
      </c>
    </row>
    <row r="37" spans="1:25">
      <c r="A37" s="107" t="s">
        <v>7503</v>
      </c>
      <c r="B37" s="107" t="s">
        <v>4468</v>
      </c>
      <c r="C37" s="107">
        <v>804.52</v>
      </c>
      <c r="E37" s="108">
        <f t="shared" si="1"/>
        <v>56.035869565217389</v>
      </c>
      <c r="F37" s="108">
        <v>0.83580298670509989</v>
      </c>
      <c r="H37" s="108">
        <v>0.83580298670509989</v>
      </c>
      <c r="I37" s="108"/>
      <c r="J37" s="109">
        <v>33.271908041990514</v>
      </c>
      <c r="K37" s="109"/>
      <c r="L37" s="109">
        <v>33.271908041990514</v>
      </c>
      <c r="M37" s="109"/>
      <c r="N37" s="108">
        <v>1.9870553396590846E-2</v>
      </c>
      <c r="O37" s="107">
        <v>4.8000000000000001E-2</v>
      </c>
      <c r="P37" s="107">
        <v>0.22700000000000001</v>
      </c>
      <c r="Q37" s="287">
        <v>27.86</v>
      </c>
      <c r="R37" s="287">
        <v>29.16</v>
      </c>
      <c r="S37" s="287">
        <v>31.45185</v>
      </c>
      <c r="T37" s="287">
        <v>34.859452296296297</v>
      </c>
      <c r="U37" s="287">
        <v>38.337000000000003</v>
      </c>
      <c r="V37" s="287">
        <v>40.5702</v>
      </c>
      <c r="W37" s="287">
        <v>41.825024999999997</v>
      </c>
      <c r="X37" s="287">
        <v>3.4424141728556701</v>
      </c>
      <c r="Y37" s="218" t="s">
        <v>4466</v>
      </c>
    </row>
    <row r="38" spans="1:25">
      <c r="A38" s="107" t="s">
        <v>7504</v>
      </c>
      <c r="B38" s="107" t="s">
        <v>4468</v>
      </c>
      <c r="C38" s="107">
        <v>804.55</v>
      </c>
      <c r="E38" s="108">
        <f t="shared" si="1"/>
        <v>56.037826086956514</v>
      </c>
      <c r="F38" s="108">
        <v>0.84662323047925669</v>
      </c>
      <c r="H38" s="108"/>
      <c r="I38" s="108">
        <v>0.84662323047925669</v>
      </c>
      <c r="J38" s="109"/>
      <c r="K38" s="109">
        <v>33.654008373545565</v>
      </c>
      <c r="L38" s="109">
        <v>33.654008373545565</v>
      </c>
      <c r="M38" s="109"/>
      <c r="N38" s="108">
        <v>2.2302397718826243E-2</v>
      </c>
      <c r="O38" s="107">
        <v>0.17599999999999999</v>
      </c>
      <c r="P38" s="107">
        <v>0.26</v>
      </c>
      <c r="Q38" s="287">
        <v>28.371849999999998</v>
      </c>
      <c r="R38" s="287">
        <v>29.734850000000002</v>
      </c>
      <c r="S38" s="287">
        <v>31.893000000000001</v>
      </c>
      <c r="T38" s="287">
        <v>35.345136666666697</v>
      </c>
      <c r="U38" s="287">
        <v>38.871000000000002</v>
      </c>
      <c r="V38" s="287">
        <v>41.118000000000002</v>
      </c>
      <c r="W38" s="287">
        <v>42.249025000000003</v>
      </c>
      <c r="X38" s="287">
        <v>3.4622478513878998</v>
      </c>
      <c r="Y38" s="218" t="s">
        <v>4466</v>
      </c>
    </row>
    <row r="39" spans="1:25">
      <c r="A39" s="107" t="s">
        <v>7505</v>
      </c>
      <c r="B39" s="107" t="s">
        <v>4468</v>
      </c>
      <c r="C39" s="245">
        <v>804.61</v>
      </c>
      <c r="D39" s="245"/>
      <c r="E39" s="108">
        <f t="shared" si="1"/>
        <v>56.041739130434784</v>
      </c>
      <c r="F39" s="108">
        <v>0.83694182379798188</v>
      </c>
      <c r="G39" s="244"/>
      <c r="H39" s="108">
        <v>0.83694182379798188</v>
      </c>
      <c r="I39" s="108"/>
      <c r="J39" s="243">
        <v>33.312356538994841</v>
      </c>
      <c r="K39" s="243"/>
      <c r="L39" s="243">
        <v>33.312356538994841</v>
      </c>
      <c r="M39" s="109"/>
      <c r="N39" s="108">
        <v>9.1719634372279674E-3</v>
      </c>
      <c r="O39" s="107">
        <v>0.14399999999999999</v>
      </c>
      <c r="P39" s="107">
        <v>0.19900000000000001</v>
      </c>
      <c r="Q39" s="287">
        <v>27.978974999999998</v>
      </c>
      <c r="R39" s="287">
        <v>29.282</v>
      </c>
      <c r="S39" s="287">
        <v>31.522849999999998</v>
      </c>
      <c r="T39" s="287">
        <v>34.900940333333303</v>
      </c>
      <c r="U39" s="287">
        <v>38.414999999999999</v>
      </c>
      <c r="V39" s="287">
        <v>40.58605</v>
      </c>
      <c r="W39" s="287">
        <v>41.743074999999997</v>
      </c>
      <c r="X39" s="287">
        <v>3.42941579121287</v>
      </c>
      <c r="Y39" s="218" t="s">
        <v>4466</v>
      </c>
    </row>
    <row r="40" spans="1:25">
      <c r="A40" s="107" t="s">
        <v>7506</v>
      </c>
      <c r="B40" s="107" t="s">
        <v>4468</v>
      </c>
      <c r="C40" s="107">
        <v>804.89</v>
      </c>
      <c r="E40" s="108">
        <f t="shared" si="1"/>
        <v>56.059999999999995</v>
      </c>
      <c r="F40" s="108">
        <v>0.82626176352215897</v>
      </c>
      <c r="H40" s="108">
        <v>0.82626176352215897</v>
      </c>
      <c r="I40" s="108"/>
      <c r="J40" s="109">
        <v>32.930847643438256</v>
      </c>
      <c r="K40" s="109"/>
      <c r="L40" s="109">
        <v>32.930847643438256</v>
      </c>
      <c r="M40" s="109"/>
      <c r="N40" s="108">
        <v>1.626137163985587E-2</v>
      </c>
      <c r="O40" s="107">
        <v>0.121</v>
      </c>
      <c r="P40" s="107">
        <v>0.216</v>
      </c>
      <c r="Q40" s="287">
        <v>27.467974999999999</v>
      </c>
      <c r="R40" s="287">
        <v>28.756</v>
      </c>
      <c r="S40" s="287">
        <v>31.00985</v>
      </c>
      <c r="T40" s="287">
        <v>34.441103444444401</v>
      </c>
      <c r="U40" s="287">
        <v>37.945149999999998</v>
      </c>
      <c r="V40" s="287">
        <v>40.135150000000003</v>
      </c>
      <c r="W40" s="287">
        <v>41.265149999999998</v>
      </c>
      <c r="X40" s="287">
        <v>3.43545757835812</v>
      </c>
      <c r="Y40" s="218" t="s">
        <v>4466</v>
      </c>
    </row>
    <row r="41" spans="1:25">
      <c r="A41" s="107" t="s">
        <v>7507</v>
      </c>
      <c r="B41" s="107" t="s">
        <v>4468</v>
      </c>
      <c r="C41" s="107">
        <v>805.04</v>
      </c>
      <c r="E41" s="244">
        <f t="shared" si="1"/>
        <v>56.069782608695647</v>
      </c>
      <c r="F41" s="244">
        <v>0.83538766014492039</v>
      </c>
      <c r="H41" s="108">
        <v>0.83538766014492039</v>
      </c>
      <c r="I41" s="108"/>
      <c r="J41" s="109">
        <v>33.257143019037343</v>
      </c>
      <c r="K41" s="109"/>
      <c r="L41" s="109">
        <v>33.257143019037343</v>
      </c>
      <c r="M41" s="109"/>
      <c r="N41" s="108">
        <v>0</v>
      </c>
      <c r="O41" s="107">
        <v>8.3000000000000004E-2</v>
      </c>
      <c r="P41" s="107">
        <v>0.219</v>
      </c>
      <c r="Q41" s="287">
        <v>27.797899999999998</v>
      </c>
      <c r="R41" s="287">
        <v>29.07</v>
      </c>
      <c r="S41" s="287">
        <v>31.396000000000001</v>
      </c>
      <c r="T41" s="287">
        <v>34.800256592592604</v>
      </c>
      <c r="U41" s="287">
        <v>38.289149999999999</v>
      </c>
      <c r="V41" s="287">
        <v>40.563049999999997</v>
      </c>
      <c r="W41" s="287">
        <v>41.764049999999997</v>
      </c>
      <c r="X41" s="287">
        <v>3.44990868334463</v>
      </c>
      <c r="Y41" s="218" t="s">
        <v>4466</v>
      </c>
    </row>
    <row r="42" spans="1:25">
      <c r="A42" s="107" t="s">
        <v>7508</v>
      </c>
      <c r="B42" s="107" t="s">
        <v>4468</v>
      </c>
      <c r="C42" s="107">
        <v>805.13</v>
      </c>
      <c r="E42" s="244">
        <f t="shared" si="1"/>
        <v>56.075652173913042</v>
      </c>
      <c r="F42" s="244">
        <v>0.84535573122529639</v>
      </c>
      <c r="H42" s="108">
        <v>0.84535573122529639</v>
      </c>
      <c r="I42" s="108"/>
      <c r="J42" s="109">
        <v>33.609501893936368</v>
      </c>
      <c r="K42" s="109"/>
      <c r="L42" s="109">
        <v>33.609501893936368</v>
      </c>
      <c r="M42" s="109"/>
      <c r="N42" s="108">
        <v>8.58022759835971E-3</v>
      </c>
      <c r="O42" s="107">
        <v>8.2000000000000003E-2</v>
      </c>
      <c r="P42" s="107">
        <v>0.20499999999999999</v>
      </c>
      <c r="Q42" s="287">
        <v>28.159875</v>
      </c>
      <c r="R42" s="287">
        <v>29.518999999999998</v>
      </c>
      <c r="S42" s="287">
        <v>31.829000000000001</v>
      </c>
      <c r="T42" s="287">
        <v>35.257492703703697</v>
      </c>
      <c r="U42" s="287">
        <v>38.78</v>
      </c>
      <c r="V42" s="287">
        <v>40.948</v>
      </c>
      <c r="W42" s="287">
        <v>42.158000000000001</v>
      </c>
      <c r="X42" s="287">
        <v>3.46930497031033</v>
      </c>
      <c r="Y42" s="218" t="s">
        <v>4466</v>
      </c>
    </row>
    <row r="43" spans="1:25">
      <c r="A43" s="107" t="s">
        <v>7509</v>
      </c>
      <c r="B43" s="107" t="s">
        <v>4468</v>
      </c>
      <c r="C43" s="107">
        <v>805.22</v>
      </c>
      <c r="E43" s="244">
        <f t="shared" si="1"/>
        <v>56.081521739130437</v>
      </c>
      <c r="F43" s="244">
        <v>0.83280368949351213</v>
      </c>
      <c r="H43" s="108">
        <v>0.83280368949351213</v>
      </c>
      <c r="I43" s="108"/>
      <c r="J43" s="109">
        <v>33.165116611677497</v>
      </c>
      <c r="K43" s="109"/>
      <c r="L43" s="109">
        <v>33.165116611677497</v>
      </c>
      <c r="M43" s="109"/>
      <c r="N43" s="108">
        <v>1.4324569999505522E-2</v>
      </c>
      <c r="O43" s="107">
        <v>6.3E-2</v>
      </c>
      <c r="P43" s="107">
        <v>0.224</v>
      </c>
      <c r="Q43" s="287">
        <v>27.761925000000002</v>
      </c>
      <c r="R43" s="287">
        <v>29.06195</v>
      </c>
      <c r="S43" s="287">
        <v>31.292000000000002</v>
      </c>
      <c r="T43" s="287">
        <v>34.730481407407403</v>
      </c>
      <c r="U43" s="287">
        <v>38.233150000000002</v>
      </c>
      <c r="V43" s="287">
        <v>40.44</v>
      </c>
      <c r="W43" s="287">
        <v>41.590049999999998</v>
      </c>
      <c r="X43" s="287">
        <v>3.4491416767018901</v>
      </c>
      <c r="Y43" s="218" t="s">
        <v>4466</v>
      </c>
    </row>
    <row r="44" spans="1:25">
      <c r="A44" s="107" t="s">
        <v>7510</v>
      </c>
      <c r="B44" s="107" t="s">
        <v>4468</v>
      </c>
      <c r="C44" s="107">
        <v>805.41</v>
      </c>
      <c r="E44" s="244">
        <f t="shared" si="1"/>
        <v>56.093913043478253</v>
      </c>
      <c r="F44" s="244">
        <v>0.83126353856900925</v>
      </c>
      <c r="H44" s="108">
        <v>0.83126353856900925</v>
      </c>
      <c r="I44" s="108"/>
      <c r="J44" s="109">
        <v>33.110129241981866</v>
      </c>
      <c r="K44" s="109"/>
      <c r="L44" s="109">
        <v>33.110129241981866</v>
      </c>
      <c r="M44" s="109"/>
      <c r="N44" s="108">
        <v>1.5727797292182492E-2</v>
      </c>
      <c r="O44" s="107">
        <v>7.0999999999999994E-2</v>
      </c>
      <c r="P44" s="107">
        <v>0.22700000000000001</v>
      </c>
      <c r="Q44" s="287">
        <v>27.67</v>
      </c>
      <c r="R44" s="287">
        <v>28.956849999999999</v>
      </c>
      <c r="S44" s="287">
        <v>31.204999999999998</v>
      </c>
      <c r="T44" s="287">
        <v>34.644343962962999</v>
      </c>
      <c r="U44" s="287">
        <v>38.154150000000001</v>
      </c>
      <c r="V44" s="287">
        <v>40.387</v>
      </c>
      <c r="W44" s="287">
        <v>41.581024999999997</v>
      </c>
      <c r="X44" s="287">
        <v>3.44676670529297</v>
      </c>
      <c r="Y44" s="218" t="s">
        <v>4466</v>
      </c>
    </row>
    <row r="45" spans="1:25">
      <c r="A45" s="107" t="s">
        <v>7511</v>
      </c>
      <c r="B45" s="107" t="s">
        <v>4468</v>
      </c>
      <c r="C45" s="107">
        <v>805.58</v>
      </c>
      <c r="E45" s="246">
        <f t="shared" si="1"/>
        <v>56.104999999999997</v>
      </c>
      <c r="F45" s="244">
        <v>0.82455512145908105</v>
      </c>
      <c r="H45" s="108">
        <v>0.82455512145908105</v>
      </c>
      <c r="I45" s="108"/>
      <c r="J45" s="109">
        <v>32.86942703610849</v>
      </c>
      <c r="K45" s="109"/>
      <c r="L45" s="109">
        <v>32.86942703610849</v>
      </c>
      <c r="M45" s="109"/>
      <c r="N45" s="108">
        <v>1.5692456659792995E-2</v>
      </c>
      <c r="O45" s="107">
        <v>4.3999999999999997E-2</v>
      </c>
      <c r="P45" s="107">
        <v>0.23899999999999999</v>
      </c>
      <c r="Q45" s="287">
        <v>27.415900000000001</v>
      </c>
      <c r="R45" s="287">
        <v>28.664950000000001</v>
      </c>
      <c r="S45" s="287">
        <v>30.91</v>
      </c>
      <c r="T45" s="287">
        <v>34.3328472962963</v>
      </c>
      <c r="U45" s="287">
        <v>37.815150000000003</v>
      </c>
      <c r="V45" s="287">
        <v>39.992150000000002</v>
      </c>
      <c r="W45" s="287">
        <v>41.156025</v>
      </c>
      <c r="X45" s="287">
        <v>3.41946741507659</v>
      </c>
      <c r="Y45" s="218" t="s">
        <v>4466</v>
      </c>
    </row>
    <row r="46" spans="1:25">
      <c r="A46" s="107" t="s">
        <v>7512</v>
      </c>
      <c r="B46" s="263" t="s">
        <v>4473</v>
      </c>
      <c r="C46" s="338">
        <v>36.5</v>
      </c>
      <c r="D46" s="263" t="s">
        <v>4474</v>
      </c>
      <c r="E46" s="112">
        <f t="shared" ref="E46:E53" si="2">56+0.105*(C46-75.75)/(96.5-75.75)</f>
        <v>55.801385542168674</v>
      </c>
      <c r="F46" s="112">
        <v>0.75812209634840011</v>
      </c>
      <c r="G46" s="333"/>
      <c r="H46" s="112"/>
      <c r="I46" s="112"/>
      <c r="J46" s="112"/>
      <c r="K46" s="112"/>
      <c r="L46" s="112"/>
      <c r="M46" s="112"/>
      <c r="N46" s="339">
        <v>0.3217526925925378</v>
      </c>
      <c r="O46" s="112">
        <v>6.4233939240180948E-2</v>
      </c>
      <c r="P46" s="107">
        <v>0.13167684990763104</v>
      </c>
      <c r="Q46" s="287">
        <v>24.663875000000001</v>
      </c>
      <c r="R46" s="287">
        <v>25.898</v>
      </c>
      <c r="S46" s="287">
        <v>28.120999999999999</v>
      </c>
      <c r="T46" s="287">
        <v>31.4281007777778</v>
      </c>
      <c r="U46" s="287">
        <v>34.808999999999997</v>
      </c>
      <c r="V46" s="287">
        <v>36.928049999999999</v>
      </c>
      <c r="W46" s="287">
        <v>38.020125</v>
      </c>
      <c r="X46" s="287">
        <v>3.3247732551591498</v>
      </c>
      <c r="Y46" s="107" t="s">
        <v>4475</v>
      </c>
    </row>
    <row r="47" spans="1:25">
      <c r="A47" s="107" t="s">
        <v>7513</v>
      </c>
      <c r="B47" s="263" t="s">
        <v>4473</v>
      </c>
      <c r="C47" s="338">
        <v>41.75</v>
      </c>
      <c r="D47" s="263" t="s">
        <v>4474</v>
      </c>
      <c r="E47" s="112">
        <f t="shared" si="2"/>
        <v>55.827951807228914</v>
      </c>
      <c r="F47" s="112">
        <v>0.75276272907739172</v>
      </c>
      <c r="G47" s="333"/>
      <c r="H47" s="112"/>
      <c r="I47" s="112"/>
      <c r="J47" s="112"/>
      <c r="K47" s="112"/>
      <c r="L47" s="112"/>
      <c r="M47" s="112"/>
      <c r="N47" s="339">
        <v>0.29385634761274804</v>
      </c>
      <c r="O47" s="112">
        <v>9.5307544195097904E-3</v>
      </c>
      <c r="P47" s="107">
        <v>0.13492126973001681</v>
      </c>
      <c r="Q47" s="287">
        <v>24.489000000000001</v>
      </c>
      <c r="R47" s="287">
        <v>25.684799999999999</v>
      </c>
      <c r="S47" s="287">
        <v>27.871849999999998</v>
      </c>
      <c r="T47" s="287">
        <v>31.196391851851899</v>
      </c>
      <c r="U47" s="287">
        <v>34.581000000000003</v>
      </c>
      <c r="V47" s="287">
        <v>36.703049999999998</v>
      </c>
      <c r="W47" s="287">
        <v>37.832050000000002</v>
      </c>
      <c r="X47" s="287">
        <v>3.33418755329539</v>
      </c>
      <c r="Y47" s="107" t="s">
        <v>4475</v>
      </c>
    </row>
    <row r="48" spans="1:25">
      <c r="A48" s="107" t="s">
        <v>7514</v>
      </c>
      <c r="B48" s="263" t="s">
        <v>4473</v>
      </c>
      <c r="C48" s="338">
        <v>47.75</v>
      </c>
      <c r="D48" s="263" t="s">
        <v>4474</v>
      </c>
      <c r="E48" s="112">
        <f t="shared" si="2"/>
        <v>55.858313253012049</v>
      </c>
      <c r="F48" s="337">
        <v>0.78939257214217196</v>
      </c>
      <c r="G48" s="333"/>
      <c r="H48" s="112"/>
      <c r="I48" s="112"/>
      <c r="J48" s="112"/>
      <c r="K48" s="112"/>
      <c r="L48" s="112"/>
      <c r="M48" s="112"/>
      <c r="N48" s="340">
        <v>0.48810003647013606</v>
      </c>
      <c r="O48" s="112">
        <v>-0.10681841052041552</v>
      </c>
      <c r="P48" s="107">
        <v>0.1370944441405155</v>
      </c>
      <c r="Q48" s="287">
        <v>25.968975</v>
      </c>
      <c r="R48" s="287">
        <v>27.283950000000001</v>
      </c>
      <c r="S48" s="287">
        <v>29.475999999999999</v>
      </c>
      <c r="T48" s="287">
        <v>32.808395851851799</v>
      </c>
      <c r="U48" s="287">
        <v>36.187150000000003</v>
      </c>
      <c r="V48" s="287">
        <v>38.386000000000003</v>
      </c>
      <c r="W48" s="287">
        <v>39.584099999999999</v>
      </c>
      <c r="X48" s="287">
        <v>3.3645084948542201</v>
      </c>
      <c r="Y48" s="107" t="s">
        <v>4475</v>
      </c>
    </row>
    <row r="49" spans="1:25">
      <c r="A49" s="107" t="s">
        <v>7515</v>
      </c>
      <c r="B49" s="341" t="s">
        <v>4473</v>
      </c>
      <c r="C49" s="342">
        <v>53.9</v>
      </c>
      <c r="D49" s="341" t="s">
        <v>4474</v>
      </c>
      <c r="E49" s="112">
        <f t="shared" si="2"/>
        <v>55.889433734939757</v>
      </c>
      <c r="F49" s="337">
        <v>0.79834662185799943</v>
      </c>
      <c r="G49" s="333"/>
      <c r="H49" s="112"/>
      <c r="I49" s="112"/>
      <c r="J49" s="112"/>
      <c r="K49" s="112"/>
      <c r="L49" s="112"/>
      <c r="M49" s="112"/>
      <c r="N49" s="339">
        <v>0.1336515234060453</v>
      </c>
      <c r="O49" s="334">
        <v>-0.351218238802117</v>
      </c>
      <c r="P49" s="107">
        <v>0.13670238158833151</v>
      </c>
      <c r="Q49" s="287">
        <v>26.401</v>
      </c>
      <c r="R49" s="287">
        <v>27.655000000000001</v>
      </c>
      <c r="S49" s="287">
        <v>29.8887</v>
      </c>
      <c r="T49" s="287">
        <v>33.211421555555603</v>
      </c>
      <c r="U49" s="287">
        <v>36.655000000000001</v>
      </c>
      <c r="V49" s="287">
        <v>38.830100000000002</v>
      </c>
      <c r="W49" s="287">
        <v>39.947024999999996</v>
      </c>
      <c r="X49" s="287">
        <v>3.3694489906629901</v>
      </c>
      <c r="Y49" s="107" t="s">
        <v>4475</v>
      </c>
    </row>
    <row r="50" spans="1:25">
      <c r="A50" s="107" t="s">
        <v>7516</v>
      </c>
      <c r="B50" s="263" t="s">
        <v>4473</v>
      </c>
      <c r="C50" s="338">
        <v>59.25</v>
      </c>
      <c r="D50" s="263" t="s">
        <v>4474</v>
      </c>
      <c r="E50" s="112">
        <f t="shared" si="2"/>
        <v>55.916506024096385</v>
      </c>
      <c r="F50" s="112">
        <v>0.82608472753644924</v>
      </c>
      <c r="G50" s="333"/>
      <c r="H50" s="112"/>
      <c r="I50" s="112"/>
      <c r="J50" s="112"/>
      <c r="K50" s="112"/>
      <c r="L50" s="112"/>
      <c r="M50" s="112"/>
      <c r="N50" s="339">
        <v>0.2832320086021648</v>
      </c>
      <c r="O50" s="112">
        <v>-0.26457493630319195</v>
      </c>
      <c r="P50" s="107">
        <v>0.13190960104379926</v>
      </c>
      <c r="Q50" s="287">
        <v>27.425999999999998</v>
      </c>
      <c r="R50" s="287">
        <v>28.7559</v>
      </c>
      <c r="S50" s="287">
        <v>30.984999999999999</v>
      </c>
      <c r="T50" s="287">
        <v>34.425623444444398</v>
      </c>
      <c r="U50" s="287">
        <v>37.944000000000003</v>
      </c>
      <c r="V50" s="287">
        <v>40.155000000000001</v>
      </c>
      <c r="W50" s="287">
        <v>41.278025</v>
      </c>
      <c r="X50" s="287">
        <v>3.43848056336443</v>
      </c>
      <c r="Y50" s="107" t="s">
        <v>4475</v>
      </c>
    </row>
    <row r="51" spans="1:25">
      <c r="A51" s="107" t="s">
        <v>7517</v>
      </c>
      <c r="B51" s="263" t="s">
        <v>4473</v>
      </c>
      <c r="C51" s="338">
        <v>65.45</v>
      </c>
      <c r="D51" s="263" t="s">
        <v>4474</v>
      </c>
      <c r="E51" s="112">
        <f t="shared" si="2"/>
        <v>55.947879518072291</v>
      </c>
      <c r="F51" s="112">
        <v>0.8493528356421074</v>
      </c>
      <c r="G51" s="333"/>
      <c r="H51" s="112"/>
      <c r="I51" s="112"/>
      <c r="J51" s="112"/>
      <c r="K51" s="112"/>
      <c r="L51" s="112"/>
      <c r="M51" s="112"/>
      <c r="N51" s="339">
        <v>0.10829086941731964</v>
      </c>
      <c r="O51" s="112">
        <v>-0.22641255500098545</v>
      </c>
      <c r="P51" s="107">
        <v>0.1278182419838825</v>
      </c>
      <c r="Q51" s="287">
        <v>28.445</v>
      </c>
      <c r="R51" s="287">
        <v>29.73395</v>
      </c>
      <c r="S51" s="287">
        <v>31.98385</v>
      </c>
      <c r="T51" s="287">
        <v>35.451926814814797</v>
      </c>
      <c r="U51" s="287">
        <v>38.985999999999997</v>
      </c>
      <c r="V51" s="287">
        <v>41.268050000000002</v>
      </c>
      <c r="W51" s="287">
        <v>42.398049999999998</v>
      </c>
      <c r="X51" s="287">
        <v>3.4740593532199999</v>
      </c>
      <c r="Y51" s="107" t="s">
        <v>4475</v>
      </c>
    </row>
    <row r="52" spans="1:25">
      <c r="A52" s="107" t="s">
        <v>7518</v>
      </c>
      <c r="B52" s="263" t="s">
        <v>4473</v>
      </c>
      <c r="C52" s="343">
        <v>69.5</v>
      </c>
      <c r="D52" s="344" t="s">
        <v>4471</v>
      </c>
      <c r="E52" s="335">
        <f t="shared" si="2"/>
        <v>55.968373493975903</v>
      </c>
      <c r="F52" s="335">
        <v>0.92028305112318121</v>
      </c>
      <c r="G52" s="333"/>
      <c r="H52" s="112"/>
      <c r="I52" s="112"/>
      <c r="J52" s="112"/>
      <c r="K52" s="112"/>
      <c r="L52" s="112"/>
      <c r="M52" s="112"/>
      <c r="N52" s="339">
        <v>0.11341884831066691</v>
      </c>
      <c r="O52" s="112">
        <v>-6.0410715423219852E-2</v>
      </c>
      <c r="P52" s="107">
        <v>3.1520024903398641E-2</v>
      </c>
      <c r="Q52" s="287">
        <v>31.137975000000001</v>
      </c>
      <c r="R52" s="287">
        <v>32.598999999999997</v>
      </c>
      <c r="S52" s="287">
        <v>34.984850000000002</v>
      </c>
      <c r="T52" s="287">
        <v>38.5787069259259</v>
      </c>
      <c r="U52" s="287">
        <v>42.262149999999998</v>
      </c>
      <c r="V52" s="287">
        <v>44.563049999999997</v>
      </c>
      <c r="W52" s="287">
        <v>45.692025000000001</v>
      </c>
      <c r="X52" s="287">
        <v>3.6065425232119699</v>
      </c>
      <c r="Y52" s="107" t="s">
        <v>4475</v>
      </c>
    </row>
    <row r="53" spans="1:25">
      <c r="A53" s="107" t="s">
        <v>7519</v>
      </c>
      <c r="B53" s="263" t="s">
        <v>4473</v>
      </c>
      <c r="C53" s="343">
        <v>75.75</v>
      </c>
      <c r="D53" s="344" t="s">
        <v>4471</v>
      </c>
      <c r="E53" s="336">
        <f t="shared" si="2"/>
        <v>56</v>
      </c>
      <c r="F53" s="335">
        <v>0.94988726452832939</v>
      </c>
      <c r="G53" s="333"/>
      <c r="H53" s="112"/>
      <c r="I53" s="112"/>
      <c r="J53" s="112"/>
      <c r="K53" s="112"/>
      <c r="L53" s="112"/>
      <c r="M53" s="112"/>
      <c r="N53" s="339">
        <v>1.8163966617574866E-2</v>
      </c>
      <c r="O53" s="112">
        <v>2.5405527334004585E-2</v>
      </c>
      <c r="P53" s="107">
        <v>3.7856403801640542E-2</v>
      </c>
      <c r="Q53" s="287">
        <v>32.458624999999998</v>
      </c>
      <c r="R53" s="287">
        <v>33.802950000000003</v>
      </c>
      <c r="S53" s="287">
        <v>36.225000000000001</v>
      </c>
      <c r="T53" s="287">
        <v>39.874401259259301</v>
      </c>
      <c r="U53" s="287">
        <v>43.632150000000003</v>
      </c>
      <c r="V53" s="287">
        <v>45.927050000000001</v>
      </c>
      <c r="W53" s="287">
        <v>47.035150000000002</v>
      </c>
      <c r="X53" s="287">
        <v>3.6496556402703799</v>
      </c>
      <c r="Y53" s="107" t="s">
        <v>4475</v>
      </c>
    </row>
    <row r="54" spans="1:25">
      <c r="A54" s="107" t="s">
        <v>7520</v>
      </c>
      <c r="B54" s="263" t="s">
        <v>4473</v>
      </c>
      <c r="C54" s="338">
        <v>82</v>
      </c>
      <c r="D54" s="345" t="s">
        <v>4472</v>
      </c>
      <c r="E54" s="335">
        <f>56+0.105*(C54-75.75)/(96.5-75.75)</f>
        <v>56.031626506024097</v>
      </c>
      <c r="F54" s="335">
        <v>0.77066902468910004</v>
      </c>
      <c r="G54" s="333"/>
      <c r="H54" s="112"/>
      <c r="I54" s="112"/>
      <c r="J54" s="112"/>
      <c r="K54" s="112"/>
      <c r="L54" s="112"/>
      <c r="M54" s="112"/>
      <c r="N54" s="339">
        <v>0.26894203111068488</v>
      </c>
      <c r="O54" s="112">
        <v>-0.2655607255149417</v>
      </c>
      <c r="P54" s="107">
        <v>0.12378777585306272</v>
      </c>
      <c r="Q54" s="287">
        <v>25.246775</v>
      </c>
      <c r="R54" s="287">
        <v>26.48095</v>
      </c>
      <c r="S54" s="287">
        <v>28.669</v>
      </c>
      <c r="T54" s="287">
        <v>31.9995327037037</v>
      </c>
      <c r="U54" s="287">
        <v>35.421999999999997</v>
      </c>
      <c r="V54" s="287">
        <v>37.590000000000003</v>
      </c>
      <c r="W54" s="287">
        <v>38.742024999999998</v>
      </c>
      <c r="X54" s="287">
        <v>3.35722512562619</v>
      </c>
      <c r="Y54" s="107" t="s">
        <v>4475</v>
      </c>
    </row>
    <row r="55" spans="1:25">
      <c r="A55" s="107" t="s">
        <v>7521</v>
      </c>
      <c r="B55" s="263" t="s">
        <v>4473</v>
      </c>
      <c r="C55" s="338">
        <v>85.5</v>
      </c>
      <c r="D55" s="345" t="s">
        <v>4472</v>
      </c>
      <c r="E55" s="335">
        <f t="shared" ref="E55:E64" si="3">56+0.105*(C55-75.75)/(96.5-75.75)</f>
        <v>56.049337349397589</v>
      </c>
      <c r="F55" s="335">
        <v>0.80094424772616812</v>
      </c>
      <c r="G55" s="333"/>
      <c r="H55" s="112"/>
      <c r="I55" s="112"/>
      <c r="J55" s="112"/>
      <c r="K55" s="112"/>
      <c r="L55" s="112"/>
      <c r="M55" s="112"/>
      <c r="N55" s="339">
        <v>0.29260177708782054</v>
      </c>
      <c r="O55" s="112">
        <v>-0.23982067962492692</v>
      </c>
      <c r="P55" s="107">
        <v>0.11303263511896515</v>
      </c>
      <c r="Q55" s="287">
        <v>26.388950000000001</v>
      </c>
      <c r="R55" s="287">
        <v>27.781949999999998</v>
      </c>
      <c r="S55" s="287">
        <v>29.95485</v>
      </c>
      <c r="T55" s="287">
        <v>33.306656518518501</v>
      </c>
      <c r="U55" s="287">
        <v>36.761000000000003</v>
      </c>
      <c r="V55" s="287">
        <v>38.963000000000001</v>
      </c>
      <c r="W55" s="287">
        <v>40.125050000000002</v>
      </c>
      <c r="X55" s="287">
        <v>3.3973153316068498</v>
      </c>
      <c r="Y55" s="107" t="s">
        <v>4475</v>
      </c>
    </row>
    <row r="56" spans="1:25">
      <c r="A56" s="107" t="s">
        <v>7522</v>
      </c>
      <c r="B56" s="263" t="s">
        <v>4473</v>
      </c>
      <c r="C56" s="338">
        <v>96.5</v>
      </c>
      <c r="D56" s="345" t="s">
        <v>4472</v>
      </c>
      <c r="E56" s="336">
        <f t="shared" si="3"/>
        <v>56.104999999999997</v>
      </c>
      <c r="F56" s="335">
        <v>0.83054506537323436</v>
      </c>
      <c r="G56" s="333"/>
      <c r="H56" s="112"/>
      <c r="I56" s="112"/>
      <c r="J56" s="112"/>
      <c r="K56" s="112"/>
      <c r="L56" s="112"/>
      <c r="M56" s="112"/>
      <c r="N56" s="339">
        <v>0.32771083419477703</v>
      </c>
      <c r="O56" s="112">
        <v>-0.12895421961780418</v>
      </c>
      <c r="P56" s="107">
        <v>0.10539003311364729</v>
      </c>
      <c r="Q56" s="287">
        <v>27.652875000000002</v>
      </c>
      <c r="R56" s="287">
        <v>29.00995</v>
      </c>
      <c r="S56" s="287">
        <v>31.192</v>
      </c>
      <c r="T56" s="287">
        <v>34.620995999999998</v>
      </c>
      <c r="U56" s="287">
        <v>38.12415</v>
      </c>
      <c r="V56" s="287">
        <v>40.338999999999999</v>
      </c>
      <c r="W56" s="287">
        <v>41.466099999999997</v>
      </c>
      <c r="X56" s="287">
        <v>3.4403486315923102</v>
      </c>
      <c r="Y56" s="107" t="s">
        <v>4475</v>
      </c>
    </row>
    <row r="57" spans="1:25">
      <c r="A57" s="107" t="s">
        <v>7523</v>
      </c>
      <c r="B57" s="263" t="s">
        <v>4473</v>
      </c>
      <c r="C57" s="338">
        <v>103.5</v>
      </c>
      <c r="D57" s="345" t="s">
        <v>4472</v>
      </c>
      <c r="E57" s="112">
        <f t="shared" si="3"/>
        <v>56.14042168674699</v>
      </c>
      <c r="F57" s="112">
        <v>0.80607110551140404</v>
      </c>
      <c r="G57" s="333"/>
      <c r="H57" s="112"/>
      <c r="I57" s="112"/>
      <c r="J57" s="112"/>
      <c r="K57" s="112"/>
      <c r="L57" s="112"/>
      <c r="M57" s="112"/>
      <c r="N57" s="339">
        <v>0.20364542734185193</v>
      </c>
      <c r="O57" s="112">
        <v>-7.1584882493214153E-4</v>
      </c>
      <c r="P57" s="107">
        <v>0.14274237316305952</v>
      </c>
      <c r="Q57" s="287">
        <v>26.626000000000001</v>
      </c>
      <c r="R57" s="287">
        <v>27.885000000000002</v>
      </c>
      <c r="S57" s="287">
        <v>30.174849999999999</v>
      </c>
      <c r="T57" s="287">
        <v>33.526072037036997</v>
      </c>
      <c r="U57" s="287">
        <v>36.942</v>
      </c>
      <c r="V57" s="287">
        <v>39.112000000000002</v>
      </c>
      <c r="W57" s="287">
        <v>40.314025000000001</v>
      </c>
      <c r="X57" s="287">
        <v>3.3808622132592401</v>
      </c>
      <c r="Y57" s="107" t="s">
        <v>4475</v>
      </c>
    </row>
    <row r="58" spans="1:25">
      <c r="A58" s="107" t="s">
        <v>7524</v>
      </c>
      <c r="B58" s="263" t="s">
        <v>4473</v>
      </c>
      <c r="C58" s="338">
        <v>107.5</v>
      </c>
      <c r="D58" s="345" t="s">
        <v>4472</v>
      </c>
      <c r="E58" s="112">
        <f t="shared" si="3"/>
        <v>56.160662650602411</v>
      </c>
      <c r="F58" s="112">
        <v>0.8272331843852091</v>
      </c>
      <c r="G58" s="333"/>
      <c r="H58" s="112"/>
      <c r="I58" s="112"/>
      <c r="J58" s="112"/>
      <c r="K58" s="112"/>
      <c r="L58" s="112"/>
      <c r="M58" s="112"/>
      <c r="N58" s="339">
        <v>0.12425299953232789</v>
      </c>
      <c r="O58" s="112">
        <v>-0.2393812385182863</v>
      </c>
      <c r="P58" s="107">
        <v>0.12276512860412488</v>
      </c>
      <c r="Q58" s="287">
        <v>27.467974999999999</v>
      </c>
      <c r="R58" s="287">
        <v>28.784949999999998</v>
      </c>
      <c r="S58" s="287">
        <v>31.056000000000001</v>
      </c>
      <c r="T58" s="287">
        <v>34.477501703703702</v>
      </c>
      <c r="U58" s="287">
        <v>38.024999999999999</v>
      </c>
      <c r="V58" s="287">
        <v>40.226050000000001</v>
      </c>
      <c r="W58" s="287">
        <v>41.358049999999999</v>
      </c>
      <c r="X58" s="287">
        <v>3.4480366988841298</v>
      </c>
      <c r="Y58" s="107" t="s">
        <v>4475</v>
      </c>
    </row>
    <row r="59" spans="1:25">
      <c r="A59" s="107" t="s">
        <v>7525</v>
      </c>
      <c r="B59" s="263" t="s">
        <v>4473</v>
      </c>
      <c r="C59" s="338">
        <v>116</v>
      </c>
      <c r="D59" s="345" t="s">
        <v>4472</v>
      </c>
      <c r="E59" s="112">
        <f t="shared" si="3"/>
        <v>56.203674698795183</v>
      </c>
      <c r="F59" s="112">
        <v>0.83774170010944926</v>
      </c>
      <c r="G59" s="333"/>
      <c r="H59" s="112"/>
      <c r="I59" s="112"/>
      <c r="J59" s="112"/>
      <c r="K59" s="112"/>
      <c r="L59" s="112"/>
      <c r="M59" s="112"/>
      <c r="N59" s="339">
        <v>0.12408647091519284</v>
      </c>
      <c r="O59" s="112">
        <v>-0.16181680851636226</v>
      </c>
      <c r="P59" s="107">
        <v>0.1299513259483048</v>
      </c>
      <c r="Q59" s="287">
        <v>27.933900000000001</v>
      </c>
      <c r="R59" s="287">
        <v>29.225899999999999</v>
      </c>
      <c r="S59" s="287">
        <v>31.514849999999999</v>
      </c>
      <c r="T59" s="287">
        <v>34.921555370370399</v>
      </c>
      <c r="U59" s="287">
        <v>38.459000000000003</v>
      </c>
      <c r="V59" s="287">
        <v>40.634099999999997</v>
      </c>
      <c r="W59" s="287">
        <v>41.792000000000002</v>
      </c>
      <c r="X59" s="287">
        <v>3.4512825496363502</v>
      </c>
      <c r="Y59" s="107" t="s">
        <v>4475</v>
      </c>
    </row>
    <row r="60" spans="1:25">
      <c r="A60" s="107" t="s">
        <v>7526</v>
      </c>
      <c r="B60" s="263" t="s">
        <v>4473</v>
      </c>
      <c r="C60" s="338">
        <v>119.5</v>
      </c>
      <c r="D60" s="345" t="s">
        <v>4472</v>
      </c>
      <c r="E60" s="112">
        <f t="shared" si="3"/>
        <v>56.221385542168676</v>
      </c>
      <c r="F60" s="112">
        <v>0.83322136378904943</v>
      </c>
      <c r="G60" s="333"/>
      <c r="H60" s="112"/>
      <c r="I60" s="112"/>
      <c r="J60" s="112"/>
      <c r="K60" s="112"/>
      <c r="L60" s="112"/>
      <c r="M60" s="112"/>
      <c r="N60" s="339">
        <v>0.1490152359717577</v>
      </c>
      <c r="O60" s="112">
        <v>-8.7887774566498322E-2</v>
      </c>
      <c r="P60" s="107">
        <v>0.12386497539335967</v>
      </c>
      <c r="Q60" s="287">
        <v>27.746974999999999</v>
      </c>
      <c r="R60" s="287">
        <v>29.084949999999999</v>
      </c>
      <c r="S60" s="287">
        <v>31.306000000000001</v>
      </c>
      <c r="T60" s="287">
        <v>34.713517925925899</v>
      </c>
      <c r="U60" s="287">
        <v>38.235149999999997</v>
      </c>
      <c r="V60" s="287">
        <v>40.4651</v>
      </c>
      <c r="W60" s="287">
        <v>41.637025000000001</v>
      </c>
      <c r="X60" s="287">
        <v>3.4336075625661899</v>
      </c>
      <c r="Y60" s="107" t="s">
        <v>4475</v>
      </c>
    </row>
    <row r="61" spans="1:25">
      <c r="A61" s="107" t="s">
        <v>7527</v>
      </c>
      <c r="B61" s="263" t="s">
        <v>4473</v>
      </c>
      <c r="C61" s="338">
        <v>124</v>
      </c>
      <c r="D61" s="345" t="s">
        <v>4472</v>
      </c>
      <c r="E61" s="112">
        <f t="shared" si="3"/>
        <v>56.244156626506026</v>
      </c>
      <c r="F61" s="112">
        <v>0.85361164388067856</v>
      </c>
      <c r="G61" s="333"/>
      <c r="H61" s="112"/>
      <c r="I61" s="112"/>
      <c r="J61" s="112"/>
      <c r="K61" s="112"/>
      <c r="L61" s="112"/>
      <c r="M61" s="112"/>
      <c r="N61" s="339">
        <v>4.9278871154016073E-2</v>
      </c>
      <c r="O61" s="112">
        <v>-0.20170068370099203</v>
      </c>
      <c r="P61" s="107">
        <v>0.1233578513277537</v>
      </c>
      <c r="Q61" s="287">
        <v>28.677</v>
      </c>
      <c r="R61" s="287">
        <v>29.979800000000001</v>
      </c>
      <c r="S61" s="287">
        <v>32.218850000000003</v>
      </c>
      <c r="T61" s="287">
        <v>35.650398925925899</v>
      </c>
      <c r="U61" s="287">
        <v>39.223999999999997</v>
      </c>
      <c r="V61" s="287">
        <v>41.424050000000001</v>
      </c>
      <c r="W61" s="287">
        <v>42.552025</v>
      </c>
      <c r="X61" s="287">
        <v>3.4666109016738802</v>
      </c>
      <c r="Y61" s="107" t="s">
        <v>4475</v>
      </c>
    </row>
    <row r="62" spans="1:25">
      <c r="A62" s="107" t="s">
        <v>7528</v>
      </c>
      <c r="B62" s="263" t="s">
        <v>4473</v>
      </c>
      <c r="C62" s="338">
        <v>127.5</v>
      </c>
      <c r="D62" s="345" t="s">
        <v>4472</v>
      </c>
      <c r="E62" s="112">
        <f t="shared" si="3"/>
        <v>56.261867469879519</v>
      </c>
      <c r="F62" s="112">
        <v>0.84799510766070973</v>
      </c>
      <c r="G62" s="333"/>
      <c r="H62" s="112"/>
      <c r="I62" s="112"/>
      <c r="J62" s="112"/>
      <c r="K62" s="112"/>
      <c r="L62" s="112"/>
      <c r="M62" s="112"/>
      <c r="N62" s="339">
        <v>0.19735231537345463</v>
      </c>
      <c r="O62" s="112">
        <v>-0.18762310917574077</v>
      </c>
      <c r="P62" s="107">
        <v>0.12033399452771974</v>
      </c>
      <c r="Q62" s="287">
        <v>28.400849999999998</v>
      </c>
      <c r="R62" s="287">
        <v>29.6829</v>
      </c>
      <c r="S62" s="287">
        <v>31.916</v>
      </c>
      <c r="T62" s="287">
        <v>35.376070148148102</v>
      </c>
      <c r="U62" s="287">
        <v>38.953150000000001</v>
      </c>
      <c r="V62" s="287">
        <v>41.138199999999998</v>
      </c>
      <c r="W62" s="287">
        <v>42.35</v>
      </c>
      <c r="X62" s="287">
        <v>3.46561756290345</v>
      </c>
      <c r="Y62" s="107" t="s">
        <v>4475</v>
      </c>
    </row>
    <row r="63" spans="1:25">
      <c r="A63" s="107" t="s">
        <v>7529</v>
      </c>
      <c r="B63" s="263" t="s">
        <v>4473</v>
      </c>
      <c r="C63" s="338">
        <v>131.5</v>
      </c>
      <c r="D63" s="345" t="s">
        <v>4472</v>
      </c>
      <c r="E63" s="112">
        <f t="shared" si="3"/>
        <v>56.28210843373494</v>
      </c>
      <c r="F63" s="112">
        <v>0.8237807067925853</v>
      </c>
      <c r="G63" s="333"/>
      <c r="H63" s="112"/>
      <c r="I63" s="112"/>
      <c r="J63" s="112"/>
      <c r="K63" s="112"/>
      <c r="L63" s="112"/>
      <c r="M63" s="112"/>
      <c r="N63" s="339">
        <v>0.1721497650963883</v>
      </c>
      <c r="O63" s="112">
        <v>0.12436953106814386</v>
      </c>
      <c r="P63" s="107">
        <v>0.13889661526422017</v>
      </c>
      <c r="Q63" s="287">
        <v>27.302975</v>
      </c>
      <c r="R63" s="287">
        <v>28.661950000000001</v>
      </c>
      <c r="S63" s="287">
        <v>30.931999999999999</v>
      </c>
      <c r="T63" s="287">
        <v>34.309538259259298</v>
      </c>
      <c r="U63" s="287">
        <v>37.807000000000002</v>
      </c>
      <c r="V63" s="287">
        <v>40.017049999999998</v>
      </c>
      <c r="W63" s="287">
        <v>41.171025</v>
      </c>
      <c r="X63" s="287">
        <v>3.43151189103415</v>
      </c>
      <c r="Y63" s="107" t="s">
        <v>4475</v>
      </c>
    </row>
    <row r="64" spans="1:25">
      <c r="A64" s="107" t="s">
        <v>7530</v>
      </c>
      <c r="B64" s="263" t="s">
        <v>4473</v>
      </c>
      <c r="C64" s="338">
        <v>136</v>
      </c>
      <c r="D64" s="345" t="s">
        <v>4472</v>
      </c>
      <c r="E64" s="112">
        <f t="shared" si="3"/>
        <v>56.304879518072291</v>
      </c>
      <c r="F64" s="112">
        <v>0.85306167026497282</v>
      </c>
      <c r="G64" s="333"/>
      <c r="H64" s="112"/>
      <c r="I64" s="112"/>
      <c r="J64" s="112"/>
      <c r="K64" s="112"/>
      <c r="L64" s="112"/>
      <c r="M64" s="112"/>
      <c r="N64" s="339">
        <v>9.1814460347501334E-2</v>
      </c>
      <c r="O64" s="112">
        <v>-0.15256976450102933</v>
      </c>
      <c r="P64" s="107">
        <v>0.12420321842311487</v>
      </c>
      <c r="Q64" s="287">
        <v>28.489875000000001</v>
      </c>
      <c r="R64" s="287">
        <v>29.893999999999998</v>
      </c>
      <c r="S64" s="287">
        <v>32.103000000000002</v>
      </c>
      <c r="T64" s="287">
        <v>35.601550296296303</v>
      </c>
      <c r="U64" s="287">
        <v>39.154150000000001</v>
      </c>
      <c r="V64" s="287">
        <v>41.421999999999997</v>
      </c>
      <c r="W64" s="287">
        <v>42.698025000000001</v>
      </c>
      <c r="X64" s="287">
        <v>3.4918279130302898</v>
      </c>
      <c r="Y64" s="107" t="s">
        <v>4475</v>
      </c>
    </row>
    <row r="65" spans="1:25">
      <c r="A65" s="107" t="s">
        <v>7531</v>
      </c>
      <c r="B65" s="263" t="s">
        <v>4477</v>
      </c>
      <c r="C65" s="346">
        <v>45</v>
      </c>
      <c r="D65" s="347" t="s">
        <v>4474</v>
      </c>
      <c r="E65" s="112">
        <f t="shared" ref="E65:E80" si="4">56+0.105*(C65-76.5)/(95.4-76.5)</f>
        <v>55.825000000000003</v>
      </c>
      <c r="F65" s="348">
        <v>0.87352445193929185</v>
      </c>
      <c r="G65" s="333"/>
      <c r="H65" s="112"/>
      <c r="I65" s="112"/>
      <c r="J65" s="112"/>
      <c r="K65" s="112"/>
      <c r="L65" s="112"/>
      <c r="M65" s="112"/>
      <c r="N65" s="343"/>
      <c r="O65" s="112">
        <v>9.7469430040551863E-2</v>
      </c>
      <c r="P65" s="107">
        <v>9.8448108632395739E-2</v>
      </c>
      <c r="Q65" s="287">
        <v>29.447975</v>
      </c>
      <c r="R65" s="287">
        <v>30.748899999999999</v>
      </c>
      <c r="S65" s="287">
        <v>33.044849999999997</v>
      </c>
      <c r="T65" s="287">
        <v>36.526715185185203</v>
      </c>
      <c r="U65" s="287">
        <v>40.13015</v>
      </c>
      <c r="V65" s="287">
        <v>42.378100000000003</v>
      </c>
      <c r="W65" s="287">
        <v>43.544049999999999</v>
      </c>
      <c r="X65" s="287">
        <v>3.5010149329044302</v>
      </c>
      <c r="Y65" s="107" t="s">
        <v>4475</v>
      </c>
    </row>
    <row r="66" spans="1:25">
      <c r="A66" s="107" t="s">
        <v>7532</v>
      </c>
      <c r="B66" s="263" t="s">
        <v>4477</v>
      </c>
      <c r="C66" s="346">
        <v>50.5</v>
      </c>
      <c r="D66" s="347" t="s">
        <v>4474</v>
      </c>
      <c r="E66" s="112">
        <f t="shared" si="4"/>
        <v>55.855555555555554</v>
      </c>
      <c r="F66" s="348">
        <v>0.84735488611315202</v>
      </c>
      <c r="G66" s="333"/>
      <c r="H66" s="112"/>
      <c r="I66" s="112"/>
      <c r="J66" s="112"/>
      <c r="K66" s="112"/>
      <c r="L66" s="112"/>
      <c r="M66" s="112"/>
      <c r="N66" s="349">
        <v>5.0057887188977093E-2</v>
      </c>
      <c r="O66" s="112">
        <v>3.706668301948346E-2</v>
      </c>
      <c r="P66" s="107">
        <v>9.9986275048037337E-2</v>
      </c>
      <c r="Q66" s="287">
        <v>28.282</v>
      </c>
      <c r="R66" s="287">
        <v>29.582899999999999</v>
      </c>
      <c r="S66" s="287">
        <v>31.914999999999999</v>
      </c>
      <c r="T66" s="287">
        <v>35.3033777407407</v>
      </c>
      <c r="U66" s="287">
        <v>38.850149999999999</v>
      </c>
      <c r="V66" s="287">
        <v>41.081000000000003</v>
      </c>
      <c r="W66" s="287">
        <v>42.216999999999999</v>
      </c>
      <c r="X66" s="287">
        <v>3.4585048896698298</v>
      </c>
      <c r="Y66" s="107" t="s">
        <v>4475</v>
      </c>
    </row>
    <row r="67" spans="1:25">
      <c r="A67" s="107" t="s">
        <v>7533</v>
      </c>
      <c r="B67" s="263" t="s">
        <v>4477</v>
      </c>
      <c r="C67" s="346">
        <v>51.5</v>
      </c>
      <c r="D67" s="347" t="s">
        <v>4474</v>
      </c>
      <c r="E67" s="112">
        <f t="shared" si="4"/>
        <v>55.861111111111114</v>
      </c>
      <c r="F67" s="348">
        <v>0.81560283687943269</v>
      </c>
      <c r="G67" s="333"/>
      <c r="H67" s="112"/>
      <c r="I67" s="112"/>
      <c r="J67" s="112"/>
      <c r="K67" s="112"/>
      <c r="L67" s="112"/>
      <c r="M67" s="112"/>
      <c r="N67" s="349">
        <v>2.7269196102596184E-2</v>
      </c>
      <c r="O67" s="112">
        <v>-0.28454056165954933</v>
      </c>
      <c r="P67" s="107">
        <v>0.11461558072622646</v>
      </c>
      <c r="Q67" s="287">
        <v>27.169975000000001</v>
      </c>
      <c r="R67" s="287">
        <v>28.341899999999999</v>
      </c>
      <c r="S67" s="287">
        <v>30.57985</v>
      </c>
      <c r="T67" s="287">
        <v>33.998965222222203</v>
      </c>
      <c r="U67" s="287">
        <v>37.470999999999997</v>
      </c>
      <c r="V67" s="287">
        <v>39.710050000000003</v>
      </c>
      <c r="W67" s="287">
        <v>40.904150000000001</v>
      </c>
      <c r="X67" s="287">
        <v>3.4241423700028402</v>
      </c>
      <c r="Y67" s="107" t="s">
        <v>4475</v>
      </c>
    </row>
    <row r="68" spans="1:25">
      <c r="A68" s="107" t="s">
        <v>7534</v>
      </c>
      <c r="B68" s="263" t="s">
        <v>4477</v>
      </c>
      <c r="C68" s="346">
        <v>53.5</v>
      </c>
      <c r="D68" s="347" t="s">
        <v>4474</v>
      </c>
      <c r="E68" s="112">
        <f t="shared" si="4"/>
        <v>55.87222222222222</v>
      </c>
      <c r="F68" s="348">
        <v>0.82215357458075922</v>
      </c>
      <c r="G68" s="333"/>
      <c r="H68" s="112"/>
      <c r="I68" s="112"/>
      <c r="J68" s="112"/>
      <c r="K68" s="112"/>
      <c r="L68" s="112"/>
      <c r="M68" s="112"/>
      <c r="N68" s="349">
        <v>1.8861362309298434E-2</v>
      </c>
      <c r="O68" s="112">
        <v>-0.28948372524207677</v>
      </c>
      <c r="P68" s="107">
        <v>0.12335120415283805</v>
      </c>
      <c r="Q68" s="287">
        <v>27.337949999999999</v>
      </c>
      <c r="R68" s="287">
        <v>28.59995</v>
      </c>
      <c r="S68" s="287">
        <v>30.875</v>
      </c>
      <c r="T68" s="287">
        <v>34.253132629629597</v>
      </c>
      <c r="U68" s="287">
        <v>37.719149999999999</v>
      </c>
      <c r="V68" s="287">
        <v>39.820999999999998</v>
      </c>
      <c r="W68" s="287">
        <v>41.050049999999999</v>
      </c>
      <c r="X68" s="287">
        <v>3.4079311535864698</v>
      </c>
      <c r="Y68" s="107" t="s">
        <v>4475</v>
      </c>
    </row>
    <row r="69" spans="1:25">
      <c r="A69" s="107" t="s">
        <v>7535</v>
      </c>
      <c r="B69" s="263" t="s">
        <v>4477</v>
      </c>
      <c r="C69" s="346">
        <v>54.8</v>
      </c>
      <c r="D69" s="347" t="s">
        <v>4474</v>
      </c>
      <c r="E69" s="112">
        <f t="shared" si="4"/>
        <v>55.879444444444445</v>
      </c>
      <c r="F69" s="348">
        <v>0.82035101557878121</v>
      </c>
      <c r="G69" s="333"/>
      <c r="H69" s="112"/>
      <c r="I69" s="112"/>
      <c r="J69" s="112"/>
      <c r="K69" s="112"/>
      <c r="L69" s="112"/>
      <c r="M69" s="112"/>
      <c r="N69" s="349">
        <v>1.0861052149066784E-2</v>
      </c>
      <c r="O69" s="112">
        <v>-0.28613366493411307</v>
      </c>
      <c r="P69" s="107">
        <v>0.1250340188950663</v>
      </c>
      <c r="Q69" s="287">
        <v>27.242000000000001</v>
      </c>
      <c r="R69" s="287">
        <v>28.568950000000001</v>
      </c>
      <c r="S69" s="287">
        <v>30.774850000000001</v>
      </c>
      <c r="T69" s="287">
        <v>34.162458629629597</v>
      </c>
      <c r="U69" s="287">
        <v>37.625</v>
      </c>
      <c r="V69" s="287">
        <v>39.819049999999997</v>
      </c>
      <c r="W69" s="287">
        <v>40.996074999999998</v>
      </c>
      <c r="X69" s="287">
        <v>3.40734095623064</v>
      </c>
      <c r="Y69" s="107" t="s">
        <v>4475</v>
      </c>
    </row>
    <row r="70" spans="1:25">
      <c r="A70" s="107" t="s">
        <v>7536</v>
      </c>
      <c r="B70" s="263" t="s">
        <v>4477</v>
      </c>
      <c r="C70" s="346">
        <v>56</v>
      </c>
      <c r="D70" s="347" t="s">
        <v>4474</v>
      </c>
      <c r="E70" s="112">
        <f t="shared" si="4"/>
        <v>55.886111111111113</v>
      </c>
      <c r="F70" s="348">
        <v>0.82694003527336879</v>
      </c>
      <c r="G70" s="333"/>
      <c r="H70" s="112"/>
      <c r="I70" s="112"/>
      <c r="J70" s="112"/>
      <c r="K70" s="112"/>
      <c r="L70" s="112"/>
      <c r="M70" s="112"/>
      <c r="N70" s="349">
        <v>1.8655638791560448E-2</v>
      </c>
      <c r="O70" s="112">
        <v>-0.21224330288510274</v>
      </c>
      <c r="P70" s="107">
        <v>0.12191431284120578</v>
      </c>
      <c r="Q70" s="287">
        <v>27.60895</v>
      </c>
      <c r="R70" s="287">
        <v>28.86195</v>
      </c>
      <c r="S70" s="287">
        <v>31.048999999999999</v>
      </c>
      <c r="T70" s="287">
        <v>34.478700222222201</v>
      </c>
      <c r="U70" s="287">
        <v>37.98115</v>
      </c>
      <c r="V70" s="287">
        <v>40.278100000000002</v>
      </c>
      <c r="W70" s="287">
        <v>41.430075000000002</v>
      </c>
      <c r="X70" s="287">
        <v>3.4476596104452999</v>
      </c>
      <c r="Y70" s="107" t="s">
        <v>4475</v>
      </c>
    </row>
    <row r="71" spans="1:25">
      <c r="A71" s="107" t="s">
        <v>7537</v>
      </c>
      <c r="B71" s="263" t="s">
        <v>4477</v>
      </c>
      <c r="C71" s="346">
        <v>57</v>
      </c>
      <c r="D71" s="347" t="s">
        <v>4474</v>
      </c>
      <c r="E71" s="112">
        <f t="shared" si="4"/>
        <v>55.891666666666666</v>
      </c>
      <c r="F71" s="348">
        <v>0.81833761782347902</v>
      </c>
      <c r="G71" s="333"/>
      <c r="H71" s="112"/>
      <c r="I71" s="112"/>
      <c r="J71" s="112"/>
      <c r="K71" s="112"/>
      <c r="L71" s="112"/>
      <c r="M71" s="112"/>
      <c r="N71" s="349"/>
      <c r="O71" s="112">
        <v>-0.19918391395101587</v>
      </c>
      <c r="P71" s="107">
        <v>0.12590409858023038</v>
      </c>
      <c r="Q71" s="287">
        <v>27.100950000000001</v>
      </c>
      <c r="R71" s="287">
        <v>28.394950000000001</v>
      </c>
      <c r="S71" s="287">
        <v>30.692</v>
      </c>
      <c r="T71" s="287">
        <v>34.044610925925902</v>
      </c>
      <c r="U71" s="287">
        <v>37.543300000000002</v>
      </c>
      <c r="V71" s="287">
        <v>39.735050000000001</v>
      </c>
      <c r="W71" s="287">
        <v>40.92015</v>
      </c>
      <c r="X71" s="287">
        <v>3.4204974002504498</v>
      </c>
      <c r="Y71" s="107" t="s">
        <v>4475</v>
      </c>
    </row>
    <row r="72" spans="1:25">
      <c r="A72" s="107" t="s">
        <v>7538</v>
      </c>
      <c r="B72" s="263" t="s">
        <v>4477</v>
      </c>
      <c r="C72" s="346">
        <v>58.5</v>
      </c>
      <c r="D72" s="347" t="s">
        <v>4474</v>
      </c>
      <c r="E72" s="112">
        <f t="shared" si="4"/>
        <v>55.9</v>
      </c>
      <c r="F72" s="348">
        <v>0.82824314306893998</v>
      </c>
      <c r="G72" s="333"/>
      <c r="H72" s="112"/>
      <c r="I72" s="112"/>
      <c r="J72" s="112"/>
      <c r="K72" s="112"/>
      <c r="L72" s="112"/>
      <c r="M72" s="112"/>
      <c r="N72" s="349">
        <v>2.8961841405117417E-2</v>
      </c>
      <c r="O72" s="112">
        <v>-0.14842373864384317</v>
      </c>
      <c r="P72" s="107">
        <v>0.11596986260895259</v>
      </c>
      <c r="Q72" s="287">
        <v>27.643975000000001</v>
      </c>
      <c r="R72" s="287">
        <v>28.914899999999999</v>
      </c>
      <c r="S72" s="287">
        <v>31.096</v>
      </c>
      <c r="T72" s="287">
        <v>34.530738481481499</v>
      </c>
      <c r="U72" s="287">
        <v>38.021000000000001</v>
      </c>
      <c r="V72" s="287">
        <v>40.304000000000002</v>
      </c>
      <c r="W72" s="287">
        <v>41.466250000000002</v>
      </c>
      <c r="X72" s="287">
        <v>3.43580530774961</v>
      </c>
      <c r="Y72" s="107" t="s">
        <v>4475</v>
      </c>
    </row>
    <row r="73" spans="1:25">
      <c r="A73" s="107" t="s">
        <v>7539</v>
      </c>
      <c r="B73" s="263" t="s">
        <v>4477</v>
      </c>
      <c r="C73" s="346">
        <v>60</v>
      </c>
      <c r="D73" s="347" t="s">
        <v>4474</v>
      </c>
      <c r="E73" s="112">
        <f t="shared" si="4"/>
        <v>55.908333333333331</v>
      </c>
      <c r="F73" s="348">
        <v>0.84112956473157585</v>
      </c>
      <c r="G73" s="333"/>
      <c r="H73" s="112"/>
      <c r="I73" s="112"/>
      <c r="J73" s="112"/>
      <c r="K73" s="112"/>
      <c r="L73" s="112"/>
      <c r="M73" s="112"/>
      <c r="N73" s="349">
        <v>1.9400056861968783E-2</v>
      </c>
      <c r="O73" s="112">
        <v>-0.19925050671367472</v>
      </c>
      <c r="P73" s="107">
        <v>0.12078527405364804</v>
      </c>
      <c r="Q73" s="287">
        <v>28.122949999999999</v>
      </c>
      <c r="R73" s="287">
        <v>29.355899999999998</v>
      </c>
      <c r="S73" s="287">
        <v>31.621849999999998</v>
      </c>
      <c r="T73" s="287">
        <v>35.076668037037003</v>
      </c>
      <c r="U73" s="287">
        <v>38.610300000000002</v>
      </c>
      <c r="V73" s="287">
        <v>40.738</v>
      </c>
      <c r="W73" s="287">
        <v>41.946125000000002</v>
      </c>
      <c r="X73" s="287">
        <v>3.4529732898547398</v>
      </c>
      <c r="Y73" s="107" t="s">
        <v>4475</v>
      </c>
    </row>
    <row r="74" spans="1:25">
      <c r="A74" s="107" t="s">
        <v>7540</v>
      </c>
      <c r="B74" s="263" t="s">
        <v>4477</v>
      </c>
      <c r="C74" s="346">
        <v>63</v>
      </c>
      <c r="D74" s="347" t="s">
        <v>4474</v>
      </c>
      <c r="E74" s="112">
        <f t="shared" si="4"/>
        <v>55.924999999999997</v>
      </c>
      <c r="F74" s="348">
        <v>0.86496747643701055</v>
      </c>
      <c r="G74" s="333"/>
      <c r="H74" s="112"/>
      <c r="I74" s="112"/>
      <c r="J74" s="112"/>
      <c r="K74" s="112"/>
      <c r="L74" s="112"/>
      <c r="M74" s="112"/>
      <c r="N74" s="349">
        <v>1.794264410533554E-2</v>
      </c>
      <c r="O74" s="112">
        <v>-0.1807274341027556</v>
      </c>
      <c r="P74" s="107">
        <v>0.11516576282958887</v>
      </c>
      <c r="Q74" s="287">
        <v>29.065999999999999</v>
      </c>
      <c r="R74" s="287">
        <v>30.365950000000002</v>
      </c>
      <c r="S74" s="287">
        <v>32.683</v>
      </c>
      <c r="T74" s="287">
        <v>36.1391862222222</v>
      </c>
      <c r="U74" s="287">
        <v>39.75</v>
      </c>
      <c r="V74" s="287">
        <v>41.969000000000001</v>
      </c>
      <c r="W74" s="287">
        <v>43.081049999999998</v>
      </c>
      <c r="X74" s="287">
        <v>3.4971974513977</v>
      </c>
      <c r="Y74" s="107" t="s">
        <v>4475</v>
      </c>
    </row>
    <row r="75" spans="1:25">
      <c r="A75" s="107" t="s">
        <v>7541</v>
      </c>
      <c r="B75" s="263" t="s">
        <v>4477</v>
      </c>
      <c r="C75" s="346">
        <v>64</v>
      </c>
      <c r="D75" s="347" t="s">
        <v>4474</v>
      </c>
      <c r="E75" s="112">
        <f t="shared" si="4"/>
        <v>55.930555555555557</v>
      </c>
      <c r="F75" s="348">
        <v>0.86453478482735169</v>
      </c>
      <c r="G75" s="333"/>
      <c r="H75" s="112"/>
      <c r="I75" s="112"/>
      <c r="J75" s="112"/>
      <c r="K75" s="112"/>
      <c r="L75" s="112"/>
      <c r="M75" s="112"/>
      <c r="N75" s="349">
        <v>1.70675428881575E-2</v>
      </c>
      <c r="O75" s="112">
        <v>-0.16176409774914857</v>
      </c>
      <c r="P75" s="107">
        <v>0.11549354872547991</v>
      </c>
      <c r="Q75" s="287">
        <v>29.030899999999999</v>
      </c>
      <c r="R75" s="287">
        <v>30.344950000000001</v>
      </c>
      <c r="S75" s="287">
        <v>32.651000000000003</v>
      </c>
      <c r="T75" s="287">
        <v>36.107542259259297</v>
      </c>
      <c r="U75" s="287">
        <v>39.705150000000003</v>
      </c>
      <c r="V75" s="287">
        <v>41.921999999999997</v>
      </c>
      <c r="W75" s="287">
        <v>43.028075000000001</v>
      </c>
      <c r="X75" s="287">
        <v>3.47603496814062</v>
      </c>
      <c r="Y75" s="107" t="s">
        <v>4475</v>
      </c>
    </row>
    <row r="76" spans="1:25">
      <c r="A76" s="107" t="s">
        <v>7542</v>
      </c>
      <c r="B76" s="263" t="s">
        <v>4477</v>
      </c>
      <c r="C76" s="346">
        <v>64.900000000000006</v>
      </c>
      <c r="D76" s="347" t="s">
        <v>4474</v>
      </c>
      <c r="E76" s="112">
        <f t="shared" si="4"/>
        <v>55.935555555555553</v>
      </c>
      <c r="F76" s="348">
        <v>0.85058505850585053</v>
      </c>
      <c r="G76" s="333"/>
      <c r="H76" s="112"/>
      <c r="I76" s="112"/>
      <c r="J76" s="112"/>
      <c r="K76" s="112"/>
      <c r="L76" s="112"/>
      <c r="M76" s="112"/>
      <c r="N76" s="349">
        <v>1.1895027565984363E-2</v>
      </c>
      <c r="O76" s="112">
        <v>-0.21843482668794145</v>
      </c>
      <c r="P76" s="107">
        <v>0.11425129725722757</v>
      </c>
      <c r="Q76" s="287">
        <v>28.515825</v>
      </c>
      <c r="R76" s="287">
        <v>29.821000000000002</v>
      </c>
      <c r="S76" s="287">
        <v>32.05885</v>
      </c>
      <c r="T76" s="287">
        <v>35.519823148148099</v>
      </c>
      <c r="U76" s="287">
        <v>39.075150000000001</v>
      </c>
      <c r="V76" s="287">
        <v>41.320099999999996</v>
      </c>
      <c r="W76" s="287">
        <v>42.522024999999999</v>
      </c>
      <c r="X76" s="287">
        <v>3.47994382339474</v>
      </c>
      <c r="Y76" s="107" t="s">
        <v>4475</v>
      </c>
    </row>
    <row r="77" spans="1:25">
      <c r="A77" s="107" t="s">
        <v>7543</v>
      </c>
      <c r="B77" s="263" t="s">
        <v>4477</v>
      </c>
      <c r="C77" s="346">
        <v>66</v>
      </c>
      <c r="D77" s="350" t="s">
        <v>4471</v>
      </c>
      <c r="E77" s="112">
        <f t="shared" si="4"/>
        <v>55.94166666666667</v>
      </c>
      <c r="F77" s="351">
        <v>0.86892408519934472</v>
      </c>
      <c r="G77" s="333"/>
      <c r="H77" s="112"/>
      <c r="I77" s="112"/>
      <c r="J77" s="112"/>
      <c r="K77" s="112"/>
      <c r="L77" s="112"/>
      <c r="M77" s="112"/>
      <c r="N77" s="349">
        <v>2.0356096520510413E-2</v>
      </c>
      <c r="O77" s="112">
        <v>-0.14643806667262904</v>
      </c>
      <c r="P77" s="107">
        <v>0.1208618561328695</v>
      </c>
      <c r="Q77" s="287">
        <v>29.139975</v>
      </c>
      <c r="R77" s="287">
        <v>30.527000000000001</v>
      </c>
      <c r="S77" s="287">
        <v>32.816850000000002</v>
      </c>
      <c r="T77" s="287">
        <v>36.297003518518501</v>
      </c>
      <c r="U77" s="287">
        <v>39.869</v>
      </c>
      <c r="V77" s="287">
        <v>42.043149999999997</v>
      </c>
      <c r="W77" s="287">
        <v>43.193049999999999</v>
      </c>
      <c r="X77" s="287">
        <v>3.4948529962732899</v>
      </c>
      <c r="Y77" s="107" t="s">
        <v>4475</v>
      </c>
    </row>
    <row r="78" spans="1:25">
      <c r="A78" s="107" t="s">
        <v>7544</v>
      </c>
      <c r="B78" s="263" t="s">
        <v>4477</v>
      </c>
      <c r="C78" s="346">
        <v>69</v>
      </c>
      <c r="D78" s="350" t="s">
        <v>4471</v>
      </c>
      <c r="E78" s="112">
        <f t="shared" si="4"/>
        <v>55.958333333333336</v>
      </c>
      <c r="F78" s="351">
        <v>0.82312713708424001</v>
      </c>
      <c r="G78" s="333"/>
      <c r="H78" s="112"/>
      <c r="I78" s="112"/>
      <c r="J78" s="112"/>
      <c r="K78" s="112"/>
      <c r="L78" s="112"/>
      <c r="M78" s="112"/>
      <c r="N78" s="349">
        <v>8.9386733172125161E-3</v>
      </c>
      <c r="O78" s="112">
        <v>-0.16970409452308699</v>
      </c>
      <c r="P78" s="107">
        <v>0.12921896338687652</v>
      </c>
      <c r="Q78" s="287">
        <v>27.414925</v>
      </c>
      <c r="R78" s="287">
        <v>28.620899999999999</v>
      </c>
      <c r="S78" s="287">
        <v>30.8337</v>
      </c>
      <c r="T78" s="287">
        <v>34.268606444444401</v>
      </c>
      <c r="U78" s="287">
        <v>37.772150000000003</v>
      </c>
      <c r="V78" s="287">
        <v>40.015999999999998</v>
      </c>
      <c r="W78" s="287">
        <v>41.181024999999998</v>
      </c>
      <c r="X78" s="287">
        <v>3.4316704804812099</v>
      </c>
      <c r="Y78" s="107" t="s">
        <v>4475</v>
      </c>
    </row>
    <row r="79" spans="1:25">
      <c r="A79" s="107" t="s">
        <v>7545</v>
      </c>
      <c r="B79" s="263" t="s">
        <v>4477</v>
      </c>
      <c r="C79" s="346">
        <v>70</v>
      </c>
      <c r="D79" s="350" t="s">
        <v>4471</v>
      </c>
      <c r="E79" s="335">
        <f t="shared" si="4"/>
        <v>55.963888888888889</v>
      </c>
      <c r="F79" s="352">
        <v>0.89402385273528651</v>
      </c>
      <c r="G79" s="333"/>
      <c r="H79" s="112"/>
      <c r="I79" s="112"/>
      <c r="J79" s="112"/>
      <c r="K79" s="112"/>
      <c r="L79" s="112"/>
      <c r="M79" s="112"/>
      <c r="N79" s="349">
        <v>1.3623989457091562E-2</v>
      </c>
      <c r="O79" s="112">
        <v>-0.13177281793833551</v>
      </c>
      <c r="P79" s="107">
        <v>4.4860714048268066E-2</v>
      </c>
      <c r="Q79" s="287">
        <v>30.252949999999998</v>
      </c>
      <c r="R79" s="287">
        <v>31.55095</v>
      </c>
      <c r="S79" s="287">
        <v>33.878</v>
      </c>
      <c r="T79" s="287">
        <v>37.393808296296299</v>
      </c>
      <c r="U79" s="287">
        <v>40.97</v>
      </c>
      <c r="V79" s="287">
        <v>43.268050000000002</v>
      </c>
      <c r="W79" s="287">
        <v>44.544024999999998</v>
      </c>
      <c r="X79" s="287">
        <v>3.53830752165107</v>
      </c>
      <c r="Y79" s="107" t="s">
        <v>4475</v>
      </c>
    </row>
    <row r="80" spans="1:25">
      <c r="A80" s="107" t="s">
        <v>7546</v>
      </c>
      <c r="B80" s="263" t="s">
        <v>4477</v>
      </c>
      <c r="C80" s="346">
        <v>71.5</v>
      </c>
      <c r="D80" s="350" t="s">
        <v>4471</v>
      </c>
      <c r="E80" s="335">
        <f t="shared" si="4"/>
        <v>55.972222222222221</v>
      </c>
      <c r="F80" s="352">
        <v>0.93999459584652212</v>
      </c>
      <c r="G80" s="333"/>
      <c r="H80" s="112"/>
      <c r="I80" s="112"/>
      <c r="J80" s="112"/>
      <c r="K80" s="112"/>
      <c r="L80" s="112"/>
      <c r="M80" s="112"/>
      <c r="N80" s="349">
        <v>3.1638438606856903E-2</v>
      </c>
      <c r="O80" s="112">
        <v>-1.7607450013982007E-2</v>
      </c>
      <c r="P80" s="107">
        <v>2.8939155437067234E-2</v>
      </c>
      <c r="Q80" s="287">
        <v>32.013874999999999</v>
      </c>
      <c r="R80" s="287">
        <v>33.457949999999997</v>
      </c>
      <c r="S80" s="287">
        <v>35.795999999999999</v>
      </c>
      <c r="T80" s="287">
        <v>39.428108814814799</v>
      </c>
      <c r="U80" s="287">
        <v>43.181150000000002</v>
      </c>
      <c r="V80" s="287">
        <v>45.441049999999997</v>
      </c>
      <c r="W80" s="287">
        <v>46.615099999999998</v>
      </c>
      <c r="X80" s="287">
        <v>3.6293563429640798</v>
      </c>
      <c r="Y80" s="107" t="s">
        <v>4475</v>
      </c>
    </row>
    <row r="81" spans="1:25">
      <c r="A81" s="107" t="s">
        <v>7547</v>
      </c>
      <c r="B81" s="263" t="s">
        <v>4477</v>
      </c>
      <c r="C81" s="346">
        <v>72</v>
      </c>
      <c r="D81" s="350" t="s">
        <v>4471</v>
      </c>
      <c r="E81" s="335">
        <f t="shared" ref="E81:E82" si="5">56+0.105*(C81-76.5)/(95.4-76.5)</f>
        <v>55.975000000000001</v>
      </c>
      <c r="F81" s="352">
        <v>0.90375709741070342</v>
      </c>
      <c r="G81" s="333"/>
      <c r="H81" s="112"/>
      <c r="I81" s="112"/>
      <c r="J81" s="112"/>
      <c r="K81" s="112"/>
      <c r="L81" s="112"/>
      <c r="M81" s="112"/>
      <c r="N81" s="349">
        <v>2.7463401836277112E-2</v>
      </c>
      <c r="O81" s="112">
        <v>-0.11124876245480397</v>
      </c>
      <c r="P81" s="107">
        <v>4.1897419841607948E-2</v>
      </c>
      <c r="Q81" s="287">
        <v>30.693950000000001</v>
      </c>
      <c r="R81" s="287">
        <v>32.052900000000001</v>
      </c>
      <c r="S81" s="287">
        <v>34.325850000000003</v>
      </c>
      <c r="T81" s="287">
        <v>37.850829037037002</v>
      </c>
      <c r="U81" s="287">
        <v>41.515999999999998</v>
      </c>
      <c r="V81" s="287">
        <v>43.805100000000003</v>
      </c>
      <c r="W81" s="287">
        <v>44.933050000000001</v>
      </c>
      <c r="X81" s="287">
        <v>3.5578913213758798</v>
      </c>
      <c r="Y81" s="107" t="s">
        <v>4475</v>
      </c>
    </row>
    <row r="82" spans="1:25">
      <c r="A82" s="107" t="s">
        <v>7548</v>
      </c>
      <c r="B82" s="263" t="s">
        <v>4477</v>
      </c>
      <c r="C82" s="346">
        <v>75</v>
      </c>
      <c r="D82" s="350" t="s">
        <v>4471</v>
      </c>
      <c r="E82" s="335">
        <f t="shared" si="5"/>
        <v>55.991666666666667</v>
      </c>
      <c r="F82" s="352">
        <v>0.92378716744913936</v>
      </c>
      <c r="G82" s="333"/>
      <c r="H82" s="112"/>
      <c r="I82" s="112"/>
      <c r="J82" s="112"/>
      <c r="K82" s="112"/>
      <c r="L82" s="112"/>
      <c r="M82" s="112"/>
      <c r="N82" s="349">
        <v>4.1703838184684212E-2</v>
      </c>
      <c r="O82" s="112">
        <v>-9.6530077175386086E-2</v>
      </c>
      <c r="P82" s="107">
        <v>3.4798170610459339E-2</v>
      </c>
      <c r="Q82" s="287">
        <v>31.384799999999998</v>
      </c>
      <c r="R82" s="287">
        <v>32.72495</v>
      </c>
      <c r="S82" s="287">
        <v>35.14385</v>
      </c>
      <c r="T82" s="287">
        <v>38.732452592592601</v>
      </c>
      <c r="U82" s="287">
        <v>42.42315</v>
      </c>
      <c r="V82" s="287">
        <v>44.688049999999997</v>
      </c>
      <c r="W82" s="287">
        <v>45.946024999999999</v>
      </c>
      <c r="X82" s="287">
        <v>3.6102687021647499</v>
      </c>
      <c r="Y82" s="107" t="s">
        <v>4475</v>
      </c>
    </row>
    <row r="83" spans="1:25">
      <c r="A83" s="107" t="s">
        <v>7549</v>
      </c>
      <c r="B83" s="263" t="s">
        <v>4477</v>
      </c>
      <c r="C83" s="346">
        <v>76.5</v>
      </c>
      <c r="D83" s="350" t="s">
        <v>4471</v>
      </c>
      <c r="E83" s="336">
        <f>56+0.105*(C83-76.5)/(95.4-76.5)</f>
        <v>56</v>
      </c>
      <c r="F83" s="352">
        <v>0.94625208217656853</v>
      </c>
      <c r="G83" s="333"/>
      <c r="H83" s="112"/>
      <c r="I83" s="112"/>
      <c r="J83" s="112"/>
      <c r="K83" s="112"/>
      <c r="L83" s="112"/>
      <c r="M83" s="112"/>
      <c r="N83" s="349">
        <v>4.0618563831575485E-2</v>
      </c>
      <c r="O83" s="112">
        <v>-1.2487412692757882E-2</v>
      </c>
      <c r="P83" s="107">
        <v>2.9941799312811164E-2</v>
      </c>
      <c r="Q83" s="287">
        <v>32.323974999999997</v>
      </c>
      <c r="R83" s="287">
        <v>33.684649999999998</v>
      </c>
      <c r="S83" s="287">
        <v>36.083849999999998</v>
      </c>
      <c r="T83" s="287">
        <v>39.695962666666702</v>
      </c>
      <c r="U83" s="287">
        <v>43.445999999999998</v>
      </c>
      <c r="V83" s="287">
        <v>45.74615</v>
      </c>
      <c r="W83" s="287">
        <v>46.992024999999998</v>
      </c>
      <c r="X83" s="287">
        <v>3.6451762839885</v>
      </c>
      <c r="Y83" s="107" t="s">
        <v>4475</v>
      </c>
    </row>
    <row r="84" spans="1:25">
      <c r="A84" s="107" t="s">
        <v>7550</v>
      </c>
      <c r="B84" s="263" t="s">
        <v>4477</v>
      </c>
      <c r="C84" s="346">
        <v>77</v>
      </c>
      <c r="D84" s="350" t="s">
        <v>4471</v>
      </c>
      <c r="E84" s="112">
        <f>56+0.105*(C84-76.5)/(95.4-76.5)</f>
        <v>56.00277777777778</v>
      </c>
      <c r="F84" s="351">
        <v>0.88204069595989387</v>
      </c>
      <c r="G84" s="333"/>
      <c r="H84" s="112"/>
      <c r="I84" s="112"/>
      <c r="J84" s="112"/>
      <c r="K84" s="112"/>
      <c r="L84" s="112"/>
      <c r="M84" s="112"/>
      <c r="N84" s="349">
        <v>1.1086017700356769E-2</v>
      </c>
      <c r="O84" s="112">
        <v>-0.15333750158700932</v>
      </c>
      <c r="P84" s="107">
        <v>9.7363296668596389E-2</v>
      </c>
      <c r="Q84" s="287">
        <v>29.766874999999999</v>
      </c>
      <c r="R84" s="287">
        <v>31.056899999999999</v>
      </c>
      <c r="S84" s="287">
        <v>33.372</v>
      </c>
      <c r="T84" s="287">
        <v>36.8515813333333</v>
      </c>
      <c r="U84" s="287">
        <v>40.42615</v>
      </c>
      <c r="V84" s="287">
        <v>42.741999999999997</v>
      </c>
      <c r="W84" s="287">
        <v>43.904024999999997</v>
      </c>
      <c r="X84" s="287">
        <v>3.5207926603218</v>
      </c>
      <c r="Y84" s="107" t="s">
        <v>4475</v>
      </c>
    </row>
    <row r="85" spans="1:25">
      <c r="A85" s="107" t="s">
        <v>7551</v>
      </c>
      <c r="B85" s="263" t="s">
        <v>4477</v>
      </c>
      <c r="C85" s="346">
        <v>78</v>
      </c>
      <c r="D85" s="350" t="s">
        <v>4471</v>
      </c>
      <c r="E85" s="112">
        <f t="shared" ref="E85:E115" si="6">56+0.105*(C85-76.5)/(95.4-76.5)</f>
        <v>56.008333333333333</v>
      </c>
      <c r="F85" s="351">
        <v>0.88791013415225484</v>
      </c>
      <c r="G85" s="333"/>
      <c r="H85" s="112"/>
      <c r="I85" s="112"/>
      <c r="J85" s="112"/>
      <c r="K85" s="112"/>
      <c r="L85" s="112"/>
      <c r="M85" s="112"/>
      <c r="N85" s="349">
        <v>5.7650093542156548E-3</v>
      </c>
      <c r="O85" s="112">
        <v>-0.148483030957824</v>
      </c>
      <c r="P85" s="107">
        <v>9.7649906547783175E-2</v>
      </c>
      <c r="Q85" s="287">
        <v>29.961974999999999</v>
      </c>
      <c r="R85" s="287">
        <v>31.243849999999998</v>
      </c>
      <c r="S85" s="287">
        <v>33.684849999999997</v>
      </c>
      <c r="T85" s="287">
        <v>37.147552111111096</v>
      </c>
      <c r="U85" s="287">
        <v>40.779000000000003</v>
      </c>
      <c r="V85" s="287">
        <v>43.003050000000002</v>
      </c>
      <c r="W85" s="287">
        <v>44.181024999999998</v>
      </c>
      <c r="X85" s="287">
        <v>3.5320784038450399</v>
      </c>
      <c r="Y85" s="107" t="s">
        <v>4475</v>
      </c>
    </row>
    <row r="86" spans="1:25">
      <c r="A86" s="107" t="s">
        <v>7552</v>
      </c>
      <c r="B86" s="263" t="s">
        <v>4477</v>
      </c>
      <c r="C86" s="346">
        <v>79</v>
      </c>
      <c r="D86" s="350" t="s">
        <v>4471</v>
      </c>
      <c r="E86" s="112">
        <f t="shared" si="6"/>
        <v>56.013888888888886</v>
      </c>
      <c r="F86" s="351">
        <v>0.88132295719844367</v>
      </c>
      <c r="G86" s="333"/>
      <c r="H86" s="112"/>
      <c r="I86" s="112"/>
      <c r="J86" s="112"/>
      <c r="K86" s="112"/>
      <c r="L86" s="112"/>
      <c r="M86" s="112"/>
      <c r="N86" s="349">
        <v>3.2960395195520309E-3</v>
      </c>
      <c r="O86" s="112">
        <v>-0.16742617455944764</v>
      </c>
      <c r="P86" s="107">
        <v>0.10342233922527266</v>
      </c>
      <c r="Q86" s="287">
        <v>29.684799999999999</v>
      </c>
      <c r="R86" s="287">
        <v>31.0749</v>
      </c>
      <c r="S86" s="287">
        <v>33.286000000000001</v>
      </c>
      <c r="T86" s="287">
        <v>36.8313790740741</v>
      </c>
      <c r="U86" s="287">
        <v>40.450000000000003</v>
      </c>
      <c r="V86" s="287">
        <v>42.639000000000003</v>
      </c>
      <c r="W86" s="287">
        <v>43.837024999999997</v>
      </c>
      <c r="X86" s="287">
        <v>3.5171396589471899</v>
      </c>
      <c r="Y86" s="107" t="s">
        <v>4475</v>
      </c>
    </row>
    <row r="87" spans="1:25">
      <c r="A87" s="107" t="s">
        <v>7553</v>
      </c>
      <c r="B87" s="263" t="s">
        <v>4477</v>
      </c>
      <c r="C87" s="346">
        <v>81</v>
      </c>
      <c r="D87" s="353" t="s">
        <v>4472</v>
      </c>
      <c r="E87" s="112">
        <f t="shared" si="6"/>
        <v>56.024999999999999</v>
      </c>
      <c r="F87" s="354">
        <v>0.81426202321724717</v>
      </c>
      <c r="G87" s="333"/>
      <c r="H87" s="112"/>
      <c r="I87" s="112"/>
      <c r="J87" s="112"/>
      <c r="K87" s="112"/>
      <c r="L87" s="112"/>
      <c r="M87" s="112"/>
      <c r="N87" s="349"/>
      <c r="O87" s="112">
        <v>-0.25311301813795239</v>
      </c>
      <c r="P87" s="107">
        <v>9.3430121120672074E-2</v>
      </c>
      <c r="Q87" s="287">
        <v>26.969925</v>
      </c>
      <c r="R87" s="287">
        <v>28.25395</v>
      </c>
      <c r="S87" s="287">
        <v>30.529</v>
      </c>
      <c r="T87" s="287">
        <v>33.880588703703701</v>
      </c>
      <c r="U87" s="287">
        <v>37.371000000000002</v>
      </c>
      <c r="V87" s="287">
        <v>39.563099999999999</v>
      </c>
      <c r="W87" s="287">
        <v>40.682099999999998</v>
      </c>
      <c r="X87" s="287">
        <v>3.40171679107651</v>
      </c>
      <c r="Y87" s="107" t="s">
        <v>4475</v>
      </c>
    </row>
    <row r="88" spans="1:25">
      <c r="A88" s="107" t="s">
        <v>7554</v>
      </c>
      <c r="B88" s="263" t="s">
        <v>4477</v>
      </c>
      <c r="C88" s="346">
        <v>83.1</v>
      </c>
      <c r="D88" s="353" t="s">
        <v>4472</v>
      </c>
      <c r="E88" s="112">
        <f t="shared" si="6"/>
        <v>56.036666666666669</v>
      </c>
      <c r="F88" s="354">
        <v>0.82203601800900439</v>
      </c>
      <c r="G88" s="333"/>
      <c r="H88" s="112"/>
      <c r="I88" s="112"/>
      <c r="J88" s="112"/>
      <c r="K88" s="112"/>
      <c r="L88" s="112"/>
      <c r="M88" s="112"/>
      <c r="N88" s="349">
        <v>3.842176203163921E-2</v>
      </c>
      <c r="O88" s="112">
        <v>-0.22801078075454573</v>
      </c>
      <c r="P88" s="107">
        <v>0.10815186784306365</v>
      </c>
      <c r="Q88" s="287">
        <v>27.29185</v>
      </c>
      <c r="R88" s="287">
        <v>28.65485</v>
      </c>
      <c r="S88" s="287">
        <v>30.873850000000001</v>
      </c>
      <c r="T88" s="287">
        <v>34.230935333333299</v>
      </c>
      <c r="U88" s="287">
        <v>37.725999999999999</v>
      </c>
      <c r="V88" s="287">
        <v>39.898000000000003</v>
      </c>
      <c r="W88" s="287">
        <v>41.109025000000003</v>
      </c>
      <c r="X88" s="287">
        <v>3.4178799905070099</v>
      </c>
      <c r="Y88" s="107" t="s">
        <v>4475</v>
      </c>
    </row>
    <row r="89" spans="1:25">
      <c r="A89" s="107" t="s">
        <v>7555</v>
      </c>
      <c r="B89" s="263" t="s">
        <v>4477</v>
      </c>
      <c r="C89" s="346">
        <v>84</v>
      </c>
      <c r="D89" s="353" t="s">
        <v>4472</v>
      </c>
      <c r="E89" s="112">
        <f t="shared" si="6"/>
        <v>56.041666666666664</v>
      </c>
      <c r="F89" s="354">
        <v>0.85813314731656287</v>
      </c>
      <c r="G89" s="333"/>
      <c r="H89" s="112"/>
      <c r="I89" s="112"/>
      <c r="J89" s="112"/>
      <c r="K89" s="112"/>
      <c r="L89" s="112"/>
      <c r="M89" s="112"/>
      <c r="N89" s="349">
        <v>3.6586411631929432E-2</v>
      </c>
      <c r="O89" s="112">
        <v>-0.21681920177595693</v>
      </c>
      <c r="P89" s="107">
        <v>9.8376748313530243E-2</v>
      </c>
      <c r="Q89" s="287">
        <v>28.798925000000001</v>
      </c>
      <c r="R89" s="287">
        <v>30.056950000000001</v>
      </c>
      <c r="S89" s="287">
        <v>32.341700000000003</v>
      </c>
      <c r="T89" s="287">
        <v>35.819803925925903</v>
      </c>
      <c r="U89" s="287">
        <v>39.393000000000001</v>
      </c>
      <c r="V89" s="287">
        <v>41.564149999999998</v>
      </c>
      <c r="W89" s="287">
        <v>42.645074999999999</v>
      </c>
      <c r="X89" s="287">
        <v>3.4808278733586699</v>
      </c>
      <c r="Y89" s="107" t="s">
        <v>4475</v>
      </c>
    </row>
    <row r="90" spans="1:25">
      <c r="A90" s="107" t="s">
        <v>7556</v>
      </c>
      <c r="B90" s="263" t="s">
        <v>4477</v>
      </c>
      <c r="C90" s="346">
        <v>87</v>
      </c>
      <c r="D90" s="353" t="s">
        <v>4472</v>
      </c>
      <c r="E90" s="112">
        <f t="shared" si="6"/>
        <v>56.05833333333333</v>
      </c>
      <c r="F90" s="354">
        <v>0.81959798994974864</v>
      </c>
      <c r="G90" s="333"/>
      <c r="H90" s="112"/>
      <c r="I90" s="112"/>
      <c r="J90" s="112"/>
      <c r="K90" s="112"/>
      <c r="L90" s="112"/>
      <c r="M90" s="112"/>
      <c r="N90" s="349"/>
      <c r="O90" s="112">
        <v>-0.11486558229069477</v>
      </c>
      <c r="P90" s="107">
        <v>0.11199207135777998</v>
      </c>
      <c r="Q90" s="287">
        <v>27.222950000000001</v>
      </c>
      <c r="R90" s="287">
        <v>28.495950000000001</v>
      </c>
      <c r="S90" s="287">
        <v>30.785</v>
      </c>
      <c r="T90" s="287">
        <v>34.163036296296298</v>
      </c>
      <c r="U90" s="287">
        <v>37.615000000000002</v>
      </c>
      <c r="V90" s="287">
        <v>39.872999999999998</v>
      </c>
      <c r="W90" s="287">
        <v>40.990124999999999</v>
      </c>
      <c r="X90" s="287">
        <v>3.4137275011878101</v>
      </c>
      <c r="Y90" s="107" t="s">
        <v>4475</v>
      </c>
    </row>
    <row r="91" spans="1:25">
      <c r="A91" s="107" t="s">
        <v>7557</v>
      </c>
      <c r="B91" s="263" t="s">
        <v>4477</v>
      </c>
      <c r="C91" s="346">
        <v>88</v>
      </c>
      <c r="D91" s="353" t="s">
        <v>4472</v>
      </c>
      <c r="E91" s="112">
        <f t="shared" si="6"/>
        <v>56.06388888888889</v>
      </c>
      <c r="F91" s="354">
        <v>0.86865342163355419</v>
      </c>
      <c r="G91" s="333"/>
      <c r="H91" s="112"/>
      <c r="I91" s="112"/>
      <c r="J91" s="112"/>
      <c r="K91" s="112"/>
      <c r="L91" s="112"/>
      <c r="M91" s="112"/>
      <c r="N91" s="349"/>
      <c r="O91" s="112">
        <v>-9.7386080187635393E-2</v>
      </c>
      <c r="P91" s="107">
        <v>0.12558436039099022</v>
      </c>
      <c r="Q91" s="287">
        <v>29.204000000000001</v>
      </c>
      <c r="R91" s="287">
        <v>30.612850000000002</v>
      </c>
      <c r="S91" s="287">
        <v>32.86</v>
      </c>
      <c r="T91" s="287">
        <v>36.314483259259298</v>
      </c>
      <c r="U91" s="287">
        <v>39.87415</v>
      </c>
      <c r="V91" s="287">
        <v>42.085000000000001</v>
      </c>
      <c r="W91" s="287">
        <v>43.261074999999998</v>
      </c>
      <c r="X91" s="287">
        <v>3.48505395642121</v>
      </c>
      <c r="Y91" s="107" t="s">
        <v>4475</v>
      </c>
    </row>
    <row r="92" spans="1:25">
      <c r="A92" s="107" t="s">
        <v>7558</v>
      </c>
      <c r="B92" s="263" t="s">
        <v>4477</v>
      </c>
      <c r="C92" s="346">
        <v>89.4</v>
      </c>
      <c r="D92" s="353" t="s">
        <v>4472</v>
      </c>
      <c r="E92" s="335">
        <f t="shared" si="6"/>
        <v>56.071666666666665</v>
      </c>
      <c r="F92" s="355">
        <v>0.83120804291266503</v>
      </c>
      <c r="G92" s="333"/>
      <c r="H92" s="112"/>
      <c r="I92" s="112"/>
      <c r="J92" s="112"/>
      <c r="K92" s="112"/>
      <c r="L92" s="112"/>
      <c r="M92" s="112"/>
      <c r="N92" s="349">
        <v>3.7704611780206516E-2</v>
      </c>
      <c r="O92" s="112">
        <v>-0.1971344407089517</v>
      </c>
      <c r="P92" s="107">
        <v>0.12557076116907748</v>
      </c>
      <c r="Q92" s="287">
        <v>27.7149</v>
      </c>
      <c r="R92" s="287">
        <v>28.922000000000001</v>
      </c>
      <c r="S92" s="287">
        <v>31.210850000000001</v>
      </c>
      <c r="T92" s="287">
        <v>34.6217918888889</v>
      </c>
      <c r="U92" s="287">
        <v>38.137</v>
      </c>
      <c r="V92" s="287">
        <v>40.360050000000001</v>
      </c>
      <c r="W92" s="287">
        <v>41.447099999999999</v>
      </c>
      <c r="X92" s="287">
        <v>3.4533266866132299</v>
      </c>
      <c r="Y92" s="107" t="s">
        <v>4475</v>
      </c>
    </row>
    <row r="93" spans="1:25">
      <c r="A93" s="107" t="s">
        <v>7559</v>
      </c>
      <c r="B93" s="263" t="s">
        <v>4477</v>
      </c>
      <c r="C93" s="346">
        <v>93</v>
      </c>
      <c r="D93" s="353" t="s">
        <v>4472</v>
      </c>
      <c r="E93" s="335">
        <f t="shared" si="6"/>
        <v>56.091666666666669</v>
      </c>
      <c r="F93" s="355">
        <v>0.76527365294866345</v>
      </c>
      <c r="G93" s="333"/>
      <c r="H93" s="112"/>
      <c r="I93" s="112"/>
      <c r="J93" s="112"/>
      <c r="K93" s="112"/>
      <c r="L93" s="112"/>
      <c r="M93" s="112"/>
      <c r="N93" s="349">
        <v>5.1018109957365471E-2</v>
      </c>
      <c r="O93" s="112">
        <v>-0.18312802723309396</v>
      </c>
      <c r="P93" s="107">
        <v>0.145770034181542</v>
      </c>
      <c r="Q93" s="287">
        <v>24.888999999999999</v>
      </c>
      <c r="R93" s="287">
        <v>26.153949999999998</v>
      </c>
      <c r="S93" s="287">
        <v>28.37</v>
      </c>
      <c r="T93" s="287">
        <v>31.701001481481502</v>
      </c>
      <c r="U93" s="287">
        <v>35.082149999999999</v>
      </c>
      <c r="V93" s="287">
        <v>37.26305</v>
      </c>
      <c r="W93" s="287">
        <v>38.405050000000003</v>
      </c>
      <c r="X93" s="287">
        <v>3.3473694233819602</v>
      </c>
      <c r="Y93" s="107" t="s">
        <v>4475</v>
      </c>
    </row>
    <row r="94" spans="1:25">
      <c r="A94" s="107" t="s">
        <v>7560</v>
      </c>
      <c r="B94" s="263" t="s">
        <v>4477</v>
      </c>
      <c r="C94" s="346">
        <v>94.5</v>
      </c>
      <c r="D94" s="353" t="s">
        <v>4472</v>
      </c>
      <c r="E94" s="335">
        <f t="shared" si="6"/>
        <v>56.1</v>
      </c>
      <c r="F94" s="355">
        <v>0.82371294851794086</v>
      </c>
      <c r="G94" s="333"/>
      <c r="H94" s="112"/>
      <c r="I94" s="112"/>
      <c r="J94" s="112"/>
      <c r="K94" s="112"/>
      <c r="L94" s="112"/>
      <c r="M94" s="112"/>
      <c r="N94" s="349"/>
      <c r="O94" s="112">
        <v>-0.15202026613252828</v>
      </c>
      <c r="P94" s="107">
        <v>0.10740850937221066</v>
      </c>
      <c r="Q94" s="287">
        <v>27.332924999999999</v>
      </c>
      <c r="R94" s="287">
        <v>28.617899999999999</v>
      </c>
      <c r="S94" s="287">
        <v>30.882999999999999</v>
      </c>
      <c r="T94" s="287">
        <v>34.301260111111098</v>
      </c>
      <c r="U94" s="287">
        <v>37.805149999999998</v>
      </c>
      <c r="V94" s="287">
        <v>40.019100000000002</v>
      </c>
      <c r="W94" s="287">
        <v>41.174149999999997</v>
      </c>
      <c r="X94" s="287">
        <v>3.4365325919341601</v>
      </c>
      <c r="Y94" s="107" t="s">
        <v>4475</v>
      </c>
    </row>
    <row r="95" spans="1:25">
      <c r="A95" s="107" t="s">
        <v>7561</v>
      </c>
      <c r="B95" s="263" t="s">
        <v>4477</v>
      </c>
      <c r="C95" s="346">
        <v>95.4</v>
      </c>
      <c r="D95" s="353" t="s">
        <v>4472</v>
      </c>
      <c r="E95" s="336">
        <f>56+0.105*(C95-76.5)/(95.4-76.5)</f>
        <v>56.104999999999997</v>
      </c>
      <c r="F95" s="355">
        <v>0.80963062658890383</v>
      </c>
      <c r="G95" s="333"/>
      <c r="H95" s="112"/>
      <c r="I95" s="112"/>
      <c r="J95" s="112"/>
      <c r="K95" s="112"/>
      <c r="L95" s="112"/>
      <c r="M95" s="112"/>
      <c r="N95" s="349">
        <v>7.8326199241998698E-2</v>
      </c>
      <c r="O95" s="112">
        <v>-0.17346421333510209</v>
      </c>
      <c r="P95" s="107">
        <v>0.11268908315183339</v>
      </c>
      <c r="Q95" s="287">
        <v>26.77195</v>
      </c>
      <c r="R95" s="287">
        <v>28.097899999999999</v>
      </c>
      <c r="S95" s="287">
        <v>30.336849999999998</v>
      </c>
      <c r="T95" s="287">
        <v>33.731985296296301</v>
      </c>
      <c r="U95" s="287">
        <v>37.201000000000001</v>
      </c>
      <c r="V95" s="287">
        <v>39.381050000000002</v>
      </c>
      <c r="W95" s="287">
        <v>40.574150000000003</v>
      </c>
      <c r="X95" s="287">
        <v>3.4162602596630101</v>
      </c>
      <c r="Y95" s="107" t="s">
        <v>4475</v>
      </c>
    </row>
    <row r="96" spans="1:25">
      <c r="A96" s="107" t="s">
        <v>7562</v>
      </c>
      <c r="B96" s="263" t="s">
        <v>4477</v>
      </c>
      <c r="C96" s="346">
        <v>96</v>
      </c>
      <c r="D96" s="353" t="s">
        <v>4472</v>
      </c>
      <c r="E96" s="335">
        <f t="shared" si="6"/>
        <v>56.108333333333334</v>
      </c>
      <c r="F96" s="355">
        <v>0.84688402806438301</v>
      </c>
      <c r="G96" s="333"/>
      <c r="H96" s="112"/>
      <c r="I96" s="112"/>
      <c r="J96" s="112"/>
      <c r="K96" s="112"/>
      <c r="L96" s="112"/>
      <c r="M96" s="112"/>
      <c r="N96" s="349">
        <v>1.8952175827794251E-2</v>
      </c>
      <c r="O96" s="112">
        <v>-0.10759503904096013</v>
      </c>
      <c r="P96" s="107">
        <v>9.4871605120994601E-2</v>
      </c>
      <c r="Q96" s="287">
        <v>28.298974999999999</v>
      </c>
      <c r="R96" s="287">
        <v>29.64995</v>
      </c>
      <c r="S96" s="287">
        <v>31.901</v>
      </c>
      <c r="T96" s="287">
        <v>35.331894629629602</v>
      </c>
      <c r="U96" s="287">
        <v>38.849449999999997</v>
      </c>
      <c r="V96" s="287">
        <v>41.13505</v>
      </c>
      <c r="W96" s="287">
        <v>42.358024999999998</v>
      </c>
      <c r="X96" s="287">
        <v>3.4835351700508999</v>
      </c>
      <c r="Y96" s="107" t="s">
        <v>4475</v>
      </c>
    </row>
    <row r="97" spans="1:25">
      <c r="A97" s="107" t="s">
        <v>7563</v>
      </c>
      <c r="B97" s="263" t="s">
        <v>4477</v>
      </c>
      <c r="C97" s="346">
        <v>97</v>
      </c>
      <c r="D97" s="353" t="s">
        <v>4472</v>
      </c>
      <c r="E97" s="112">
        <f t="shared" si="6"/>
        <v>56.113888888888887</v>
      </c>
      <c r="F97" s="354">
        <v>0.85077101641518815</v>
      </c>
      <c r="G97" s="333"/>
      <c r="H97" s="112"/>
      <c r="I97" s="112"/>
      <c r="J97" s="112"/>
      <c r="K97" s="112"/>
      <c r="L97" s="112"/>
      <c r="M97" s="112"/>
      <c r="N97" s="349">
        <v>6.7916833765486635E-3</v>
      </c>
      <c r="O97" s="112">
        <v>-0.14663328630871542</v>
      </c>
      <c r="P97" s="107">
        <v>9.2563092143875245E-2</v>
      </c>
      <c r="Q97" s="287">
        <v>28.451924999999999</v>
      </c>
      <c r="R97" s="287">
        <v>29.825749999999999</v>
      </c>
      <c r="S97" s="287">
        <v>32.042999999999999</v>
      </c>
      <c r="T97" s="287">
        <v>35.497661259259303</v>
      </c>
      <c r="U97" s="287">
        <v>39.063000000000002</v>
      </c>
      <c r="V97" s="287">
        <v>41.266199999999998</v>
      </c>
      <c r="W97" s="287">
        <v>42.441025000000003</v>
      </c>
      <c r="X97" s="287">
        <v>3.4676896167715201</v>
      </c>
      <c r="Y97" s="107" t="s">
        <v>4475</v>
      </c>
    </row>
    <row r="98" spans="1:25">
      <c r="A98" s="107" t="s">
        <v>7564</v>
      </c>
      <c r="B98" s="263" t="s">
        <v>4477</v>
      </c>
      <c r="C98" s="338">
        <v>99</v>
      </c>
      <c r="D98" s="353" t="s">
        <v>4472</v>
      </c>
      <c r="E98" s="112">
        <f t="shared" si="6"/>
        <v>56.125</v>
      </c>
      <c r="F98" s="354">
        <v>0.82895927601809949</v>
      </c>
      <c r="G98" s="333"/>
      <c r="H98" s="112"/>
      <c r="I98" s="112"/>
      <c r="J98" s="112"/>
      <c r="K98" s="112"/>
      <c r="L98" s="112"/>
      <c r="M98" s="112"/>
      <c r="N98" s="349">
        <v>3.8397395532138917E-2</v>
      </c>
      <c r="O98" s="112">
        <v>-0.24901382103964842</v>
      </c>
      <c r="P98" s="107">
        <v>8.6931677018633552E-2</v>
      </c>
      <c r="Q98" s="287">
        <v>27.623925</v>
      </c>
      <c r="R98" s="287">
        <v>28.825800000000001</v>
      </c>
      <c r="S98" s="287">
        <v>31.148700000000002</v>
      </c>
      <c r="T98" s="287">
        <v>34.536968296296301</v>
      </c>
      <c r="U98" s="287">
        <v>38.033000000000001</v>
      </c>
      <c r="V98" s="287">
        <v>40.205199999999998</v>
      </c>
      <c r="W98" s="287">
        <v>41.307074999999998</v>
      </c>
      <c r="X98" s="287">
        <v>3.4151155084787099</v>
      </c>
      <c r="Y98" s="107" t="s">
        <v>4475</v>
      </c>
    </row>
    <row r="99" spans="1:25">
      <c r="A99" s="107" t="s">
        <v>7565</v>
      </c>
      <c r="B99" s="263" t="s">
        <v>4477</v>
      </c>
      <c r="C99" s="338">
        <v>101</v>
      </c>
      <c r="D99" s="353" t="s">
        <v>4472</v>
      </c>
      <c r="E99" s="112">
        <f t="shared" si="6"/>
        <v>56.136111111111113</v>
      </c>
      <c r="F99" s="354">
        <v>0.85834908632640206</v>
      </c>
      <c r="G99" s="333"/>
      <c r="H99" s="112"/>
      <c r="I99" s="112"/>
      <c r="J99" s="112"/>
      <c r="K99" s="112"/>
      <c r="L99" s="112"/>
      <c r="M99" s="112"/>
      <c r="N99" s="349">
        <v>5.395806487749432E-2</v>
      </c>
      <c r="O99" s="112">
        <v>-0.16858841539419034</v>
      </c>
      <c r="P99" s="107">
        <v>9.1240484614559886E-2</v>
      </c>
      <c r="Q99" s="287">
        <v>28.799925000000002</v>
      </c>
      <c r="R99" s="287">
        <v>30.14565</v>
      </c>
      <c r="S99" s="287">
        <v>32.336849999999998</v>
      </c>
      <c r="T99" s="287">
        <v>35.827153888888901</v>
      </c>
      <c r="U99" s="287">
        <v>39.371000000000002</v>
      </c>
      <c r="V99" s="287">
        <v>41.652149999999999</v>
      </c>
      <c r="W99" s="287">
        <v>42.823050000000002</v>
      </c>
      <c r="X99" s="287">
        <v>3.4724090941385199</v>
      </c>
      <c r="Y99" s="107" t="s">
        <v>4475</v>
      </c>
    </row>
    <row r="100" spans="1:25">
      <c r="A100" s="107" t="s">
        <v>7566</v>
      </c>
      <c r="B100" s="263" t="s">
        <v>4477</v>
      </c>
      <c r="C100" s="338">
        <v>102</v>
      </c>
      <c r="D100" s="353" t="s">
        <v>4472</v>
      </c>
      <c r="E100" s="112">
        <f t="shared" si="6"/>
        <v>56.141666666666666</v>
      </c>
      <c r="F100" s="354">
        <v>0.8380894555757944</v>
      </c>
      <c r="G100" s="333"/>
      <c r="H100" s="112"/>
      <c r="I100" s="112"/>
      <c r="J100" s="112"/>
      <c r="K100" s="112"/>
      <c r="L100" s="112"/>
      <c r="M100" s="112"/>
      <c r="N100" s="349"/>
      <c r="O100" s="112">
        <v>-0.2719733266332871</v>
      </c>
      <c r="P100" s="107">
        <v>9.9163376914997645E-2</v>
      </c>
      <c r="Q100" s="287">
        <v>27.909849999999999</v>
      </c>
      <c r="R100" s="287">
        <v>29.254000000000001</v>
      </c>
      <c r="S100" s="287">
        <v>31.501000000000001</v>
      </c>
      <c r="T100" s="287">
        <v>34.949679555555598</v>
      </c>
      <c r="U100" s="287">
        <v>38.489150000000002</v>
      </c>
      <c r="V100" s="287">
        <v>40.69605</v>
      </c>
      <c r="W100" s="287">
        <v>41.887124999999997</v>
      </c>
      <c r="X100" s="287">
        <v>3.4608125081468399</v>
      </c>
      <c r="Y100" s="107" t="s">
        <v>4475</v>
      </c>
    </row>
    <row r="101" spans="1:25">
      <c r="A101" s="107" t="s">
        <v>7567</v>
      </c>
      <c r="B101" s="263" t="s">
        <v>4477</v>
      </c>
      <c r="C101" s="338">
        <v>105</v>
      </c>
      <c r="D101" s="353" t="s">
        <v>4472</v>
      </c>
      <c r="E101" s="112">
        <f t="shared" si="6"/>
        <v>56.158333333333331</v>
      </c>
      <c r="F101" s="354">
        <v>0.85674008810572688</v>
      </c>
      <c r="G101" s="333"/>
      <c r="H101" s="112"/>
      <c r="I101" s="112"/>
      <c r="J101" s="112"/>
      <c r="K101" s="112"/>
      <c r="L101" s="112"/>
      <c r="M101" s="112"/>
      <c r="N101" s="349"/>
      <c r="O101" s="112">
        <v>-0.21174696815281502</v>
      </c>
      <c r="P101" s="107">
        <v>0.1034930950446791</v>
      </c>
      <c r="Q101" s="287">
        <v>28.716975000000001</v>
      </c>
      <c r="R101" s="287">
        <v>30.023949999999999</v>
      </c>
      <c r="S101" s="287">
        <v>32.306849999999997</v>
      </c>
      <c r="T101" s="287">
        <v>35.754397333333301</v>
      </c>
      <c r="U101" s="287">
        <v>39.325000000000003</v>
      </c>
      <c r="V101" s="287">
        <v>41.52805</v>
      </c>
      <c r="W101" s="287">
        <v>42.738050000000001</v>
      </c>
      <c r="X101" s="287">
        <v>3.4781879396262001</v>
      </c>
      <c r="Y101" s="107" t="s">
        <v>4475</v>
      </c>
    </row>
    <row r="102" spans="1:25">
      <c r="A102" s="107" t="s">
        <v>7568</v>
      </c>
      <c r="B102" s="263" t="s">
        <v>4477</v>
      </c>
      <c r="C102" s="338">
        <v>107</v>
      </c>
      <c r="D102" s="353" t="s">
        <v>4472</v>
      </c>
      <c r="E102" s="112">
        <f t="shared" si="6"/>
        <v>56.169444444444444</v>
      </c>
      <c r="F102" s="354">
        <v>0.85904436860068256</v>
      </c>
      <c r="G102" s="333"/>
      <c r="H102" s="112"/>
      <c r="I102" s="112"/>
      <c r="J102" s="112"/>
      <c r="K102" s="112"/>
      <c r="L102" s="112"/>
      <c r="M102" s="112"/>
      <c r="N102" s="349">
        <v>1.0133848738496725E-2</v>
      </c>
      <c r="O102" s="112">
        <v>-0.20758453734164295</v>
      </c>
      <c r="P102" s="107">
        <v>0.10734426229508197</v>
      </c>
      <c r="Q102" s="287">
        <v>28.778749999999999</v>
      </c>
      <c r="R102" s="287">
        <v>30.138999999999999</v>
      </c>
      <c r="S102" s="287">
        <v>32.404000000000003</v>
      </c>
      <c r="T102" s="287">
        <v>35.867194407407403</v>
      </c>
      <c r="U102" s="287">
        <v>39.417149999999999</v>
      </c>
      <c r="V102" s="287">
        <v>41.588050000000003</v>
      </c>
      <c r="W102" s="287">
        <v>42.792050000000003</v>
      </c>
      <c r="X102" s="287">
        <v>3.4765034562885999</v>
      </c>
      <c r="Y102" s="107" t="s">
        <v>4475</v>
      </c>
    </row>
    <row r="103" spans="1:25">
      <c r="A103" s="107" t="s">
        <v>7569</v>
      </c>
      <c r="B103" s="263" t="s">
        <v>4477</v>
      </c>
      <c r="C103" s="338">
        <v>109</v>
      </c>
      <c r="D103" s="353" t="s">
        <v>4472</v>
      </c>
      <c r="E103" s="112">
        <f t="shared" si="6"/>
        <v>56.180555555555557</v>
      </c>
      <c r="F103" s="354">
        <v>0.85168125287885765</v>
      </c>
      <c r="G103" s="333"/>
      <c r="H103" s="112"/>
      <c r="I103" s="112"/>
      <c r="J103" s="112"/>
      <c r="K103" s="112"/>
      <c r="L103" s="112"/>
      <c r="M103" s="112"/>
      <c r="N103" s="349"/>
      <c r="O103" s="112">
        <v>-0.16182744173747121</v>
      </c>
      <c r="P103" s="107">
        <v>0.1073206044701837</v>
      </c>
      <c r="Q103" s="287">
        <v>28.529949999999999</v>
      </c>
      <c r="R103" s="287">
        <v>29.837900000000001</v>
      </c>
      <c r="S103" s="287">
        <v>32.091999999999999</v>
      </c>
      <c r="T103" s="287">
        <v>35.572986074074102</v>
      </c>
      <c r="U103" s="287">
        <v>39.122149999999998</v>
      </c>
      <c r="V103" s="287">
        <v>41.323399999999999</v>
      </c>
      <c r="W103" s="287">
        <v>42.51305</v>
      </c>
      <c r="X103" s="287">
        <v>3.4807106629276001</v>
      </c>
      <c r="Y103" s="107" t="s">
        <v>4475</v>
      </c>
    </row>
    <row r="104" spans="1:25">
      <c r="A104" s="107" t="s">
        <v>7570</v>
      </c>
      <c r="B104" s="263" t="s">
        <v>4477</v>
      </c>
      <c r="C104" s="338">
        <v>113.8</v>
      </c>
      <c r="D104" s="353" t="s">
        <v>4472</v>
      </c>
      <c r="E104" s="112">
        <f t="shared" si="6"/>
        <v>56.207222222222221</v>
      </c>
      <c r="F104" s="354">
        <v>0.83398766124509272</v>
      </c>
      <c r="G104" s="333"/>
      <c r="H104" s="112"/>
      <c r="I104" s="112"/>
      <c r="J104" s="112"/>
      <c r="K104" s="112"/>
      <c r="L104" s="112"/>
      <c r="M104" s="112"/>
      <c r="N104" s="349">
        <v>1.3334432693840157E-2</v>
      </c>
      <c r="O104" s="112">
        <v>-0.18600366040481653</v>
      </c>
      <c r="P104" s="107">
        <v>0.10559417411453158</v>
      </c>
      <c r="Q104" s="287">
        <v>27.790875</v>
      </c>
      <c r="R104" s="287">
        <v>29.107800000000001</v>
      </c>
      <c r="S104" s="287">
        <v>31.364999999999998</v>
      </c>
      <c r="T104" s="287">
        <v>34.759022925925898</v>
      </c>
      <c r="U104" s="287">
        <v>38.271149999999999</v>
      </c>
      <c r="V104" s="287">
        <v>40.526049999999998</v>
      </c>
      <c r="W104" s="287">
        <v>41.668100000000003</v>
      </c>
      <c r="X104" s="287">
        <v>3.44102073993847</v>
      </c>
      <c r="Y104" s="107" t="s">
        <v>4475</v>
      </c>
    </row>
    <row r="105" spans="1:25">
      <c r="A105" s="107" t="s">
        <v>7571</v>
      </c>
      <c r="B105" s="263" t="s">
        <v>4477</v>
      </c>
      <c r="C105" s="338">
        <v>119</v>
      </c>
      <c r="D105" s="353" t="s">
        <v>4472</v>
      </c>
      <c r="E105" s="112">
        <f t="shared" si="6"/>
        <v>56.236111111111114</v>
      </c>
      <c r="F105" s="354">
        <v>0.86548310003414142</v>
      </c>
      <c r="G105" s="333"/>
      <c r="H105" s="112"/>
      <c r="I105" s="112"/>
      <c r="J105" s="112"/>
      <c r="K105" s="112"/>
      <c r="L105" s="112"/>
      <c r="M105" s="112"/>
      <c r="N105" s="349">
        <v>1.7842715805391696E-2</v>
      </c>
      <c r="O105" s="112">
        <v>-0.16856079961915649</v>
      </c>
      <c r="P105" s="107">
        <v>0.10428414025536326</v>
      </c>
      <c r="Q105" s="287">
        <v>29.006924999999999</v>
      </c>
      <c r="R105" s="287">
        <v>30.328949999999999</v>
      </c>
      <c r="S105" s="287">
        <v>32.683999999999997</v>
      </c>
      <c r="T105" s="287">
        <v>36.119116925925901</v>
      </c>
      <c r="U105" s="287">
        <v>39.661999999999999</v>
      </c>
      <c r="V105" s="287">
        <v>41.92</v>
      </c>
      <c r="W105" s="287">
        <v>43.15605</v>
      </c>
      <c r="X105" s="287">
        <v>3.4898710017625998</v>
      </c>
      <c r="Y105" s="107" t="s">
        <v>4475</v>
      </c>
    </row>
    <row r="106" spans="1:25">
      <c r="A106" s="107" t="s">
        <v>7572</v>
      </c>
      <c r="B106" s="263" t="s">
        <v>4477</v>
      </c>
      <c r="C106" s="338">
        <v>120</v>
      </c>
      <c r="D106" s="356" t="s">
        <v>4478</v>
      </c>
      <c r="E106" s="112">
        <f t="shared" si="6"/>
        <v>56.241666666666667</v>
      </c>
      <c r="F106" s="348">
        <v>0.87262079062957543</v>
      </c>
      <c r="G106" s="333"/>
      <c r="H106" s="112"/>
      <c r="I106" s="112"/>
      <c r="J106" s="112"/>
      <c r="K106" s="112"/>
      <c r="L106" s="112"/>
      <c r="M106" s="112"/>
      <c r="N106" s="349"/>
      <c r="O106" s="112">
        <v>-0.18976555393786354</v>
      </c>
      <c r="P106" s="107">
        <v>0.10337044839000901</v>
      </c>
      <c r="Q106" s="287">
        <v>29.374925000000001</v>
      </c>
      <c r="R106" s="287">
        <v>30.715949999999999</v>
      </c>
      <c r="S106" s="287">
        <v>33.036999999999999</v>
      </c>
      <c r="T106" s="287">
        <v>36.495092037036997</v>
      </c>
      <c r="U106" s="287">
        <v>40.033999999999999</v>
      </c>
      <c r="V106" s="287">
        <v>42.320050000000002</v>
      </c>
      <c r="W106" s="287">
        <v>43.500050000000002</v>
      </c>
      <c r="X106" s="287">
        <v>3.5069745102649801</v>
      </c>
      <c r="Y106" s="107" t="s">
        <v>4475</v>
      </c>
    </row>
    <row r="107" spans="1:25">
      <c r="A107" s="107" t="s">
        <v>7573</v>
      </c>
      <c r="B107" s="263" t="s">
        <v>4477</v>
      </c>
      <c r="C107" s="338">
        <v>123</v>
      </c>
      <c r="D107" s="356" t="s">
        <v>4478</v>
      </c>
      <c r="E107" s="112">
        <f t="shared" si="6"/>
        <v>56.258333333333333</v>
      </c>
      <c r="F107" s="348">
        <v>0.88503428801936257</v>
      </c>
      <c r="G107" s="333"/>
      <c r="H107" s="112"/>
      <c r="I107" s="112"/>
      <c r="J107" s="112"/>
      <c r="K107" s="112"/>
      <c r="L107" s="112"/>
      <c r="M107" s="112"/>
      <c r="N107" s="349"/>
      <c r="O107" s="112">
        <v>-0.13862081233578616</v>
      </c>
      <c r="P107" s="107">
        <v>0.1042139793086046</v>
      </c>
      <c r="Q107" s="287">
        <v>29.828724999999999</v>
      </c>
      <c r="R107" s="287">
        <v>31.183949999999999</v>
      </c>
      <c r="S107" s="287">
        <v>33.456000000000003</v>
      </c>
      <c r="T107" s="287">
        <v>37.002011481481503</v>
      </c>
      <c r="U107" s="287">
        <v>40.62115</v>
      </c>
      <c r="V107" s="287">
        <v>42.860100000000003</v>
      </c>
      <c r="W107" s="287">
        <v>44.02205</v>
      </c>
      <c r="X107" s="287">
        <v>3.5343545001628298</v>
      </c>
      <c r="Y107" s="107" t="s">
        <v>4475</v>
      </c>
    </row>
    <row r="108" spans="1:25">
      <c r="A108" s="107" t="s">
        <v>7574</v>
      </c>
      <c r="B108" s="263" t="s">
        <v>4477</v>
      </c>
      <c r="C108" s="338">
        <v>125</v>
      </c>
      <c r="D108" s="356" t="s">
        <v>4478</v>
      </c>
      <c r="E108" s="112">
        <f t="shared" si="6"/>
        <v>56.269444444444446</v>
      </c>
      <c r="F108" s="348">
        <v>0.87070938215102978</v>
      </c>
      <c r="G108" s="333"/>
      <c r="H108" s="112"/>
      <c r="I108" s="112"/>
      <c r="J108" s="112"/>
      <c r="K108" s="112"/>
      <c r="L108" s="112"/>
      <c r="M108" s="112"/>
      <c r="N108" s="349"/>
      <c r="O108" s="112">
        <v>-0.19102774699857283</v>
      </c>
      <c r="P108" s="107">
        <v>0.10303978542691106</v>
      </c>
      <c r="Q108" s="287">
        <v>29.344899999999999</v>
      </c>
      <c r="R108" s="287">
        <v>30.670999999999999</v>
      </c>
      <c r="S108" s="287">
        <v>32.954000000000001</v>
      </c>
      <c r="T108" s="287">
        <v>36.4100041111111</v>
      </c>
      <c r="U108" s="287">
        <v>40.006149999999998</v>
      </c>
      <c r="V108" s="287">
        <v>42.184049999999999</v>
      </c>
      <c r="W108" s="287">
        <v>43.411025000000002</v>
      </c>
      <c r="X108" s="287">
        <v>3.48972818702399</v>
      </c>
      <c r="Y108" s="107" t="s">
        <v>4475</v>
      </c>
    </row>
    <row r="109" spans="1:25">
      <c r="A109" s="107" t="s">
        <v>7575</v>
      </c>
      <c r="B109" s="263" t="s">
        <v>4477</v>
      </c>
      <c r="C109" s="338">
        <v>126</v>
      </c>
      <c r="D109" s="356" t="s">
        <v>4478</v>
      </c>
      <c r="E109" s="112">
        <f t="shared" si="6"/>
        <v>56.274999999999999</v>
      </c>
      <c r="F109" s="348">
        <v>0.87721739130434773</v>
      </c>
      <c r="G109" s="333"/>
      <c r="H109" s="112"/>
      <c r="I109" s="112"/>
      <c r="J109" s="112"/>
      <c r="K109" s="112"/>
      <c r="L109" s="112"/>
      <c r="M109" s="112"/>
      <c r="N109" s="349"/>
      <c r="O109" s="112">
        <v>-0.13734205207516714</v>
      </c>
      <c r="P109" s="107">
        <v>9.911190053285969E-2</v>
      </c>
      <c r="Q109" s="287">
        <v>29.549900000000001</v>
      </c>
      <c r="R109" s="287">
        <v>30.889900000000001</v>
      </c>
      <c r="S109" s="287">
        <v>33.200850000000003</v>
      </c>
      <c r="T109" s="287">
        <v>36.676677370370399</v>
      </c>
      <c r="U109" s="287">
        <v>40.286149999999999</v>
      </c>
      <c r="V109" s="287">
        <v>42.564100000000003</v>
      </c>
      <c r="W109" s="287">
        <v>43.747025000000001</v>
      </c>
      <c r="X109" s="287">
        <v>3.5165559876031698</v>
      </c>
      <c r="Y109" s="107" t="s">
        <v>4475</v>
      </c>
    </row>
    <row r="110" spans="1:25">
      <c r="A110" s="107" t="s">
        <v>7576</v>
      </c>
      <c r="B110" s="263" t="s">
        <v>4477</v>
      </c>
      <c r="C110" s="338">
        <v>129</v>
      </c>
      <c r="D110" s="356" t="s">
        <v>4478</v>
      </c>
      <c r="E110" s="112">
        <f t="shared" si="6"/>
        <v>56.291666666666664</v>
      </c>
      <c r="F110" s="348">
        <v>0.87101135749053549</v>
      </c>
      <c r="G110" s="333"/>
      <c r="H110" s="112"/>
      <c r="I110" s="112"/>
      <c r="J110" s="112"/>
      <c r="K110" s="112"/>
      <c r="L110" s="112"/>
      <c r="M110" s="112"/>
      <c r="N110" s="349"/>
      <c r="O110" s="112">
        <v>-0.15614784607451115</v>
      </c>
      <c r="P110" s="107">
        <v>0.10410129986553114</v>
      </c>
      <c r="Q110" s="287">
        <v>29.325925000000002</v>
      </c>
      <c r="R110" s="287">
        <v>30.625900000000001</v>
      </c>
      <c r="S110" s="287">
        <v>32.873849999999997</v>
      </c>
      <c r="T110" s="287">
        <v>36.404924444444397</v>
      </c>
      <c r="U110" s="287">
        <v>39.997149999999998</v>
      </c>
      <c r="V110" s="287">
        <v>42.198</v>
      </c>
      <c r="W110" s="287">
        <v>43.363100000000003</v>
      </c>
      <c r="X110" s="287">
        <v>3.50548761621766</v>
      </c>
      <c r="Y110" s="107" t="s">
        <v>4475</v>
      </c>
    </row>
    <row r="111" spans="1:25">
      <c r="A111" s="107" t="s">
        <v>7577</v>
      </c>
      <c r="B111" s="263" t="s">
        <v>4477</v>
      </c>
      <c r="C111" s="346">
        <v>131</v>
      </c>
      <c r="D111" s="356" t="s">
        <v>4478</v>
      </c>
      <c r="E111" s="112">
        <f t="shared" si="6"/>
        <v>56.302777777777777</v>
      </c>
      <c r="F111" s="348">
        <v>0.8686006825938567</v>
      </c>
      <c r="G111" s="333"/>
      <c r="H111" s="112"/>
      <c r="I111" s="112"/>
      <c r="J111" s="112"/>
      <c r="K111" s="112"/>
      <c r="L111" s="112"/>
      <c r="M111" s="112"/>
      <c r="N111" s="349">
        <v>5.744004994671671E-3</v>
      </c>
      <c r="O111" s="112">
        <v>-0.13548053513453295</v>
      </c>
      <c r="P111" s="107">
        <v>0.10433813443072702</v>
      </c>
      <c r="Q111" s="287">
        <v>29.193974999999998</v>
      </c>
      <c r="R111" s="287">
        <v>30.547000000000001</v>
      </c>
      <c r="S111" s="287">
        <v>32.831000000000003</v>
      </c>
      <c r="T111" s="287">
        <v>36.301395148148103</v>
      </c>
      <c r="U111" s="287">
        <v>39.856000000000002</v>
      </c>
      <c r="V111" s="287">
        <v>42.069049999999997</v>
      </c>
      <c r="W111" s="287">
        <v>43.274149999999999</v>
      </c>
      <c r="X111" s="287">
        <v>3.4900657972595899</v>
      </c>
      <c r="Y111" s="107" t="s">
        <v>4475</v>
      </c>
    </row>
    <row r="112" spans="1:25">
      <c r="A112" s="107" t="s">
        <v>7578</v>
      </c>
      <c r="B112" s="263" t="s">
        <v>4477</v>
      </c>
      <c r="C112" s="346">
        <v>132</v>
      </c>
      <c r="D112" s="356" t="s">
        <v>4478</v>
      </c>
      <c r="E112" s="112">
        <f t="shared" si="6"/>
        <v>56.30833333333333</v>
      </c>
      <c r="F112" s="348">
        <v>0.86927374301675975</v>
      </c>
      <c r="G112" s="333"/>
      <c r="H112" s="112"/>
      <c r="I112" s="112"/>
      <c r="J112" s="112"/>
      <c r="K112" s="112"/>
      <c r="L112" s="112"/>
      <c r="M112" s="112"/>
      <c r="N112" s="349"/>
      <c r="O112" s="112">
        <v>-0.17354501836575498</v>
      </c>
      <c r="P112" s="107">
        <v>0.10234899328859061</v>
      </c>
      <c r="Q112" s="287">
        <v>29.132874999999999</v>
      </c>
      <c r="R112" s="287">
        <v>30.539750000000002</v>
      </c>
      <c r="S112" s="287">
        <v>32.830849999999998</v>
      </c>
      <c r="T112" s="287">
        <v>36.317094074074099</v>
      </c>
      <c r="U112" s="287">
        <v>39.892000000000003</v>
      </c>
      <c r="V112" s="287">
        <v>42.259</v>
      </c>
      <c r="W112" s="287">
        <v>43.365000000000002</v>
      </c>
      <c r="X112" s="287">
        <v>3.5076890137570902</v>
      </c>
      <c r="Y112" s="107" t="s">
        <v>4475</v>
      </c>
    </row>
    <row r="113" spans="1:25">
      <c r="A113" s="107" t="s">
        <v>7579</v>
      </c>
      <c r="B113" s="263" t="s">
        <v>4477</v>
      </c>
      <c r="C113" s="346">
        <v>134</v>
      </c>
      <c r="D113" s="356" t="s">
        <v>4478</v>
      </c>
      <c r="E113" s="112">
        <f t="shared" si="6"/>
        <v>56.319444444444443</v>
      </c>
      <c r="F113" s="348">
        <v>0.891055642225689</v>
      </c>
      <c r="G113" s="333"/>
      <c r="H113" s="112"/>
      <c r="I113" s="112"/>
      <c r="J113" s="112"/>
      <c r="K113" s="112"/>
      <c r="L113" s="112"/>
      <c r="M113" s="112"/>
      <c r="N113" s="349">
        <v>3.0497386008004773E-3</v>
      </c>
      <c r="O113" s="112">
        <v>-3.5458492977459954E-2</v>
      </c>
      <c r="P113" s="107">
        <v>0.1035810101481395</v>
      </c>
      <c r="Q113" s="287">
        <v>30.076775000000001</v>
      </c>
      <c r="R113" s="287">
        <v>31.43385</v>
      </c>
      <c r="S113" s="287">
        <v>33.688000000000002</v>
      </c>
      <c r="T113" s="287">
        <v>37.243286888888903</v>
      </c>
      <c r="U113" s="287">
        <v>40.888150000000003</v>
      </c>
      <c r="V113" s="287">
        <v>43.134050000000002</v>
      </c>
      <c r="W113" s="287">
        <v>44.364075</v>
      </c>
      <c r="X113" s="287">
        <v>3.5503735319497598</v>
      </c>
      <c r="Y113" s="107" t="s">
        <v>4475</v>
      </c>
    </row>
    <row r="114" spans="1:25">
      <c r="A114" s="107" t="s">
        <v>7580</v>
      </c>
      <c r="B114" s="263" t="s">
        <v>4477</v>
      </c>
      <c r="C114" s="338">
        <v>135</v>
      </c>
      <c r="D114" s="356" t="s">
        <v>4478</v>
      </c>
      <c r="E114" s="112">
        <f t="shared" si="6"/>
        <v>56.325000000000003</v>
      </c>
      <c r="F114" s="348">
        <v>0.88043230944254847</v>
      </c>
      <c r="G114" s="333"/>
      <c r="H114" s="112"/>
      <c r="I114" s="112"/>
      <c r="J114" s="112"/>
      <c r="K114" s="112"/>
      <c r="L114" s="112"/>
      <c r="M114" s="112"/>
      <c r="N114" s="349">
        <v>3.6741272339506104E-4</v>
      </c>
      <c r="O114" s="112">
        <v>-0.10888111349291707</v>
      </c>
      <c r="P114" s="107">
        <v>0.10923509849066258</v>
      </c>
      <c r="Q114" s="287">
        <v>29.622949999999999</v>
      </c>
      <c r="R114" s="287">
        <v>30.966999999999999</v>
      </c>
      <c r="S114" s="287">
        <v>33.282850000000003</v>
      </c>
      <c r="T114" s="287">
        <v>36.803000703703702</v>
      </c>
      <c r="U114" s="287">
        <v>40.390149999999998</v>
      </c>
      <c r="V114" s="287">
        <v>42.617150000000002</v>
      </c>
      <c r="W114" s="287">
        <v>43.828024999999997</v>
      </c>
      <c r="X114" s="287">
        <v>3.5141422984377901</v>
      </c>
      <c r="Y114" s="107" t="s">
        <v>4475</v>
      </c>
    </row>
    <row r="115" spans="1:25">
      <c r="A115" s="107" t="s">
        <v>7581</v>
      </c>
      <c r="B115" s="263" t="s">
        <v>4477</v>
      </c>
      <c r="C115" s="338">
        <v>137</v>
      </c>
      <c r="D115" s="356" t="s">
        <v>4478</v>
      </c>
      <c r="E115" s="112">
        <f t="shared" si="6"/>
        <v>56.336111111111109</v>
      </c>
      <c r="F115" s="348">
        <v>0.88669005228671649</v>
      </c>
      <c r="G115" s="333"/>
      <c r="H115" s="112"/>
      <c r="I115" s="112"/>
      <c r="J115" s="112"/>
      <c r="K115" s="112"/>
      <c r="L115" s="112"/>
      <c r="M115" s="112"/>
      <c r="N115" s="349">
        <v>8.1135513236117521E-3</v>
      </c>
      <c r="O115" s="112">
        <v>-7.0357824376817035E-2</v>
      </c>
      <c r="P115" s="107">
        <v>0.1056160050848227</v>
      </c>
      <c r="Q115" s="287">
        <v>30.00095</v>
      </c>
      <c r="R115" s="287">
        <v>31.34995</v>
      </c>
      <c r="S115" s="287">
        <v>33.610999999999997</v>
      </c>
      <c r="T115" s="287">
        <v>37.135550851851903</v>
      </c>
      <c r="U115" s="287">
        <v>40.738</v>
      </c>
      <c r="V115" s="287">
        <v>43.057049999999997</v>
      </c>
      <c r="W115" s="287">
        <v>44.259050000000002</v>
      </c>
      <c r="X115" s="287">
        <v>3.53460775545109</v>
      </c>
      <c r="Y115" s="107" t="s">
        <v>4475</v>
      </c>
    </row>
  </sheetData>
  <mergeCells count="1">
    <mergeCell ref="Q1:X1"/>
  </mergeCells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zoomScale="85" zoomScaleNormal="85" workbookViewId="0">
      <pane ySplit="2" topLeftCell="A3" activePane="bottomLeft" state="frozen"/>
      <selection pane="bottomLeft" activeCell="Q18" sqref="Q18"/>
    </sheetView>
  </sheetViews>
  <sheetFormatPr defaultColWidth="8.77734375" defaultRowHeight="10.8"/>
  <cols>
    <col min="1" max="3" width="8.77734375" style="287"/>
    <col min="4" max="4" width="13.21875" style="287" customWidth="1"/>
    <col min="5" max="6" width="8.77734375" style="287"/>
    <col min="7" max="7" width="20.21875" style="287" customWidth="1"/>
    <col min="8" max="8" width="30.109375" style="287" customWidth="1"/>
    <col min="9" max="16" width="6.109375" style="287" customWidth="1"/>
    <col min="17" max="17" width="20.21875" style="287" customWidth="1"/>
    <col min="18" max="16384" width="8.77734375" style="287"/>
  </cols>
  <sheetData>
    <row r="1" spans="1:17" ht="14.4">
      <c r="I1" s="439" t="s">
        <v>9522</v>
      </c>
      <c r="J1" s="440"/>
      <c r="K1" s="440"/>
      <c r="L1" s="440"/>
      <c r="M1" s="440"/>
      <c r="N1" s="440"/>
      <c r="O1" s="440"/>
      <c r="P1" s="440"/>
      <c r="Q1" s="403"/>
    </row>
    <row r="2" spans="1:17" s="308" customFormat="1" ht="22.2" thickBot="1">
      <c r="A2" s="117" t="s">
        <v>4972</v>
      </c>
      <c r="B2" s="117" t="s">
        <v>993</v>
      </c>
      <c r="C2" s="117" t="s">
        <v>3977</v>
      </c>
      <c r="D2" s="117" t="s">
        <v>3978</v>
      </c>
      <c r="E2" s="117" t="s">
        <v>3972</v>
      </c>
      <c r="F2" s="117" t="s">
        <v>3973</v>
      </c>
      <c r="G2" s="117" t="s">
        <v>3974</v>
      </c>
      <c r="H2" s="117" t="s">
        <v>4479</v>
      </c>
      <c r="I2" s="251">
        <v>2.5000000000000001E-2</v>
      </c>
      <c r="J2" s="251">
        <v>0.05</v>
      </c>
      <c r="K2" s="251">
        <v>0.15</v>
      </c>
      <c r="L2" s="251" t="s">
        <v>9519</v>
      </c>
      <c r="M2" s="251">
        <v>0.85</v>
      </c>
      <c r="N2" s="251">
        <v>0.95</v>
      </c>
      <c r="O2" s="251">
        <v>0.97499999999999998</v>
      </c>
      <c r="P2" s="251" t="s">
        <v>9518</v>
      </c>
      <c r="Q2" s="70" t="s">
        <v>4</v>
      </c>
    </row>
    <row r="3" spans="1:17" ht="15" thickTop="1">
      <c r="A3" s="287" t="s">
        <v>7582</v>
      </c>
      <c r="B3" s="305">
        <v>31.207599999999999</v>
      </c>
      <c r="C3" s="305">
        <v>0.64327489400000004</v>
      </c>
      <c r="D3" s="305">
        <v>25.494299999999999</v>
      </c>
      <c r="E3" s="305">
        <v>24.723700000000001</v>
      </c>
      <c r="F3" s="268" t="s">
        <v>3979</v>
      </c>
      <c r="G3" s="268" t="s">
        <v>3975</v>
      </c>
      <c r="H3" s="304" t="s">
        <v>4967</v>
      </c>
      <c r="I3" s="287">
        <v>19.900925000000001</v>
      </c>
      <c r="J3" s="287">
        <v>21.0288</v>
      </c>
      <c r="K3" s="287">
        <v>23.094999999999999</v>
      </c>
      <c r="L3" s="287">
        <v>26.2539786296296</v>
      </c>
      <c r="M3" s="287">
        <v>29.39715</v>
      </c>
      <c r="N3" s="287">
        <v>31.472100000000001</v>
      </c>
      <c r="O3" s="287">
        <v>32.562024999999998</v>
      </c>
      <c r="P3" s="287">
        <v>3.1617900745032999</v>
      </c>
      <c r="Q3" s="309" t="s">
        <v>3980</v>
      </c>
    </row>
    <row r="4" spans="1:17" ht="14.4">
      <c r="A4" s="287" t="s">
        <v>7583</v>
      </c>
      <c r="B4" s="305">
        <v>31.347000000000001</v>
      </c>
      <c r="C4" s="305">
        <v>0.64466249900000006</v>
      </c>
      <c r="D4" s="305">
        <v>25.558299999999999</v>
      </c>
      <c r="E4" s="305">
        <v>24.79</v>
      </c>
      <c r="F4" s="268" t="s">
        <v>3979</v>
      </c>
      <c r="G4" s="268" t="s">
        <v>3975</v>
      </c>
      <c r="H4" s="304" t="s">
        <v>4967</v>
      </c>
      <c r="I4" s="287">
        <v>19.808924999999999</v>
      </c>
      <c r="J4" s="287">
        <v>20.974</v>
      </c>
      <c r="K4" s="287">
        <v>23.059000000000001</v>
      </c>
      <c r="L4" s="287">
        <v>26.229004444444399</v>
      </c>
      <c r="M4" s="287">
        <v>29.462150000000001</v>
      </c>
      <c r="N4" s="287">
        <v>31.465</v>
      </c>
      <c r="O4" s="287">
        <v>32.567050000000002</v>
      </c>
      <c r="P4" s="287">
        <v>3.1792766402730699</v>
      </c>
      <c r="Q4" s="309" t="s">
        <v>3980</v>
      </c>
    </row>
    <row r="5" spans="1:17" ht="14.4">
      <c r="A5" s="287" t="s">
        <v>7584</v>
      </c>
      <c r="B5" s="305">
        <v>31.489699999999999</v>
      </c>
      <c r="C5" s="305">
        <v>0.65834003399999996</v>
      </c>
      <c r="D5" s="305">
        <v>26.181999999999999</v>
      </c>
      <c r="E5" s="305">
        <v>25.697700000000001</v>
      </c>
      <c r="F5" s="268" t="s">
        <v>3979</v>
      </c>
      <c r="G5" s="268" t="s">
        <v>3975</v>
      </c>
      <c r="H5" s="304" t="s">
        <v>4967</v>
      </c>
      <c r="I5" s="287">
        <v>20.655000000000001</v>
      </c>
      <c r="J5" s="287">
        <v>21.818950000000001</v>
      </c>
      <c r="K5" s="287">
        <v>23.905850000000001</v>
      </c>
      <c r="L5" s="287">
        <v>27.1172104814815</v>
      </c>
      <c r="M5" s="287">
        <v>30.323</v>
      </c>
      <c r="N5" s="287">
        <v>32.447099999999999</v>
      </c>
      <c r="O5" s="287">
        <v>33.557099999999998</v>
      </c>
      <c r="P5" s="287">
        <v>3.2032293336973501</v>
      </c>
      <c r="Q5" s="309" t="s">
        <v>3980</v>
      </c>
    </row>
    <row r="6" spans="1:17" ht="14.4">
      <c r="A6" s="287" t="s">
        <v>7585</v>
      </c>
      <c r="B6" s="305">
        <v>31.652200000000001</v>
      </c>
      <c r="C6" s="305">
        <v>0.635557029</v>
      </c>
      <c r="D6" s="305">
        <v>25.1358</v>
      </c>
      <c r="E6" s="305">
        <v>24.235600000000002</v>
      </c>
      <c r="F6" s="268" t="s">
        <v>3979</v>
      </c>
      <c r="G6" s="268" t="s">
        <v>3975</v>
      </c>
      <c r="H6" s="304" t="s">
        <v>4967</v>
      </c>
      <c r="I6" s="287">
        <v>19.723949999999999</v>
      </c>
      <c r="J6" s="287">
        <v>20.91095</v>
      </c>
      <c r="K6" s="287">
        <v>23.07</v>
      </c>
      <c r="L6" s="287">
        <v>26.228964333333298</v>
      </c>
      <c r="M6" s="287">
        <v>29.439150000000001</v>
      </c>
      <c r="N6" s="287">
        <v>31.454049999999999</v>
      </c>
      <c r="O6" s="287">
        <v>32.584200000000003</v>
      </c>
      <c r="P6" s="287">
        <v>3.1796590866094099</v>
      </c>
      <c r="Q6" s="309" t="s">
        <v>3980</v>
      </c>
    </row>
    <row r="7" spans="1:17" ht="14.4">
      <c r="A7" s="287" t="s">
        <v>7586</v>
      </c>
      <c r="B7" s="305">
        <v>31.787700000000001</v>
      </c>
      <c r="C7" s="305">
        <v>0.63992490400000002</v>
      </c>
      <c r="D7" s="305">
        <v>25.339200000000002</v>
      </c>
      <c r="E7" s="305">
        <v>24.5336</v>
      </c>
      <c r="F7" s="268" t="s">
        <v>3979</v>
      </c>
      <c r="G7" s="268" t="s">
        <v>3975</v>
      </c>
      <c r="H7" s="304" t="s">
        <v>4967</v>
      </c>
      <c r="I7" s="287">
        <v>19.78595</v>
      </c>
      <c r="J7" s="287">
        <v>20.970849999999999</v>
      </c>
      <c r="K7" s="287">
        <v>23.11185</v>
      </c>
      <c r="L7" s="287">
        <v>26.251546222222199</v>
      </c>
      <c r="M7" s="287">
        <v>29.440149999999999</v>
      </c>
      <c r="N7" s="287">
        <v>31.49025</v>
      </c>
      <c r="O7" s="287">
        <v>32.561075000000002</v>
      </c>
      <c r="P7" s="287">
        <v>3.1649831232274002</v>
      </c>
      <c r="Q7" s="309" t="s">
        <v>3980</v>
      </c>
    </row>
    <row r="8" spans="1:17" ht="14.4">
      <c r="A8" s="287" t="s">
        <v>7587</v>
      </c>
      <c r="B8" s="305">
        <v>31.928000000000001</v>
      </c>
      <c r="C8" s="305">
        <v>0.64761878900000003</v>
      </c>
      <c r="D8" s="305">
        <v>25.694199999999999</v>
      </c>
      <c r="E8" s="305">
        <v>25.045200000000001</v>
      </c>
      <c r="F8" s="268" t="s">
        <v>3979</v>
      </c>
      <c r="G8" s="268" t="s">
        <v>3975</v>
      </c>
      <c r="H8" s="304" t="s">
        <v>4967</v>
      </c>
      <c r="I8" s="287">
        <v>20.181899999999999</v>
      </c>
      <c r="J8" s="287">
        <v>21.361899999999999</v>
      </c>
      <c r="K8" s="287">
        <v>23.486999999999998</v>
      </c>
      <c r="L8" s="287">
        <v>26.6696222962963</v>
      </c>
      <c r="M8" s="287">
        <v>29.884</v>
      </c>
      <c r="N8" s="287">
        <v>31.976050000000001</v>
      </c>
      <c r="O8" s="287">
        <v>33.047049999999999</v>
      </c>
      <c r="P8" s="287">
        <v>3.1884530250802401</v>
      </c>
      <c r="Q8" s="309" t="s">
        <v>3980</v>
      </c>
    </row>
    <row r="9" spans="1:17" ht="14.4">
      <c r="A9" s="287" t="s">
        <v>7588</v>
      </c>
      <c r="B9" s="305">
        <v>32.0777</v>
      </c>
      <c r="C9" s="305">
        <v>0.67209158000000002</v>
      </c>
      <c r="D9" s="305">
        <v>26.787299999999998</v>
      </c>
      <c r="E9" s="305">
        <v>26.557500000000001</v>
      </c>
      <c r="F9" s="268" t="s">
        <v>3979</v>
      </c>
      <c r="G9" s="268" t="s">
        <v>3975</v>
      </c>
      <c r="H9" s="304" t="s">
        <v>4967</v>
      </c>
      <c r="I9" s="287">
        <v>21.149975000000001</v>
      </c>
      <c r="J9" s="287">
        <v>22.28295</v>
      </c>
      <c r="K9" s="287">
        <v>24.336849999999998</v>
      </c>
      <c r="L9" s="287">
        <v>27.556289518518501</v>
      </c>
      <c r="M9" s="287">
        <v>30.815000000000001</v>
      </c>
      <c r="N9" s="287">
        <v>32.924050000000001</v>
      </c>
      <c r="O9" s="287">
        <v>34.045025000000003</v>
      </c>
      <c r="P9" s="287">
        <v>3.2161555334502299</v>
      </c>
      <c r="Q9" s="309" t="s">
        <v>3980</v>
      </c>
    </row>
    <row r="10" spans="1:17" ht="14.4">
      <c r="A10" s="287" t="s">
        <v>7589</v>
      </c>
      <c r="B10" s="305">
        <v>32.2181</v>
      </c>
      <c r="C10" s="305">
        <v>0.65961214000000001</v>
      </c>
      <c r="D10" s="305">
        <v>26.2393</v>
      </c>
      <c r="E10" s="305">
        <v>25.739599999999999</v>
      </c>
      <c r="F10" s="268" t="s">
        <v>3979</v>
      </c>
      <c r="G10" s="268" t="s">
        <v>3975</v>
      </c>
      <c r="H10" s="304" t="s">
        <v>4967</v>
      </c>
      <c r="I10" s="287">
        <v>20.599875000000001</v>
      </c>
      <c r="J10" s="287">
        <v>21.80275</v>
      </c>
      <c r="K10" s="287">
        <v>23.923999999999999</v>
      </c>
      <c r="L10" s="287">
        <v>27.0969827777778</v>
      </c>
      <c r="M10" s="287">
        <v>30.321000000000002</v>
      </c>
      <c r="N10" s="287">
        <v>32.392099999999999</v>
      </c>
      <c r="O10" s="287">
        <v>33.526175000000002</v>
      </c>
      <c r="P10" s="287">
        <v>3.2060666749525502</v>
      </c>
      <c r="Q10" s="309" t="s">
        <v>3980</v>
      </c>
    </row>
    <row r="11" spans="1:17" ht="14.4">
      <c r="A11" s="287" t="s">
        <v>7590</v>
      </c>
      <c r="B11" s="305">
        <v>32.358400000000003</v>
      </c>
      <c r="C11" s="305">
        <v>0.67048472599999998</v>
      </c>
      <c r="D11" s="305">
        <v>26.725000000000001</v>
      </c>
      <c r="E11" s="305">
        <v>26.424099999999999</v>
      </c>
      <c r="F11" s="268" t="s">
        <v>3979</v>
      </c>
      <c r="G11" s="268" t="s">
        <v>3975</v>
      </c>
      <c r="H11" s="304" t="s">
        <v>4967</v>
      </c>
      <c r="I11" s="287">
        <v>20.926950000000001</v>
      </c>
      <c r="J11" s="287">
        <v>22.119949999999999</v>
      </c>
      <c r="K11" s="287">
        <v>24.32985</v>
      </c>
      <c r="L11" s="287">
        <v>27.571347592592598</v>
      </c>
      <c r="M11" s="287">
        <v>30.814</v>
      </c>
      <c r="N11" s="287">
        <v>32.890050000000002</v>
      </c>
      <c r="O11" s="287">
        <v>33.967025</v>
      </c>
      <c r="P11" s="287">
        <v>3.2351358043652199</v>
      </c>
      <c r="Q11" s="309" t="s">
        <v>3980</v>
      </c>
    </row>
    <row r="12" spans="1:17" ht="14.4">
      <c r="A12" s="287" t="s">
        <v>7591</v>
      </c>
      <c r="B12" s="305">
        <v>32.508000000000003</v>
      </c>
      <c r="C12" s="305">
        <v>0.68233259000000002</v>
      </c>
      <c r="D12" s="305">
        <v>27.244</v>
      </c>
      <c r="E12" s="305">
        <v>27.192900000000002</v>
      </c>
      <c r="F12" s="268" t="s">
        <v>3979</v>
      </c>
      <c r="G12" s="268" t="s">
        <v>3975</v>
      </c>
      <c r="H12" s="304" t="s">
        <v>4967</v>
      </c>
      <c r="I12" s="287">
        <v>21.521975000000001</v>
      </c>
      <c r="J12" s="287">
        <v>22.659949999999998</v>
      </c>
      <c r="K12" s="287">
        <v>24.804849999999998</v>
      </c>
      <c r="L12" s="287">
        <v>27.998453481481501</v>
      </c>
      <c r="M12" s="287">
        <v>31.216999999999999</v>
      </c>
      <c r="N12" s="287">
        <v>33.389049999999997</v>
      </c>
      <c r="O12" s="287">
        <v>34.499000000000002</v>
      </c>
      <c r="P12" s="287">
        <v>3.2169273379760099</v>
      </c>
      <c r="Q12" s="309" t="s">
        <v>3980</v>
      </c>
    </row>
    <row r="13" spans="1:17" ht="14.4">
      <c r="A13" s="287" t="s">
        <v>7592</v>
      </c>
      <c r="B13" s="305">
        <v>32.526800000000001</v>
      </c>
      <c r="C13" s="305">
        <v>0.67757093499999999</v>
      </c>
      <c r="D13" s="305">
        <v>27.0441</v>
      </c>
      <c r="E13" s="305">
        <v>26.904800000000002</v>
      </c>
      <c r="F13" s="268" t="s">
        <v>3979</v>
      </c>
      <c r="G13" s="268" t="s">
        <v>3975</v>
      </c>
      <c r="H13" s="304" t="s">
        <v>4967</v>
      </c>
      <c r="I13" s="287">
        <v>21.501975000000002</v>
      </c>
      <c r="J13" s="287">
        <v>22.67595</v>
      </c>
      <c r="K13" s="287">
        <v>24.795850000000002</v>
      </c>
      <c r="L13" s="287">
        <v>27.9906713703704</v>
      </c>
      <c r="M13" s="287">
        <v>31.262</v>
      </c>
      <c r="N13" s="287">
        <v>33.369149999999998</v>
      </c>
      <c r="O13" s="287">
        <v>34.465000000000003</v>
      </c>
      <c r="P13" s="287">
        <v>3.2347576150875001</v>
      </c>
      <c r="Q13" s="309" t="s">
        <v>3980</v>
      </c>
    </row>
    <row r="14" spans="1:17" ht="14.4">
      <c r="A14" s="287" t="s">
        <v>7593</v>
      </c>
      <c r="B14" s="305">
        <v>32.668599999999998</v>
      </c>
      <c r="C14" s="305">
        <v>0.65783936499999995</v>
      </c>
      <c r="D14" s="305">
        <v>26.159400000000002</v>
      </c>
      <c r="E14" s="305">
        <v>25.680399999999999</v>
      </c>
      <c r="F14" s="268" t="s">
        <v>3979</v>
      </c>
      <c r="G14" s="268" t="s">
        <v>3975</v>
      </c>
      <c r="H14" s="304" t="s">
        <v>4967</v>
      </c>
      <c r="I14" s="287">
        <v>20.592949999999998</v>
      </c>
      <c r="J14" s="287">
        <v>21.712</v>
      </c>
      <c r="K14" s="287">
        <v>23.899000000000001</v>
      </c>
      <c r="L14" s="287">
        <v>27.082994222222201</v>
      </c>
      <c r="M14" s="287">
        <v>30.294149999999998</v>
      </c>
      <c r="N14" s="287">
        <v>32.408050000000003</v>
      </c>
      <c r="O14" s="287">
        <v>33.557049999999997</v>
      </c>
      <c r="P14" s="287">
        <v>3.1988662773421801</v>
      </c>
      <c r="Q14" s="309" t="s">
        <v>3980</v>
      </c>
    </row>
    <row r="15" spans="1:17" ht="14.4">
      <c r="A15" s="287" t="s">
        <v>7594</v>
      </c>
      <c r="B15" s="305">
        <v>32.807499999999997</v>
      </c>
      <c r="C15" s="305">
        <v>0.65531499000000004</v>
      </c>
      <c r="D15" s="305">
        <v>26.045200000000001</v>
      </c>
      <c r="E15" s="305">
        <v>25.503900000000002</v>
      </c>
      <c r="F15" s="268" t="s">
        <v>3979</v>
      </c>
      <c r="G15" s="268" t="s">
        <v>3975</v>
      </c>
      <c r="H15" s="304" t="s">
        <v>4967</v>
      </c>
      <c r="I15" s="287">
        <v>20.69895</v>
      </c>
      <c r="J15" s="287">
        <v>21.818000000000001</v>
      </c>
      <c r="K15" s="287">
        <v>23.919</v>
      </c>
      <c r="L15" s="287">
        <v>27.128618148148099</v>
      </c>
      <c r="M15" s="287">
        <v>30.33015</v>
      </c>
      <c r="N15" s="287">
        <v>32.421100000000003</v>
      </c>
      <c r="O15" s="287">
        <v>33.529000000000003</v>
      </c>
      <c r="P15" s="287">
        <v>3.1973644159266401</v>
      </c>
      <c r="Q15" s="309" t="s">
        <v>3980</v>
      </c>
    </row>
    <row r="16" spans="1:17" ht="14.4">
      <c r="A16" s="287" t="s">
        <v>7595</v>
      </c>
      <c r="B16" s="305">
        <v>32.939900000000002</v>
      </c>
      <c r="C16" s="305">
        <v>0.67343858099999998</v>
      </c>
      <c r="D16" s="305">
        <v>26.828399999999998</v>
      </c>
      <c r="E16" s="305">
        <v>26.6233</v>
      </c>
      <c r="F16" s="268" t="s">
        <v>3979</v>
      </c>
      <c r="G16" s="268" t="s">
        <v>3975</v>
      </c>
      <c r="H16" s="304" t="s">
        <v>4967</v>
      </c>
      <c r="I16" s="287">
        <v>21.056875000000002</v>
      </c>
      <c r="J16" s="287">
        <v>22.286950000000001</v>
      </c>
      <c r="K16" s="287">
        <v>24.364000000000001</v>
      </c>
      <c r="L16" s="287">
        <v>27.5596879259259</v>
      </c>
      <c r="M16" s="287">
        <v>30.741150000000001</v>
      </c>
      <c r="N16" s="287">
        <v>32.863</v>
      </c>
      <c r="O16" s="287">
        <v>33.921100000000003</v>
      </c>
      <c r="P16" s="287">
        <v>3.2002902938722499</v>
      </c>
      <c r="Q16" s="309" t="s">
        <v>3980</v>
      </c>
    </row>
    <row r="17" spans="1:17" ht="14.4">
      <c r="A17" s="287" t="s">
        <v>7596</v>
      </c>
      <c r="B17" s="305">
        <v>32.976900000000001</v>
      </c>
      <c r="C17" s="305">
        <v>0.66425663199999996</v>
      </c>
      <c r="D17" s="305">
        <v>26.443899999999999</v>
      </c>
      <c r="E17" s="305">
        <v>26.065899999999999</v>
      </c>
      <c r="F17" s="268" t="s">
        <v>3979</v>
      </c>
      <c r="G17" s="268" t="s">
        <v>3975</v>
      </c>
      <c r="H17" s="304" t="s">
        <v>4967</v>
      </c>
      <c r="I17" s="287">
        <v>20.618974999999999</v>
      </c>
      <c r="J17" s="287">
        <v>21.728999999999999</v>
      </c>
      <c r="K17" s="287">
        <v>23.920999999999999</v>
      </c>
      <c r="L17" s="287">
        <v>27.101486148148101</v>
      </c>
      <c r="M17" s="287">
        <v>30.315149999999999</v>
      </c>
      <c r="N17" s="287">
        <v>32.343049999999998</v>
      </c>
      <c r="O17" s="287">
        <v>33.389125</v>
      </c>
      <c r="P17" s="287">
        <v>3.1877829085588099</v>
      </c>
      <c r="Q17" s="309" t="s">
        <v>3980</v>
      </c>
    </row>
    <row r="18" spans="1:17" ht="14.4">
      <c r="A18" s="287" t="s">
        <v>7597</v>
      </c>
      <c r="B18" s="305">
        <v>33.187899999999999</v>
      </c>
      <c r="C18" s="305">
        <v>0.67306691799999996</v>
      </c>
      <c r="D18" s="305">
        <v>26.839200000000002</v>
      </c>
      <c r="E18" s="305">
        <v>26.591699999999999</v>
      </c>
      <c r="F18" s="268" t="s">
        <v>3979</v>
      </c>
      <c r="G18" s="268" t="s">
        <v>3975</v>
      </c>
      <c r="H18" s="304" t="s">
        <v>4967</v>
      </c>
      <c r="I18" s="287">
        <v>20.969950000000001</v>
      </c>
      <c r="J18" s="287">
        <v>22.17895</v>
      </c>
      <c r="K18" s="287">
        <v>24.393999999999998</v>
      </c>
      <c r="L18" s="287">
        <v>27.5750912962963</v>
      </c>
      <c r="M18" s="287">
        <v>30.812000000000001</v>
      </c>
      <c r="N18" s="287">
        <v>32.9011</v>
      </c>
      <c r="O18" s="287">
        <v>33.950024999999997</v>
      </c>
      <c r="P18" s="287">
        <v>3.2076855301927498</v>
      </c>
      <c r="Q18" s="309" t="s">
        <v>3980</v>
      </c>
    </row>
    <row r="19" spans="1:17" ht="14.4">
      <c r="A19" s="287" t="s">
        <v>7598</v>
      </c>
      <c r="B19" s="305">
        <v>33.258000000000003</v>
      </c>
      <c r="C19" s="305">
        <v>0.67887917600000003</v>
      </c>
      <c r="D19" s="305">
        <v>27.0946</v>
      </c>
      <c r="E19" s="305">
        <v>26.996600000000001</v>
      </c>
      <c r="F19" s="268" t="s">
        <v>3979</v>
      </c>
      <c r="G19" s="268" t="s">
        <v>3975</v>
      </c>
      <c r="H19" s="304" t="s">
        <v>4967</v>
      </c>
      <c r="I19" s="287">
        <v>21.372975</v>
      </c>
      <c r="J19" s="287">
        <v>22.588950000000001</v>
      </c>
      <c r="K19" s="287">
        <v>24.762</v>
      </c>
      <c r="L19" s="287">
        <v>27.978789074074101</v>
      </c>
      <c r="M19" s="287">
        <v>31.207999999999998</v>
      </c>
      <c r="N19" s="287">
        <v>33.228050000000003</v>
      </c>
      <c r="O19" s="287">
        <v>34.398099999999999</v>
      </c>
      <c r="P19" s="287">
        <v>3.2206147852796598</v>
      </c>
      <c r="Q19" s="309" t="s">
        <v>3980</v>
      </c>
    </row>
    <row r="20" spans="1:17" ht="14.4">
      <c r="A20" s="287" t="s">
        <v>7599</v>
      </c>
      <c r="B20" s="305">
        <v>33.382599999999996</v>
      </c>
      <c r="C20" s="305">
        <v>0.65614188900000003</v>
      </c>
      <c r="D20" s="305">
        <v>26.090499999999999</v>
      </c>
      <c r="E20" s="305">
        <v>25.539100000000001</v>
      </c>
      <c r="F20" s="268" t="s">
        <v>3979</v>
      </c>
      <c r="G20" s="268" t="s">
        <v>3975</v>
      </c>
      <c r="H20" s="304" t="s">
        <v>4967</v>
      </c>
      <c r="I20" s="287">
        <v>20.629975000000002</v>
      </c>
      <c r="J20" s="287">
        <v>21.768999999999998</v>
      </c>
      <c r="K20" s="287">
        <v>23.887</v>
      </c>
      <c r="L20" s="287">
        <v>27.104833481481499</v>
      </c>
      <c r="M20" s="287">
        <v>30.309149999999999</v>
      </c>
      <c r="N20" s="287">
        <v>32.420999999999999</v>
      </c>
      <c r="O20" s="287">
        <v>33.581074999999998</v>
      </c>
      <c r="P20" s="287">
        <v>3.2167014753886001</v>
      </c>
      <c r="Q20" s="309" t="s">
        <v>3980</v>
      </c>
    </row>
    <row r="21" spans="1:17" ht="14.4">
      <c r="A21" s="287" t="s">
        <v>7600</v>
      </c>
      <c r="B21" s="310">
        <v>33.426000000000002</v>
      </c>
      <c r="C21" s="310">
        <v>0.68214280599999999</v>
      </c>
      <c r="D21" s="310">
        <v>27.268999999999998</v>
      </c>
      <c r="E21" s="310">
        <v>27.169899999999998</v>
      </c>
      <c r="F21" s="309" t="s">
        <v>3983</v>
      </c>
      <c r="G21" s="309" t="s">
        <v>3975</v>
      </c>
      <c r="H21" s="304" t="s">
        <v>4967</v>
      </c>
      <c r="I21" s="287">
        <v>21.501850000000001</v>
      </c>
      <c r="J21" s="287">
        <v>22.648700000000002</v>
      </c>
      <c r="K21" s="287">
        <v>24.769850000000002</v>
      </c>
      <c r="L21" s="287">
        <v>27.997474888888899</v>
      </c>
      <c r="M21" s="287">
        <v>31.248999999999999</v>
      </c>
      <c r="N21" s="287">
        <v>33.346200000000003</v>
      </c>
      <c r="O21" s="287">
        <v>34.576000000000001</v>
      </c>
      <c r="P21" s="287">
        <v>3.2312449985015501</v>
      </c>
      <c r="Q21" s="309" t="s">
        <v>3980</v>
      </c>
    </row>
    <row r="22" spans="1:17" ht="14.4">
      <c r="A22" s="287" t="s">
        <v>7601</v>
      </c>
      <c r="B22" s="226">
        <v>33.495199999999997</v>
      </c>
      <c r="C22" s="226">
        <v>0.66093236300000002</v>
      </c>
      <c r="D22" s="310">
        <v>26.2987</v>
      </c>
      <c r="E22" s="310">
        <v>25.8354</v>
      </c>
      <c r="F22" s="309" t="s">
        <v>3983</v>
      </c>
      <c r="G22" s="309" t="s">
        <v>3975</v>
      </c>
      <c r="H22" s="304" t="s">
        <v>4967</v>
      </c>
      <c r="I22" s="287">
        <v>20.588000000000001</v>
      </c>
      <c r="J22" s="287">
        <v>21.7529</v>
      </c>
      <c r="K22" s="287">
        <v>23.923850000000002</v>
      </c>
      <c r="L22" s="287">
        <v>27.113521185185199</v>
      </c>
      <c r="M22" s="287">
        <v>30.356000000000002</v>
      </c>
      <c r="N22" s="287">
        <v>32.44605</v>
      </c>
      <c r="O22" s="287">
        <v>33.540100000000002</v>
      </c>
      <c r="P22" s="287">
        <v>3.2092869091316798</v>
      </c>
      <c r="Q22" s="309" t="s">
        <v>3980</v>
      </c>
    </row>
    <row r="23" spans="1:17" ht="14.4">
      <c r="A23" s="287" t="s">
        <v>7602</v>
      </c>
      <c r="B23" s="226">
        <v>33.547199999999997</v>
      </c>
      <c r="C23" s="226">
        <v>0.65832907500000004</v>
      </c>
      <c r="D23" s="310">
        <v>26.1815</v>
      </c>
      <c r="E23" s="310">
        <v>25.6782</v>
      </c>
      <c r="F23" s="309" t="s">
        <v>3983</v>
      </c>
      <c r="G23" s="309" t="s">
        <v>3975</v>
      </c>
      <c r="H23" s="304" t="s">
        <v>4967</v>
      </c>
      <c r="I23" s="287">
        <v>20.641950000000001</v>
      </c>
      <c r="J23" s="287">
        <v>21.774000000000001</v>
      </c>
      <c r="K23" s="287">
        <v>23.924849999999999</v>
      </c>
      <c r="L23" s="287">
        <v>27.1087674444444</v>
      </c>
      <c r="M23" s="287">
        <v>30.309000000000001</v>
      </c>
      <c r="N23" s="287">
        <v>32.361150000000002</v>
      </c>
      <c r="O23" s="287">
        <v>33.428024999999998</v>
      </c>
      <c r="P23" s="287">
        <v>3.1957767029925002</v>
      </c>
      <c r="Q23" s="309" t="s">
        <v>3980</v>
      </c>
    </row>
    <row r="24" spans="1:17" ht="14.4">
      <c r="A24" s="287" t="s">
        <v>7603</v>
      </c>
      <c r="B24" s="226">
        <v>33.838099999999997</v>
      </c>
      <c r="C24" s="226">
        <v>0.66581765699999995</v>
      </c>
      <c r="D24" s="310">
        <v>26.517499999999998</v>
      </c>
      <c r="E24" s="310">
        <v>26.163799999999998</v>
      </c>
      <c r="F24" s="309" t="s">
        <v>3983</v>
      </c>
      <c r="G24" s="309" t="s">
        <v>3975</v>
      </c>
      <c r="H24" s="304" t="s">
        <v>4967</v>
      </c>
      <c r="I24" s="287">
        <v>21.097950000000001</v>
      </c>
      <c r="J24" s="287">
        <v>22.248999999999999</v>
      </c>
      <c r="K24" s="287">
        <v>24.370999999999999</v>
      </c>
      <c r="L24" s="287">
        <v>27.571545037037001</v>
      </c>
      <c r="M24" s="287">
        <v>30.83615</v>
      </c>
      <c r="N24" s="287">
        <v>32.939100000000003</v>
      </c>
      <c r="O24" s="287">
        <v>33.978050000000003</v>
      </c>
      <c r="P24" s="287">
        <v>3.2228897347260999</v>
      </c>
      <c r="Q24" s="309" t="s">
        <v>3980</v>
      </c>
    </row>
    <row r="25" spans="1:17" ht="14.4">
      <c r="A25" s="287" t="s">
        <v>7604</v>
      </c>
      <c r="B25" s="310">
        <v>33.855600000000003</v>
      </c>
      <c r="C25" s="310">
        <v>0.67992376099999996</v>
      </c>
      <c r="D25" s="310">
        <v>27.143599999999999</v>
      </c>
      <c r="E25" s="310">
        <v>27.063500000000001</v>
      </c>
      <c r="F25" s="309" t="s">
        <v>3983</v>
      </c>
      <c r="G25" s="309" t="s">
        <v>3975</v>
      </c>
      <c r="H25" s="304" t="s">
        <v>4967</v>
      </c>
      <c r="I25" s="287">
        <v>21.391850000000002</v>
      </c>
      <c r="J25" s="287">
        <v>22.62285</v>
      </c>
      <c r="K25" s="287">
        <v>24.795850000000002</v>
      </c>
      <c r="L25" s="287">
        <v>27.988831814814802</v>
      </c>
      <c r="M25" s="287">
        <v>31.236999999999998</v>
      </c>
      <c r="N25" s="287">
        <v>33.366999999999997</v>
      </c>
      <c r="O25" s="287">
        <v>34.426000000000002</v>
      </c>
      <c r="P25" s="287">
        <v>3.2264285739671399</v>
      </c>
      <c r="Q25" s="309" t="s">
        <v>3980</v>
      </c>
    </row>
    <row r="26" spans="1:17" ht="14.4">
      <c r="A26" s="287" t="s">
        <v>7605</v>
      </c>
      <c r="B26" s="310">
        <v>34.268099999999997</v>
      </c>
      <c r="C26" s="310">
        <v>0.67985951600000005</v>
      </c>
      <c r="D26" s="310">
        <v>27.137499999999999</v>
      </c>
      <c r="E26" s="310">
        <v>27.065000000000001</v>
      </c>
      <c r="F26" s="309" t="s">
        <v>3983</v>
      </c>
      <c r="G26" s="309" t="s">
        <v>3975</v>
      </c>
      <c r="H26" s="304" t="s">
        <v>4967</v>
      </c>
      <c r="I26" s="287">
        <v>21.463999999999999</v>
      </c>
      <c r="J26" s="287">
        <v>22.632999999999999</v>
      </c>
      <c r="K26" s="287">
        <v>24.852</v>
      </c>
      <c r="L26" s="287">
        <v>27.998572444444399</v>
      </c>
      <c r="M26" s="287">
        <v>31.2013</v>
      </c>
      <c r="N26" s="287">
        <v>33.280999999999999</v>
      </c>
      <c r="O26" s="287">
        <v>34.295025000000003</v>
      </c>
      <c r="P26" s="287">
        <v>3.19668411275285</v>
      </c>
      <c r="Q26" s="309" t="s">
        <v>3980</v>
      </c>
    </row>
    <row r="27" spans="1:17" ht="14.4">
      <c r="A27" s="287" t="s">
        <v>7606</v>
      </c>
      <c r="B27" s="226">
        <v>34.310600000000001</v>
      </c>
      <c r="C27" s="226">
        <v>0.70864180099999996</v>
      </c>
      <c r="D27" s="310">
        <v>28.368200000000002</v>
      </c>
      <c r="E27" s="310">
        <v>28.858899999999998</v>
      </c>
      <c r="F27" s="309" t="s">
        <v>3983</v>
      </c>
      <c r="G27" s="309" t="s">
        <v>3975</v>
      </c>
      <c r="H27" s="304" t="s">
        <v>4967</v>
      </c>
      <c r="I27" s="287">
        <v>22.596924999999999</v>
      </c>
      <c r="J27" s="287">
        <v>23.8889</v>
      </c>
      <c r="K27" s="287">
        <v>26.097999999999999</v>
      </c>
      <c r="L27" s="287">
        <v>29.295868888888901</v>
      </c>
      <c r="M27" s="287">
        <v>32.600999999999999</v>
      </c>
      <c r="N27" s="287">
        <v>34.761000000000003</v>
      </c>
      <c r="O27" s="287">
        <v>35.831024999999997</v>
      </c>
      <c r="P27" s="287">
        <v>3.2667509315748302</v>
      </c>
      <c r="Q27" s="309" t="s">
        <v>3980</v>
      </c>
    </row>
    <row r="28" spans="1:17" ht="14.4">
      <c r="A28" s="287" t="s">
        <v>7607</v>
      </c>
      <c r="B28" s="226">
        <v>34.712499999999999</v>
      </c>
      <c r="C28" s="226">
        <v>0.68268056499999996</v>
      </c>
      <c r="D28" s="310">
        <v>27.2605</v>
      </c>
      <c r="E28" s="310">
        <v>27.2073</v>
      </c>
      <c r="F28" s="309" t="s">
        <v>3983</v>
      </c>
      <c r="G28" s="309" t="s">
        <v>3975</v>
      </c>
      <c r="H28" s="304" t="s">
        <v>4967</v>
      </c>
      <c r="I28" s="287">
        <v>21.446850000000001</v>
      </c>
      <c r="J28" s="287">
        <v>22.641950000000001</v>
      </c>
      <c r="K28" s="287">
        <v>24.754999999999999</v>
      </c>
      <c r="L28" s="287">
        <v>27.972951740740701</v>
      </c>
      <c r="M28" s="287">
        <v>31.228999999999999</v>
      </c>
      <c r="N28" s="287">
        <v>33.305149999999998</v>
      </c>
      <c r="O28" s="287">
        <v>34.386074999999998</v>
      </c>
      <c r="P28" s="287">
        <v>3.2176581546909002</v>
      </c>
      <c r="Q28" s="309" t="s">
        <v>3980</v>
      </c>
    </row>
    <row r="29" spans="1:17" ht="14.4">
      <c r="A29" s="287" t="s">
        <v>7608</v>
      </c>
      <c r="B29" s="226">
        <v>34.762999999999998</v>
      </c>
      <c r="C29" s="226">
        <v>0.70458937499999996</v>
      </c>
      <c r="D29" s="310">
        <v>28.198599999999999</v>
      </c>
      <c r="E29" s="310">
        <v>28.5989</v>
      </c>
      <c r="F29" s="309" t="s">
        <v>3983</v>
      </c>
      <c r="G29" s="309" t="s">
        <v>3975</v>
      </c>
      <c r="H29" s="304" t="s">
        <v>4967</v>
      </c>
      <c r="I29" s="287">
        <v>22.302975</v>
      </c>
      <c r="J29" s="287">
        <v>23.51</v>
      </c>
      <c r="K29" s="287">
        <v>25.64385</v>
      </c>
      <c r="L29" s="287">
        <v>28.8737157777778</v>
      </c>
      <c r="M29" s="287">
        <v>32.177</v>
      </c>
      <c r="N29" s="287">
        <v>34.302999999999997</v>
      </c>
      <c r="O29" s="287">
        <v>35.452024999999999</v>
      </c>
      <c r="P29" s="287">
        <v>3.2463453062193</v>
      </c>
      <c r="Q29" s="309" t="s">
        <v>3980</v>
      </c>
    </row>
    <row r="30" spans="1:17" ht="14.4">
      <c r="A30" s="287" t="s">
        <v>7609</v>
      </c>
      <c r="B30" s="310">
        <v>34.901699999999998</v>
      </c>
      <c r="C30" s="310">
        <v>0.68994958200000001</v>
      </c>
      <c r="D30" s="310">
        <v>27.575099999999999</v>
      </c>
      <c r="E30" s="310">
        <v>27.711600000000001</v>
      </c>
      <c r="F30" s="309" t="s">
        <v>3983</v>
      </c>
      <c r="G30" s="309" t="s">
        <v>3975</v>
      </c>
      <c r="H30" s="304" t="s">
        <v>4967</v>
      </c>
      <c r="I30" s="287">
        <v>21.995000000000001</v>
      </c>
      <c r="J30" s="287">
        <v>23.132000000000001</v>
      </c>
      <c r="K30" s="287">
        <v>25.224</v>
      </c>
      <c r="L30" s="287">
        <v>28.4223693333333</v>
      </c>
      <c r="M30" s="287">
        <v>31.68515</v>
      </c>
      <c r="N30" s="287">
        <v>33.771050000000002</v>
      </c>
      <c r="O30" s="287">
        <v>34.878149999999998</v>
      </c>
      <c r="P30" s="287">
        <v>3.2113409041696301</v>
      </c>
      <c r="Q30" s="309" t="s">
        <v>3980</v>
      </c>
    </row>
    <row r="31" spans="1:17" ht="14.4">
      <c r="A31" s="287" t="s">
        <v>7610</v>
      </c>
      <c r="B31" s="310">
        <v>35.194800000000001</v>
      </c>
      <c r="C31" s="310">
        <v>0.71180352999999996</v>
      </c>
      <c r="D31" s="310">
        <v>28.5014</v>
      </c>
      <c r="E31" s="310">
        <v>29.055199999999999</v>
      </c>
      <c r="F31" s="309" t="s">
        <v>3983</v>
      </c>
      <c r="G31" s="309" t="s">
        <v>3975</v>
      </c>
      <c r="H31" s="304" t="s">
        <v>4967</v>
      </c>
      <c r="I31" s="287">
        <v>22.714950000000002</v>
      </c>
      <c r="J31" s="287">
        <v>23.905000000000001</v>
      </c>
      <c r="K31" s="287">
        <v>26.076000000000001</v>
      </c>
      <c r="L31" s="287">
        <v>29.3139212962963</v>
      </c>
      <c r="M31" s="287">
        <v>32.605150000000002</v>
      </c>
      <c r="N31" s="287">
        <v>34.764049999999997</v>
      </c>
      <c r="O31" s="287">
        <v>35.887025000000001</v>
      </c>
      <c r="P31" s="287">
        <v>3.2592566528654299</v>
      </c>
      <c r="Q31" s="309" t="s">
        <v>3980</v>
      </c>
    </row>
    <row r="32" spans="1:17" ht="14.4">
      <c r="A32" s="287" t="s">
        <v>7611</v>
      </c>
      <c r="B32" s="310">
        <v>35.212600000000002</v>
      </c>
      <c r="C32" s="310">
        <v>0.73795918900000002</v>
      </c>
      <c r="D32" s="310">
        <v>29.581</v>
      </c>
      <c r="E32" s="310">
        <v>30.697500000000002</v>
      </c>
      <c r="F32" s="309" t="s">
        <v>3983</v>
      </c>
      <c r="G32" s="309" t="s">
        <v>3975</v>
      </c>
      <c r="H32" s="304" t="s">
        <v>4967</v>
      </c>
      <c r="I32" s="287">
        <v>23.961925000000001</v>
      </c>
      <c r="J32" s="287">
        <v>25.1859</v>
      </c>
      <c r="K32" s="287">
        <v>27.372699999999998</v>
      </c>
      <c r="L32" s="287">
        <v>30.668947037037</v>
      </c>
      <c r="M32" s="287">
        <v>34.015999999999998</v>
      </c>
      <c r="N32" s="287">
        <v>36.151049999999998</v>
      </c>
      <c r="O32" s="287">
        <v>37.264074999999998</v>
      </c>
      <c r="P32" s="287">
        <v>3.3081521696663501</v>
      </c>
      <c r="Q32" s="309" t="s">
        <v>3980</v>
      </c>
    </row>
    <row r="33" spans="1:17" ht="14.4">
      <c r="A33" s="287" t="s">
        <v>7612</v>
      </c>
      <c r="B33" s="310">
        <v>35.722499999999997</v>
      </c>
      <c r="C33" s="310">
        <v>0.71235218700000003</v>
      </c>
      <c r="D33" s="310">
        <v>28.5243</v>
      </c>
      <c r="E33" s="310">
        <v>29.0566</v>
      </c>
      <c r="F33" s="309" t="s">
        <v>3983</v>
      </c>
      <c r="G33" s="309" t="s">
        <v>3975</v>
      </c>
      <c r="H33" s="304" t="s">
        <v>4967</v>
      </c>
      <c r="I33" s="287">
        <v>22.713975000000001</v>
      </c>
      <c r="J33" s="287">
        <v>23.9269</v>
      </c>
      <c r="K33" s="287">
        <v>26.07685</v>
      </c>
      <c r="L33" s="287">
        <v>29.325447518518502</v>
      </c>
      <c r="M33" s="287">
        <v>32.616149999999998</v>
      </c>
      <c r="N33" s="287">
        <v>34.76005</v>
      </c>
      <c r="O33" s="287">
        <v>35.874000000000002</v>
      </c>
      <c r="P33" s="287">
        <v>3.2641003471815599</v>
      </c>
      <c r="Q33" s="309" t="s">
        <v>3980</v>
      </c>
    </row>
    <row r="34" spans="1:17" ht="14.4">
      <c r="A34" s="287" t="s">
        <v>7613</v>
      </c>
      <c r="B34" s="305">
        <v>35.863399999999999</v>
      </c>
      <c r="C34" s="305">
        <v>0.68946099100000002</v>
      </c>
      <c r="D34" s="305">
        <v>27.554099999999998</v>
      </c>
      <c r="E34" s="305">
        <v>27.6328</v>
      </c>
      <c r="F34" s="268" t="s">
        <v>3979</v>
      </c>
      <c r="G34" s="268" t="s">
        <v>3975</v>
      </c>
      <c r="H34" s="304" t="s">
        <v>4967</v>
      </c>
      <c r="I34" s="287">
        <v>21.914825</v>
      </c>
      <c r="J34" s="287">
        <v>23.062999999999999</v>
      </c>
      <c r="K34" s="287">
        <v>25.222850000000001</v>
      </c>
      <c r="L34" s="287">
        <v>28.4207276666667</v>
      </c>
      <c r="M34" s="287">
        <v>31.68</v>
      </c>
      <c r="N34" s="287">
        <v>33.77805</v>
      </c>
      <c r="O34" s="287">
        <v>34.938049999999997</v>
      </c>
      <c r="P34" s="287">
        <v>3.2277744051931698</v>
      </c>
      <c r="Q34" s="309" t="s">
        <v>3980</v>
      </c>
    </row>
    <row r="35" spans="1:17" ht="14.4">
      <c r="A35" s="287" t="s">
        <v>7614</v>
      </c>
      <c r="B35" s="305">
        <v>36.155799999999999</v>
      </c>
      <c r="C35" s="305">
        <v>0.69580029700000001</v>
      </c>
      <c r="D35" s="305">
        <v>27.825900000000001</v>
      </c>
      <c r="E35" s="305">
        <v>28.024699999999999</v>
      </c>
      <c r="F35" s="268" t="s">
        <v>3979</v>
      </c>
      <c r="G35" s="268" t="s">
        <v>3975</v>
      </c>
      <c r="H35" s="304" t="s">
        <v>4967</v>
      </c>
      <c r="I35" s="287">
        <v>22.345925000000001</v>
      </c>
      <c r="J35" s="287">
        <v>23.512</v>
      </c>
      <c r="K35" s="287">
        <v>25.635999999999999</v>
      </c>
      <c r="L35" s="287">
        <v>28.8504505185185</v>
      </c>
      <c r="M35" s="287">
        <v>32.122999999999998</v>
      </c>
      <c r="N35" s="287">
        <v>34.233049999999999</v>
      </c>
      <c r="O35" s="287">
        <v>35.353999999999999</v>
      </c>
      <c r="P35" s="287">
        <v>3.2383473992132901</v>
      </c>
      <c r="Q35" s="309" t="s">
        <v>3980</v>
      </c>
    </row>
    <row r="36" spans="1:17" ht="14.4">
      <c r="A36" s="287" t="s">
        <v>7615</v>
      </c>
      <c r="B36" s="305">
        <v>36.5749</v>
      </c>
      <c r="C36" s="305">
        <v>0.69858384200000001</v>
      </c>
      <c r="D36" s="305">
        <v>27.944500000000001</v>
      </c>
      <c r="E36" s="305">
        <v>28.2044</v>
      </c>
      <c r="F36" s="268" t="s">
        <v>3979</v>
      </c>
      <c r="G36" s="268" t="s">
        <v>3975</v>
      </c>
      <c r="H36" s="304" t="s">
        <v>4967</v>
      </c>
      <c r="I36" s="287">
        <v>22.337949999999999</v>
      </c>
      <c r="J36" s="287">
        <v>23.473949999999999</v>
      </c>
      <c r="K36" s="287">
        <v>25.622</v>
      </c>
      <c r="L36" s="287">
        <v>28.845702074074101</v>
      </c>
      <c r="M36" s="287">
        <v>32.096299999999999</v>
      </c>
      <c r="N36" s="287">
        <v>34.217149999999997</v>
      </c>
      <c r="O36" s="287">
        <v>35.422024999999998</v>
      </c>
      <c r="P36" s="287">
        <v>3.2469701506152999</v>
      </c>
      <c r="Q36" s="309" t="s">
        <v>3980</v>
      </c>
    </row>
    <row r="37" spans="1:17" ht="14.4">
      <c r="A37" s="287" t="s">
        <v>7616</v>
      </c>
      <c r="B37" s="305">
        <v>37.0077</v>
      </c>
      <c r="C37" s="305">
        <v>0.71539337300000005</v>
      </c>
      <c r="D37" s="305">
        <v>28.6509</v>
      </c>
      <c r="E37" s="305">
        <v>29.254999999999999</v>
      </c>
      <c r="F37" s="268" t="s">
        <v>3979</v>
      </c>
      <c r="G37" s="268" t="s">
        <v>3975</v>
      </c>
      <c r="H37" s="304" t="s">
        <v>4967</v>
      </c>
      <c r="I37" s="287">
        <v>23.042974999999998</v>
      </c>
      <c r="J37" s="287">
        <v>24.365950000000002</v>
      </c>
      <c r="K37" s="287">
        <v>26.478000000000002</v>
      </c>
      <c r="L37" s="287">
        <v>29.747312148148101</v>
      </c>
      <c r="M37" s="287">
        <v>33.052999999999997</v>
      </c>
      <c r="N37" s="287">
        <v>35.210050000000003</v>
      </c>
      <c r="O37" s="287">
        <v>36.318049999999999</v>
      </c>
      <c r="P37" s="287">
        <v>3.2771768882263399</v>
      </c>
      <c r="Q37" s="309" t="s">
        <v>3980</v>
      </c>
    </row>
    <row r="38" spans="1:17" ht="14.4">
      <c r="A38" s="287" t="s">
        <v>7617</v>
      </c>
      <c r="B38" s="305">
        <v>37.147100000000002</v>
      </c>
      <c r="C38" s="305">
        <v>0.72235719499999995</v>
      </c>
      <c r="D38" s="305">
        <v>28.938600000000001</v>
      </c>
      <c r="E38" s="305">
        <v>29.709599999999998</v>
      </c>
      <c r="F38" s="268" t="s">
        <v>3979</v>
      </c>
      <c r="G38" s="268" t="s">
        <v>3975</v>
      </c>
      <c r="H38" s="304" t="s">
        <v>4967</v>
      </c>
      <c r="I38" s="287">
        <v>23.0549</v>
      </c>
      <c r="J38" s="287">
        <v>24.317</v>
      </c>
      <c r="K38" s="287">
        <v>26.468</v>
      </c>
      <c r="L38" s="287">
        <v>29.737531074074099</v>
      </c>
      <c r="M38" s="287">
        <v>33.031999999999996</v>
      </c>
      <c r="N38" s="287">
        <v>35.18</v>
      </c>
      <c r="O38" s="287">
        <v>36.343074999999999</v>
      </c>
      <c r="P38" s="287">
        <v>3.28422414309372</v>
      </c>
      <c r="Q38" s="309" t="s">
        <v>3980</v>
      </c>
    </row>
    <row r="39" spans="1:17" ht="14.4">
      <c r="A39" s="287" t="s">
        <v>7618</v>
      </c>
      <c r="B39" s="305">
        <v>37.456800000000001</v>
      </c>
      <c r="C39" s="305">
        <v>0.69874205700000003</v>
      </c>
      <c r="D39" s="305">
        <v>27.9513</v>
      </c>
      <c r="E39" s="305">
        <v>28.229700000000001</v>
      </c>
      <c r="F39" s="268" t="s">
        <v>3979</v>
      </c>
      <c r="G39" s="268" t="s">
        <v>3975</v>
      </c>
      <c r="H39" s="304" t="s">
        <v>4967</v>
      </c>
      <c r="I39" s="287">
        <v>22.192</v>
      </c>
      <c r="J39" s="287">
        <v>23.443899999999999</v>
      </c>
      <c r="K39" s="287">
        <v>25.668700000000001</v>
      </c>
      <c r="L39" s="287">
        <v>28.875084925925901</v>
      </c>
      <c r="M39" s="287">
        <v>32.139000000000003</v>
      </c>
      <c r="N39" s="287">
        <v>34.273150000000001</v>
      </c>
      <c r="O39" s="287">
        <v>35.391150000000003</v>
      </c>
      <c r="P39" s="287">
        <v>3.2510003738661202</v>
      </c>
      <c r="Q39" s="309" t="s">
        <v>3980</v>
      </c>
    </row>
    <row r="40" spans="1:17" ht="14.4">
      <c r="A40" s="287" t="s">
        <v>7619</v>
      </c>
      <c r="B40" s="305">
        <v>37.597099999999998</v>
      </c>
      <c r="C40" s="305">
        <v>0.72008850300000005</v>
      </c>
      <c r="D40" s="305">
        <v>28.845199999999998</v>
      </c>
      <c r="E40" s="305">
        <v>29.5623</v>
      </c>
      <c r="F40" s="268" t="s">
        <v>3979</v>
      </c>
      <c r="G40" s="268" t="s">
        <v>3975</v>
      </c>
      <c r="H40" s="304" t="s">
        <v>4967</v>
      </c>
      <c r="I40" s="287">
        <v>23.156725000000002</v>
      </c>
      <c r="J40" s="287">
        <v>24.401949999999999</v>
      </c>
      <c r="K40" s="287">
        <v>26.53</v>
      </c>
      <c r="L40" s="287">
        <v>29.7504294444444</v>
      </c>
      <c r="M40" s="287">
        <v>33.051000000000002</v>
      </c>
      <c r="N40" s="287">
        <v>35.146149999999999</v>
      </c>
      <c r="O40" s="287">
        <v>36.336075000000001</v>
      </c>
      <c r="P40" s="287">
        <v>3.2514473635800201</v>
      </c>
      <c r="Q40" s="309" t="s">
        <v>3980</v>
      </c>
    </row>
    <row r="41" spans="1:17" ht="14.4">
      <c r="A41" s="287" t="s">
        <v>7620</v>
      </c>
      <c r="B41" s="305">
        <v>37.9054</v>
      </c>
      <c r="C41" s="305">
        <v>0.71004336400000001</v>
      </c>
      <c r="D41" s="305">
        <v>28.427900000000001</v>
      </c>
      <c r="E41" s="305">
        <v>28.912199999999999</v>
      </c>
      <c r="F41" s="268" t="s">
        <v>3979</v>
      </c>
      <c r="G41" s="268" t="s">
        <v>3975</v>
      </c>
      <c r="H41" s="304" t="s">
        <v>4967</v>
      </c>
      <c r="I41" s="287">
        <v>22.630925000000001</v>
      </c>
      <c r="J41" s="287">
        <v>23.892749999999999</v>
      </c>
      <c r="K41" s="287">
        <v>26.097999999999999</v>
      </c>
      <c r="L41" s="287">
        <v>29.307529814814799</v>
      </c>
      <c r="M41" s="287">
        <v>32.582000000000001</v>
      </c>
      <c r="N41" s="287">
        <v>34.686999999999998</v>
      </c>
      <c r="O41" s="287">
        <v>35.875100000000003</v>
      </c>
      <c r="P41" s="287">
        <v>3.2581385720078999</v>
      </c>
      <c r="Q41" s="309" t="s">
        <v>3980</v>
      </c>
    </row>
    <row r="42" spans="1:17" ht="14.4">
      <c r="A42" s="287" t="s">
        <v>7621</v>
      </c>
      <c r="B42" s="305">
        <v>38.362000000000002</v>
      </c>
      <c r="C42" s="305">
        <v>0.70316231799999995</v>
      </c>
      <c r="D42" s="305">
        <v>28.1386</v>
      </c>
      <c r="E42" s="305">
        <v>28.5246</v>
      </c>
      <c r="F42" s="268" t="s">
        <v>3979</v>
      </c>
      <c r="G42" s="268" t="s">
        <v>3975</v>
      </c>
      <c r="H42" s="304" t="s">
        <v>4967</v>
      </c>
      <c r="I42" s="287">
        <v>22.265899999999998</v>
      </c>
      <c r="J42" s="287">
        <v>23.459949999999999</v>
      </c>
      <c r="K42" s="287">
        <v>25.629000000000001</v>
      </c>
      <c r="L42" s="287">
        <v>28.8766517037037</v>
      </c>
      <c r="M42" s="287">
        <v>32.159999999999997</v>
      </c>
      <c r="N42" s="287">
        <v>34.298099999999998</v>
      </c>
      <c r="O42" s="287">
        <v>35.323</v>
      </c>
      <c r="P42" s="287">
        <v>3.2666949165575501</v>
      </c>
      <c r="Q42" s="309" t="s">
        <v>3980</v>
      </c>
    </row>
    <row r="43" spans="1:17" ht="14.4">
      <c r="A43" s="287" t="s">
        <v>7622</v>
      </c>
      <c r="B43" s="305">
        <v>38.784199999999998</v>
      </c>
      <c r="C43" s="305">
        <v>0.71124029</v>
      </c>
      <c r="D43" s="305">
        <v>28.477900000000002</v>
      </c>
      <c r="E43" s="305">
        <v>29.020299999999999</v>
      </c>
      <c r="F43" s="268" t="s">
        <v>3979</v>
      </c>
      <c r="G43" s="268" t="s">
        <v>3975</v>
      </c>
      <c r="H43" s="304" t="s">
        <v>4967</v>
      </c>
      <c r="I43" s="287">
        <v>22.622949999999999</v>
      </c>
      <c r="J43" s="287">
        <v>23.86195</v>
      </c>
      <c r="K43" s="287">
        <v>26.068999999999999</v>
      </c>
      <c r="L43" s="287">
        <v>29.332679148148099</v>
      </c>
      <c r="M43" s="287">
        <v>32.656999999999996</v>
      </c>
      <c r="N43" s="287">
        <v>34.771099999999997</v>
      </c>
      <c r="O43" s="287">
        <v>35.925049999999999</v>
      </c>
      <c r="P43" s="287">
        <v>3.2952631828738501</v>
      </c>
      <c r="Q43" s="309" t="s">
        <v>3980</v>
      </c>
    </row>
    <row r="44" spans="1:17" s="317" customFormat="1" ht="14.4">
      <c r="A44" s="287" t="s">
        <v>7623</v>
      </c>
      <c r="B44" s="310">
        <v>38.901000000000003</v>
      </c>
      <c r="C44" s="310">
        <v>0.71620094599999995</v>
      </c>
      <c r="D44" s="310">
        <v>28.6844</v>
      </c>
      <c r="E44" s="310">
        <v>29.310300000000002</v>
      </c>
      <c r="F44" s="309" t="s">
        <v>3983</v>
      </c>
      <c r="G44" s="309" t="s">
        <v>3975</v>
      </c>
      <c r="H44" s="304" t="s">
        <v>4967</v>
      </c>
      <c r="I44" s="287">
        <v>23.113924999999998</v>
      </c>
      <c r="J44" s="287">
        <v>24.342649999999999</v>
      </c>
      <c r="K44" s="287">
        <v>26.548999999999999</v>
      </c>
      <c r="L44" s="287">
        <v>29.751677888888899</v>
      </c>
      <c r="M44" s="287">
        <v>32.997999999999998</v>
      </c>
      <c r="N44" s="287">
        <v>35.15005</v>
      </c>
      <c r="O44" s="287">
        <v>36.303049999999999</v>
      </c>
      <c r="P44" s="287">
        <v>3.2471054214097799</v>
      </c>
      <c r="Q44" s="309" t="s">
        <v>3980</v>
      </c>
    </row>
    <row r="45" spans="1:17" s="317" customFormat="1" ht="14.4">
      <c r="A45" s="287" t="s">
        <v>7624</v>
      </c>
      <c r="B45" s="310">
        <v>39.01</v>
      </c>
      <c r="C45" s="310">
        <v>0.73071660599999999</v>
      </c>
      <c r="D45" s="310">
        <v>29.2804</v>
      </c>
      <c r="E45" s="310">
        <v>30.231200000000001</v>
      </c>
      <c r="F45" s="309" t="s">
        <v>3983</v>
      </c>
      <c r="G45" s="309" t="s">
        <v>3975</v>
      </c>
      <c r="H45" s="304" t="s">
        <v>4967</v>
      </c>
      <c r="I45" s="287">
        <v>23.521000000000001</v>
      </c>
      <c r="J45" s="287">
        <v>24.74</v>
      </c>
      <c r="K45" s="287">
        <v>26.902000000000001</v>
      </c>
      <c r="L45" s="287">
        <v>30.1769447037037</v>
      </c>
      <c r="M45" s="287">
        <v>33.497999999999998</v>
      </c>
      <c r="N45" s="287">
        <v>35.651049999999998</v>
      </c>
      <c r="O45" s="287">
        <v>36.754049999999999</v>
      </c>
      <c r="P45" s="287">
        <v>3.29391269342389</v>
      </c>
      <c r="Q45" s="309" t="s">
        <v>3980</v>
      </c>
    </row>
    <row r="46" spans="1:17" s="317" customFormat="1" ht="14.4">
      <c r="A46" s="287" t="s">
        <v>7625</v>
      </c>
      <c r="B46" s="310">
        <v>39.236899999999999</v>
      </c>
      <c r="C46" s="310">
        <v>0.70034458799999999</v>
      </c>
      <c r="D46" s="310">
        <v>28.019300000000001</v>
      </c>
      <c r="E46" s="310">
        <v>28.332699999999999</v>
      </c>
      <c r="F46" s="309" t="s">
        <v>3983</v>
      </c>
      <c r="G46" s="309" t="s">
        <v>3975</v>
      </c>
      <c r="H46" s="304" t="s">
        <v>4967</v>
      </c>
      <c r="I46" s="287">
        <v>22.3369</v>
      </c>
      <c r="J46" s="287">
        <v>23.495999999999999</v>
      </c>
      <c r="K46" s="287">
        <v>25.643000000000001</v>
      </c>
      <c r="L46" s="287">
        <v>28.8602435925926</v>
      </c>
      <c r="M46" s="287">
        <v>32.115000000000002</v>
      </c>
      <c r="N46" s="287">
        <v>34.231999999999999</v>
      </c>
      <c r="O46" s="287">
        <v>35.441299999999998</v>
      </c>
      <c r="P46" s="287">
        <v>3.2444792992428502</v>
      </c>
      <c r="Q46" s="309" t="s">
        <v>3980</v>
      </c>
    </row>
    <row r="47" spans="1:17" s="317" customFormat="1" ht="14.4">
      <c r="A47" s="287" t="s">
        <v>7626</v>
      </c>
      <c r="B47" s="310">
        <v>39.329000000000001</v>
      </c>
      <c r="C47" s="310">
        <v>0.72842021499999998</v>
      </c>
      <c r="D47" s="310">
        <v>29.186900000000001</v>
      </c>
      <c r="E47" s="310">
        <v>30.072199999999999</v>
      </c>
      <c r="F47" s="309" t="s">
        <v>3983</v>
      </c>
      <c r="G47" s="309" t="s">
        <v>3975</v>
      </c>
      <c r="H47" s="304" t="s">
        <v>4967</v>
      </c>
      <c r="I47" s="287">
        <v>23.46</v>
      </c>
      <c r="J47" s="287">
        <v>24.741</v>
      </c>
      <c r="K47" s="287">
        <v>26.929549999999999</v>
      </c>
      <c r="L47" s="287">
        <v>30.174740370370401</v>
      </c>
      <c r="M47" s="287">
        <v>33.517000000000003</v>
      </c>
      <c r="N47" s="287">
        <v>35.602150000000002</v>
      </c>
      <c r="O47" s="287">
        <v>36.832025000000002</v>
      </c>
      <c r="P47" s="287">
        <v>3.2911040637854301</v>
      </c>
      <c r="Q47" s="309" t="s">
        <v>3980</v>
      </c>
    </row>
    <row r="48" spans="1:17" s="317" customFormat="1" ht="14.4">
      <c r="A48" s="287" t="s">
        <v>7627</v>
      </c>
      <c r="B48" s="310">
        <v>39.417000000000002</v>
      </c>
      <c r="C48" s="310">
        <v>0.73928947599999995</v>
      </c>
      <c r="D48" s="310">
        <v>29.626899999999999</v>
      </c>
      <c r="E48" s="310">
        <v>30.7577</v>
      </c>
      <c r="F48" s="309" t="s">
        <v>3983</v>
      </c>
      <c r="G48" s="309" t="s">
        <v>3975</v>
      </c>
      <c r="H48" s="304" t="s">
        <v>4967</v>
      </c>
      <c r="I48" s="287">
        <v>23.960925</v>
      </c>
      <c r="J48" s="287">
        <v>25.229949999999999</v>
      </c>
      <c r="K48" s="287">
        <v>27.381</v>
      </c>
      <c r="L48" s="287">
        <v>30.619126999999999</v>
      </c>
      <c r="M48" s="287">
        <v>33.947150000000001</v>
      </c>
      <c r="N48" s="287">
        <v>36.110999999999997</v>
      </c>
      <c r="O48" s="287">
        <v>37.231124999999999</v>
      </c>
      <c r="P48" s="287">
        <v>3.2906076685821</v>
      </c>
      <c r="Q48" s="309" t="s">
        <v>3980</v>
      </c>
    </row>
    <row r="49" spans="1:17" s="317" customFormat="1" ht="14.4">
      <c r="A49" s="287" t="s">
        <v>7628</v>
      </c>
      <c r="B49" s="310">
        <v>39.502099999999999</v>
      </c>
      <c r="C49" s="310">
        <v>0.73196243599999999</v>
      </c>
      <c r="D49" s="310">
        <v>29.331</v>
      </c>
      <c r="E49" s="310">
        <v>30.305299999999999</v>
      </c>
      <c r="F49" s="309" t="s">
        <v>3983</v>
      </c>
      <c r="G49" s="309" t="s">
        <v>3975</v>
      </c>
      <c r="H49" s="304" t="s">
        <v>4967</v>
      </c>
      <c r="I49" s="287">
        <v>23.593975</v>
      </c>
      <c r="J49" s="287">
        <v>24.764949999999999</v>
      </c>
      <c r="K49" s="287">
        <v>26.904</v>
      </c>
      <c r="L49" s="287">
        <v>30.173089814814801</v>
      </c>
      <c r="M49" s="287">
        <v>33.48115</v>
      </c>
      <c r="N49" s="287">
        <v>35.631100000000004</v>
      </c>
      <c r="O49" s="287">
        <v>36.76605</v>
      </c>
      <c r="P49" s="287">
        <v>3.27789634549949</v>
      </c>
      <c r="Q49" s="309" t="s">
        <v>3980</v>
      </c>
    </row>
    <row r="50" spans="1:17" s="317" customFormat="1" ht="14.4">
      <c r="A50" s="287" t="s">
        <v>7629</v>
      </c>
      <c r="B50" s="310">
        <v>39.572299999999998</v>
      </c>
      <c r="C50" s="310">
        <v>0.76558459700000003</v>
      </c>
      <c r="D50" s="310">
        <v>30.665099999999999</v>
      </c>
      <c r="E50" s="310">
        <v>32.484499999999997</v>
      </c>
      <c r="F50" s="309" t="s">
        <v>3983</v>
      </c>
      <c r="G50" s="309" t="s">
        <v>3975</v>
      </c>
      <c r="H50" s="304" t="s">
        <v>4967</v>
      </c>
      <c r="I50" s="287">
        <v>25.167825000000001</v>
      </c>
      <c r="J50" s="287">
        <v>26.379850000000001</v>
      </c>
      <c r="K50" s="287">
        <v>28.652699999999999</v>
      </c>
      <c r="L50" s="287">
        <v>31.950132777777799</v>
      </c>
      <c r="M50" s="287">
        <v>35.332000000000001</v>
      </c>
      <c r="N50" s="287">
        <v>37.443100000000001</v>
      </c>
      <c r="O50" s="287">
        <v>38.584024999999997</v>
      </c>
      <c r="P50" s="287">
        <v>3.32444407972794</v>
      </c>
      <c r="Q50" s="309" t="s">
        <v>3980</v>
      </c>
    </row>
    <row r="51" spans="1:17" s="317" customFormat="1" ht="14.4">
      <c r="A51" s="287" t="s">
        <v>7630</v>
      </c>
      <c r="B51" s="310">
        <v>39.682200000000002</v>
      </c>
      <c r="C51" s="310">
        <v>0.78017309000000001</v>
      </c>
      <c r="D51" s="310">
        <v>31.225899999999999</v>
      </c>
      <c r="E51" s="310">
        <v>33.345300000000002</v>
      </c>
      <c r="F51" s="309" t="s">
        <v>3983</v>
      </c>
      <c r="G51" s="309" t="s">
        <v>3975</v>
      </c>
      <c r="H51" s="304" t="s">
        <v>4967</v>
      </c>
      <c r="I51" s="287">
        <v>25.587975</v>
      </c>
      <c r="J51" s="287">
        <v>26.906849999999999</v>
      </c>
      <c r="K51" s="287">
        <v>29.065999999999999</v>
      </c>
      <c r="L51" s="287">
        <v>32.3992249259259</v>
      </c>
      <c r="M51" s="287">
        <v>35.811999999999998</v>
      </c>
      <c r="N51" s="287">
        <v>37.96105</v>
      </c>
      <c r="O51" s="287">
        <v>39.132024999999999</v>
      </c>
      <c r="P51" s="287">
        <v>3.34408329335447</v>
      </c>
      <c r="Q51" s="309" t="s">
        <v>3980</v>
      </c>
    </row>
    <row r="52" spans="1:17" s="317" customFormat="1" ht="14.4">
      <c r="A52" s="287" t="s">
        <v>7631</v>
      </c>
      <c r="B52" s="310">
        <v>39.764099999999999</v>
      </c>
      <c r="C52" s="310">
        <v>0.75814277399999996</v>
      </c>
      <c r="D52" s="310">
        <v>30.375</v>
      </c>
      <c r="E52" s="310">
        <v>31.938300000000002</v>
      </c>
      <c r="F52" s="309" t="s">
        <v>3983</v>
      </c>
      <c r="G52" s="309" t="s">
        <v>3975</v>
      </c>
      <c r="H52" s="304" t="s">
        <v>4967</v>
      </c>
      <c r="I52" s="287">
        <v>24.743950000000002</v>
      </c>
      <c r="J52" s="287">
        <v>25.981999999999999</v>
      </c>
      <c r="K52" s="287">
        <v>28.157</v>
      </c>
      <c r="L52" s="287">
        <v>31.505999074074101</v>
      </c>
      <c r="M52" s="287">
        <v>34.889000000000003</v>
      </c>
      <c r="N52" s="287">
        <v>37.024099999999997</v>
      </c>
      <c r="O52" s="287">
        <v>38.1691</v>
      </c>
      <c r="P52" s="287">
        <v>3.3383698284136401</v>
      </c>
      <c r="Q52" s="309" t="s">
        <v>3980</v>
      </c>
    </row>
    <row r="53" spans="1:17" s="317" customFormat="1" ht="14.4">
      <c r="A53" s="287" t="s">
        <v>7632</v>
      </c>
      <c r="B53" s="310">
        <v>39.842700000000001</v>
      </c>
      <c r="C53" s="310">
        <v>0.76912447900000003</v>
      </c>
      <c r="D53" s="310">
        <v>30.802199999999999</v>
      </c>
      <c r="E53" s="310">
        <v>32.635599999999997</v>
      </c>
      <c r="F53" s="309" t="s">
        <v>3983</v>
      </c>
      <c r="G53" s="309" t="s">
        <v>3975</v>
      </c>
      <c r="H53" s="304" t="s">
        <v>4967</v>
      </c>
      <c r="I53" s="287">
        <v>25.163</v>
      </c>
      <c r="J53" s="287">
        <v>26.389949999999999</v>
      </c>
      <c r="K53" s="287">
        <v>28.677700000000002</v>
      </c>
      <c r="L53" s="287">
        <v>31.9752449259259</v>
      </c>
      <c r="M53" s="287">
        <v>35.366149999999998</v>
      </c>
      <c r="N53" s="287">
        <v>37.536099999999998</v>
      </c>
      <c r="O53" s="287">
        <v>38.668025</v>
      </c>
      <c r="P53" s="287">
        <v>3.3431339306980501</v>
      </c>
      <c r="Q53" s="309" t="s">
        <v>3980</v>
      </c>
    </row>
    <row r="54" spans="1:17" s="317" customFormat="1" ht="14.4">
      <c r="A54" s="287" t="s">
        <v>7633</v>
      </c>
      <c r="B54" s="310">
        <v>39.892800000000001</v>
      </c>
      <c r="C54" s="310">
        <v>0.75857868699999997</v>
      </c>
      <c r="D54" s="310">
        <v>30.391999999999999</v>
      </c>
      <c r="E54" s="310">
        <v>31.998899999999999</v>
      </c>
      <c r="F54" s="309" t="s">
        <v>3983</v>
      </c>
      <c r="G54" s="309" t="s">
        <v>3975</v>
      </c>
      <c r="H54" s="304" t="s">
        <v>4967</v>
      </c>
      <c r="I54" s="287">
        <v>24.749874999999999</v>
      </c>
      <c r="J54" s="287">
        <v>25.986999999999998</v>
      </c>
      <c r="K54" s="287">
        <v>28.211849999999998</v>
      </c>
      <c r="L54" s="287">
        <v>31.4912396296296</v>
      </c>
      <c r="M54" s="287">
        <v>34.889000000000003</v>
      </c>
      <c r="N54" s="287">
        <v>37.026049999999998</v>
      </c>
      <c r="O54" s="287">
        <v>38.152149999999999</v>
      </c>
      <c r="P54" s="287">
        <v>3.3290778278497402</v>
      </c>
      <c r="Q54" s="309" t="s">
        <v>3980</v>
      </c>
    </row>
    <row r="55" spans="1:17" s="317" customFormat="1" ht="14.4">
      <c r="A55" s="287" t="s">
        <v>7634</v>
      </c>
      <c r="B55" s="310">
        <v>39.938099999999999</v>
      </c>
      <c r="C55" s="310">
        <v>0.80390942799999998</v>
      </c>
      <c r="D55" s="310">
        <v>32.116199999999999</v>
      </c>
      <c r="E55" s="310">
        <v>34.888500000000001</v>
      </c>
      <c r="F55" s="309" t="s">
        <v>3983</v>
      </c>
      <c r="G55" s="309" t="s">
        <v>3975</v>
      </c>
      <c r="H55" s="304" t="s">
        <v>4967</v>
      </c>
      <c r="I55" s="287">
        <v>26.305</v>
      </c>
      <c r="J55" s="287">
        <v>27.6</v>
      </c>
      <c r="K55" s="287">
        <v>29.89085</v>
      </c>
      <c r="L55" s="287">
        <v>33.256719888888902</v>
      </c>
      <c r="M55" s="287">
        <v>36.715150000000001</v>
      </c>
      <c r="N55" s="287">
        <v>38.9161</v>
      </c>
      <c r="O55" s="287">
        <v>40.116050000000001</v>
      </c>
      <c r="P55" s="287">
        <v>3.4018070647265</v>
      </c>
      <c r="Q55" s="309" t="s">
        <v>3980</v>
      </c>
    </row>
    <row r="56" spans="1:17" s="317" customFormat="1" ht="14.4">
      <c r="A56" s="287" t="s">
        <v>7635</v>
      </c>
      <c r="B56" s="310">
        <v>39.995699999999999</v>
      </c>
      <c r="C56" s="310">
        <v>0.82278781099999998</v>
      </c>
      <c r="D56" s="310">
        <v>32.805700000000002</v>
      </c>
      <c r="E56" s="310">
        <v>36.0563</v>
      </c>
      <c r="F56" s="309" t="s">
        <v>3983</v>
      </c>
      <c r="G56" s="309" t="s">
        <v>3975</v>
      </c>
      <c r="H56" s="304" t="s">
        <v>4967</v>
      </c>
      <c r="I56" s="287">
        <v>27.271999999999998</v>
      </c>
      <c r="J56" s="287">
        <v>28.501000000000001</v>
      </c>
      <c r="K56" s="287">
        <v>30.781849999999999</v>
      </c>
      <c r="L56" s="287">
        <v>34.159395074074098</v>
      </c>
      <c r="M56" s="287">
        <v>37.674149999999997</v>
      </c>
      <c r="N56" s="287">
        <v>39.921999999999997</v>
      </c>
      <c r="O56" s="287">
        <v>41.073075000000003</v>
      </c>
      <c r="P56" s="287">
        <v>3.43332836054859</v>
      </c>
      <c r="Q56" s="309" t="s">
        <v>3980</v>
      </c>
    </row>
    <row r="57" spans="1:17" s="317" customFormat="1" ht="14.4">
      <c r="A57" s="287" t="s">
        <v>7636</v>
      </c>
      <c r="B57" s="310">
        <v>40.110500000000002</v>
      </c>
      <c r="C57" s="310">
        <v>0.82840592599999996</v>
      </c>
      <c r="D57" s="310">
        <v>33.007800000000003</v>
      </c>
      <c r="E57" s="310">
        <v>36.445300000000003</v>
      </c>
      <c r="F57" s="309" t="s">
        <v>3983</v>
      </c>
      <c r="G57" s="309" t="s">
        <v>3975</v>
      </c>
      <c r="H57" s="304" t="s">
        <v>4967</v>
      </c>
      <c r="I57" s="287">
        <v>27.544</v>
      </c>
      <c r="J57" s="287">
        <v>28.932950000000002</v>
      </c>
      <c r="K57" s="287">
        <v>31.18</v>
      </c>
      <c r="L57" s="287">
        <v>34.582307925925903</v>
      </c>
      <c r="M57" s="287">
        <v>38.077150000000003</v>
      </c>
      <c r="N57" s="287">
        <v>40.273099999999999</v>
      </c>
      <c r="O57" s="287">
        <v>41.491050000000001</v>
      </c>
      <c r="P57" s="287">
        <v>3.4405158988989002</v>
      </c>
      <c r="Q57" s="309" t="s">
        <v>3980</v>
      </c>
    </row>
    <row r="58" spans="1:17" ht="14.4">
      <c r="A58" s="287" t="s">
        <v>7637</v>
      </c>
      <c r="B58" s="305">
        <v>40.1233</v>
      </c>
      <c r="C58" s="305">
        <v>0.80317951499999996</v>
      </c>
      <c r="D58" s="305">
        <v>32.089199999999998</v>
      </c>
      <c r="E58" s="305">
        <v>34.825699999999998</v>
      </c>
      <c r="F58" s="268" t="s">
        <v>3979</v>
      </c>
      <c r="G58" s="268" t="s">
        <v>3975</v>
      </c>
      <c r="H58" s="304" t="s">
        <v>4967</v>
      </c>
      <c r="I58" s="287">
        <v>26.478999999999999</v>
      </c>
      <c r="J58" s="287">
        <v>27.715</v>
      </c>
      <c r="K58" s="287">
        <v>29.901</v>
      </c>
      <c r="L58" s="287">
        <v>33.275518444444401</v>
      </c>
      <c r="M58" s="287">
        <v>36.728000000000002</v>
      </c>
      <c r="N58" s="287">
        <v>39.052100000000003</v>
      </c>
      <c r="O58" s="287">
        <v>40.197049999999997</v>
      </c>
      <c r="P58" s="287">
        <v>3.40498647953883</v>
      </c>
      <c r="Q58" s="309" t="s">
        <v>3980</v>
      </c>
    </row>
    <row r="59" spans="1:17" ht="14.4">
      <c r="A59" s="287" t="s">
        <v>7638</v>
      </c>
      <c r="B59" s="305">
        <v>40.473799999999997</v>
      </c>
      <c r="C59" s="305">
        <v>0.77796623899999995</v>
      </c>
      <c r="D59" s="305">
        <v>31.1417</v>
      </c>
      <c r="E59" s="305">
        <v>33.212299999999999</v>
      </c>
      <c r="F59" s="268" t="s">
        <v>3979</v>
      </c>
      <c r="G59" s="268" t="s">
        <v>3975</v>
      </c>
      <c r="H59" s="304" t="s">
        <v>4967</v>
      </c>
      <c r="I59" s="287">
        <v>25.546949999999999</v>
      </c>
      <c r="J59" s="287">
        <v>26.846</v>
      </c>
      <c r="K59" s="287">
        <v>29.047999999999998</v>
      </c>
      <c r="L59" s="287">
        <v>32.384713037037002</v>
      </c>
      <c r="M59" s="287">
        <v>35.81615</v>
      </c>
      <c r="N59" s="287">
        <v>38.008000000000003</v>
      </c>
      <c r="O59" s="287">
        <v>39.171100000000003</v>
      </c>
      <c r="P59" s="287">
        <v>3.3669135109132799</v>
      </c>
      <c r="Q59" s="309" t="s">
        <v>3980</v>
      </c>
    </row>
    <row r="60" spans="1:17" ht="14.4">
      <c r="A60" s="287" t="s">
        <v>7639</v>
      </c>
      <c r="B60" s="305">
        <v>40.549700000000001</v>
      </c>
      <c r="C60" s="305">
        <v>0.74575945099999996</v>
      </c>
      <c r="D60" s="305">
        <v>29.8858</v>
      </c>
      <c r="E60" s="305">
        <v>31.182400000000001</v>
      </c>
      <c r="F60" s="268" t="s">
        <v>3979</v>
      </c>
      <c r="G60" s="268" t="s">
        <v>3975</v>
      </c>
      <c r="H60" s="304" t="s">
        <v>4967</v>
      </c>
      <c r="I60" s="287">
        <v>24.354975</v>
      </c>
      <c r="J60" s="287">
        <v>25.583549999999999</v>
      </c>
      <c r="K60" s="287">
        <v>27.798999999999999</v>
      </c>
      <c r="L60" s="287">
        <v>31.0943701111111</v>
      </c>
      <c r="M60" s="287">
        <v>34.452300000000001</v>
      </c>
      <c r="N60" s="287">
        <v>36.613999999999997</v>
      </c>
      <c r="O60" s="287">
        <v>37.698</v>
      </c>
      <c r="P60" s="287">
        <v>3.3177832211236602</v>
      </c>
      <c r="Q60" s="309" t="s">
        <v>3980</v>
      </c>
    </row>
    <row r="61" spans="1:17" ht="14.4">
      <c r="A61" s="287" t="s">
        <v>7640</v>
      </c>
      <c r="B61" s="305">
        <v>40.631999999999998</v>
      </c>
      <c r="C61" s="305">
        <v>0.74187987300000002</v>
      </c>
      <c r="D61" s="305">
        <v>29.730799999999999</v>
      </c>
      <c r="E61" s="305">
        <v>30.953199999999999</v>
      </c>
      <c r="F61" s="268" t="s">
        <v>3979</v>
      </c>
      <c r="G61" s="268" t="s">
        <v>3975</v>
      </c>
      <c r="H61" s="304" t="s">
        <v>4967</v>
      </c>
      <c r="I61" s="287">
        <v>23.970825000000001</v>
      </c>
      <c r="J61" s="287">
        <v>25.117650000000001</v>
      </c>
      <c r="K61" s="287">
        <v>27.327000000000002</v>
      </c>
      <c r="L61" s="287">
        <v>30.609142333333299</v>
      </c>
      <c r="M61" s="287">
        <v>33.949150000000003</v>
      </c>
      <c r="N61" s="287">
        <v>36.119</v>
      </c>
      <c r="O61" s="287">
        <v>37.262075000000003</v>
      </c>
      <c r="P61" s="287">
        <v>3.29898210245684</v>
      </c>
      <c r="Q61" s="309" t="s">
        <v>3980</v>
      </c>
    </row>
    <row r="62" spans="1:17" ht="14.4">
      <c r="A62" s="287" t="s">
        <v>7641</v>
      </c>
      <c r="B62" s="305">
        <v>40.8307</v>
      </c>
      <c r="C62" s="305">
        <v>0.73566894599999999</v>
      </c>
      <c r="D62" s="305">
        <v>29.481100000000001</v>
      </c>
      <c r="E62" s="305">
        <v>30.5228</v>
      </c>
      <c r="F62" s="268" t="s">
        <v>3979</v>
      </c>
      <c r="G62" s="268" t="s">
        <v>3975</v>
      </c>
      <c r="H62" s="304" t="s">
        <v>4967</v>
      </c>
      <c r="I62" s="287">
        <v>23.850925</v>
      </c>
      <c r="J62" s="287">
        <v>25.10295</v>
      </c>
      <c r="K62" s="287">
        <v>27.372</v>
      </c>
      <c r="L62" s="287">
        <v>30.627930222222201</v>
      </c>
      <c r="M62" s="287">
        <v>33.984000000000002</v>
      </c>
      <c r="N62" s="287">
        <v>36.130000000000003</v>
      </c>
      <c r="O62" s="287">
        <v>37.271025000000002</v>
      </c>
      <c r="P62" s="287">
        <v>3.3130502203005299</v>
      </c>
      <c r="Q62" s="309" t="s">
        <v>3980</v>
      </c>
    </row>
    <row r="63" spans="1:17" ht="14.4">
      <c r="A63" s="287" t="s">
        <v>7642</v>
      </c>
      <c r="B63" s="305">
        <v>40.8964</v>
      </c>
      <c r="C63" s="305">
        <v>0.72555370799999996</v>
      </c>
      <c r="D63" s="305">
        <v>29.069800000000001</v>
      </c>
      <c r="E63" s="305">
        <v>29.898</v>
      </c>
      <c r="F63" s="268" t="s">
        <v>3979</v>
      </c>
      <c r="G63" s="268" t="s">
        <v>3975</v>
      </c>
      <c r="H63" s="304" t="s">
        <v>4967</v>
      </c>
      <c r="I63" s="287">
        <v>23.531974999999999</v>
      </c>
      <c r="J63" s="287">
        <v>24.786850000000001</v>
      </c>
      <c r="K63" s="287">
        <v>26.928999999999998</v>
      </c>
      <c r="L63" s="287">
        <v>30.199301740740701</v>
      </c>
      <c r="M63" s="287">
        <v>33.511150000000001</v>
      </c>
      <c r="N63" s="287">
        <v>35.750100000000003</v>
      </c>
      <c r="O63" s="287">
        <v>36.908025000000002</v>
      </c>
      <c r="P63" s="287">
        <v>3.2996180778217399</v>
      </c>
      <c r="Q63" s="309" t="s">
        <v>3980</v>
      </c>
    </row>
    <row r="64" spans="1:17" ht="14.4">
      <c r="A64" s="287" t="s">
        <v>7643</v>
      </c>
      <c r="B64" s="305">
        <v>40.959200000000003</v>
      </c>
      <c r="C64" s="305">
        <v>0.74973758400000001</v>
      </c>
      <c r="D64" s="305">
        <v>30.043800000000001</v>
      </c>
      <c r="E64" s="305">
        <v>31.414899999999999</v>
      </c>
      <c r="F64" s="268" t="s">
        <v>3979</v>
      </c>
      <c r="G64" s="268" t="s">
        <v>3975</v>
      </c>
      <c r="H64" s="304" t="s">
        <v>4967</v>
      </c>
      <c r="I64" s="287">
        <v>24.427924999999998</v>
      </c>
      <c r="J64" s="287">
        <v>25.737950000000001</v>
      </c>
      <c r="K64" s="287">
        <v>27.798999999999999</v>
      </c>
      <c r="L64" s="287">
        <v>31.074025407407401</v>
      </c>
      <c r="M64" s="287">
        <v>34.399149999999999</v>
      </c>
      <c r="N64" s="287">
        <v>36.556199999999997</v>
      </c>
      <c r="O64" s="287">
        <v>37.750100000000003</v>
      </c>
      <c r="P64" s="287">
        <v>3.2935975338429699</v>
      </c>
      <c r="Q64" s="309" t="s">
        <v>3980</v>
      </c>
    </row>
    <row r="65" spans="1:17" ht="14.4">
      <c r="A65" s="287" t="s">
        <v>7644</v>
      </c>
      <c r="B65" s="219">
        <v>41.056100000000001</v>
      </c>
      <c r="C65" s="219">
        <v>0.73648094900000005</v>
      </c>
      <c r="D65" s="219">
        <v>29.5138</v>
      </c>
      <c r="E65" s="219">
        <v>30.609400000000001</v>
      </c>
      <c r="F65" s="217" t="s">
        <v>3982</v>
      </c>
      <c r="G65" s="217" t="s">
        <v>3975</v>
      </c>
      <c r="H65" s="304" t="s">
        <v>4967</v>
      </c>
      <c r="I65" s="287">
        <v>23.957975000000001</v>
      </c>
      <c r="J65" s="287">
        <v>25.206</v>
      </c>
      <c r="K65" s="287">
        <v>27.3797</v>
      </c>
      <c r="L65" s="287">
        <v>30.635843444444401</v>
      </c>
      <c r="M65" s="287">
        <v>33.950000000000003</v>
      </c>
      <c r="N65" s="287">
        <v>36.129049999999999</v>
      </c>
      <c r="O65" s="287">
        <v>37.292025000000002</v>
      </c>
      <c r="P65" s="287">
        <v>3.2898935693070701</v>
      </c>
      <c r="Q65" s="217" t="s">
        <v>3980</v>
      </c>
    </row>
    <row r="66" spans="1:17" ht="14.4">
      <c r="A66" s="287" t="s">
        <v>7645</v>
      </c>
      <c r="B66" s="219">
        <v>41.149700000000003</v>
      </c>
      <c r="C66" s="219">
        <v>0.72923629700000003</v>
      </c>
      <c r="D66" s="219">
        <v>29.220199999999998</v>
      </c>
      <c r="E66" s="219">
        <v>30.1325</v>
      </c>
      <c r="F66" s="217" t="s">
        <v>3982</v>
      </c>
      <c r="G66" s="217" t="s">
        <v>3975</v>
      </c>
      <c r="H66" s="304" t="s">
        <v>4967</v>
      </c>
      <c r="I66" s="287">
        <v>23.538975000000001</v>
      </c>
      <c r="J66" s="287">
        <v>24.798950000000001</v>
      </c>
      <c r="K66" s="287">
        <v>26.919</v>
      </c>
      <c r="L66" s="287">
        <v>30.180031407407402</v>
      </c>
      <c r="M66" s="287">
        <v>33.506999999999998</v>
      </c>
      <c r="N66" s="287">
        <v>35.625100000000003</v>
      </c>
      <c r="O66" s="287">
        <v>36.803024999999998</v>
      </c>
      <c r="P66" s="287">
        <v>3.2906013812901702</v>
      </c>
      <c r="Q66" s="217" t="s">
        <v>3980</v>
      </c>
    </row>
    <row r="67" spans="1:17" ht="14.4">
      <c r="A67" s="287" t="s">
        <v>7646</v>
      </c>
      <c r="B67" s="219">
        <v>41.218400000000003</v>
      </c>
      <c r="C67" s="219">
        <v>0.75037876199999998</v>
      </c>
      <c r="D67" s="219">
        <v>30.069199999999999</v>
      </c>
      <c r="E67" s="219">
        <v>31.491299999999999</v>
      </c>
      <c r="F67" s="217" t="s">
        <v>3982</v>
      </c>
      <c r="G67" s="217" t="s">
        <v>3975</v>
      </c>
      <c r="H67" s="304" t="s">
        <v>4967</v>
      </c>
      <c r="I67" s="287">
        <v>24.370875000000002</v>
      </c>
      <c r="J67" s="287">
        <v>25.603950000000001</v>
      </c>
      <c r="K67" s="287">
        <v>27.760999999999999</v>
      </c>
      <c r="L67" s="287">
        <v>31.040036370370402</v>
      </c>
      <c r="M67" s="287">
        <v>34.408999999999999</v>
      </c>
      <c r="N67" s="287">
        <v>36.613</v>
      </c>
      <c r="O67" s="287">
        <v>37.735174999999998</v>
      </c>
      <c r="P67" s="287">
        <v>3.3130204263863101</v>
      </c>
      <c r="Q67" s="217" t="s">
        <v>3980</v>
      </c>
    </row>
    <row r="68" spans="1:17" ht="14.4">
      <c r="A68" s="287" t="s">
        <v>7647</v>
      </c>
      <c r="B68" s="226">
        <v>41.396500000000003</v>
      </c>
      <c r="C68" s="226">
        <v>0.76060167099999998</v>
      </c>
      <c r="D68" s="226">
        <v>30.4712</v>
      </c>
      <c r="E68" s="226">
        <v>32.109699999999997</v>
      </c>
      <c r="F68" s="225" t="s">
        <v>3981</v>
      </c>
      <c r="G68" s="225" t="s">
        <v>3975</v>
      </c>
      <c r="H68" s="304" t="s">
        <v>4967</v>
      </c>
      <c r="I68" s="287">
        <v>24.797975000000001</v>
      </c>
      <c r="J68" s="287">
        <v>25.984000000000002</v>
      </c>
      <c r="K68" s="287">
        <v>28.187999999999999</v>
      </c>
      <c r="L68" s="287">
        <v>31.4965643333333</v>
      </c>
      <c r="M68" s="287">
        <v>34.860999999999997</v>
      </c>
      <c r="N68" s="287">
        <v>37.017099999999999</v>
      </c>
      <c r="O68" s="287">
        <v>38.152075000000004</v>
      </c>
      <c r="P68" s="287">
        <v>3.3245405491982698</v>
      </c>
      <c r="Q68" s="225" t="s">
        <v>3980</v>
      </c>
    </row>
    <row r="69" spans="1:17" ht="14.4">
      <c r="A69" s="287" t="s">
        <v>7648</v>
      </c>
      <c r="B69" s="219">
        <v>41.562100000000001</v>
      </c>
      <c r="C69" s="219">
        <v>0.75846450200000004</v>
      </c>
      <c r="D69" s="219">
        <v>30.387599999999999</v>
      </c>
      <c r="E69" s="219">
        <v>31.987400000000001</v>
      </c>
      <c r="F69" s="217" t="s">
        <v>3982</v>
      </c>
      <c r="G69" s="217" t="s">
        <v>3975</v>
      </c>
      <c r="H69" s="304" t="s">
        <v>4967</v>
      </c>
      <c r="I69" s="287">
        <v>24.8</v>
      </c>
      <c r="J69" s="287">
        <v>26.056799999999999</v>
      </c>
      <c r="K69" s="287">
        <v>28.213000000000001</v>
      </c>
      <c r="L69" s="287">
        <v>31.496645851851898</v>
      </c>
      <c r="M69" s="287">
        <v>34.876150000000003</v>
      </c>
      <c r="N69" s="287">
        <v>37.015050000000002</v>
      </c>
      <c r="O69" s="287">
        <v>38.107025</v>
      </c>
      <c r="P69" s="287">
        <v>3.3066870091142402</v>
      </c>
      <c r="Q69" s="217" t="s">
        <v>3980</v>
      </c>
    </row>
    <row r="70" spans="1:17" ht="14.4">
      <c r="A70" s="287" t="s">
        <v>7649</v>
      </c>
      <c r="B70" s="219">
        <v>41.688400000000001</v>
      </c>
      <c r="C70" s="219">
        <v>0.73235271599999996</v>
      </c>
      <c r="D70" s="219">
        <v>29.346900000000002</v>
      </c>
      <c r="E70" s="219">
        <v>30.328499999999998</v>
      </c>
      <c r="F70" s="217" t="s">
        <v>3982</v>
      </c>
      <c r="G70" s="217" t="s">
        <v>3975</v>
      </c>
      <c r="H70" s="304" t="s">
        <v>4967</v>
      </c>
      <c r="I70" s="287">
        <v>23.539950000000001</v>
      </c>
      <c r="J70" s="287">
        <v>24.79795</v>
      </c>
      <c r="K70" s="287">
        <v>26.902000000000001</v>
      </c>
      <c r="L70" s="287">
        <v>30.195961370370402</v>
      </c>
      <c r="M70" s="287">
        <v>33.508000000000003</v>
      </c>
      <c r="N70" s="287">
        <v>35.709200000000003</v>
      </c>
      <c r="O70" s="287">
        <v>36.847025000000002</v>
      </c>
      <c r="P70" s="287">
        <v>3.2867070823194302</v>
      </c>
      <c r="Q70" s="217" t="s">
        <v>3980</v>
      </c>
    </row>
    <row r="71" spans="1:17" ht="14.4">
      <c r="A71" s="287" t="s">
        <v>7650</v>
      </c>
      <c r="B71" s="219">
        <v>41.917499999999997</v>
      </c>
      <c r="C71" s="219">
        <v>0.76781230499999997</v>
      </c>
      <c r="D71" s="219">
        <v>30.7514</v>
      </c>
      <c r="E71" s="219">
        <v>32.581000000000003</v>
      </c>
      <c r="F71" s="217" t="s">
        <v>3982</v>
      </c>
      <c r="G71" s="217" t="s">
        <v>3975</v>
      </c>
      <c r="H71" s="304" t="s">
        <v>4967</v>
      </c>
      <c r="I71" s="287">
        <v>25.134975000000001</v>
      </c>
      <c r="J71" s="287">
        <v>26.43695</v>
      </c>
      <c r="K71" s="287">
        <v>28.618849999999998</v>
      </c>
      <c r="L71" s="287">
        <v>31.941182925925901</v>
      </c>
      <c r="M71" s="287">
        <v>35.336150000000004</v>
      </c>
      <c r="N71" s="287">
        <v>37.481050000000003</v>
      </c>
      <c r="O71" s="287">
        <v>38.579050000000002</v>
      </c>
      <c r="P71" s="287">
        <v>3.33532686666726</v>
      </c>
      <c r="Q71" s="217" t="s">
        <v>3980</v>
      </c>
    </row>
    <row r="72" spans="1:17" ht="14.4">
      <c r="A72" s="287" t="s">
        <v>7651</v>
      </c>
      <c r="B72" s="219">
        <v>42.2864</v>
      </c>
      <c r="C72" s="219">
        <v>0.80478733099999999</v>
      </c>
      <c r="D72" s="219">
        <v>32.148600000000002</v>
      </c>
      <c r="E72" s="219">
        <v>34.954000000000001</v>
      </c>
      <c r="F72" s="217" t="s">
        <v>3982</v>
      </c>
      <c r="G72" s="217" t="s">
        <v>3975</v>
      </c>
      <c r="H72" s="304" t="s">
        <v>4967</v>
      </c>
      <c r="I72" s="287">
        <v>26.457975000000001</v>
      </c>
      <c r="J72" s="287">
        <v>27.786799999999999</v>
      </c>
      <c r="K72" s="287">
        <v>29.880849999999999</v>
      </c>
      <c r="L72" s="287">
        <v>33.259089703703701</v>
      </c>
      <c r="M72" s="287">
        <v>36.709000000000003</v>
      </c>
      <c r="N72" s="287">
        <v>38.923050000000003</v>
      </c>
      <c r="O72" s="287">
        <v>40.026000000000003</v>
      </c>
      <c r="P72" s="287">
        <v>3.3792444040899601</v>
      </c>
      <c r="Q72" s="217" t="s">
        <v>3980</v>
      </c>
    </row>
    <row r="73" spans="1:17" ht="14.4">
      <c r="A73" s="287" t="s">
        <v>7652</v>
      </c>
      <c r="B73" s="226">
        <v>42.473500000000001</v>
      </c>
      <c r="C73" s="226">
        <v>0.80861622399999999</v>
      </c>
      <c r="D73" s="226">
        <v>32.2896</v>
      </c>
      <c r="E73" s="226">
        <v>35.131500000000003</v>
      </c>
      <c r="F73" s="225" t="s">
        <v>3981</v>
      </c>
      <c r="G73" s="225" t="s">
        <v>3975</v>
      </c>
      <c r="H73" s="304" t="s">
        <v>4967</v>
      </c>
      <c r="I73" s="287">
        <v>26.826899999999998</v>
      </c>
      <c r="J73" s="287">
        <v>28.126950000000001</v>
      </c>
      <c r="K73" s="287">
        <v>30.346</v>
      </c>
      <c r="L73" s="287">
        <v>33.739336444444398</v>
      </c>
      <c r="M73" s="287">
        <v>37.231000000000002</v>
      </c>
      <c r="N73" s="287">
        <v>39.434150000000002</v>
      </c>
      <c r="O73" s="287">
        <v>40.605024999999998</v>
      </c>
      <c r="P73" s="287">
        <v>3.42945058294376</v>
      </c>
      <c r="Q73" s="225" t="s">
        <v>3980</v>
      </c>
    </row>
    <row r="74" spans="1:17" ht="14.4">
      <c r="A74" s="287" t="s">
        <v>7653</v>
      </c>
      <c r="B74" s="219">
        <v>42.677</v>
      </c>
      <c r="C74" s="219">
        <v>0.79719114899999999</v>
      </c>
      <c r="D74" s="219">
        <v>31.866900000000001</v>
      </c>
      <c r="E74" s="219">
        <v>34.4375</v>
      </c>
      <c r="F74" s="217" t="s">
        <v>3982</v>
      </c>
      <c r="G74" s="217" t="s">
        <v>3975</v>
      </c>
      <c r="H74" s="304" t="s">
        <v>4967</v>
      </c>
      <c r="I74" s="287">
        <v>26.445924999999999</v>
      </c>
      <c r="J74" s="287">
        <v>27.635950000000001</v>
      </c>
      <c r="K74" s="287">
        <v>29.908999999999999</v>
      </c>
      <c r="L74" s="287">
        <v>33.291315296296297</v>
      </c>
      <c r="M74" s="287">
        <v>36.773000000000003</v>
      </c>
      <c r="N74" s="287">
        <v>38.943150000000003</v>
      </c>
      <c r="O74" s="287">
        <v>40.169024999999998</v>
      </c>
      <c r="P74" s="287">
        <v>3.4140322615974701</v>
      </c>
      <c r="Q74" s="217" t="s">
        <v>3980</v>
      </c>
    </row>
    <row r="75" spans="1:17" ht="14.4">
      <c r="A75" s="287" t="s">
        <v>7654</v>
      </c>
      <c r="B75" s="219">
        <v>42.944499999999998</v>
      </c>
      <c r="C75" s="219">
        <v>0.79142438000000004</v>
      </c>
      <c r="D75" s="219">
        <v>31.651199999999999</v>
      </c>
      <c r="E75" s="219">
        <v>34.064300000000003</v>
      </c>
      <c r="F75" s="217" t="s">
        <v>3982</v>
      </c>
      <c r="G75" s="217" t="s">
        <v>3975</v>
      </c>
      <c r="H75" s="304" t="s">
        <v>4967</v>
      </c>
      <c r="I75" s="287">
        <v>26.107875</v>
      </c>
      <c r="J75" s="287">
        <v>27.3459</v>
      </c>
      <c r="K75" s="287">
        <v>29.507850000000001</v>
      </c>
      <c r="L75" s="287">
        <v>32.827848074074097</v>
      </c>
      <c r="M75" s="287">
        <v>36.289149999999999</v>
      </c>
      <c r="N75" s="287">
        <v>38.414099999999998</v>
      </c>
      <c r="O75" s="287">
        <v>39.556100000000001</v>
      </c>
      <c r="P75" s="287">
        <v>3.3604956356208202</v>
      </c>
      <c r="Q75" s="217" t="s">
        <v>3980</v>
      </c>
    </row>
    <row r="76" spans="1:17" ht="14.4">
      <c r="A76" s="287" t="s">
        <v>7655</v>
      </c>
      <c r="B76" s="219">
        <v>43.042999999999999</v>
      </c>
      <c r="C76" s="219">
        <v>0.76393028200000002</v>
      </c>
      <c r="D76" s="219">
        <v>30.600899999999999</v>
      </c>
      <c r="E76" s="219">
        <v>32.350999999999999</v>
      </c>
      <c r="F76" s="217" t="s">
        <v>3982</v>
      </c>
      <c r="G76" s="217" t="s">
        <v>3975</v>
      </c>
      <c r="H76" s="304" t="s">
        <v>4967</v>
      </c>
      <c r="I76" s="287">
        <v>24.780975000000002</v>
      </c>
      <c r="J76" s="287">
        <v>26.010850000000001</v>
      </c>
      <c r="K76" s="287">
        <v>28.221550000000001</v>
      </c>
      <c r="L76" s="287">
        <v>31.501779111111102</v>
      </c>
      <c r="M76" s="287">
        <v>34.848300000000002</v>
      </c>
      <c r="N76" s="287">
        <v>37.036050000000003</v>
      </c>
      <c r="O76" s="287">
        <v>38.278025</v>
      </c>
      <c r="P76" s="287">
        <v>3.3217921753836199</v>
      </c>
      <c r="Q76" s="217" t="s">
        <v>3980</v>
      </c>
    </row>
    <row r="77" spans="1:17" ht="14.4">
      <c r="A77" s="287" t="s">
        <v>7656</v>
      </c>
      <c r="B77" s="219">
        <v>43.099400000000003</v>
      </c>
      <c r="C77" s="219">
        <v>0.75121214000000003</v>
      </c>
      <c r="D77" s="219">
        <v>30.1022</v>
      </c>
      <c r="E77" s="219">
        <v>31.497800000000002</v>
      </c>
      <c r="F77" s="217" t="s">
        <v>3982</v>
      </c>
      <c r="G77" s="217" t="s">
        <v>3975</v>
      </c>
      <c r="H77" s="304" t="s">
        <v>4967</v>
      </c>
      <c r="I77" s="287">
        <v>24.385950000000001</v>
      </c>
      <c r="J77" s="287">
        <v>25.631900000000002</v>
      </c>
      <c r="K77" s="287">
        <v>27.821999999999999</v>
      </c>
      <c r="L77" s="287">
        <v>31.0701844074074</v>
      </c>
      <c r="M77" s="287">
        <v>34.392150000000001</v>
      </c>
      <c r="N77" s="287">
        <v>36.488050000000001</v>
      </c>
      <c r="O77" s="287">
        <v>37.655175</v>
      </c>
      <c r="P77" s="287">
        <v>3.2887170850410299</v>
      </c>
      <c r="Q77" s="217" t="s">
        <v>3980</v>
      </c>
    </row>
    <row r="78" spans="1:17" ht="14.4">
      <c r="A78" s="287" t="s">
        <v>7657</v>
      </c>
      <c r="B78" s="219">
        <v>43.224800000000002</v>
      </c>
      <c r="C78" s="219">
        <v>0.76993317699999997</v>
      </c>
      <c r="D78" s="219">
        <v>30.833400000000001</v>
      </c>
      <c r="E78" s="219">
        <v>32.690100000000001</v>
      </c>
      <c r="F78" s="217" t="s">
        <v>3982</v>
      </c>
      <c r="G78" s="217" t="s">
        <v>3975</v>
      </c>
      <c r="H78" s="304" t="s">
        <v>4967</v>
      </c>
      <c r="I78" s="287">
        <v>25.178975000000001</v>
      </c>
      <c r="J78" s="287">
        <v>26.345949999999998</v>
      </c>
      <c r="K78" s="287">
        <v>28.540849999999999</v>
      </c>
      <c r="L78" s="287">
        <v>31.898804925925901</v>
      </c>
      <c r="M78" s="287">
        <v>35.279150000000001</v>
      </c>
      <c r="N78" s="287">
        <v>37.499049999999997</v>
      </c>
      <c r="O78" s="287">
        <v>38.713025000000002</v>
      </c>
      <c r="P78" s="287">
        <v>3.3569053758288199</v>
      </c>
      <c r="Q78" s="217" t="s">
        <v>3980</v>
      </c>
    </row>
    <row r="79" spans="1:17" ht="14.4">
      <c r="A79" s="287" t="s">
        <v>7658</v>
      </c>
      <c r="B79" s="219">
        <v>43.406300000000002</v>
      </c>
      <c r="C79" s="219">
        <v>0.81563872599999998</v>
      </c>
      <c r="D79" s="219">
        <v>32.546500000000002</v>
      </c>
      <c r="E79" s="219">
        <v>35.577100000000002</v>
      </c>
      <c r="F79" s="217" t="s">
        <v>3982</v>
      </c>
      <c r="G79" s="217" t="s">
        <v>3975</v>
      </c>
      <c r="H79" s="304" t="s">
        <v>4967</v>
      </c>
      <c r="I79" s="287">
        <v>27.205950000000001</v>
      </c>
      <c r="J79" s="287">
        <v>28.545000000000002</v>
      </c>
      <c r="K79" s="287">
        <v>30.771000000000001</v>
      </c>
      <c r="L79" s="287">
        <v>34.1469606666667</v>
      </c>
      <c r="M79" s="287">
        <v>37.60915</v>
      </c>
      <c r="N79" s="287">
        <v>39.816000000000003</v>
      </c>
      <c r="O79" s="287">
        <v>40.987050000000004</v>
      </c>
      <c r="P79" s="287">
        <v>3.40778004171414</v>
      </c>
      <c r="Q79" s="217" t="s">
        <v>3980</v>
      </c>
    </row>
    <row r="80" spans="1:17" ht="14.4">
      <c r="A80" s="287" t="s">
        <v>7659</v>
      </c>
      <c r="B80" s="219">
        <v>43.616799999999998</v>
      </c>
      <c r="C80" s="219">
        <v>0.80953061299999995</v>
      </c>
      <c r="D80" s="219">
        <v>32.3232</v>
      </c>
      <c r="E80" s="219">
        <v>35.186999999999998</v>
      </c>
      <c r="F80" s="217" t="s">
        <v>3982</v>
      </c>
      <c r="G80" s="217" t="s">
        <v>3975</v>
      </c>
      <c r="H80" s="304" t="s">
        <v>4967</v>
      </c>
      <c r="I80" s="287">
        <v>26.757950000000001</v>
      </c>
      <c r="J80" s="287">
        <v>28.085000000000001</v>
      </c>
      <c r="K80" s="287">
        <v>30.312850000000001</v>
      </c>
      <c r="L80" s="287">
        <v>33.701174074074103</v>
      </c>
      <c r="M80" s="287">
        <v>37.195149999999998</v>
      </c>
      <c r="N80" s="287">
        <v>39.436050000000002</v>
      </c>
      <c r="O80" s="287">
        <v>40.613050000000001</v>
      </c>
      <c r="P80" s="287">
        <v>3.4266026465677002</v>
      </c>
      <c r="Q80" s="217" t="s">
        <v>3980</v>
      </c>
    </row>
    <row r="81" spans="1:17" ht="14.4">
      <c r="A81" s="287" t="s">
        <v>7660</v>
      </c>
      <c r="B81" s="219">
        <v>43.8474</v>
      </c>
      <c r="C81" s="219">
        <v>0.80273242099999997</v>
      </c>
      <c r="D81" s="219">
        <v>32.072600000000001</v>
      </c>
      <c r="E81" s="219">
        <v>34.777099999999997</v>
      </c>
      <c r="F81" s="217" t="s">
        <v>3982</v>
      </c>
      <c r="G81" s="217" t="s">
        <v>3975</v>
      </c>
      <c r="H81" s="304" t="s">
        <v>4967</v>
      </c>
      <c r="I81" s="287">
        <v>26.407824999999999</v>
      </c>
      <c r="J81" s="287">
        <v>27.675000000000001</v>
      </c>
      <c r="K81" s="287">
        <v>29.937000000000001</v>
      </c>
      <c r="L81" s="287">
        <v>33.289116814814797</v>
      </c>
      <c r="M81" s="287">
        <v>36.746000000000002</v>
      </c>
      <c r="N81" s="287">
        <v>38.921999999999997</v>
      </c>
      <c r="O81" s="287">
        <v>40.057025000000003</v>
      </c>
      <c r="P81" s="287">
        <v>3.38285359247898</v>
      </c>
      <c r="Q81" s="217" t="s">
        <v>3980</v>
      </c>
    </row>
    <row r="82" spans="1:17" ht="14.4">
      <c r="A82" s="287" t="s">
        <v>7661</v>
      </c>
      <c r="B82" s="219">
        <v>43.985500000000002</v>
      </c>
      <c r="C82" s="219">
        <v>0.80178925899999998</v>
      </c>
      <c r="D82" s="219">
        <v>32.037700000000001</v>
      </c>
      <c r="E82" s="219">
        <v>34.725099999999998</v>
      </c>
      <c r="F82" s="217" t="s">
        <v>3982</v>
      </c>
      <c r="G82" s="217" t="s">
        <v>3975</v>
      </c>
      <c r="H82" s="304" t="s">
        <v>4967</v>
      </c>
      <c r="I82" s="287">
        <v>26.519950000000001</v>
      </c>
      <c r="J82" s="287">
        <v>27.70495</v>
      </c>
      <c r="K82" s="287">
        <v>29.931850000000001</v>
      </c>
      <c r="L82" s="287">
        <v>33.280391444444398</v>
      </c>
      <c r="M82" s="287">
        <v>36.725299999999997</v>
      </c>
      <c r="N82" s="287">
        <v>38.897100000000002</v>
      </c>
      <c r="O82" s="287">
        <v>39.995175000000003</v>
      </c>
      <c r="P82" s="287">
        <v>3.3805107502924501</v>
      </c>
      <c r="Q82" s="217" t="s">
        <v>3980</v>
      </c>
    </row>
    <row r="83" spans="1:17" ht="14.4">
      <c r="A83" s="287" t="s">
        <v>7662</v>
      </c>
      <c r="B83" s="219">
        <v>44.114100000000001</v>
      </c>
      <c r="C83" s="219">
        <v>0.793867129</v>
      </c>
      <c r="D83" s="219">
        <v>31.742799999999999</v>
      </c>
      <c r="E83" s="219">
        <v>34.234999999999999</v>
      </c>
      <c r="F83" s="217" t="s">
        <v>3982</v>
      </c>
      <c r="G83" s="217" t="s">
        <v>3975</v>
      </c>
      <c r="H83" s="304" t="s">
        <v>4967</v>
      </c>
      <c r="I83" s="287">
        <v>25.95495</v>
      </c>
      <c r="J83" s="287">
        <v>27.285</v>
      </c>
      <c r="K83" s="287">
        <v>29.498999999999999</v>
      </c>
      <c r="L83" s="287">
        <v>32.827845666666697</v>
      </c>
      <c r="M83" s="287">
        <v>36.241999999999997</v>
      </c>
      <c r="N83" s="287">
        <v>38.4681</v>
      </c>
      <c r="O83" s="287">
        <v>39.606250000000003</v>
      </c>
      <c r="P83" s="287">
        <v>3.3690126826292301</v>
      </c>
      <c r="Q83" s="217" t="s">
        <v>3980</v>
      </c>
    </row>
    <row r="84" spans="1:17" ht="14.4">
      <c r="A84" s="287" t="s">
        <v>7663</v>
      </c>
      <c r="B84" s="219">
        <v>44.230200000000004</v>
      </c>
      <c r="C84" s="219">
        <v>0.82097802900000005</v>
      </c>
      <c r="D84" s="219">
        <v>32.740299999999998</v>
      </c>
      <c r="E84" s="219">
        <v>35.950600000000001</v>
      </c>
      <c r="F84" s="217" t="s">
        <v>3982</v>
      </c>
      <c r="G84" s="217" t="s">
        <v>3975</v>
      </c>
      <c r="H84" s="304" t="s">
        <v>4967</v>
      </c>
      <c r="I84" s="287">
        <v>27.266950000000001</v>
      </c>
      <c r="J84" s="287">
        <v>28.507899999999999</v>
      </c>
      <c r="K84" s="287">
        <v>30.741</v>
      </c>
      <c r="L84" s="287">
        <v>34.137086703703702</v>
      </c>
      <c r="M84" s="287">
        <v>37.611150000000002</v>
      </c>
      <c r="N84" s="287">
        <v>39.834049999999998</v>
      </c>
      <c r="O84" s="287">
        <v>40.940024999999999</v>
      </c>
      <c r="P84" s="287">
        <v>3.40962363224024</v>
      </c>
      <c r="Q84" s="217" t="s">
        <v>3980</v>
      </c>
    </row>
    <row r="85" spans="1:17" ht="14.4">
      <c r="A85" s="287" t="s">
        <v>7664</v>
      </c>
      <c r="B85" s="219">
        <v>44.382899999999999</v>
      </c>
      <c r="C85" s="219">
        <v>0.77242848099999994</v>
      </c>
      <c r="D85" s="219">
        <v>30.929500000000001</v>
      </c>
      <c r="E85" s="219">
        <v>32.883299999999998</v>
      </c>
      <c r="F85" s="217" t="s">
        <v>3982</v>
      </c>
      <c r="G85" s="217" t="s">
        <v>3975</v>
      </c>
      <c r="H85" s="304" t="s">
        <v>4967</v>
      </c>
      <c r="I85" s="287">
        <v>25.198975000000001</v>
      </c>
      <c r="J85" s="287">
        <v>26.48995</v>
      </c>
      <c r="K85" s="287">
        <v>28.65</v>
      </c>
      <c r="L85" s="287">
        <v>31.9625652592593</v>
      </c>
      <c r="M85" s="287">
        <v>35.368450000000003</v>
      </c>
      <c r="N85" s="287">
        <v>37.529000000000003</v>
      </c>
      <c r="O85" s="287">
        <v>38.680075000000002</v>
      </c>
      <c r="P85" s="287">
        <v>3.35237778677363</v>
      </c>
      <c r="Q85" s="217" t="s">
        <v>3980</v>
      </c>
    </row>
    <row r="86" spans="1:17" ht="14.4">
      <c r="A86" s="287" t="s">
        <v>7665</v>
      </c>
      <c r="B86" s="219">
        <v>44.605899999999998</v>
      </c>
      <c r="C86" s="219">
        <v>0.78178286500000005</v>
      </c>
      <c r="D86" s="219">
        <v>31.287099999999999</v>
      </c>
      <c r="E86" s="219">
        <v>33.470700000000001</v>
      </c>
      <c r="F86" s="217" t="s">
        <v>3982</v>
      </c>
      <c r="G86" s="217" t="s">
        <v>3975</v>
      </c>
      <c r="H86" s="304" t="s">
        <v>4967</v>
      </c>
      <c r="I86" s="287">
        <v>25.521825</v>
      </c>
      <c r="J86" s="287">
        <v>26.834949999999999</v>
      </c>
      <c r="K86" s="287">
        <v>29.03285</v>
      </c>
      <c r="L86" s="287">
        <v>32.384953185185203</v>
      </c>
      <c r="M86" s="287">
        <v>35.850299999999997</v>
      </c>
      <c r="N86" s="287">
        <v>37.973050000000001</v>
      </c>
      <c r="O86" s="287">
        <v>39.082025000000002</v>
      </c>
      <c r="P86" s="287">
        <v>3.3651095333281802</v>
      </c>
      <c r="Q86" s="217" t="s">
        <v>3980</v>
      </c>
    </row>
    <row r="87" spans="1:17" ht="14.4">
      <c r="A87" s="287" t="s">
        <v>7666</v>
      </c>
      <c r="B87" s="219">
        <v>45.019399999999997</v>
      </c>
      <c r="C87" s="219">
        <v>0.80508870799999999</v>
      </c>
      <c r="D87" s="219">
        <v>32.159700000000001</v>
      </c>
      <c r="E87" s="219">
        <v>34.872599999999998</v>
      </c>
      <c r="F87" s="217" t="s">
        <v>3982</v>
      </c>
      <c r="G87" s="217" t="s">
        <v>3975</v>
      </c>
      <c r="H87" s="304" t="s">
        <v>4967</v>
      </c>
      <c r="I87" s="287">
        <v>26.795999999999999</v>
      </c>
      <c r="J87" s="287">
        <v>28.07</v>
      </c>
      <c r="K87" s="287">
        <v>30.338999999999999</v>
      </c>
      <c r="L87" s="287">
        <v>33.7171690740741</v>
      </c>
      <c r="M87" s="287">
        <v>37.163150000000002</v>
      </c>
      <c r="N87" s="287">
        <v>39.411999999999999</v>
      </c>
      <c r="O87" s="287">
        <v>40.509124999999997</v>
      </c>
      <c r="P87" s="287">
        <v>3.41019563478915</v>
      </c>
      <c r="Q87" s="217" t="s">
        <v>3980</v>
      </c>
    </row>
    <row r="88" spans="1:17" ht="14.4">
      <c r="A88" s="287" t="s">
        <v>7667</v>
      </c>
      <c r="B88" s="219">
        <v>45.354199999999999</v>
      </c>
      <c r="C88" s="219">
        <v>0.78601391099999995</v>
      </c>
      <c r="D88" s="219">
        <v>31.447399999999998</v>
      </c>
      <c r="E88" s="219">
        <v>33.7378</v>
      </c>
      <c r="F88" s="217" t="s">
        <v>3982</v>
      </c>
      <c r="G88" s="217" t="s">
        <v>3975</v>
      </c>
      <c r="H88" s="304" t="s">
        <v>4967</v>
      </c>
      <c r="I88" s="287">
        <v>26.002949999999998</v>
      </c>
      <c r="J88" s="287">
        <v>27.290700000000001</v>
      </c>
      <c r="K88" s="287">
        <v>29.501000000000001</v>
      </c>
      <c r="L88" s="287">
        <v>32.835976185185203</v>
      </c>
      <c r="M88" s="287">
        <v>36.290300000000002</v>
      </c>
      <c r="N88" s="287">
        <v>38.466000000000001</v>
      </c>
      <c r="O88" s="287">
        <v>39.63805</v>
      </c>
      <c r="P88" s="287">
        <v>3.3767436219879299</v>
      </c>
      <c r="Q88" s="217" t="s">
        <v>3980</v>
      </c>
    </row>
    <row r="89" spans="1:17" ht="14.4">
      <c r="A89" s="287" t="s">
        <v>7668</v>
      </c>
      <c r="B89" s="219">
        <v>45.609400000000001</v>
      </c>
      <c r="C89" s="219">
        <v>0.79910738199999998</v>
      </c>
      <c r="D89" s="219">
        <v>31.938199999999998</v>
      </c>
      <c r="E89" s="219">
        <v>34.581000000000003</v>
      </c>
      <c r="F89" s="217" t="s">
        <v>3982</v>
      </c>
      <c r="G89" s="217" t="s">
        <v>3975</v>
      </c>
      <c r="H89" s="304" t="s">
        <v>4967</v>
      </c>
      <c r="I89" s="287">
        <v>26.374974999999999</v>
      </c>
      <c r="J89" s="287">
        <v>27.663</v>
      </c>
      <c r="K89" s="287">
        <v>29.907</v>
      </c>
      <c r="L89" s="287">
        <v>33.264879814814797</v>
      </c>
      <c r="M89" s="287">
        <v>36.692999999999998</v>
      </c>
      <c r="N89" s="287">
        <v>38.875050000000002</v>
      </c>
      <c r="O89" s="287">
        <v>40.030099999999997</v>
      </c>
      <c r="P89" s="287">
        <v>3.3867493085382598</v>
      </c>
      <c r="Q89" s="217" t="s">
        <v>3980</v>
      </c>
    </row>
    <row r="90" spans="1:17" ht="14.4">
      <c r="A90" s="287" t="s">
        <v>7669</v>
      </c>
      <c r="B90" s="219">
        <v>48.052500000000002</v>
      </c>
      <c r="C90" s="219">
        <v>0.80672979099999997</v>
      </c>
      <c r="D90" s="219">
        <v>32.220199999999998</v>
      </c>
      <c r="E90" s="219">
        <v>35.046399999999998</v>
      </c>
      <c r="F90" s="217" t="s">
        <v>3982</v>
      </c>
      <c r="G90" s="217" t="s">
        <v>3975</v>
      </c>
      <c r="H90" s="304" t="s">
        <v>4967</v>
      </c>
      <c r="I90" s="287">
        <v>26.834975</v>
      </c>
      <c r="J90" s="287">
        <v>28.182950000000002</v>
      </c>
      <c r="K90" s="287">
        <v>30.341850000000001</v>
      </c>
      <c r="L90" s="287">
        <v>33.724604296296299</v>
      </c>
      <c r="M90" s="287">
        <v>37.159149999999997</v>
      </c>
      <c r="N90" s="287">
        <v>39.416150000000002</v>
      </c>
      <c r="O90" s="287">
        <v>40.553075</v>
      </c>
      <c r="P90" s="287">
        <v>3.3926721290565198</v>
      </c>
      <c r="Q90" s="217" t="s">
        <v>3980</v>
      </c>
    </row>
    <row r="91" spans="1:17" ht="14.4">
      <c r="A91" s="287" t="s">
        <v>7670</v>
      </c>
      <c r="B91" s="305">
        <v>48.336199999999998</v>
      </c>
      <c r="C91" s="305">
        <v>0.80627659100000004</v>
      </c>
      <c r="D91" s="305">
        <v>32.203499999999998</v>
      </c>
      <c r="E91" s="305">
        <v>35.011299999999999</v>
      </c>
      <c r="F91" s="268" t="s">
        <v>3979</v>
      </c>
      <c r="G91" s="268" t="s">
        <v>3975</v>
      </c>
      <c r="H91" s="304" t="s">
        <v>4967</v>
      </c>
      <c r="I91" s="287">
        <v>26.818000000000001</v>
      </c>
      <c r="J91" s="287">
        <v>28.093900000000001</v>
      </c>
      <c r="K91" s="287">
        <v>30.361999999999998</v>
      </c>
      <c r="L91" s="287">
        <v>33.697889666666697</v>
      </c>
      <c r="M91" s="287">
        <v>37.149000000000001</v>
      </c>
      <c r="N91" s="287">
        <v>39.392049999999998</v>
      </c>
      <c r="O91" s="287">
        <v>40.594149999999999</v>
      </c>
      <c r="P91" s="287">
        <v>3.4018614081191298</v>
      </c>
      <c r="Q91" s="309" t="s">
        <v>3980</v>
      </c>
    </row>
    <row r="92" spans="1:17" ht="14.4">
      <c r="A92" s="287" t="s">
        <v>7671</v>
      </c>
      <c r="B92" s="305">
        <v>48.621499999999997</v>
      </c>
      <c r="C92" s="305">
        <v>0.81922174699999994</v>
      </c>
      <c r="D92" s="305">
        <v>32.676699999999997</v>
      </c>
      <c r="E92" s="305">
        <v>35.821399999999997</v>
      </c>
      <c r="F92" s="268" t="s">
        <v>3979</v>
      </c>
      <c r="G92" s="268" t="s">
        <v>3975</v>
      </c>
      <c r="H92" s="304" t="s">
        <v>4967</v>
      </c>
      <c r="I92" s="287">
        <v>27.259</v>
      </c>
      <c r="J92" s="287">
        <v>28.52195</v>
      </c>
      <c r="K92" s="287">
        <v>30.754850000000001</v>
      </c>
      <c r="L92" s="287">
        <v>34.149683259259298</v>
      </c>
      <c r="M92" s="287">
        <v>37.649149999999999</v>
      </c>
      <c r="N92" s="287">
        <v>39.81</v>
      </c>
      <c r="O92" s="287">
        <v>40.998024999999998</v>
      </c>
      <c r="P92" s="287">
        <v>3.42467225418229</v>
      </c>
      <c r="Q92" s="309" t="s">
        <v>3980</v>
      </c>
    </row>
    <row r="93" spans="1:17" ht="14.4">
      <c r="A93" s="287" t="s">
        <v>7672</v>
      </c>
      <c r="B93" s="305">
        <v>48.959000000000003</v>
      </c>
      <c r="C93" s="305">
        <v>0.86945793100000002</v>
      </c>
      <c r="D93" s="305">
        <v>34.444600000000001</v>
      </c>
      <c r="E93" s="305">
        <v>39.066699999999997</v>
      </c>
      <c r="F93" s="268" t="s">
        <v>3979</v>
      </c>
      <c r="G93" s="268" t="s">
        <v>3975</v>
      </c>
      <c r="H93" s="304" t="s">
        <v>4967</v>
      </c>
      <c r="I93" s="287">
        <v>29.39</v>
      </c>
      <c r="J93" s="287">
        <v>30.670950000000001</v>
      </c>
      <c r="K93" s="287">
        <v>32.819000000000003</v>
      </c>
      <c r="L93" s="287">
        <v>36.358372666666703</v>
      </c>
      <c r="M93" s="287">
        <v>39.936999999999998</v>
      </c>
      <c r="N93" s="287">
        <v>42.237050000000004</v>
      </c>
      <c r="O93" s="287">
        <v>43.488</v>
      </c>
      <c r="P93" s="287">
        <v>3.5185559371345598</v>
      </c>
      <c r="Q93" s="309" t="s">
        <v>3980</v>
      </c>
    </row>
    <row r="94" spans="1:17" ht="14.4">
      <c r="A94" s="287" t="s">
        <v>7673</v>
      </c>
      <c r="B94" s="305">
        <v>49.396700000000003</v>
      </c>
      <c r="C94" s="305">
        <v>0.86200536999999999</v>
      </c>
      <c r="D94" s="305">
        <v>34.188899999999997</v>
      </c>
      <c r="E94" s="305">
        <v>38.595999999999997</v>
      </c>
      <c r="F94" s="268" t="s">
        <v>3979</v>
      </c>
      <c r="G94" s="268" t="s">
        <v>3975</v>
      </c>
      <c r="H94" s="304" t="s">
        <v>4967</v>
      </c>
      <c r="I94" s="287">
        <v>28.894850000000002</v>
      </c>
      <c r="J94" s="287">
        <v>30.225950000000001</v>
      </c>
      <c r="K94" s="287">
        <v>32.448</v>
      </c>
      <c r="L94" s="287">
        <v>35.916285888888901</v>
      </c>
      <c r="M94" s="287">
        <v>39.446150000000003</v>
      </c>
      <c r="N94" s="287">
        <v>41.692999999999998</v>
      </c>
      <c r="O94" s="287">
        <v>42.882100000000001</v>
      </c>
      <c r="P94" s="287">
        <v>3.4844861000642502</v>
      </c>
      <c r="Q94" s="309" t="s">
        <v>3980</v>
      </c>
    </row>
    <row r="95" spans="1:17" ht="14.4">
      <c r="A95" s="287" t="s">
        <v>7674</v>
      </c>
      <c r="B95" s="305">
        <v>49.944699999999997</v>
      </c>
      <c r="C95" s="305">
        <v>0.86741921499999997</v>
      </c>
      <c r="D95" s="305">
        <v>34.374899999999997</v>
      </c>
      <c r="E95" s="305">
        <v>38.8904</v>
      </c>
      <c r="F95" s="268" t="s">
        <v>3979</v>
      </c>
      <c r="G95" s="268" t="s">
        <v>3975</v>
      </c>
      <c r="H95" s="304" t="s">
        <v>4967</v>
      </c>
      <c r="I95" s="287">
        <v>29.216000000000001</v>
      </c>
      <c r="J95" s="287">
        <v>30.529800000000002</v>
      </c>
      <c r="K95" s="287">
        <v>32.878</v>
      </c>
      <c r="L95" s="287">
        <v>36.350768074074097</v>
      </c>
      <c r="M95" s="287">
        <v>39.914000000000001</v>
      </c>
      <c r="N95" s="287">
        <v>42.127000000000002</v>
      </c>
      <c r="O95" s="287">
        <v>43.296250000000001</v>
      </c>
      <c r="P95" s="287">
        <v>3.4924916998334701</v>
      </c>
      <c r="Q95" s="309" t="s">
        <v>3980</v>
      </c>
    </row>
    <row r="96" spans="1:17" ht="14.4">
      <c r="A96" s="287" t="s">
        <v>7675</v>
      </c>
      <c r="B96" s="305">
        <v>49.982799999999997</v>
      </c>
      <c r="C96" s="305">
        <v>0.85362559800000004</v>
      </c>
      <c r="D96" s="305">
        <v>33.898699999999998</v>
      </c>
      <c r="E96" s="305">
        <v>38.0321</v>
      </c>
      <c r="F96" s="268" t="s">
        <v>3979</v>
      </c>
      <c r="G96" s="268" t="s">
        <v>3975</v>
      </c>
      <c r="H96" s="304" t="s">
        <v>4967</v>
      </c>
      <c r="I96" s="287">
        <v>28.458974999999999</v>
      </c>
      <c r="J96" s="287">
        <v>29.771000000000001</v>
      </c>
      <c r="K96" s="287">
        <v>31.995999999999999</v>
      </c>
      <c r="L96" s="287">
        <v>35.433132185185201</v>
      </c>
      <c r="M96" s="287">
        <v>39.008000000000003</v>
      </c>
      <c r="N96" s="287">
        <v>41.248049999999999</v>
      </c>
      <c r="O96" s="287">
        <v>42.395024999999997</v>
      </c>
      <c r="P96" s="287">
        <v>3.4721282630126602</v>
      </c>
      <c r="Q96" s="309" t="s">
        <v>3980</v>
      </c>
    </row>
    <row r="97" spans="1:17" ht="14.4">
      <c r="A97" s="287" t="s">
        <v>7676</v>
      </c>
      <c r="B97" s="219">
        <v>50.942900000000002</v>
      </c>
      <c r="C97" s="219">
        <v>0.85216181700000004</v>
      </c>
      <c r="D97" s="219">
        <v>33.847700000000003</v>
      </c>
      <c r="E97" s="219">
        <v>37.956499999999998</v>
      </c>
      <c r="F97" s="217" t="s">
        <v>3982</v>
      </c>
      <c r="G97" s="217" t="s">
        <v>3975</v>
      </c>
      <c r="H97" s="304" t="s">
        <v>4967</v>
      </c>
      <c r="I97" s="287">
        <v>28.463975000000001</v>
      </c>
      <c r="J97" s="287">
        <v>29.736000000000001</v>
      </c>
      <c r="K97" s="287">
        <v>32.030999999999999</v>
      </c>
      <c r="L97" s="287">
        <v>35.469891629629601</v>
      </c>
      <c r="M97" s="287">
        <v>39.048999999999999</v>
      </c>
      <c r="N97" s="287">
        <v>41.231050000000003</v>
      </c>
      <c r="O97" s="287">
        <v>42.428024999999998</v>
      </c>
      <c r="P97" s="287">
        <v>3.4787829307558198</v>
      </c>
      <c r="Q97" s="217" t="s">
        <v>3980</v>
      </c>
    </row>
    <row r="98" spans="1:17" ht="14.4">
      <c r="A98" s="287" t="s">
        <v>7677</v>
      </c>
      <c r="B98" s="219">
        <v>50.978900000000003</v>
      </c>
      <c r="C98" s="219">
        <v>0.88011785300000001</v>
      </c>
      <c r="D98" s="219">
        <v>34.806600000000003</v>
      </c>
      <c r="E98" s="219">
        <v>39.722000000000001</v>
      </c>
      <c r="F98" s="217" t="s">
        <v>3982</v>
      </c>
      <c r="G98" s="217" t="s">
        <v>3975</v>
      </c>
      <c r="H98" s="304" t="s">
        <v>4967</v>
      </c>
      <c r="I98" s="287">
        <v>29.661999999999999</v>
      </c>
      <c r="J98" s="287">
        <v>31.045999999999999</v>
      </c>
      <c r="K98" s="287">
        <v>33.296999999999997</v>
      </c>
      <c r="L98" s="287">
        <v>36.789435333333302</v>
      </c>
      <c r="M98" s="287">
        <v>40.373150000000003</v>
      </c>
      <c r="N98" s="287">
        <v>42.645099999999999</v>
      </c>
      <c r="O98" s="287">
        <v>43.847074999999997</v>
      </c>
      <c r="P98" s="287">
        <v>3.5121688534091402</v>
      </c>
      <c r="Q98" s="217" t="s">
        <v>3980</v>
      </c>
    </row>
    <row r="99" spans="1:17" ht="14.4">
      <c r="A99" s="287" t="s">
        <v>7678</v>
      </c>
      <c r="B99" s="305">
        <v>51.256799999999998</v>
      </c>
      <c r="C99" s="305">
        <v>0.87621235399999997</v>
      </c>
      <c r="D99" s="305">
        <v>34.674500000000002</v>
      </c>
      <c r="E99" s="305">
        <v>39.446399999999997</v>
      </c>
      <c r="F99" s="268" t="s">
        <v>3979</v>
      </c>
      <c r="G99" s="268" t="s">
        <v>3975</v>
      </c>
      <c r="H99" s="304" t="s">
        <v>4967</v>
      </c>
      <c r="I99" s="287">
        <v>29.662925000000001</v>
      </c>
      <c r="J99" s="287">
        <v>30.975000000000001</v>
      </c>
      <c r="K99" s="287">
        <v>33.234850000000002</v>
      </c>
      <c r="L99" s="287">
        <v>36.772184148148099</v>
      </c>
      <c r="M99" s="287">
        <v>40.392000000000003</v>
      </c>
      <c r="N99" s="287">
        <v>42.591999999999999</v>
      </c>
      <c r="O99" s="287">
        <v>43.799149999999997</v>
      </c>
      <c r="P99" s="287">
        <v>3.5280538815834199</v>
      </c>
      <c r="Q99" s="309" t="s">
        <v>3980</v>
      </c>
    </row>
    <row r="100" spans="1:17" ht="14.4">
      <c r="A100" s="287" t="s">
        <v>7679</v>
      </c>
      <c r="B100" s="226">
        <v>51.645400000000002</v>
      </c>
      <c r="C100" s="226">
        <v>0.86865988100000002</v>
      </c>
      <c r="D100" s="226">
        <v>34.417299999999997</v>
      </c>
      <c r="E100" s="226">
        <v>39.010199999999998</v>
      </c>
      <c r="F100" s="225" t="s">
        <v>3981</v>
      </c>
      <c r="G100" s="225" t="s">
        <v>3975</v>
      </c>
      <c r="H100" s="304" t="s">
        <v>4967</v>
      </c>
      <c r="I100" s="287">
        <v>29.309950000000001</v>
      </c>
      <c r="J100" s="287">
        <v>30.613</v>
      </c>
      <c r="K100" s="287">
        <v>32.872</v>
      </c>
      <c r="L100" s="287">
        <v>36.358889888888903</v>
      </c>
      <c r="M100" s="287">
        <v>39.943150000000003</v>
      </c>
      <c r="N100" s="287">
        <v>42.110149999999997</v>
      </c>
      <c r="O100" s="287">
        <v>43.293025</v>
      </c>
      <c r="P100" s="287">
        <v>3.4928642897717102</v>
      </c>
      <c r="Q100" s="225" t="s">
        <v>3980</v>
      </c>
    </row>
    <row r="101" spans="1:17" ht="14.4">
      <c r="A101" s="287" t="s">
        <v>7680</v>
      </c>
      <c r="B101" s="305">
        <v>51.925600000000003</v>
      </c>
      <c r="C101" s="305">
        <v>0.87437558900000001</v>
      </c>
      <c r="D101" s="305">
        <v>34.612099999999998</v>
      </c>
      <c r="E101" s="305">
        <v>39.374600000000001</v>
      </c>
      <c r="F101" s="268" t="s">
        <v>3979</v>
      </c>
      <c r="G101" s="268" t="s">
        <v>3975</v>
      </c>
      <c r="H101" s="304" t="s">
        <v>4967</v>
      </c>
      <c r="I101" s="287">
        <v>29.367000000000001</v>
      </c>
      <c r="J101" s="287">
        <v>30.554849999999998</v>
      </c>
      <c r="K101" s="287">
        <v>32.82085</v>
      </c>
      <c r="L101" s="287">
        <v>36.343627296296297</v>
      </c>
      <c r="M101" s="287">
        <v>39.918149999999997</v>
      </c>
      <c r="N101" s="287">
        <v>42.129049999999999</v>
      </c>
      <c r="O101" s="287">
        <v>43.408999999999999</v>
      </c>
      <c r="P101" s="287">
        <v>3.50216420007933</v>
      </c>
      <c r="Q101" s="309" t="s">
        <v>3980</v>
      </c>
    </row>
    <row r="102" spans="1:17" ht="14.4">
      <c r="A102" s="287" t="s">
        <v>7681</v>
      </c>
      <c r="B102" s="305">
        <v>52.145499999999998</v>
      </c>
      <c r="C102" s="305">
        <v>0.89418136400000003</v>
      </c>
      <c r="D102" s="305">
        <v>35.277500000000003</v>
      </c>
      <c r="E102" s="305">
        <v>40.646799999999999</v>
      </c>
      <c r="F102" s="268" t="s">
        <v>3979</v>
      </c>
      <c r="G102" s="268" t="s">
        <v>3975</v>
      </c>
      <c r="H102" s="304" t="s">
        <v>4967</v>
      </c>
      <c r="I102" s="287">
        <v>30.022825000000001</v>
      </c>
      <c r="J102" s="287">
        <v>31.408000000000001</v>
      </c>
      <c r="K102" s="287">
        <v>33.702849999999998</v>
      </c>
      <c r="L102" s="287">
        <v>37.2230727037037</v>
      </c>
      <c r="M102" s="287">
        <v>40.80415</v>
      </c>
      <c r="N102" s="287">
        <v>43.097999999999999</v>
      </c>
      <c r="O102" s="287">
        <v>44.292025000000002</v>
      </c>
      <c r="P102" s="287">
        <v>3.5319878264244799</v>
      </c>
      <c r="Q102" s="309" t="s">
        <v>3980</v>
      </c>
    </row>
    <row r="103" spans="1:17" ht="14.4">
      <c r="A103" s="287" t="s">
        <v>7682</v>
      </c>
      <c r="B103" s="305">
        <v>52.513100000000001</v>
      </c>
      <c r="C103" s="305">
        <v>0.87090909100000002</v>
      </c>
      <c r="D103" s="305">
        <v>34.494100000000003</v>
      </c>
      <c r="E103" s="305">
        <v>39.137900000000002</v>
      </c>
      <c r="F103" s="268" t="s">
        <v>3979</v>
      </c>
      <c r="G103" s="268" t="s">
        <v>3975</v>
      </c>
      <c r="H103" s="304" t="s">
        <v>4967</v>
      </c>
      <c r="I103" s="287">
        <v>29.209800000000001</v>
      </c>
      <c r="J103" s="287">
        <v>30.602</v>
      </c>
      <c r="K103" s="287">
        <v>32.89385</v>
      </c>
      <c r="L103" s="287">
        <v>36.360786407407403</v>
      </c>
      <c r="M103" s="287">
        <v>39.953150000000001</v>
      </c>
      <c r="N103" s="287">
        <v>42.238</v>
      </c>
      <c r="O103" s="287">
        <v>43.329149999999998</v>
      </c>
      <c r="P103" s="287">
        <v>3.51427237437795</v>
      </c>
      <c r="Q103" s="309" t="s">
        <v>3980</v>
      </c>
    </row>
    <row r="104" spans="1:17" ht="14.4">
      <c r="A104" s="287" t="s">
        <v>7683</v>
      </c>
      <c r="B104" s="305">
        <v>52.682600000000001</v>
      </c>
      <c r="C104" s="305">
        <v>0.87654597099999998</v>
      </c>
      <c r="D104" s="305">
        <v>34.6858</v>
      </c>
      <c r="E104" s="305">
        <v>39.5336</v>
      </c>
      <c r="F104" s="268" t="s">
        <v>3979</v>
      </c>
      <c r="G104" s="268" t="s">
        <v>3975</v>
      </c>
      <c r="H104" s="304" t="s">
        <v>4967</v>
      </c>
      <c r="I104" s="287">
        <v>29.671975</v>
      </c>
      <c r="J104" s="287">
        <v>31.008949999999999</v>
      </c>
      <c r="K104" s="287">
        <v>33.27955</v>
      </c>
      <c r="L104" s="287">
        <v>36.787603592592603</v>
      </c>
      <c r="M104" s="287">
        <v>40.395150000000001</v>
      </c>
      <c r="N104" s="287">
        <v>42.673999999999999</v>
      </c>
      <c r="O104" s="287">
        <v>43.822000000000003</v>
      </c>
      <c r="P104" s="287">
        <v>3.5254187278248899</v>
      </c>
      <c r="Q104" s="309" t="s">
        <v>3980</v>
      </c>
    </row>
    <row r="105" spans="1:17" ht="14.4">
      <c r="A105" s="287" t="s">
        <v>7684</v>
      </c>
      <c r="B105" s="305">
        <v>54.516300000000001</v>
      </c>
      <c r="C105" s="305">
        <v>0.83793984200000005</v>
      </c>
      <c r="D105" s="305">
        <v>33.347799999999999</v>
      </c>
      <c r="E105" s="305">
        <v>37.0274</v>
      </c>
      <c r="F105" s="268" t="s">
        <v>3979</v>
      </c>
      <c r="G105" s="268" t="s">
        <v>3975</v>
      </c>
      <c r="H105" s="304" t="s">
        <v>4967</v>
      </c>
      <c r="I105" s="287">
        <v>28.09995</v>
      </c>
      <c r="J105" s="287">
        <v>29.354949999999999</v>
      </c>
      <c r="K105" s="287">
        <v>31.600999999999999</v>
      </c>
      <c r="L105" s="287">
        <v>35.030165370370398</v>
      </c>
      <c r="M105" s="287">
        <v>38.571150000000003</v>
      </c>
      <c r="N105" s="287">
        <v>40.731999999999999</v>
      </c>
      <c r="O105" s="287">
        <v>41.885024999999999</v>
      </c>
      <c r="P105" s="287">
        <v>3.44068019784011</v>
      </c>
      <c r="Q105" s="309" t="s">
        <v>3980</v>
      </c>
    </row>
    <row r="106" spans="1:17" ht="14.4">
      <c r="A106" s="287" t="s">
        <v>7685</v>
      </c>
      <c r="B106" s="305">
        <v>55.570900000000002</v>
      </c>
      <c r="C106" s="305">
        <v>0.82754726999999995</v>
      </c>
      <c r="D106" s="305">
        <v>32.976999999999997</v>
      </c>
      <c r="E106" s="305">
        <v>36.3733</v>
      </c>
      <c r="F106" s="268" t="s">
        <v>3979</v>
      </c>
      <c r="G106" s="268" t="s">
        <v>3975</v>
      </c>
      <c r="H106" s="304" t="s">
        <v>4967</v>
      </c>
      <c r="I106" s="287">
        <v>27.576975000000001</v>
      </c>
      <c r="J106" s="287">
        <v>28.951000000000001</v>
      </c>
      <c r="K106" s="287">
        <v>31.154</v>
      </c>
      <c r="L106" s="287">
        <v>34.581470888888902</v>
      </c>
      <c r="M106" s="287">
        <v>38.076999999999998</v>
      </c>
      <c r="N106" s="287">
        <v>40.315100000000001</v>
      </c>
      <c r="O106" s="287">
        <v>41.574024999999999</v>
      </c>
      <c r="P106" s="287">
        <v>3.4377092049454299</v>
      </c>
      <c r="Q106" s="309" t="s">
        <v>3980</v>
      </c>
    </row>
    <row r="107" spans="1:17" ht="14.4">
      <c r="A107" s="287" t="s">
        <v>7686</v>
      </c>
      <c r="B107" s="226">
        <v>55.634999999999998</v>
      </c>
      <c r="C107" s="226">
        <v>0.85322605399999996</v>
      </c>
      <c r="D107" s="226">
        <v>33.884799999999998</v>
      </c>
      <c r="E107" s="226">
        <v>37.991700000000002</v>
      </c>
      <c r="F107" s="225" t="s">
        <v>3981</v>
      </c>
      <c r="G107" s="225" t="s">
        <v>3975</v>
      </c>
      <c r="H107" s="304" t="s">
        <v>4967</v>
      </c>
      <c r="I107" s="287">
        <v>28.528974999999999</v>
      </c>
      <c r="J107" s="287">
        <v>29.804950000000002</v>
      </c>
      <c r="K107" s="287">
        <v>32.028849999999998</v>
      </c>
      <c r="L107" s="287">
        <v>35.469735999999997</v>
      </c>
      <c r="M107" s="287">
        <v>39.001150000000003</v>
      </c>
      <c r="N107" s="287">
        <v>41.271050000000002</v>
      </c>
      <c r="O107" s="287">
        <v>42.387275000000002</v>
      </c>
      <c r="P107" s="287">
        <v>3.4539229121750599</v>
      </c>
      <c r="Q107" s="225" t="s">
        <v>3980</v>
      </c>
    </row>
    <row r="108" spans="1:17" ht="14.4">
      <c r="A108" s="287" t="s">
        <v>7687</v>
      </c>
      <c r="B108" s="305">
        <v>55.689799999999998</v>
      </c>
      <c r="C108" s="305">
        <v>0.84862985999999996</v>
      </c>
      <c r="D108" s="305">
        <v>33.724299999999999</v>
      </c>
      <c r="E108" s="305">
        <v>37.717799999999997</v>
      </c>
      <c r="F108" s="268" t="s">
        <v>3979</v>
      </c>
      <c r="G108" s="268" t="s">
        <v>3975</v>
      </c>
      <c r="H108" s="309" t="s">
        <v>4968</v>
      </c>
      <c r="I108" s="287">
        <v>28.449950000000001</v>
      </c>
      <c r="J108" s="287">
        <v>29.727</v>
      </c>
      <c r="K108" s="287">
        <v>32.044699999999999</v>
      </c>
      <c r="L108" s="287">
        <v>35.471899629629597</v>
      </c>
      <c r="M108" s="287">
        <v>39.008000000000003</v>
      </c>
      <c r="N108" s="287">
        <v>41.238100000000003</v>
      </c>
      <c r="O108" s="287">
        <v>42.415075000000002</v>
      </c>
      <c r="P108" s="287">
        <v>3.4681582696903401</v>
      </c>
      <c r="Q108" s="309" t="s">
        <v>3976</v>
      </c>
    </row>
    <row r="109" spans="1:17" ht="14.4">
      <c r="A109" s="287" t="s">
        <v>7688</v>
      </c>
      <c r="B109" s="305">
        <v>55.714399999999998</v>
      </c>
      <c r="C109" s="305">
        <v>0.87290182900000002</v>
      </c>
      <c r="D109" s="305">
        <v>34.561999999999998</v>
      </c>
      <c r="E109" s="305">
        <v>39.265900000000002</v>
      </c>
      <c r="F109" s="268" t="s">
        <v>3979</v>
      </c>
      <c r="G109" s="268" t="s">
        <v>3975</v>
      </c>
      <c r="H109" s="309" t="s">
        <v>4968</v>
      </c>
      <c r="I109" s="287">
        <v>29.185825000000001</v>
      </c>
      <c r="J109" s="287">
        <v>30.552900000000001</v>
      </c>
      <c r="K109" s="287">
        <v>32.908000000000001</v>
      </c>
      <c r="L109" s="287">
        <v>36.357445962962998</v>
      </c>
      <c r="M109" s="287">
        <v>39.936</v>
      </c>
      <c r="N109" s="287">
        <v>42.161050000000003</v>
      </c>
      <c r="O109" s="287">
        <v>43.399050000000003</v>
      </c>
      <c r="P109" s="287">
        <v>3.5125482242330102</v>
      </c>
      <c r="Q109" s="309" t="s">
        <v>3976</v>
      </c>
    </row>
    <row r="110" spans="1:17" ht="14.4">
      <c r="A110" s="287" t="s">
        <v>7689</v>
      </c>
      <c r="B110" s="305">
        <v>55.734099999999998</v>
      </c>
      <c r="C110" s="305">
        <v>0.88389859000000004</v>
      </c>
      <c r="D110" s="305">
        <v>34.933900000000001</v>
      </c>
      <c r="E110" s="305">
        <v>39.99</v>
      </c>
      <c r="F110" s="268" t="s">
        <v>3979</v>
      </c>
      <c r="G110" s="268" t="s">
        <v>3975</v>
      </c>
      <c r="H110" s="309" t="s">
        <v>4968</v>
      </c>
      <c r="I110" s="287">
        <v>29.719000000000001</v>
      </c>
      <c r="J110" s="287">
        <v>30.9879</v>
      </c>
      <c r="K110" s="287">
        <v>33.258000000000003</v>
      </c>
      <c r="L110" s="287">
        <v>36.797204444444397</v>
      </c>
      <c r="M110" s="287">
        <v>40.418149999999997</v>
      </c>
      <c r="N110" s="287">
        <v>42.667149999999999</v>
      </c>
      <c r="O110" s="287">
        <v>43.824024999999999</v>
      </c>
      <c r="P110" s="287">
        <v>3.5319815329674098</v>
      </c>
      <c r="Q110" s="309" t="s">
        <v>3976</v>
      </c>
    </row>
    <row r="111" spans="1:17" ht="14.4">
      <c r="A111" s="287" t="s">
        <v>7690</v>
      </c>
      <c r="B111" s="305">
        <v>55.751399999999997</v>
      </c>
      <c r="C111" s="305">
        <v>0.88756152300000002</v>
      </c>
      <c r="D111" s="305">
        <v>35.056800000000003</v>
      </c>
      <c r="E111" s="305">
        <v>40.217399999999998</v>
      </c>
      <c r="F111" s="268" t="s">
        <v>3979</v>
      </c>
      <c r="G111" s="268" t="s">
        <v>3975</v>
      </c>
      <c r="H111" s="309" t="s">
        <v>4968</v>
      </c>
      <c r="I111" s="287">
        <v>29.978950000000001</v>
      </c>
      <c r="J111" s="287">
        <v>31.446999999999999</v>
      </c>
      <c r="K111" s="287">
        <v>33.710999999999999</v>
      </c>
      <c r="L111" s="287">
        <v>37.232196629629598</v>
      </c>
      <c r="M111" s="287">
        <v>40.875</v>
      </c>
      <c r="N111" s="287">
        <v>43.155149999999999</v>
      </c>
      <c r="O111" s="287">
        <v>44.311025000000001</v>
      </c>
      <c r="P111" s="287">
        <v>3.5427375216549999</v>
      </c>
      <c r="Q111" s="309" t="s">
        <v>3976</v>
      </c>
    </row>
    <row r="112" spans="1:17" ht="14.4">
      <c r="A112" s="287" t="s">
        <v>7691</v>
      </c>
      <c r="B112" s="305">
        <v>55.860399999999998</v>
      </c>
      <c r="C112" s="305">
        <v>0.87808291199999999</v>
      </c>
      <c r="D112" s="305">
        <v>34.7378</v>
      </c>
      <c r="E112" s="305">
        <v>39.570500000000003</v>
      </c>
      <c r="F112" s="268" t="s">
        <v>3979</v>
      </c>
      <c r="G112" s="268" t="s">
        <v>3975</v>
      </c>
      <c r="H112" s="309" t="s">
        <v>4968</v>
      </c>
      <c r="I112" s="287">
        <v>29.557974999999999</v>
      </c>
      <c r="J112" s="287">
        <v>30.958950000000002</v>
      </c>
      <c r="K112" s="287">
        <v>33.302849999999999</v>
      </c>
      <c r="L112" s="287">
        <v>36.784423259259299</v>
      </c>
      <c r="M112" s="287">
        <v>40.411149999999999</v>
      </c>
      <c r="N112" s="287">
        <v>42.568049999999999</v>
      </c>
      <c r="O112" s="287">
        <v>43.767099999999999</v>
      </c>
      <c r="P112" s="287">
        <v>3.5271754968675602</v>
      </c>
      <c r="Q112" s="309" t="s">
        <v>3976</v>
      </c>
    </row>
    <row r="113" spans="1:17" ht="14.4">
      <c r="A113" s="287" t="s">
        <v>7692</v>
      </c>
      <c r="B113" s="305">
        <v>55.873199999999997</v>
      </c>
      <c r="C113" s="305">
        <v>0.90855898099999999</v>
      </c>
      <c r="D113" s="305">
        <v>35.751399999999997</v>
      </c>
      <c r="E113" s="305">
        <v>41.571199999999997</v>
      </c>
      <c r="F113" s="268" t="s">
        <v>3979</v>
      </c>
      <c r="G113" s="268" t="s">
        <v>3975</v>
      </c>
      <c r="H113" s="309" t="s">
        <v>4968</v>
      </c>
      <c r="I113" s="287">
        <v>30.918949999999999</v>
      </c>
      <c r="J113" s="287">
        <v>32.234949999999998</v>
      </c>
      <c r="K113" s="287">
        <v>34.523000000000003</v>
      </c>
      <c r="L113" s="287">
        <v>38.105437111111101</v>
      </c>
      <c r="M113" s="287">
        <v>41.792000000000002</v>
      </c>
      <c r="N113" s="287">
        <v>44.061100000000003</v>
      </c>
      <c r="O113" s="287">
        <v>45.215049999999998</v>
      </c>
      <c r="P113" s="287">
        <v>3.5836552181006298</v>
      </c>
      <c r="Q113" s="309" t="s">
        <v>3976</v>
      </c>
    </row>
    <row r="114" spans="1:17" ht="14.4">
      <c r="A114" s="287" t="s">
        <v>7693</v>
      </c>
      <c r="B114" s="305">
        <v>55.879199999999997</v>
      </c>
      <c r="C114" s="305">
        <v>0.90324556</v>
      </c>
      <c r="D114" s="305">
        <v>35.577100000000002</v>
      </c>
      <c r="E114" s="305">
        <v>41.276200000000003</v>
      </c>
      <c r="F114" s="268" t="s">
        <v>3979</v>
      </c>
      <c r="G114" s="268" t="s">
        <v>3975</v>
      </c>
      <c r="H114" s="309" t="s">
        <v>4968</v>
      </c>
      <c r="I114" s="287">
        <v>30.50375</v>
      </c>
      <c r="J114" s="287">
        <v>31.895800000000001</v>
      </c>
      <c r="K114" s="287">
        <v>34.146000000000001</v>
      </c>
      <c r="L114" s="287">
        <v>37.676139518518497</v>
      </c>
      <c r="M114" s="287">
        <v>41.319000000000003</v>
      </c>
      <c r="N114" s="287">
        <v>43.580150000000003</v>
      </c>
      <c r="O114" s="287">
        <v>44.763125000000002</v>
      </c>
      <c r="P114" s="287">
        <v>3.55161193753541</v>
      </c>
      <c r="Q114" s="309" t="s">
        <v>3976</v>
      </c>
    </row>
    <row r="115" spans="1:17" ht="14.4">
      <c r="A115" s="287" t="s">
        <v>7694</v>
      </c>
      <c r="B115" s="305">
        <v>55.887</v>
      </c>
      <c r="C115" s="305">
        <v>0.907025093</v>
      </c>
      <c r="D115" s="305">
        <v>35.7012</v>
      </c>
      <c r="E115" s="305">
        <v>41.447699999999998</v>
      </c>
      <c r="F115" s="268" t="s">
        <v>3979</v>
      </c>
      <c r="G115" s="268" t="s">
        <v>3975</v>
      </c>
      <c r="H115" s="309" t="s">
        <v>4968</v>
      </c>
      <c r="I115" s="287">
        <v>30.892925000000002</v>
      </c>
      <c r="J115" s="287">
        <v>32.173900000000003</v>
      </c>
      <c r="K115" s="287">
        <v>34.51285</v>
      </c>
      <c r="L115" s="287">
        <v>38.110858037036998</v>
      </c>
      <c r="M115" s="287">
        <v>41.796300000000002</v>
      </c>
      <c r="N115" s="287">
        <v>44.035049999999998</v>
      </c>
      <c r="O115" s="287">
        <v>45.209099999999999</v>
      </c>
      <c r="P115" s="287">
        <v>3.5805114210686999</v>
      </c>
      <c r="Q115" s="309" t="s">
        <v>3976</v>
      </c>
    </row>
    <row r="116" spans="1:17" ht="14.4">
      <c r="A116" s="287" t="s">
        <v>7695</v>
      </c>
      <c r="B116" s="305">
        <v>55.893000000000001</v>
      </c>
      <c r="C116" s="305">
        <v>0.92452817899999995</v>
      </c>
      <c r="D116" s="305">
        <v>36.268900000000002</v>
      </c>
      <c r="E116" s="305">
        <v>42.577399999999997</v>
      </c>
      <c r="F116" s="268" t="s">
        <v>3979</v>
      </c>
      <c r="G116" s="268" t="s">
        <v>3975</v>
      </c>
      <c r="H116" s="309" t="s">
        <v>4968</v>
      </c>
      <c r="I116" s="287">
        <v>31.259924999999999</v>
      </c>
      <c r="J116" s="287">
        <v>32.598950000000002</v>
      </c>
      <c r="K116" s="287">
        <v>34.973849999999999</v>
      </c>
      <c r="L116" s="287">
        <v>38.545952888888898</v>
      </c>
      <c r="M116" s="287">
        <v>42.253300000000003</v>
      </c>
      <c r="N116" s="287">
        <v>44.51305</v>
      </c>
      <c r="O116" s="287">
        <v>45.702100000000002</v>
      </c>
      <c r="P116" s="287">
        <v>3.5869595131718799</v>
      </c>
      <c r="Q116" s="309" t="s">
        <v>3976</v>
      </c>
    </row>
    <row r="117" spans="1:17" ht="14.4">
      <c r="A117" s="287" t="s">
        <v>7696</v>
      </c>
      <c r="B117" s="305">
        <v>55.899900000000002</v>
      </c>
      <c r="C117" s="305">
        <v>0.95946356499999996</v>
      </c>
      <c r="D117" s="305">
        <v>37.370699999999999</v>
      </c>
      <c r="E117" s="305">
        <v>44.856000000000002</v>
      </c>
      <c r="F117" s="268" t="s">
        <v>3979</v>
      </c>
      <c r="G117" s="268" t="s">
        <v>3975</v>
      </c>
      <c r="H117" s="309" t="s">
        <v>4968</v>
      </c>
      <c r="I117" s="287">
        <v>32.978974999999998</v>
      </c>
      <c r="J117" s="287">
        <v>34.237949999999998</v>
      </c>
      <c r="K117" s="287">
        <v>36.662849999999999</v>
      </c>
      <c r="L117" s="287">
        <v>40.313706777777803</v>
      </c>
      <c r="M117" s="287">
        <v>44.065150000000003</v>
      </c>
      <c r="N117" s="287">
        <v>46.38205</v>
      </c>
      <c r="O117" s="287">
        <v>47.605074999999999</v>
      </c>
      <c r="P117" s="287">
        <v>3.6601162791726098</v>
      </c>
      <c r="Q117" s="309" t="s">
        <v>3976</v>
      </c>
    </row>
    <row r="118" spans="1:17" ht="14.4">
      <c r="A118" s="287" t="s">
        <v>7697</v>
      </c>
      <c r="B118" s="305">
        <v>55.910699999999999</v>
      </c>
      <c r="C118" s="305">
        <v>0.96023598200000004</v>
      </c>
      <c r="D118" s="305">
        <v>37.3947</v>
      </c>
      <c r="E118" s="305">
        <v>44.939100000000003</v>
      </c>
      <c r="F118" s="268" t="s">
        <v>3979</v>
      </c>
      <c r="G118" s="268" t="s">
        <v>3975</v>
      </c>
      <c r="H118" s="309" t="s">
        <v>4968</v>
      </c>
      <c r="I118" s="287">
        <v>32.868949999999998</v>
      </c>
      <c r="J118" s="287">
        <v>34.267949999999999</v>
      </c>
      <c r="K118" s="287">
        <v>36.646999999999998</v>
      </c>
      <c r="L118" s="287">
        <v>40.320773777777802</v>
      </c>
      <c r="M118" s="287">
        <v>44.095999999999997</v>
      </c>
      <c r="N118" s="287">
        <v>46.428100000000001</v>
      </c>
      <c r="O118" s="287">
        <v>47.574075000000001</v>
      </c>
      <c r="P118" s="287">
        <v>3.67049844833446</v>
      </c>
      <c r="Q118" s="309" t="s">
        <v>3976</v>
      </c>
    </row>
    <row r="119" spans="1:17" ht="14.4">
      <c r="A119" s="287" t="s">
        <v>7698</v>
      </c>
      <c r="B119" s="305">
        <v>55.921599999999998</v>
      </c>
      <c r="C119" s="305">
        <v>0.95955492799999997</v>
      </c>
      <c r="D119" s="305">
        <v>37.373600000000003</v>
      </c>
      <c r="E119" s="305">
        <v>44.824599999999997</v>
      </c>
      <c r="F119" s="268" t="s">
        <v>3979</v>
      </c>
      <c r="G119" s="268" t="s">
        <v>3975</v>
      </c>
      <c r="H119" s="309" t="s">
        <v>4968</v>
      </c>
      <c r="I119" s="287">
        <v>32.823974999999997</v>
      </c>
      <c r="J119" s="287">
        <v>34.248750000000001</v>
      </c>
      <c r="K119" s="287">
        <v>36.633000000000003</v>
      </c>
      <c r="L119" s="287">
        <v>40.328986037036998</v>
      </c>
      <c r="M119" s="287">
        <v>44.134999999999998</v>
      </c>
      <c r="N119" s="287">
        <v>46.470050000000001</v>
      </c>
      <c r="O119" s="287">
        <v>47.70805</v>
      </c>
      <c r="P119" s="287">
        <v>3.6906479693557901</v>
      </c>
      <c r="Q119" s="309" t="s">
        <v>3976</v>
      </c>
    </row>
    <row r="120" spans="1:17" ht="14.4">
      <c r="A120" s="287" t="s">
        <v>7699</v>
      </c>
      <c r="B120" s="305">
        <v>55.9285</v>
      </c>
      <c r="C120" s="305">
        <v>0.95442284700000002</v>
      </c>
      <c r="D120" s="305">
        <v>37.214300000000001</v>
      </c>
      <c r="E120" s="305">
        <v>44.508400000000002</v>
      </c>
      <c r="F120" s="268" t="s">
        <v>3979</v>
      </c>
      <c r="G120" s="268" t="s">
        <v>3975</v>
      </c>
      <c r="H120" s="309" t="s">
        <v>4968</v>
      </c>
      <c r="I120" s="287">
        <v>32.500999999999998</v>
      </c>
      <c r="J120" s="287">
        <v>33.852899999999998</v>
      </c>
      <c r="K120" s="287">
        <v>36.228999999999999</v>
      </c>
      <c r="L120" s="287">
        <v>39.864838888888897</v>
      </c>
      <c r="M120" s="287">
        <v>43.622</v>
      </c>
      <c r="N120" s="287">
        <v>45.884999999999998</v>
      </c>
      <c r="O120" s="287">
        <v>47.061075000000002</v>
      </c>
      <c r="P120" s="287">
        <v>3.6380937337057402</v>
      </c>
      <c r="Q120" s="309" t="s">
        <v>3976</v>
      </c>
    </row>
    <row r="121" spans="1:17" ht="14.4">
      <c r="A121" s="287" t="s">
        <v>7700</v>
      </c>
      <c r="B121" s="305">
        <v>55.934399999999997</v>
      </c>
      <c r="C121" s="305">
        <v>0.95808447600000002</v>
      </c>
      <c r="D121" s="305">
        <v>37.328000000000003</v>
      </c>
      <c r="E121" s="305">
        <v>44.726599999999998</v>
      </c>
      <c r="F121" s="268" t="s">
        <v>3979</v>
      </c>
      <c r="G121" s="268" t="s">
        <v>3975</v>
      </c>
      <c r="H121" s="309" t="s">
        <v>4968</v>
      </c>
      <c r="I121" s="287">
        <v>32.846899999999998</v>
      </c>
      <c r="J121" s="287">
        <v>34.240900000000003</v>
      </c>
      <c r="K121" s="287">
        <v>36.618000000000002</v>
      </c>
      <c r="L121" s="287">
        <v>40.305015407407403</v>
      </c>
      <c r="M121" s="287">
        <v>44.065150000000003</v>
      </c>
      <c r="N121" s="287">
        <v>46.399000000000001</v>
      </c>
      <c r="O121" s="287">
        <v>47.592100000000002</v>
      </c>
      <c r="P121" s="287">
        <v>3.6793452264352799</v>
      </c>
      <c r="Q121" s="309" t="s">
        <v>3976</v>
      </c>
    </row>
    <row r="122" spans="1:17" ht="14.4">
      <c r="A122" s="287" t="s">
        <v>7701</v>
      </c>
      <c r="B122" s="305">
        <v>55.939300000000003</v>
      </c>
      <c r="C122" s="305">
        <v>0.95722349900000003</v>
      </c>
      <c r="D122" s="305">
        <v>37.301299999999998</v>
      </c>
      <c r="E122" s="305">
        <v>44.7179</v>
      </c>
      <c r="F122" s="268" t="s">
        <v>3979</v>
      </c>
      <c r="G122" s="268" t="s">
        <v>3975</v>
      </c>
      <c r="H122" s="309" t="s">
        <v>4968</v>
      </c>
      <c r="I122" s="287">
        <v>32.811999999999998</v>
      </c>
      <c r="J122" s="287">
        <v>34.309849999999997</v>
      </c>
      <c r="K122" s="287">
        <v>36.667850000000001</v>
      </c>
      <c r="L122" s="287">
        <v>40.334949185185202</v>
      </c>
      <c r="M122" s="287">
        <v>44.102150000000002</v>
      </c>
      <c r="N122" s="287">
        <v>46.475050000000003</v>
      </c>
      <c r="O122" s="287">
        <v>47.694025000000003</v>
      </c>
      <c r="P122" s="287">
        <v>3.6817400242774099</v>
      </c>
      <c r="Q122" s="309" t="s">
        <v>3976</v>
      </c>
    </row>
    <row r="123" spans="1:17" ht="14.4">
      <c r="A123" s="287" t="s">
        <v>7702</v>
      </c>
      <c r="B123" s="305">
        <v>55.945300000000003</v>
      </c>
      <c r="C123" s="305">
        <v>0.96122382200000001</v>
      </c>
      <c r="D123" s="305">
        <v>37.425199999999997</v>
      </c>
      <c r="E123" s="305">
        <v>44.950600000000001</v>
      </c>
      <c r="F123" s="268" t="s">
        <v>3979</v>
      </c>
      <c r="G123" s="268" t="s">
        <v>3975</v>
      </c>
      <c r="H123" s="309" t="s">
        <v>4968</v>
      </c>
      <c r="I123" s="287">
        <v>32.937975000000002</v>
      </c>
      <c r="J123" s="287">
        <v>34.243949999999998</v>
      </c>
      <c r="K123" s="287">
        <v>36.632849999999998</v>
      </c>
      <c r="L123" s="287">
        <v>40.282060518518499</v>
      </c>
      <c r="M123" s="287">
        <v>44.063000000000002</v>
      </c>
      <c r="N123" s="287">
        <v>46.354149999999997</v>
      </c>
      <c r="O123" s="287">
        <v>47.498024999999998</v>
      </c>
      <c r="P123" s="287">
        <v>3.6566290020281</v>
      </c>
      <c r="Q123" s="309" t="s">
        <v>3976</v>
      </c>
    </row>
    <row r="124" spans="1:17" ht="14.4">
      <c r="A124" s="287" t="s">
        <v>7703</v>
      </c>
      <c r="B124" s="305">
        <v>55.950200000000002</v>
      </c>
      <c r="C124" s="305">
        <v>0.95817496400000002</v>
      </c>
      <c r="D124" s="305">
        <v>37.330800000000004</v>
      </c>
      <c r="E124" s="305">
        <v>44.764099999999999</v>
      </c>
      <c r="F124" s="268" t="s">
        <v>3979</v>
      </c>
      <c r="G124" s="268" t="s">
        <v>3975</v>
      </c>
      <c r="H124" s="309" t="s">
        <v>4968</v>
      </c>
      <c r="I124" s="287">
        <v>32.834924999999998</v>
      </c>
      <c r="J124" s="287">
        <v>34.2759</v>
      </c>
      <c r="K124" s="287">
        <v>36.613999999999997</v>
      </c>
      <c r="L124" s="287">
        <v>40.301531370370398</v>
      </c>
      <c r="M124" s="287">
        <v>44.067999999999998</v>
      </c>
      <c r="N124" s="287">
        <v>46.374200000000002</v>
      </c>
      <c r="O124" s="287">
        <v>47.552025</v>
      </c>
      <c r="P124" s="287">
        <v>3.6734497244431399</v>
      </c>
      <c r="Q124" s="309" t="s">
        <v>3976</v>
      </c>
    </row>
    <row r="125" spans="1:17" ht="14.4">
      <c r="A125" s="287" t="s">
        <v>7704</v>
      </c>
      <c r="B125" s="305">
        <v>55.966999999999999</v>
      </c>
      <c r="C125" s="305">
        <v>0.96228754500000002</v>
      </c>
      <c r="D125" s="305">
        <v>37.458100000000002</v>
      </c>
      <c r="E125" s="305">
        <v>44.979199999999999</v>
      </c>
      <c r="F125" s="268" t="s">
        <v>3979</v>
      </c>
      <c r="G125" s="268" t="s">
        <v>3975</v>
      </c>
      <c r="H125" s="309" t="s">
        <v>4968</v>
      </c>
      <c r="I125" s="287">
        <v>32.805</v>
      </c>
      <c r="J125" s="287">
        <v>34.255899999999997</v>
      </c>
      <c r="K125" s="287">
        <v>36.618850000000002</v>
      </c>
      <c r="L125" s="287">
        <v>40.2989987407407</v>
      </c>
      <c r="M125" s="287">
        <v>44.05115</v>
      </c>
      <c r="N125" s="287">
        <v>46.364100000000001</v>
      </c>
      <c r="O125" s="287">
        <v>47.542999999999999</v>
      </c>
      <c r="P125" s="287">
        <v>3.6617086420500899</v>
      </c>
      <c r="Q125" s="309" t="s">
        <v>3976</v>
      </c>
    </row>
    <row r="126" spans="1:17" ht="14.4">
      <c r="A126" s="287" t="s">
        <v>7705</v>
      </c>
      <c r="B126" s="305">
        <v>55.9679</v>
      </c>
      <c r="C126" s="305">
        <v>0.96341125400000005</v>
      </c>
      <c r="D126" s="305">
        <v>37.492699999999999</v>
      </c>
      <c r="E126" s="305">
        <v>45.101399999999998</v>
      </c>
      <c r="F126" s="268" t="s">
        <v>3979</v>
      </c>
      <c r="G126" s="268" t="s">
        <v>3975</v>
      </c>
      <c r="H126" s="309" t="s">
        <v>4968</v>
      </c>
      <c r="I126" s="287">
        <v>32.972875000000002</v>
      </c>
      <c r="J126" s="287">
        <v>34.289900000000003</v>
      </c>
      <c r="K126" s="287">
        <v>36.665849999999999</v>
      </c>
      <c r="L126" s="287">
        <v>40.320814962962999</v>
      </c>
      <c r="M126" s="287">
        <v>44.069000000000003</v>
      </c>
      <c r="N126" s="287">
        <v>46.36</v>
      </c>
      <c r="O126" s="287">
        <v>47.606025000000002</v>
      </c>
      <c r="P126" s="287">
        <v>3.6516551364024599</v>
      </c>
      <c r="Q126" s="309" t="s">
        <v>3976</v>
      </c>
    </row>
    <row r="127" spans="1:17" ht="14.4">
      <c r="A127" s="287" t="s">
        <v>7706</v>
      </c>
      <c r="B127" s="305">
        <v>55.969900000000003</v>
      </c>
      <c r="C127" s="305">
        <v>0.96716379799999996</v>
      </c>
      <c r="D127" s="305">
        <v>37.608199999999997</v>
      </c>
      <c r="E127" s="305">
        <v>45.368499999999997</v>
      </c>
      <c r="F127" s="268" t="s">
        <v>3979</v>
      </c>
      <c r="G127" s="268" t="s">
        <v>3975</v>
      </c>
      <c r="H127" s="309" t="s">
        <v>4968</v>
      </c>
      <c r="I127" s="287">
        <v>33.268875000000001</v>
      </c>
      <c r="J127" s="287">
        <v>34.690899999999999</v>
      </c>
      <c r="K127" s="287">
        <v>37.043999999999997</v>
      </c>
      <c r="L127" s="287">
        <v>40.761035407407398</v>
      </c>
      <c r="M127" s="287">
        <v>44.556150000000002</v>
      </c>
      <c r="N127" s="287">
        <v>46.864150000000002</v>
      </c>
      <c r="O127" s="287">
        <v>48.073025000000001</v>
      </c>
      <c r="P127" s="287">
        <v>3.6839357453615902</v>
      </c>
      <c r="Q127" s="309" t="s">
        <v>3976</v>
      </c>
    </row>
    <row r="128" spans="1:17" ht="14.4">
      <c r="A128" s="287" t="s">
        <v>7707</v>
      </c>
      <c r="B128" s="305">
        <v>55.9709</v>
      </c>
      <c r="C128" s="305">
        <v>0.96537553799999998</v>
      </c>
      <c r="D128" s="305">
        <v>37.553199999999997</v>
      </c>
      <c r="E128" s="305">
        <v>45.205199999999998</v>
      </c>
      <c r="F128" s="268" t="s">
        <v>3979</v>
      </c>
      <c r="G128" s="268" t="s">
        <v>3975</v>
      </c>
      <c r="H128" s="309" t="s">
        <v>4968</v>
      </c>
      <c r="I128" s="287">
        <v>33.265949999999997</v>
      </c>
      <c r="J128" s="287">
        <v>34.633000000000003</v>
      </c>
      <c r="K128" s="287">
        <v>37.042999999999999</v>
      </c>
      <c r="L128" s="287">
        <v>40.743131185185199</v>
      </c>
      <c r="M128" s="287">
        <v>44.505000000000003</v>
      </c>
      <c r="N128" s="287">
        <v>46.822049999999997</v>
      </c>
      <c r="O128" s="287">
        <v>47.957075000000003</v>
      </c>
      <c r="P128" s="287">
        <v>3.6768656280315102</v>
      </c>
      <c r="Q128" s="309" t="s">
        <v>3976</v>
      </c>
    </row>
    <row r="129" spans="1:17" ht="14.4">
      <c r="A129" s="287" t="s">
        <v>7708</v>
      </c>
      <c r="B129" s="305">
        <v>55.979799999999997</v>
      </c>
      <c r="C129" s="305">
        <v>0.95849140600000005</v>
      </c>
      <c r="D129" s="305">
        <v>37.340600000000002</v>
      </c>
      <c r="E129" s="305">
        <v>44.790399999999998</v>
      </c>
      <c r="F129" s="268" t="s">
        <v>3979</v>
      </c>
      <c r="G129" s="268" t="s">
        <v>3975</v>
      </c>
      <c r="H129" s="309" t="s">
        <v>4968</v>
      </c>
      <c r="I129" s="287">
        <v>32.894925000000001</v>
      </c>
      <c r="J129" s="287">
        <v>34.231900000000003</v>
      </c>
      <c r="K129" s="287">
        <v>36.611849999999997</v>
      </c>
      <c r="L129" s="287">
        <v>40.315899185185202</v>
      </c>
      <c r="M129" s="287">
        <v>44.125</v>
      </c>
      <c r="N129" s="287">
        <v>46.411099999999998</v>
      </c>
      <c r="O129" s="287">
        <v>47.603200000000001</v>
      </c>
      <c r="P129" s="287">
        <v>3.6779908383779598</v>
      </c>
      <c r="Q129" s="309" t="s">
        <v>3976</v>
      </c>
    </row>
    <row r="130" spans="1:17" ht="14.4">
      <c r="A130" s="287" t="s">
        <v>7709</v>
      </c>
      <c r="B130" s="305">
        <v>55.9985</v>
      </c>
      <c r="C130" s="305">
        <v>0.96521063200000001</v>
      </c>
      <c r="D130" s="305">
        <v>37.548200000000001</v>
      </c>
      <c r="E130" s="305">
        <v>45.166800000000002</v>
      </c>
      <c r="F130" s="268" t="s">
        <v>3979</v>
      </c>
      <c r="G130" s="268" t="s">
        <v>3975</v>
      </c>
      <c r="H130" s="309" t="s">
        <v>4968</v>
      </c>
      <c r="I130" s="287">
        <v>33.311999999999998</v>
      </c>
      <c r="J130" s="287">
        <v>34.629899999999999</v>
      </c>
      <c r="K130" s="287">
        <v>37.020000000000003</v>
      </c>
      <c r="L130" s="287">
        <v>40.729299592592596</v>
      </c>
      <c r="M130" s="287">
        <v>44.514000000000003</v>
      </c>
      <c r="N130" s="287">
        <v>46.795000000000002</v>
      </c>
      <c r="O130" s="287">
        <v>47.999025000000003</v>
      </c>
      <c r="P130" s="287">
        <v>3.67073163772036</v>
      </c>
      <c r="Q130" s="309" t="s">
        <v>3976</v>
      </c>
    </row>
    <row r="131" spans="1:17" ht="14.4">
      <c r="A131" s="287" t="s">
        <v>7710</v>
      </c>
      <c r="B131" s="305">
        <v>56.003</v>
      </c>
      <c r="C131" s="305">
        <v>0.87016199699999996</v>
      </c>
      <c r="D131" s="305">
        <v>34.468600000000002</v>
      </c>
      <c r="E131" s="305">
        <v>39.0608</v>
      </c>
      <c r="F131" s="268" t="s">
        <v>3979</v>
      </c>
      <c r="G131" s="268" t="s">
        <v>3975</v>
      </c>
      <c r="H131" s="309" t="s">
        <v>4968</v>
      </c>
      <c r="I131" s="287">
        <v>29.292974999999998</v>
      </c>
      <c r="J131" s="287">
        <v>30.587949999999999</v>
      </c>
      <c r="K131" s="287">
        <v>32.904000000000003</v>
      </c>
      <c r="L131" s="287">
        <v>36.3668034444444</v>
      </c>
      <c r="M131" s="287">
        <v>39.936149999999998</v>
      </c>
      <c r="N131" s="287">
        <v>42.223050000000001</v>
      </c>
      <c r="O131" s="287">
        <v>43.405050000000003</v>
      </c>
      <c r="P131" s="287">
        <v>3.5048591294848399</v>
      </c>
      <c r="Q131" s="309" t="s">
        <v>4005</v>
      </c>
    </row>
    <row r="132" spans="1:17" ht="14.4">
      <c r="A132" s="287" t="s">
        <v>7711</v>
      </c>
      <c r="B132" s="305">
        <v>56.006</v>
      </c>
      <c r="C132" s="305">
        <v>0.88401113399999998</v>
      </c>
      <c r="D132" s="305">
        <v>34.9377</v>
      </c>
      <c r="E132" s="305">
        <v>39.978900000000003</v>
      </c>
      <c r="F132" s="268" t="s">
        <v>3979</v>
      </c>
      <c r="G132" s="268" t="s">
        <v>3975</v>
      </c>
      <c r="H132" s="309" t="s">
        <v>4968</v>
      </c>
      <c r="I132" s="287">
        <v>29.593</v>
      </c>
      <c r="J132" s="287">
        <v>30.934950000000001</v>
      </c>
      <c r="K132" s="287">
        <v>33.285699999999999</v>
      </c>
      <c r="L132" s="287">
        <v>36.7583126296296</v>
      </c>
      <c r="M132" s="287">
        <v>40.337000000000003</v>
      </c>
      <c r="N132" s="287">
        <v>42.63205</v>
      </c>
      <c r="O132" s="287">
        <v>43.782024999999997</v>
      </c>
      <c r="P132" s="287">
        <v>3.5177323434751102</v>
      </c>
      <c r="Q132" s="309" t="s">
        <v>3976</v>
      </c>
    </row>
    <row r="133" spans="1:17" ht="14.4">
      <c r="A133" s="287" t="s">
        <v>7712</v>
      </c>
      <c r="B133" s="305">
        <v>56.006900000000002</v>
      </c>
      <c r="C133" s="305">
        <v>0.85790733600000002</v>
      </c>
      <c r="D133" s="305">
        <v>34.0473</v>
      </c>
      <c r="E133" s="305">
        <v>38.324399999999997</v>
      </c>
      <c r="F133" s="268" t="s">
        <v>3979</v>
      </c>
      <c r="G133" s="268" t="s">
        <v>3975</v>
      </c>
      <c r="H133" s="309" t="s">
        <v>4968</v>
      </c>
      <c r="I133" s="287">
        <v>28.9</v>
      </c>
      <c r="J133" s="287">
        <v>30.188949999999998</v>
      </c>
      <c r="K133" s="287">
        <v>32.484000000000002</v>
      </c>
      <c r="L133" s="287">
        <v>35.939824629629598</v>
      </c>
      <c r="M133" s="287">
        <v>39.512999999999998</v>
      </c>
      <c r="N133" s="287">
        <v>41.793050000000001</v>
      </c>
      <c r="O133" s="287">
        <v>42.89105</v>
      </c>
      <c r="P133" s="287">
        <v>3.4898121599324399</v>
      </c>
      <c r="Q133" s="309" t="s">
        <v>3976</v>
      </c>
    </row>
    <row r="134" spans="1:17" ht="14.4">
      <c r="A134" s="287" t="s">
        <v>7713</v>
      </c>
      <c r="B134" s="305">
        <v>56.008899999999997</v>
      </c>
      <c r="C134" s="305">
        <v>0.86395564899999999</v>
      </c>
      <c r="D134" s="305">
        <v>34.256</v>
      </c>
      <c r="E134" s="305">
        <v>38.685299999999998</v>
      </c>
      <c r="F134" s="268" t="s">
        <v>3979</v>
      </c>
      <c r="G134" s="268" t="s">
        <v>3975</v>
      </c>
      <c r="H134" s="309" t="s">
        <v>4968</v>
      </c>
      <c r="I134" s="287">
        <v>28.7669</v>
      </c>
      <c r="J134" s="287">
        <v>30.140750000000001</v>
      </c>
      <c r="K134" s="287">
        <v>32.441000000000003</v>
      </c>
      <c r="L134" s="287">
        <v>35.905471592592598</v>
      </c>
      <c r="M134" s="287">
        <v>39.488999999999997</v>
      </c>
      <c r="N134" s="287">
        <v>41.728999999999999</v>
      </c>
      <c r="O134" s="287">
        <v>42.888024999999999</v>
      </c>
      <c r="P134" s="287">
        <v>3.4997076894767001</v>
      </c>
      <c r="Q134" s="309" t="s">
        <v>3976</v>
      </c>
    </row>
    <row r="135" spans="1:17" ht="14.4">
      <c r="A135" s="287" t="s">
        <v>7714</v>
      </c>
      <c r="B135" s="305">
        <v>56.023499999999999</v>
      </c>
      <c r="C135" s="305">
        <v>0.85820047200000005</v>
      </c>
      <c r="D135" s="305">
        <v>34.057499999999997</v>
      </c>
      <c r="E135" s="305">
        <v>38.296700000000001</v>
      </c>
      <c r="F135" s="268" t="s">
        <v>3979</v>
      </c>
      <c r="G135" s="268" t="s">
        <v>3975</v>
      </c>
      <c r="H135" s="309" t="s">
        <v>4968</v>
      </c>
      <c r="I135" s="287">
        <v>28.888925</v>
      </c>
      <c r="J135" s="287">
        <v>30.133949999999999</v>
      </c>
      <c r="K135" s="287">
        <v>32.437849999999997</v>
      </c>
      <c r="L135" s="287">
        <v>35.931629370370402</v>
      </c>
      <c r="M135" s="287">
        <v>39.512999999999998</v>
      </c>
      <c r="N135" s="287">
        <v>41.667099999999998</v>
      </c>
      <c r="O135" s="287">
        <v>42.873199999999997</v>
      </c>
      <c r="P135" s="287">
        <v>3.49038922164228</v>
      </c>
      <c r="Q135" s="309" t="s">
        <v>3976</v>
      </c>
    </row>
    <row r="136" spans="1:17" ht="14.4">
      <c r="A136" s="287" t="s">
        <v>7715</v>
      </c>
      <c r="B136" s="305">
        <v>56.0259</v>
      </c>
      <c r="C136" s="305">
        <v>0.835802987</v>
      </c>
      <c r="D136" s="305">
        <v>33.271900000000002</v>
      </c>
      <c r="E136" s="305">
        <v>36.905200000000001</v>
      </c>
      <c r="F136" s="268" t="s">
        <v>3979</v>
      </c>
      <c r="G136" s="268" t="s">
        <v>3975</v>
      </c>
      <c r="H136" s="309" t="s">
        <v>4968</v>
      </c>
      <c r="I136" s="287">
        <v>28.045950000000001</v>
      </c>
      <c r="J136" s="287">
        <v>29.380849999999999</v>
      </c>
      <c r="K136" s="287">
        <v>31.63485</v>
      </c>
      <c r="L136" s="287">
        <v>35.020297222222197</v>
      </c>
      <c r="M136" s="287">
        <v>38.506149999999998</v>
      </c>
      <c r="N136" s="287">
        <v>40.741050000000001</v>
      </c>
      <c r="O136" s="287">
        <v>41.981025000000002</v>
      </c>
      <c r="P136" s="287">
        <v>3.4389895852058099</v>
      </c>
      <c r="Q136" s="309" t="s">
        <v>3976</v>
      </c>
    </row>
    <row r="137" spans="1:17" ht="14.4">
      <c r="A137" s="287" t="s">
        <v>7716</v>
      </c>
      <c r="B137" s="305">
        <v>56.027700000000003</v>
      </c>
      <c r="C137" s="305">
        <v>0.84662322999999995</v>
      </c>
      <c r="D137" s="305">
        <v>33.654000000000003</v>
      </c>
      <c r="E137" s="305">
        <v>37.616900000000001</v>
      </c>
      <c r="F137" s="268" t="s">
        <v>3979</v>
      </c>
      <c r="G137" s="268" t="s">
        <v>3975</v>
      </c>
      <c r="H137" s="309" t="s">
        <v>4968</v>
      </c>
      <c r="I137" s="287">
        <v>28.486899999999999</v>
      </c>
      <c r="J137" s="287">
        <v>29.774999999999999</v>
      </c>
      <c r="K137" s="287">
        <v>31.992000000000001</v>
      </c>
      <c r="L137" s="287">
        <v>35.478170777777798</v>
      </c>
      <c r="M137" s="287">
        <v>39.020000000000003</v>
      </c>
      <c r="N137" s="287">
        <v>41.191049999999997</v>
      </c>
      <c r="O137" s="287">
        <v>42.409149999999997</v>
      </c>
      <c r="P137" s="287">
        <v>3.4736294966793602</v>
      </c>
      <c r="Q137" s="309" t="s">
        <v>3976</v>
      </c>
    </row>
    <row r="138" spans="1:17" ht="14.4">
      <c r="A138" s="287" t="s">
        <v>7717</v>
      </c>
      <c r="B138" s="305">
        <v>56.031300000000002</v>
      </c>
      <c r="C138" s="305">
        <v>0.83694182399999995</v>
      </c>
      <c r="D138" s="305">
        <v>33.312399999999997</v>
      </c>
      <c r="E138" s="305">
        <v>36.953499999999998</v>
      </c>
      <c r="F138" s="268" t="s">
        <v>3979</v>
      </c>
      <c r="G138" s="268" t="s">
        <v>3975</v>
      </c>
      <c r="H138" s="309" t="s">
        <v>4968</v>
      </c>
      <c r="I138" s="287">
        <v>27.971975</v>
      </c>
      <c r="J138" s="287">
        <v>29.344950000000001</v>
      </c>
      <c r="K138" s="287">
        <v>31.617999999999999</v>
      </c>
      <c r="L138" s="287">
        <v>35.029829740740702</v>
      </c>
      <c r="M138" s="287">
        <v>38.578150000000001</v>
      </c>
      <c r="N138" s="287">
        <v>40.766199999999998</v>
      </c>
      <c r="O138" s="287">
        <v>41.927999999999997</v>
      </c>
      <c r="P138" s="287">
        <v>3.45459416958965</v>
      </c>
      <c r="Q138" s="309" t="s">
        <v>3976</v>
      </c>
    </row>
    <row r="139" spans="1:17" ht="14.4">
      <c r="A139" s="287" t="s">
        <v>7718</v>
      </c>
      <c r="B139" s="305">
        <v>56.038699999999999</v>
      </c>
      <c r="C139" s="305">
        <v>0.84201363200000001</v>
      </c>
      <c r="D139" s="305">
        <v>33.491799999999998</v>
      </c>
      <c r="E139" s="305">
        <v>37.298299999999998</v>
      </c>
      <c r="F139" s="268" t="s">
        <v>3979</v>
      </c>
      <c r="G139" s="268" t="s">
        <v>3975</v>
      </c>
      <c r="H139" s="309" t="s">
        <v>4968</v>
      </c>
      <c r="I139" s="287">
        <v>27.950875</v>
      </c>
      <c r="J139" s="287">
        <v>29.34695</v>
      </c>
      <c r="K139" s="287">
        <v>31.60285</v>
      </c>
      <c r="L139" s="287">
        <v>35.026925296296298</v>
      </c>
      <c r="M139" s="287">
        <v>38.568150000000003</v>
      </c>
      <c r="N139" s="287">
        <v>40.758049999999997</v>
      </c>
      <c r="O139" s="287">
        <v>41.995049999999999</v>
      </c>
      <c r="P139" s="287">
        <v>3.4647535821720901</v>
      </c>
      <c r="Q139" s="309" t="s">
        <v>3976</v>
      </c>
    </row>
    <row r="140" spans="1:17" ht="14.4">
      <c r="A140" s="287" t="s">
        <v>7719</v>
      </c>
      <c r="B140" s="305">
        <v>56.040500000000002</v>
      </c>
      <c r="C140" s="305">
        <v>0.82600175099999995</v>
      </c>
      <c r="D140" s="305">
        <v>32.921500000000002</v>
      </c>
      <c r="E140" s="305">
        <v>36.266599999999997</v>
      </c>
      <c r="F140" s="268" t="s">
        <v>3979</v>
      </c>
      <c r="G140" s="268" t="s">
        <v>3975</v>
      </c>
      <c r="H140" s="309" t="s">
        <v>4968</v>
      </c>
      <c r="I140" s="287">
        <v>27.745875000000002</v>
      </c>
      <c r="J140" s="287">
        <v>28.9419</v>
      </c>
      <c r="K140" s="287">
        <v>31.23385</v>
      </c>
      <c r="L140" s="287">
        <v>34.593011555555599</v>
      </c>
      <c r="M140" s="287">
        <v>38.073</v>
      </c>
      <c r="N140" s="287">
        <v>40.282049999999998</v>
      </c>
      <c r="O140" s="287">
        <v>41.377049999999997</v>
      </c>
      <c r="P140" s="287">
        <v>3.4121158510735299</v>
      </c>
      <c r="Q140" s="309" t="s">
        <v>3976</v>
      </c>
    </row>
    <row r="141" spans="1:17" ht="14.4">
      <c r="A141" s="287" t="s">
        <v>7720</v>
      </c>
      <c r="B141" s="305">
        <v>56.048000000000002</v>
      </c>
      <c r="C141" s="305">
        <v>0.82626176399999995</v>
      </c>
      <c r="D141" s="305">
        <v>32.930799999999998</v>
      </c>
      <c r="E141" s="305">
        <v>36.285899999999998</v>
      </c>
      <c r="F141" s="268" t="s">
        <v>3979</v>
      </c>
      <c r="G141" s="268" t="s">
        <v>3975</v>
      </c>
      <c r="H141" s="309" t="s">
        <v>4968</v>
      </c>
      <c r="I141" s="287">
        <v>27.733000000000001</v>
      </c>
      <c r="J141" s="287">
        <v>28.943999999999999</v>
      </c>
      <c r="K141" s="287">
        <v>31.162849999999999</v>
      </c>
      <c r="L141" s="287">
        <v>34.576822851851901</v>
      </c>
      <c r="M141" s="287">
        <v>38.065300000000001</v>
      </c>
      <c r="N141" s="287">
        <v>40.275100000000002</v>
      </c>
      <c r="O141" s="287">
        <v>41.409125000000003</v>
      </c>
      <c r="P141" s="287">
        <v>3.42571585849474</v>
      </c>
      <c r="Q141" s="309" t="s">
        <v>3976</v>
      </c>
    </row>
    <row r="142" spans="1:17" ht="14.4">
      <c r="A142" s="287" t="s">
        <v>7721</v>
      </c>
      <c r="B142" s="305">
        <v>56.057200000000002</v>
      </c>
      <c r="C142" s="305">
        <v>0.83538765999999998</v>
      </c>
      <c r="D142" s="305">
        <v>33.257100000000001</v>
      </c>
      <c r="E142" s="305">
        <v>36.872300000000003</v>
      </c>
      <c r="F142" s="268" t="s">
        <v>3979</v>
      </c>
      <c r="G142" s="268" t="s">
        <v>3975</v>
      </c>
      <c r="H142" s="309" t="s">
        <v>4968</v>
      </c>
      <c r="I142" s="287">
        <v>28.062899999999999</v>
      </c>
      <c r="J142" s="287">
        <v>29.351849999999999</v>
      </c>
      <c r="K142" s="287">
        <v>31.581</v>
      </c>
      <c r="L142" s="287">
        <v>35.0227836296296</v>
      </c>
      <c r="M142" s="287">
        <v>38.564</v>
      </c>
      <c r="N142" s="287">
        <v>40.801099999999998</v>
      </c>
      <c r="O142" s="287">
        <v>42.042050000000003</v>
      </c>
      <c r="P142" s="287">
        <v>3.4640755608336602</v>
      </c>
      <c r="Q142" s="309" t="s">
        <v>3976</v>
      </c>
    </row>
    <row r="143" spans="1:17" ht="14.4">
      <c r="A143" s="287" t="s">
        <v>7722</v>
      </c>
      <c r="B143" s="305">
        <v>56.062600000000003</v>
      </c>
      <c r="C143" s="305">
        <v>0.84535573100000005</v>
      </c>
      <c r="D143" s="305">
        <v>33.609499999999997</v>
      </c>
      <c r="E143" s="305">
        <v>37.465000000000003</v>
      </c>
      <c r="F143" s="268" t="s">
        <v>3979</v>
      </c>
      <c r="G143" s="268" t="s">
        <v>3975</v>
      </c>
      <c r="H143" s="309" t="s">
        <v>4968</v>
      </c>
      <c r="I143" s="287">
        <v>28.390999999999998</v>
      </c>
      <c r="J143" s="287">
        <v>29.8338</v>
      </c>
      <c r="K143" s="287">
        <v>32.00685</v>
      </c>
      <c r="L143" s="287">
        <v>35.467586888888903</v>
      </c>
      <c r="M143" s="287">
        <v>39.012149999999998</v>
      </c>
      <c r="N143" s="287">
        <v>41.220999999999997</v>
      </c>
      <c r="O143" s="287">
        <v>42.432000000000002</v>
      </c>
      <c r="P143" s="287">
        <v>3.4721968321436099</v>
      </c>
      <c r="Q143" s="309" t="s">
        <v>3976</v>
      </c>
    </row>
    <row r="144" spans="1:17" ht="14.4">
      <c r="A144" s="287" t="s">
        <v>7723</v>
      </c>
      <c r="B144" s="305">
        <v>56.067599999999999</v>
      </c>
      <c r="C144" s="305">
        <v>0.83280368900000001</v>
      </c>
      <c r="D144" s="305">
        <v>33.165100000000002</v>
      </c>
      <c r="E144" s="305">
        <v>36.708199999999998</v>
      </c>
      <c r="F144" s="268" t="s">
        <v>3979</v>
      </c>
      <c r="G144" s="268" t="s">
        <v>3975</v>
      </c>
      <c r="H144" s="309" t="s">
        <v>4968</v>
      </c>
      <c r="I144" s="287">
        <v>27.617000000000001</v>
      </c>
      <c r="J144" s="287">
        <v>28.930949999999999</v>
      </c>
      <c r="K144" s="287">
        <v>31.128</v>
      </c>
      <c r="L144" s="287">
        <v>34.576922222222201</v>
      </c>
      <c r="M144" s="287">
        <v>38.084000000000003</v>
      </c>
      <c r="N144" s="287">
        <v>40.304000000000002</v>
      </c>
      <c r="O144" s="287">
        <v>41.498024999999998</v>
      </c>
      <c r="P144" s="287">
        <v>3.4471093463058802</v>
      </c>
      <c r="Q144" s="309" t="s">
        <v>3976</v>
      </c>
    </row>
    <row r="145" spans="1:17" ht="14.4">
      <c r="A145" s="287" t="s">
        <v>7724</v>
      </c>
      <c r="B145" s="305">
        <v>56.0792</v>
      </c>
      <c r="C145" s="305">
        <v>0.83126353900000005</v>
      </c>
      <c r="D145" s="305">
        <v>33.110100000000003</v>
      </c>
      <c r="E145" s="305">
        <v>36.597200000000001</v>
      </c>
      <c r="F145" s="268" t="s">
        <v>3979</v>
      </c>
      <c r="G145" s="268" t="s">
        <v>3975</v>
      </c>
      <c r="H145" s="309" t="s">
        <v>4968</v>
      </c>
      <c r="I145" s="287">
        <v>27.623975000000002</v>
      </c>
      <c r="J145" s="287">
        <v>28.905850000000001</v>
      </c>
      <c r="K145" s="287">
        <v>31.204000000000001</v>
      </c>
      <c r="L145" s="287">
        <v>34.598528370370403</v>
      </c>
      <c r="M145" s="287">
        <v>38.101999999999997</v>
      </c>
      <c r="N145" s="287">
        <v>40.328099999999999</v>
      </c>
      <c r="O145" s="287">
        <v>41.465074999999999</v>
      </c>
      <c r="P145" s="287">
        <v>3.4350557967897801</v>
      </c>
      <c r="Q145" s="309" t="s">
        <v>3976</v>
      </c>
    </row>
    <row r="146" spans="1:17" ht="14.4">
      <c r="A146" s="287" t="s">
        <v>7725</v>
      </c>
      <c r="B146" s="305">
        <v>56.089100000000002</v>
      </c>
      <c r="C146" s="305">
        <v>0.82455512099999995</v>
      </c>
      <c r="D146" s="305">
        <v>32.869399999999999</v>
      </c>
      <c r="E146" s="305">
        <v>36.179000000000002</v>
      </c>
      <c r="F146" s="268" t="s">
        <v>3979</v>
      </c>
      <c r="G146" s="268" t="s">
        <v>3975</v>
      </c>
      <c r="H146" s="309" t="s">
        <v>4968</v>
      </c>
      <c r="I146" s="287">
        <v>27.205874999999999</v>
      </c>
      <c r="J146" s="287">
        <v>28.56795</v>
      </c>
      <c r="K146" s="287">
        <v>30.74485</v>
      </c>
      <c r="L146" s="287">
        <v>34.156293222222203</v>
      </c>
      <c r="M146" s="287">
        <v>37.644300000000001</v>
      </c>
      <c r="N146" s="287">
        <v>39.811100000000003</v>
      </c>
      <c r="O146" s="287">
        <v>40.939025000000001</v>
      </c>
      <c r="P146" s="287">
        <v>3.4128888941023998</v>
      </c>
      <c r="Q146" s="309" t="s">
        <v>3976</v>
      </c>
    </row>
    <row r="147" spans="1:17" ht="14.4">
      <c r="A147" s="287" t="s">
        <v>7726</v>
      </c>
      <c r="B147" s="305">
        <v>56.133699999999997</v>
      </c>
      <c r="C147" s="305">
        <v>0.84271589400000002</v>
      </c>
      <c r="D147" s="305">
        <v>33.516599999999997</v>
      </c>
      <c r="E147" s="305">
        <v>37.344700000000003</v>
      </c>
      <c r="F147" s="268" t="s">
        <v>3979</v>
      </c>
      <c r="G147" s="268" t="s">
        <v>3975</v>
      </c>
      <c r="H147" s="304" t="s">
        <v>4967</v>
      </c>
      <c r="I147" s="287">
        <v>28.164999999999999</v>
      </c>
      <c r="J147" s="287">
        <v>29.385950000000001</v>
      </c>
      <c r="K147" s="287">
        <v>31.615849999999998</v>
      </c>
      <c r="L147" s="287">
        <v>35.0508898518518</v>
      </c>
      <c r="M147" s="287">
        <v>38.564</v>
      </c>
      <c r="N147" s="287">
        <v>40.790149999999997</v>
      </c>
      <c r="O147" s="287">
        <v>41.968024999999997</v>
      </c>
      <c r="P147" s="287">
        <v>3.4476208436258999</v>
      </c>
      <c r="Q147" s="309" t="s">
        <v>3980</v>
      </c>
    </row>
    <row r="148" spans="1:17" ht="14.4">
      <c r="A148" s="287" t="s">
        <v>7727</v>
      </c>
      <c r="B148" s="305">
        <v>56.773899999999998</v>
      </c>
      <c r="C148" s="305">
        <v>0.81848408900000003</v>
      </c>
      <c r="D148" s="305">
        <v>32.649900000000002</v>
      </c>
      <c r="E148" s="305">
        <v>35.8065</v>
      </c>
      <c r="F148" s="268" t="s">
        <v>3979</v>
      </c>
      <c r="G148" s="268" t="s">
        <v>3975</v>
      </c>
      <c r="H148" s="304" t="s">
        <v>4967</v>
      </c>
      <c r="I148" s="287">
        <v>27.312925</v>
      </c>
      <c r="J148" s="287">
        <v>28.58295</v>
      </c>
      <c r="K148" s="287">
        <v>30.748850000000001</v>
      </c>
      <c r="L148" s="287">
        <v>34.155991148148097</v>
      </c>
      <c r="M148" s="287">
        <v>37.658999999999999</v>
      </c>
      <c r="N148" s="287">
        <v>39.8461</v>
      </c>
      <c r="O148" s="287">
        <v>41.061275000000002</v>
      </c>
      <c r="P148" s="287">
        <v>3.4147729357790602</v>
      </c>
      <c r="Q148" s="309" t="s">
        <v>3980</v>
      </c>
    </row>
    <row r="149" spans="1:17" ht="14.4">
      <c r="A149" s="287" t="s">
        <v>7728</v>
      </c>
      <c r="B149" s="305">
        <v>57.066099999999999</v>
      </c>
      <c r="C149" s="305">
        <v>0.82491206299999997</v>
      </c>
      <c r="D149" s="305">
        <v>32.882300000000001</v>
      </c>
      <c r="E149" s="305">
        <v>36.228999999999999</v>
      </c>
      <c r="F149" s="268" t="s">
        <v>3979</v>
      </c>
      <c r="G149" s="268" t="s">
        <v>3975</v>
      </c>
      <c r="H149" s="304" t="s">
        <v>4967</v>
      </c>
      <c r="I149" s="287">
        <v>27.232824999999998</v>
      </c>
      <c r="J149" s="287">
        <v>28.512799999999999</v>
      </c>
      <c r="K149" s="287">
        <v>30.742000000000001</v>
      </c>
      <c r="L149" s="287">
        <v>34.144960074074099</v>
      </c>
      <c r="M149" s="287">
        <v>37.624000000000002</v>
      </c>
      <c r="N149" s="287">
        <v>39.819099999999999</v>
      </c>
      <c r="O149" s="287">
        <v>41.021000000000001</v>
      </c>
      <c r="P149" s="287">
        <v>3.41939370093719</v>
      </c>
      <c r="Q149" s="309" t="s">
        <v>3980</v>
      </c>
    </row>
    <row r="150" spans="1:17" ht="18" customHeight="1">
      <c r="A150" s="287" t="s">
        <v>7729</v>
      </c>
      <c r="B150" s="305">
        <v>57.580199999999998</v>
      </c>
      <c r="C150" s="305">
        <v>0.77884407300000003</v>
      </c>
      <c r="D150" s="305">
        <v>31.1752</v>
      </c>
      <c r="E150" s="305">
        <v>33.290900000000001</v>
      </c>
      <c r="F150" s="268" t="s">
        <v>3979</v>
      </c>
      <c r="G150" s="268" t="s">
        <v>3975</v>
      </c>
      <c r="H150" s="304" t="s">
        <v>4967</v>
      </c>
      <c r="I150" s="287">
        <v>25.638925</v>
      </c>
      <c r="J150" s="287">
        <v>26.891950000000001</v>
      </c>
      <c r="K150" s="287">
        <v>29.042000000000002</v>
      </c>
      <c r="L150" s="287">
        <v>32.393306777777802</v>
      </c>
      <c r="M150" s="287">
        <v>35.832999999999998</v>
      </c>
      <c r="N150" s="287">
        <v>37.998049999999999</v>
      </c>
      <c r="O150" s="287">
        <v>39.109074999999997</v>
      </c>
      <c r="P150" s="287">
        <v>3.35838485736494</v>
      </c>
      <c r="Q150" s="309" t="s">
        <v>3980</v>
      </c>
    </row>
    <row r="151" spans="1:17" ht="14.4">
      <c r="A151" s="287" t="s">
        <v>7730</v>
      </c>
      <c r="B151" s="306">
        <v>33.11534837</v>
      </c>
      <c r="C151" s="307">
        <v>0.90702123933626499</v>
      </c>
      <c r="D151" s="263"/>
      <c r="E151" s="263"/>
      <c r="F151" s="268" t="s">
        <v>3979</v>
      </c>
      <c r="G151" s="268" t="s">
        <v>3975</v>
      </c>
      <c r="H151" s="299" t="s">
        <v>4482</v>
      </c>
      <c r="I151" s="287">
        <v>30.884924999999999</v>
      </c>
      <c r="J151" s="287">
        <v>32.1937</v>
      </c>
      <c r="K151" s="287">
        <v>34.55885</v>
      </c>
      <c r="L151" s="287">
        <v>38.100740851851903</v>
      </c>
      <c r="M151" s="287">
        <v>41.762149999999998</v>
      </c>
      <c r="N151" s="287">
        <v>43.982050000000001</v>
      </c>
      <c r="O151" s="287">
        <v>45.213025000000002</v>
      </c>
      <c r="P151" s="287">
        <v>3.5680158838662401</v>
      </c>
      <c r="Q151" s="309" t="s">
        <v>3980</v>
      </c>
    </row>
    <row r="152" spans="1:17" ht="12">
      <c r="H152" s="303"/>
    </row>
  </sheetData>
  <sortState ref="B2:L248">
    <sortCondition ref="G2:G248"/>
  </sortState>
  <mergeCells count="1">
    <mergeCell ref="I1:P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P1" zoomScale="145" zoomScaleNormal="145" workbookViewId="0">
      <selection activeCell="AC13" sqref="AC13"/>
    </sheetView>
  </sheetViews>
  <sheetFormatPr defaultColWidth="8.77734375" defaultRowHeight="10.8"/>
  <cols>
    <col min="1" max="5" width="8.77734375" style="81"/>
    <col min="6" max="17" width="8.77734375" style="321"/>
    <col min="18" max="25" width="6.5546875" style="81" customWidth="1"/>
    <col min="26" max="16384" width="8.77734375" style="81"/>
  </cols>
  <sheetData>
    <row r="1" spans="1:26" ht="14.4">
      <c r="R1" s="439" t="s">
        <v>9522</v>
      </c>
      <c r="S1" s="440"/>
      <c r="T1" s="440"/>
      <c r="U1" s="440"/>
      <c r="V1" s="440"/>
      <c r="W1" s="440"/>
      <c r="X1" s="440"/>
      <c r="Y1" s="440"/>
      <c r="Z1" s="230"/>
    </row>
    <row r="2" spans="1:26" ht="11.4" thickBot="1">
      <c r="A2" s="117" t="s">
        <v>4972</v>
      </c>
      <c r="B2" s="203" t="s">
        <v>4949</v>
      </c>
      <c r="C2" s="223" t="s">
        <v>4950</v>
      </c>
      <c r="D2" s="330" t="s">
        <v>4951</v>
      </c>
      <c r="E2" s="330" t="s">
        <v>3622</v>
      </c>
      <c r="F2" s="331" t="s">
        <v>4954</v>
      </c>
      <c r="G2" s="331">
        <v>0.05</v>
      </c>
      <c r="H2" s="331">
        <v>0.5</v>
      </c>
      <c r="I2" s="331">
        <v>0.95</v>
      </c>
      <c r="J2" s="331" t="s">
        <v>3638</v>
      </c>
      <c r="K2" s="331" t="s">
        <v>4956</v>
      </c>
      <c r="L2" s="331" t="s">
        <v>4957</v>
      </c>
      <c r="M2" s="331" t="s">
        <v>4958</v>
      </c>
      <c r="N2" s="331" t="s">
        <v>4481</v>
      </c>
      <c r="O2" s="331" t="s">
        <v>4959</v>
      </c>
      <c r="P2" s="331" t="s">
        <v>4960</v>
      </c>
      <c r="Q2" s="331" t="s">
        <v>4480</v>
      </c>
      <c r="R2" s="251">
        <v>2.5000000000000001E-2</v>
      </c>
      <c r="S2" s="251">
        <v>0.05</v>
      </c>
      <c r="T2" s="251">
        <v>0.15</v>
      </c>
      <c r="U2" s="251" t="s">
        <v>9519</v>
      </c>
      <c r="V2" s="251">
        <v>0.85</v>
      </c>
      <c r="W2" s="251">
        <v>0.95</v>
      </c>
      <c r="X2" s="251">
        <v>0.97499999999999998</v>
      </c>
      <c r="Y2" s="251" t="s">
        <v>9518</v>
      </c>
      <c r="Z2" s="70" t="s">
        <v>4</v>
      </c>
    </row>
    <row r="3" spans="1:26" ht="11.4" thickTop="1">
      <c r="A3" s="323" t="s">
        <v>7731</v>
      </c>
      <c r="B3" s="9" t="s">
        <v>4952</v>
      </c>
      <c r="C3" s="323">
        <v>402.1</v>
      </c>
      <c r="D3" s="324"/>
      <c r="E3" s="324">
        <v>41.448648834019203</v>
      </c>
      <c r="F3" s="322">
        <v>0.68152205732216509</v>
      </c>
      <c r="G3" s="322">
        <v>20.504001539436398</v>
      </c>
      <c r="H3" s="322">
        <v>27.110415042881002</v>
      </c>
      <c r="I3" s="322">
        <v>34.101463526919296</v>
      </c>
      <c r="J3" s="322">
        <v>0.227110794360253</v>
      </c>
      <c r="K3" s="322">
        <v>0.24987263507085608</v>
      </c>
      <c r="L3" s="322">
        <v>25.642109154228503</v>
      </c>
      <c r="M3" s="322">
        <v>1.8132450264920523</v>
      </c>
      <c r="N3" s="322">
        <v>6.8111097773927529E-2</v>
      </c>
      <c r="O3" s="322">
        <v>2.7872560320469821</v>
      </c>
      <c r="P3" s="322">
        <v>2.607276100389166</v>
      </c>
      <c r="Q3" s="322">
        <v>-0.17997993165781612</v>
      </c>
      <c r="R3" s="287">
        <v>21.451975000000001</v>
      </c>
      <c r="S3" s="287">
        <v>22.64095</v>
      </c>
      <c r="T3" s="287">
        <v>24.870999999999999</v>
      </c>
      <c r="U3" s="287">
        <v>27.987832333333301</v>
      </c>
      <c r="V3" s="287">
        <v>31.218</v>
      </c>
      <c r="W3" s="287">
        <v>33.3001</v>
      </c>
      <c r="X3" s="287">
        <v>34.423099999999998</v>
      </c>
      <c r="Y3" s="287">
        <v>3.20527346303132</v>
      </c>
      <c r="Z3" s="325" t="s">
        <v>4955</v>
      </c>
    </row>
    <row r="4" spans="1:26">
      <c r="A4" s="323" t="s">
        <v>7732</v>
      </c>
      <c r="B4" s="9" t="s">
        <v>4952</v>
      </c>
      <c r="C4" s="323">
        <v>420.8</v>
      </c>
      <c r="D4" s="324"/>
      <c r="E4" s="332">
        <v>41.765445816186599</v>
      </c>
      <c r="F4" s="400">
        <v>0.67866548974439067</v>
      </c>
      <c r="G4" s="322">
        <v>20.2791152047119</v>
      </c>
      <c r="H4" s="322">
        <v>26.919427846125501</v>
      </c>
      <c r="I4" s="322">
        <v>33.840250001680602</v>
      </c>
      <c r="J4" s="327">
        <v>0.56479157574514005</v>
      </c>
      <c r="K4" s="322">
        <v>0.22609640297158209</v>
      </c>
      <c r="L4" s="322">
        <v>26.776010435206736</v>
      </c>
      <c r="M4" s="322">
        <v>2.0261607731451265</v>
      </c>
      <c r="N4" s="322">
        <v>7.0323924891470324E-2</v>
      </c>
      <c r="O4" s="322">
        <v>2.7730263708808418</v>
      </c>
      <c r="P4" s="322">
        <v>2.5965759048371977</v>
      </c>
      <c r="Q4" s="322">
        <v>-0.17645046604364412</v>
      </c>
      <c r="R4" s="287">
        <v>21.442</v>
      </c>
      <c r="S4" s="287">
        <v>22.639949999999999</v>
      </c>
      <c r="T4" s="287">
        <v>24.792999999999999</v>
      </c>
      <c r="U4" s="287">
        <v>27.989918703703701</v>
      </c>
      <c r="V4" s="287">
        <v>31.216000000000001</v>
      </c>
      <c r="W4" s="287">
        <v>33.357999999999997</v>
      </c>
      <c r="X4" s="287">
        <v>34.477074999999999</v>
      </c>
      <c r="Y4" s="287">
        <v>3.21989229156714</v>
      </c>
      <c r="Z4" s="325" t="s">
        <v>4955</v>
      </c>
    </row>
    <row r="5" spans="1:26">
      <c r="A5" s="323" t="s">
        <v>7733</v>
      </c>
      <c r="B5" s="9" t="s">
        <v>4952</v>
      </c>
      <c r="C5" s="323">
        <v>434.1</v>
      </c>
      <c r="D5" s="324"/>
      <c r="E5" s="324">
        <v>41.990761316872401</v>
      </c>
      <c r="F5" s="322">
        <v>0.68787745083911189</v>
      </c>
      <c r="G5" s="322">
        <v>20.789886726906101</v>
      </c>
      <c r="H5" s="322">
        <v>27.4883227077102</v>
      </c>
      <c r="I5" s="322">
        <v>34.490193376935501</v>
      </c>
      <c r="J5" s="322">
        <v>0.27969913002409702</v>
      </c>
      <c r="K5" s="322">
        <v>0.24712022357639574</v>
      </c>
      <c r="L5" s="322">
        <v>25.741334345293325</v>
      </c>
      <c r="M5" s="322">
        <v>1.7140900079308607</v>
      </c>
      <c r="N5" s="322">
        <v>7.4781591525462626E-2</v>
      </c>
      <c r="O5" s="322">
        <v>2.7928394856822338</v>
      </c>
      <c r="P5" s="322">
        <v>2.6312766489319612</v>
      </c>
      <c r="Q5" s="322">
        <v>-0.16156283675027261</v>
      </c>
      <c r="R5" s="287">
        <v>21.843</v>
      </c>
      <c r="S5" s="287">
        <v>23.066949999999999</v>
      </c>
      <c r="T5" s="287">
        <v>25.204999999999998</v>
      </c>
      <c r="U5" s="287">
        <v>28.444696222222198</v>
      </c>
      <c r="V5" s="287">
        <v>31.704999999999998</v>
      </c>
      <c r="W5" s="287">
        <v>33.807049999999997</v>
      </c>
      <c r="X5" s="287">
        <v>34.974125000000001</v>
      </c>
      <c r="Y5" s="287">
        <v>3.24925716322366</v>
      </c>
      <c r="Z5" s="325" t="s">
        <v>4955</v>
      </c>
    </row>
    <row r="6" spans="1:26">
      <c r="A6" s="323" t="s">
        <v>7734</v>
      </c>
      <c r="B6" s="9" t="s">
        <v>4952</v>
      </c>
      <c r="C6" s="323">
        <v>446.7</v>
      </c>
      <c r="D6" s="324"/>
      <c r="E6" s="324">
        <v>42.204218106995903</v>
      </c>
      <c r="F6" s="322">
        <v>0.71087502010368131</v>
      </c>
      <c r="G6" s="322">
        <v>22.160057423263101</v>
      </c>
      <c r="H6" s="322">
        <v>28.901533719938101</v>
      </c>
      <c r="I6" s="322">
        <v>36.216607106069098</v>
      </c>
      <c r="J6" s="322">
        <v>0.37414690049799798</v>
      </c>
      <c r="K6" s="322">
        <v>0.26895291216141021</v>
      </c>
      <c r="L6" s="322">
        <v>31.737922421236959</v>
      </c>
      <c r="M6" s="322">
        <v>1.8337834963970485</v>
      </c>
      <c r="N6" s="322">
        <v>8.8483633086570646E-2</v>
      </c>
      <c r="O6" s="322">
        <v>2.6160091718170486</v>
      </c>
      <c r="P6" s="322">
        <v>2.7203659712887642</v>
      </c>
      <c r="Q6" s="322">
        <v>0.10435679947171561</v>
      </c>
      <c r="R6" s="287">
        <v>22.794</v>
      </c>
      <c r="S6" s="287">
        <v>23.971</v>
      </c>
      <c r="T6" s="287">
        <v>26.06185</v>
      </c>
      <c r="U6" s="287">
        <v>29.322602777777799</v>
      </c>
      <c r="V6" s="287">
        <v>32.63015</v>
      </c>
      <c r="W6" s="287">
        <v>34.77505</v>
      </c>
      <c r="X6" s="287">
        <v>35.874099999999999</v>
      </c>
      <c r="Y6" s="287">
        <v>3.2577006462994298</v>
      </c>
      <c r="Z6" s="325" t="s">
        <v>4955</v>
      </c>
    </row>
    <row r="7" spans="1:26">
      <c r="A7" s="323" t="s">
        <v>7735</v>
      </c>
      <c r="B7" s="9" t="s">
        <v>4952</v>
      </c>
      <c r="C7" s="323">
        <v>460.4</v>
      </c>
      <c r="D7" s="324"/>
      <c r="E7" s="324">
        <v>42.436310013717403</v>
      </c>
      <c r="F7" s="322">
        <v>0.70222109872041882</v>
      </c>
      <c r="G7" s="322">
        <v>21.605514520389999</v>
      </c>
      <c r="H7" s="322">
        <v>28.337594179634099</v>
      </c>
      <c r="I7" s="322">
        <v>35.601898413194697</v>
      </c>
      <c r="J7" s="322">
        <v>0.293793525043062</v>
      </c>
      <c r="K7" s="322">
        <v>0.26270488647755985</v>
      </c>
      <c r="L7" s="322">
        <v>28.320423002445693</v>
      </c>
      <c r="M7" s="322">
        <v>1.7409120722354909</v>
      </c>
      <c r="N7" s="322">
        <v>8.4848039767868921E-2</v>
      </c>
      <c r="O7" s="322">
        <v>2.7145726560877694</v>
      </c>
      <c r="P7" s="322">
        <v>2.6864297993258104</v>
      </c>
      <c r="Q7" s="322">
        <v>-2.8142856761959045E-2</v>
      </c>
      <c r="R7" s="287">
        <v>22.274975000000001</v>
      </c>
      <c r="S7" s="287">
        <v>23.505949999999999</v>
      </c>
      <c r="T7" s="287">
        <v>25.683</v>
      </c>
      <c r="U7" s="287">
        <v>28.887961333333301</v>
      </c>
      <c r="V7" s="287">
        <v>32.177149999999997</v>
      </c>
      <c r="W7" s="287">
        <v>34.280050000000003</v>
      </c>
      <c r="X7" s="287">
        <v>35.46405</v>
      </c>
      <c r="Y7" s="287">
        <v>3.2478009772244301</v>
      </c>
      <c r="Z7" s="325" t="s">
        <v>4955</v>
      </c>
    </row>
    <row r="8" spans="1:26">
      <c r="A8" s="323" t="s">
        <v>7736</v>
      </c>
      <c r="B8" s="9" t="s">
        <v>4952</v>
      </c>
      <c r="C8" s="323">
        <v>476.5</v>
      </c>
      <c r="D8" s="324"/>
      <c r="E8" s="324">
        <v>42.709060356652898</v>
      </c>
      <c r="F8" s="322">
        <v>0.74602301875503541</v>
      </c>
      <c r="G8" s="322">
        <v>24.143149481450902</v>
      </c>
      <c r="H8" s="322">
        <v>30.965067256566201</v>
      </c>
      <c r="I8" s="322">
        <v>38.848953641853299</v>
      </c>
      <c r="J8" s="322">
        <v>0.129662956915431</v>
      </c>
      <c r="K8" s="322">
        <v>0.2420037491707534</v>
      </c>
      <c r="L8" s="322">
        <v>20.68843045390058</v>
      </c>
      <c r="M8" s="322">
        <v>1.8830255914558871</v>
      </c>
      <c r="N8" s="322">
        <v>0.1011284256299244</v>
      </c>
      <c r="O8" s="322">
        <v>2.9641221994236111</v>
      </c>
      <c r="P8" s="322">
        <v>2.8633094193397106</v>
      </c>
      <c r="Q8" s="322">
        <v>-0.10081278008390049</v>
      </c>
      <c r="R8" s="287">
        <v>24.295950000000001</v>
      </c>
      <c r="S8" s="287">
        <v>25.5459</v>
      </c>
      <c r="T8" s="287">
        <v>27.768999999999998</v>
      </c>
      <c r="U8" s="287">
        <v>31.050701185185201</v>
      </c>
      <c r="V8" s="287">
        <v>34.37715</v>
      </c>
      <c r="W8" s="287">
        <v>36.584049999999998</v>
      </c>
      <c r="X8" s="287">
        <v>37.720100000000002</v>
      </c>
      <c r="Y8" s="287">
        <v>3.3119974766968401</v>
      </c>
      <c r="Z8" s="325" t="s">
        <v>4955</v>
      </c>
    </row>
    <row r="9" spans="1:26">
      <c r="A9" s="323" t="s">
        <v>7737</v>
      </c>
      <c r="B9" s="9" t="s">
        <v>4952</v>
      </c>
      <c r="C9" s="323">
        <v>491.6</v>
      </c>
      <c r="D9" s="324"/>
      <c r="E9" s="324">
        <v>43.606842105263198</v>
      </c>
      <c r="F9" s="322">
        <v>0.74161194815656972</v>
      </c>
      <c r="G9" s="322">
        <v>23.887275956294499</v>
      </c>
      <c r="H9" s="322">
        <v>30.779562287972499</v>
      </c>
      <c r="I9" s="322">
        <v>38.506582219459403</v>
      </c>
      <c r="J9" s="322">
        <v>0.156962834396872</v>
      </c>
      <c r="K9" s="322">
        <v>0.23389302526550787</v>
      </c>
      <c r="L9" s="322">
        <v>20.893617538444946</v>
      </c>
      <c r="M9" s="322">
        <v>1.7629165207629622</v>
      </c>
      <c r="N9" s="322">
        <v>9.386064302000531E-2</v>
      </c>
      <c r="O9" s="322">
        <v>2.9655196796819148</v>
      </c>
      <c r="P9" s="322">
        <v>2.8449198949927359</v>
      </c>
      <c r="Q9" s="322">
        <v>-0.12059978468917887</v>
      </c>
      <c r="R9" s="287">
        <v>24.013000000000002</v>
      </c>
      <c r="S9" s="287">
        <v>25.24295</v>
      </c>
      <c r="T9" s="287">
        <v>27.366</v>
      </c>
      <c r="U9" s="287">
        <v>30.637880925925899</v>
      </c>
      <c r="V9" s="287">
        <v>33.975450000000002</v>
      </c>
      <c r="W9" s="287">
        <v>36.115049999999997</v>
      </c>
      <c r="X9" s="287">
        <v>37.259</v>
      </c>
      <c r="Y9" s="287">
        <v>3.2853360067227002</v>
      </c>
      <c r="Z9" s="325" t="s">
        <v>4955</v>
      </c>
    </row>
    <row r="10" spans="1:26">
      <c r="A10" s="323" t="s">
        <v>7738</v>
      </c>
      <c r="B10" s="9" t="s">
        <v>4952</v>
      </c>
      <c r="C10" s="323">
        <v>504</v>
      </c>
      <c r="D10" s="324"/>
      <c r="E10" s="324">
        <v>44.617407407407399</v>
      </c>
      <c r="F10" s="322">
        <v>0.73302983649067044</v>
      </c>
      <c r="G10" s="322">
        <v>23.420025246020298</v>
      </c>
      <c r="H10" s="322">
        <v>30.1954492344295</v>
      </c>
      <c r="I10" s="322">
        <v>37.885225555906402</v>
      </c>
      <c r="J10" s="322">
        <v>0.10801839639543399</v>
      </c>
      <c r="K10" s="322">
        <v>0.2435068176642799</v>
      </c>
      <c r="L10" s="322">
        <v>22.244061860432794</v>
      </c>
      <c r="M10" s="322">
        <v>1.8422940289926242</v>
      </c>
      <c r="N10" s="322">
        <v>9.7606963156944643E-2</v>
      </c>
      <c r="O10" s="322">
        <v>2.9148808192001479</v>
      </c>
      <c r="P10" s="322">
        <v>2.8095117266381733</v>
      </c>
      <c r="Q10" s="322">
        <v>-0.10536909256197458</v>
      </c>
      <c r="R10" s="287">
        <v>23.510874999999999</v>
      </c>
      <c r="S10" s="287">
        <v>24.731950000000001</v>
      </c>
      <c r="T10" s="287">
        <v>26.899000000000001</v>
      </c>
      <c r="U10" s="287">
        <v>30.1704778888889</v>
      </c>
      <c r="V10" s="287">
        <v>33.46</v>
      </c>
      <c r="W10" s="287">
        <v>35.634999999999998</v>
      </c>
      <c r="X10" s="287">
        <v>36.820025000000001</v>
      </c>
      <c r="Y10" s="287">
        <v>3.2945271301998198</v>
      </c>
      <c r="Z10" s="325" t="s">
        <v>4955</v>
      </c>
    </row>
    <row r="11" spans="1:26">
      <c r="A11" s="323" t="s">
        <v>7739</v>
      </c>
      <c r="B11" s="9" t="s">
        <v>4952</v>
      </c>
      <c r="C11" s="323">
        <v>524.79999999999995</v>
      </c>
      <c r="D11" s="324"/>
      <c r="E11" s="324">
        <v>45.8345925925926</v>
      </c>
      <c r="F11" s="322">
        <v>0.70978750587007833</v>
      </c>
      <c r="G11" s="322">
        <v>22.124597450975902</v>
      </c>
      <c r="H11" s="322">
        <v>28.817245274060699</v>
      </c>
      <c r="I11" s="322">
        <v>36.187443761337498</v>
      </c>
      <c r="J11" s="322">
        <v>0.422719287251755</v>
      </c>
      <c r="K11" s="322">
        <v>0.22442115730305995</v>
      </c>
      <c r="L11" s="322">
        <v>20.756343622689805</v>
      </c>
      <c r="M11" s="322">
        <v>1.9778460237488411</v>
      </c>
      <c r="N11" s="322">
        <v>6.7459570942201313E-2</v>
      </c>
      <c r="O11" s="322">
        <v>2.9587254019970293</v>
      </c>
      <c r="P11" s="322">
        <v>2.7160739880644043</v>
      </c>
      <c r="Q11" s="322">
        <v>-0.24265141393262502</v>
      </c>
      <c r="R11" s="287">
        <v>22.710899999999999</v>
      </c>
      <c r="S11" s="287">
        <v>23.893000000000001</v>
      </c>
      <c r="T11" s="287">
        <v>26.071850000000001</v>
      </c>
      <c r="U11" s="287">
        <v>29.3068167407407</v>
      </c>
      <c r="V11" s="287">
        <v>32.578150000000001</v>
      </c>
      <c r="W11" s="287">
        <v>34.705100000000002</v>
      </c>
      <c r="X11" s="287">
        <v>35.831024999999997</v>
      </c>
      <c r="Y11" s="287">
        <v>3.2567438093073799</v>
      </c>
      <c r="Z11" s="325" t="s">
        <v>4955</v>
      </c>
    </row>
    <row r="12" spans="1:26">
      <c r="A12" s="323" t="s">
        <v>7740</v>
      </c>
      <c r="B12" s="9" t="s">
        <v>4952</v>
      </c>
      <c r="C12" s="323">
        <v>539.6</v>
      </c>
      <c r="D12" s="324"/>
      <c r="E12" s="324">
        <v>46.986421052631599</v>
      </c>
      <c r="F12" s="322">
        <v>0.75507644916427852</v>
      </c>
      <c r="G12" s="322">
        <v>24.659531164906198</v>
      </c>
      <c r="H12" s="322">
        <v>31.539273980666401</v>
      </c>
      <c r="I12" s="322">
        <v>39.503289566427298</v>
      </c>
      <c r="J12" s="322">
        <v>0.214162947421567</v>
      </c>
      <c r="K12" s="322">
        <v>0.21584132201688752</v>
      </c>
      <c r="L12" s="322">
        <v>21.382644848042794</v>
      </c>
      <c r="M12" s="322">
        <v>1.6766662215237804</v>
      </c>
      <c r="N12" s="322">
        <v>9.5530455005274101E-2</v>
      </c>
      <c r="O12" s="322">
        <v>2.9768858569553007</v>
      </c>
      <c r="P12" s="322">
        <v>2.9014574084975226</v>
      </c>
      <c r="Q12" s="322">
        <v>-7.5428448457778074E-2</v>
      </c>
      <c r="R12" s="287">
        <v>24.733875000000001</v>
      </c>
      <c r="S12" s="287">
        <v>25.985949999999999</v>
      </c>
      <c r="T12" s="287">
        <v>28.23085</v>
      </c>
      <c r="U12" s="287">
        <v>31.527898703703698</v>
      </c>
      <c r="V12" s="287">
        <v>34.89</v>
      </c>
      <c r="W12" s="287">
        <v>37.091099999999997</v>
      </c>
      <c r="X12" s="287">
        <v>38.270049999999998</v>
      </c>
      <c r="Y12" s="287">
        <v>3.3446530199142401</v>
      </c>
      <c r="Z12" s="325" t="s">
        <v>4955</v>
      </c>
    </row>
    <row r="13" spans="1:26">
      <c r="A13" s="323" t="s">
        <v>7741</v>
      </c>
      <c r="B13" s="9" t="s">
        <v>4952</v>
      </c>
      <c r="C13" s="323">
        <v>554.70000000000005</v>
      </c>
      <c r="D13" s="324" t="s">
        <v>4953</v>
      </c>
      <c r="E13" s="324">
        <v>49.068631578947397</v>
      </c>
      <c r="F13" s="322">
        <v>0.77909724620850906</v>
      </c>
      <c r="G13" s="322">
        <v>25.955665638592802</v>
      </c>
      <c r="H13" s="322">
        <v>33.001077188342897</v>
      </c>
      <c r="I13" s="322">
        <v>41.4049229336647</v>
      </c>
      <c r="J13" s="322">
        <v>0.17741491504837001</v>
      </c>
      <c r="K13" s="322">
        <v>0.23563776437754036</v>
      </c>
      <c r="L13" s="322">
        <v>16.906165605255481</v>
      </c>
      <c r="M13" s="322">
        <v>1.838623490396416</v>
      </c>
      <c r="N13" s="322">
        <v>0.10535525655054812</v>
      </c>
      <c r="O13" s="322">
        <v>3.0876931854110592</v>
      </c>
      <c r="P13" s="322">
        <v>3.005310283664393</v>
      </c>
      <c r="Q13" s="322">
        <v>-8.2382901746666182E-2</v>
      </c>
      <c r="R13" s="287">
        <v>25.622975</v>
      </c>
      <c r="S13" s="287">
        <v>26.844950000000001</v>
      </c>
      <c r="T13" s="287">
        <v>29.086849999999998</v>
      </c>
      <c r="U13" s="287">
        <v>32.377345703703703</v>
      </c>
      <c r="V13" s="287">
        <v>35.776000000000003</v>
      </c>
      <c r="W13" s="287">
        <v>37.937049999999999</v>
      </c>
      <c r="X13" s="287">
        <v>39.048050000000003</v>
      </c>
      <c r="Y13" s="287">
        <v>3.3369714582721199</v>
      </c>
      <c r="Z13" s="325" t="s">
        <v>4955</v>
      </c>
    </row>
    <row r="14" spans="1:26">
      <c r="A14" s="323" t="s">
        <v>7742</v>
      </c>
      <c r="B14" s="9" t="s">
        <v>4952</v>
      </c>
      <c r="C14" s="323">
        <v>572.20000000000005</v>
      </c>
      <c r="D14" s="324" t="s">
        <v>4953</v>
      </c>
      <c r="E14" s="324">
        <v>50.305399999999999</v>
      </c>
      <c r="F14" s="322">
        <v>0.78385884556075092</v>
      </c>
      <c r="G14" s="322">
        <v>26.230064897127001</v>
      </c>
      <c r="H14" s="322">
        <v>33.281698710899697</v>
      </c>
      <c r="I14" s="322">
        <v>41.858841539946297</v>
      </c>
      <c r="J14" s="322">
        <v>0.20495229527300199</v>
      </c>
      <c r="K14" s="322">
        <v>0.22426067438184877</v>
      </c>
      <c r="L14" s="322">
        <v>16.368296096083078</v>
      </c>
      <c r="M14" s="322">
        <v>1.9405576085098655</v>
      </c>
      <c r="N14" s="322">
        <v>0.11757699264152535</v>
      </c>
      <c r="O14" s="322">
        <v>3.1185589344055162</v>
      </c>
      <c r="P14" s="322">
        <v>3.0263518589341478</v>
      </c>
      <c r="Q14" s="322">
        <v>-9.2207075471368416E-2</v>
      </c>
      <c r="R14" s="287">
        <v>25.5108</v>
      </c>
      <c r="S14" s="287">
        <v>26.834949999999999</v>
      </c>
      <c r="T14" s="287">
        <v>29.058700000000002</v>
      </c>
      <c r="U14" s="287">
        <v>32.394309407407398</v>
      </c>
      <c r="V14" s="287">
        <v>35.802149999999997</v>
      </c>
      <c r="W14" s="287">
        <v>37.991</v>
      </c>
      <c r="X14" s="287">
        <v>39.118025000000003</v>
      </c>
      <c r="Y14" s="287">
        <v>3.3668370898625399</v>
      </c>
      <c r="Z14" s="325" t="s">
        <v>4955</v>
      </c>
    </row>
    <row r="15" spans="1:26">
      <c r="A15" s="323" t="s">
        <v>7743</v>
      </c>
      <c r="B15" s="326" t="s">
        <v>4952</v>
      </c>
      <c r="C15" s="323">
        <v>577.20000000000005</v>
      </c>
      <c r="D15" s="324" t="s">
        <v>4953</v>
      </c>
      <c r="E15" s="332">
        <v>50.739455782312902</v>
      </c>
      <c r="F15" s="400">
        <v>0.80034206753569603</v>
      </c>
      <c r="G15" s="322">
        <v>27.1371359035216</v>
      </c>
      <c r="H15" s="322">
        <v>34.244018299829499</v>
      </c>
      <c r="I15" s="322">
        <v>42.977072384115203</v>
      </c>
      <c r="J15" s="327">
        <v>0.70233559016771097</v>
      </c>
      <c r="K15" s="322">
        <v>0.15888555375844859</v>
      </c>
      <c r="L15" s="322">
        <v>13.22684227586524</v>
      </c>
      <c r="M15" s="322">
        <v>1.5397399123452018</v>
      </c>
      <c r="N15" s="322">
        <v>0.11071094396981969</v>
      </c>
      <c r="O15" s="322">
        <v>3.2985701664963374</v>
      </c>
      <c r="P15" s="322">
        <v>3.1003540592209919</v>
      </c>
      <c r="Q15" s="322">
        <v>-0.19821610727534544</v>
      </c>
      <c r="R15" s="287">
        <v>26.483924999999999</v>
      </c>
      <c r="S15" s="287">
        <v>27.764949999999999</v>
      </c>
      <c r="T15" s="287">
        <v>29.896999999999998</v>
      </c>
      <c r="U15" s="287">
        <v>33.284580888888897</v>
      </c>
      <c r="V15" s="287">
        <v>36.716000000000001</v>
      </c>
      <c r="W15" s="287">
        <v>38.924100000000003</v>
      </c>
      <c r="X15" s="287">
        <v>40.099125000000001</v>
      </c>
      <c r="Y15" s="287">
        <v>3.3774230239199401</v>
      </c>
      <c r="Z15" s="325" t="s">
        <v>4955</v>
      </c>
    </row>
    <row r="16" spans="1:26">
      <c r="A16" s="323" t="s">
        <v>7744</v>
      </c>
      <c r="B16" s="9" t="s">
        <v>4952</v>
      </c>
      <c r="C16" s="323">
        <v>583.9</v>
      </c>
      <c r="D16" s="329" t="s">
        <v>4953</v>
      </c>
      <c r="E16" s="329">
        <v>51.468707482993203</v>
      </c>
      <c r="F16" s="328">
        <v>0.79897244204220041</v>
      </c>
      <c r="G16" s="322">
        <v>27.0894118683747</v>
      </c>
      <c r="H16" s="322">
        <v>34.193109282225997</v>
      </c>
      <c r="I16" s="322">
        <v>42.995407249461202</v>
      </c>
      <c r="J16" s="322">
        <v>0.15577442819967</v>
      </c>
      <c r="K16" s="322">
        <v>0.24857694039597003</v>
      </c>
      <c r="L16" s="322">
        <v>17.278663203834512</v>
      </c>
      <c r="M16" s="322">
        <v>1.9247167314215017</v>
      </c>
      <c r="N16" s="322">
        <v>0.12605805631666417</v>
      </c>
      <c r="O16" s="322">
        <v>3.0736198283674661</v>
      </c>
      <c r="P16" s="322">
        <v>3.0941363372618582</v>
      </c>
      <c r="Q16" s="322">
        <v>2.051650889439216E-2</v>
      </c>
      <c r="R16" s="287">
        <v>26.362850000000002</v>
      </c>
      <c r="S16" s="287">
        <v>27.725000000000001</v>
      </c>
      <c r="T16" s="287">
        <v>29.934999999999999</v>
      </c>
      <c r="U16" s="287">
        <v>33.287122518518501</v>
      </c>
      <c r="V16" s="287">
        <v>36.731000000000002</v>
      </c>
      <c r="W16" s="287">
        <v>38.959099999999999</v>
      </c>
      <c r="X16" s="287">
        <v>40.07405</v>
      </c>
      <c r="Y16" s="287">
        <v>3.3976858473892402</v>
      </c>
      <c r="Z16" s="325" t="s">
        <v>4955</v>
      </c>
    </row>
    <row r="17" spans="1:26">
      <c r="A17" s="323" t="s">
        <v>7745</v>
      </c>
      <c r="B17" s="9" t="s">
        <v>4952</v>
      </c>
      <c r="C17" s="323">
        <v>591.20000000000005</v>
      </c>
      <c r="D17" s="329" t="s">
        <v>4953</v>
      </c>
      <c r="E17" s="329">
        <v>52.263265306122499</v>
      </c>
      <c r="F17" s="328">
        <v>0.79913197684014725</v>
      </c>
      <c r="G17" s="322">
        <v>27.057500214740401</v>
      </c>
      <c r="H17" s="322">
        <v>34.219105393885002</v>
      </c>
      <c r="I17" s="322">
        <v>42.892740601723197</v>
      </c>
      <c r="J17" s="322">
        <v>0.127923977254086</v>
      </c>
      <c r="K17" s="322">
        <v>0.2257395830886102</v>
      </c>
      <c r="L17" s="322">
        <v>15.076695822319881</v>
      </c>
      <c r="M17" s="322">
        <v>2.0278382544129361</v>
      </c>
      <c r="N17" s="322">
        <v>0.12181860848212642</v>
      </c>
      <c r="O17" s="322">
        <v>3.1565228024964305</v>
      </c>
      <c r="P17" s="322">
        <v>3.0948599403091128</v>
      </c>
      <c r="Q17" s="322">
        <v>-6.1662862187317646E-2</v>
      </c>
      <c r="R17" s="287">
        <v>26.422999999999998</v>
      </c>
      <c r="S17" s="287">
        <v>27.669899999999998</v>
      </c>
      <c r="T17" s="287">
        <v>29.907</v>
      </c>
      <c r="U17" s="287">
        <v>33.260102037037001</v>
      </c>
      <c r="V17" s="287">
        <v>36.722000000000001</v>
      </c>
      <c r="W17" s="287">
        <v>38.869</v>
      </c>
      <c r="X17" s="287">
        <v>40.021124999999998</v>
      </c>
      <c r="Y17" s="287">
        <v>3.3851627915284399</v>
      </c>
      <c r="Z17" s="325" t="s">
        <v>4955</v>
      </c>
    </row>
    <row r="18" spans="1:26">
      <c r="A18" s="323" t="s">
        <v>7746</v>
      </c>
      <c r="B18" s="9" t="s">
        <v>4952</v>
      </c>
      <c r="C18" s="323">
        <v>610.9</v>
      </c>
      <c r="D18" s="329"/>
      <c r="E18" s="329">
        <v>54.028494623655902</v>
      </c>
      <c r="F18" s="328">
        <v>0.76613426138139928</v>
      </c>
      <c r="G18" s="322">
        <v>25.235562341008499</v>
      </c>
      <c r="H18" s="322">
        <v>32.194308693620201</v>
      </c>
      <c r="I18" s="322">
        <v>40.364121734059303</v>
      </c>
      <c r="J18" s="322">
        <v>9.4885382138424207E-2</v>
      </c>
      <c r="K18" s="322">
        <v>0.23743581854277745</v>
      </c>
      <c r="L18" s="322">
        <v>22.335010779235738</v>
      </c>
      <c r="M18" s="322">
        <v>2.0607288922992444</v>
      </c>
      <c r="N18" s="322">
        <v>0.1160568969632754</v>
      </c>
      <c r="O18" s="322">
        <v>2.9330142420968626</v>
      </c>
      <c r="P18" s="322">
        <v>2.9487894841915638</v>
      </c>
      <c r="Q18" s="322">
        <v>1.5775242094701269E-2</v>
      </c>
      <c r="R18" s="287">
        <v>25.197775</v>
      </c>
      <c r="S18" s="287">
        <v>26.398949999999999</v>
      </c>
      <c r="T18" s="287">
        <v>28.618849999999998</v>
      </c>
      <c r="U18" s="287">
        <v>31.936305999999998</v>
      </c>
      <c r="V18" s="287">
        <v>35.313000000000002</v>
      </c>
      <c r="W18" s="287">
        <v>37.448050000000002</v>
      </c>
      <c r="X18" s="287">
        <v>38.595025</v>
      </c>
      <c r="Y18" s="287">
        <v>3.3364307014446899</v>
      </c>
      <c r="Z18" s="325" t="s">
        <v>4955</v>
      </c>
    </row>
    <row r="19" spans="1:26">
      <c r="A19" s="323" t="s">
        <v>7747</v>
      </c>
      <c r="B19" s="9" t="s">
        <v>4952</v>
      </c>
      <c r="C19" s="323">
        <v>626.20000000000005</v>
      </c>
      <c r="D19" s="329"/>
      <c r="E19" s="329">
        <v>54.6468623024831</v>
      </c>
      <c r="F19" s="328">
        <v>0.78802468075732834</v>
      </c>
      <c r="G19" s="322">
        <v>26.488259012673101</v>
      </c>
      <c r="H19" s="322">
        <v>33.560993541466601</v>
      </c>
      <c r="I19" s="322">
        <v>42.103442194398902</v>
      </c>
      <c r="J19" s="322">
        <v>0.117284412756404</v>
      </c>
      <c r="K19" s="322">
        <v>0.22231323609650216</v>
      </c>
      <c r="L19" s="322">
        <v>17.387156586793054</v>
      </c>
      <c r="M19" s="322">
        <v>2.0955171053782453</v>
      </c>
      <c r="N19" s="322">
        <v>0.11615215931848148</v>
      </c>
      <c r="O19" s="322">
        <v>3.0921795625607631</v>
      </c>
      <c r="P19" s="322">
        <v>3.0448842154593851</v>
      </c>
      <c r="Q19" s="322">
        <v>-4.7295347101377949E-2</v>
      </c>
      <c r="R19" s="287">
        <v>25.975999999999999</v>
      </c>
      <c r="S19" s="287">
        <v>27.286950000000001</v>
      </c>
      <c r="T19" s="287">
        <v>29.451000000000001</v>
      </c>
      <c r="U19" s="287">
        <v>32.836797888888903</v>
      </c>
      <c r="V19" s="287">
        <v>36.280999999999999</v>
      </c>
      <c r="W19" s="287">
        <v>38.478050000000003</v>
      </c>
      <c r="X19" s="287">
        <v>39.614125000000001</v>
      </c>
      <c r="Y19" s="287">
        <v>3.3972244325163601</v>
      </c>
      <c r="Z19" s="325" t="s">
        <v>4955</v>
      </c>
    </row>
  </sheetData>
  <mergeCells count="1">
    <mergeCell ref="R1:Y1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7"/>
  <sheetViews>
    <sheetView zoomScale="85" zoomScaleNormal="85" workbookViewId="0">
      <pane ySplit="2" topLeftCell="A3" activePane="bottomLeft" state="frozen"/>
      <selection pane="bottomLeft" activeCell="O2" sqref="O1:O1048576"/>
    </sheetView>
  </sheetViews>
  <sheetFormatPr defaultColWidth="8.77734375" defaultRowHeight="10.8"/>
  <cols>
    <col min="1" max="1" width="8.77734375" style="263"/>
    <col min="2" max="2" width="10.77734375" style="263" customWidth="1"/>
    <col min="3" max="3" width="11.6640625" style="263" customWidth="1"/>
    <col min="4" max="4" width="6.21875" style="263" customWidth="1"/>
    <col min="5" max="7" width="8.77734375" style="263" bestFit="1" customWidth="1"/>
    <col min="8" max="8" width="9.21875" style="263" bestFit="1" customWidth="1"/>
    <col min="9" max="10" width="8.77734375" style="263" bestFit="1" customWidth="1"/>
    <col min="11" max="11" width="5.77734375" style="263" customWidth="1"/>
    <col min="12" max="12" width="5.44140625" style="263" customWidth="1"/>
    <col min="13" max="14" width="8.77734375" style="263"/>
    <col min="15" max="22" width="6.6640625" style="263" customWidth="1"/>
    <col min="23" max="23" width="14.44140625" style="263" customWidth="1"/>
    <col min="24" max="16384" width="8.77734375" style="263"/>
  </cols>
  <sheetData>
    <row r="1" spans="1:23" ht="14.4">
      <c r="O1" s="439" t="s">
        <v>9522</v>
      </c>
      <c r="P1" s="440"/>
      <c r="Q1" s="440"/>
      <c r="R1" s="440"/>
      <c r="S1" s="440"/>
      <c r="T1" s="440"/>
      <c r="U1" s="440"/>
      <c r="V1" s="440"/>
    </row>
    <row r="2" spans="1:23" ht="22.2" thickBot="1">
      <c r="A2" s="117" t="s">
        <v>4972</v>
      </c>
      <c r="B2" s="316" t="s">
        <v>2406</v>
      </c>
      <c r="C2" s="314" t="s">
        <v>3619</v>
      </c>
      <c r="D2" s="314" t="s">
        <v>4771</v>
      </c>
      <c r="E2" s="70" t="s">
        <v>4772</v>
      </c>
      <c r="F2" s="70" t="s">
        <v>3986</v>
      </c>
      <c r="G2" s="314" t="s">
        <v>4774</v>
      </c>
      <c r="H2" s="70" t="s">
        <v>3989</v>
      </c>
      <c r="I2" s="314" t="s">
        <v>4775</v>
      </c>
      <c r="J2" s="314" t="s">
        <v>4773</v>
      </c>
      <c r="K2" s="316" t="s">
        <v>4947</v>
      </c>
      <c r="L2" s="316"/>
      <c r="M2" s="316" t="s">
        <v>4784</v>
      </c>
      <c r="N2" s="316" t="s">
        <v>4785</v>
      </c>
      <c r="O2" s="251">
        <v>2.5000000000000001E-2</v>
      </c>
      <c r="P2" s="251">
        <v>0.05</v>
      </c>
      <c r="Q2" s="251">
        <v>0.15</v>
      </c>
      <c r="R2" s="251" t="s">
        <v>9519</v>
      </c>
      <c r="S2" s="251">
        <v>0.85</v>
      </c>
      <c r="T2" s="251">
        <v>0.95</v>
      </c>
      <c r="U2" s="251">
        <v>0.97499999999999998</v>
      </c>
      <c r="V2" s="251" t="s">
        <v>9518</v>
      </c>
      <c r="W2" s="70" t="s">
        <v>1830</v>
      </c>
    </row>
    <row r="3" spans="1:23" ht="11.4" thickTop="1">
      <c r="A3" s="263" t="s">
        <v>7748</v>
      </c>
      <c r="B3" s="242" t="s">
        <v>4777</v>
      </c>
      <c r="C3" s="248" t="s">
        <v>4730</v>
      </c>
      <c r="D3" s="248">
        <v>23.18</v>
      </c>
      <c r="E3" s="248">
        <v>32.061</v>
      </c>
      <c r="F3" s="248">
        <f t="shared" ref="F3:F43" si="0">POWER(10,H3)</f>
        <v>0.71657748411721334</v>
      </c>
      <c r="G3" s="248">
        <v>28.7</v>
      </c>
      <c r="H3" s="248">
        <f>(G3-38.6)/68.4</f>
        <v>-0.14473684210526316</v>
      </c>
      <c r="I3" s="248">
        <v>23.6</v>
      </c>
      <c r="J3" s="248">
        <v>0.1</v>
      </c>
      <c r="K3" s="248"/>
      <c r="L3" s="248"/>
      <c r="O3" s="403">
        <v>22.943974999999998</v>
      </c>
      <c r="P3" s="403">
        <v>24.123950000000001</v>
      </c>
      <c r="Q3" s="403">
        <v>26.357849999999999</v>
      </c>
      <c r="R3" s="403">
        <v>29.6125421111111</v>
      </c>
      <c r="S3" s="403">
        <v>32.940150000000003</v>
      </c>
      <c r="T3" s="403">
        <v>35.002049999999997</v>
      </c>
      <c r="U3" s="403">
        <v>36.094000000000001</v>
      </c>
      <c r="V3" s="403">
        <v>3.27507288040192</v>
      </c>
      <c r="W3" s="263" t="s">
        <v>4776</v>
      </c>
    </row>
    <row r="4" spans="1:23">
      <c r="A4" s="263" t="s">
        <v>7749</v>
      </c>
      <c r="B4" s="242" t="s">
        <v>4778</v>
      </c>
      <c r="C4" s="248" t="s">
        <v>4731</v>
      </c>
      <c r="D4" s="248">
        <v>24.58</v>
      </c>
      <c r="E4" s="248">
        <v>32.127000000000002</v>
      </c>
      <c r="F4" s="248">
        <f t="shared" si="0"/>
        <v>0.7093771464644173</v>
      </c>
      <c r="G4" s="248">
        <v>28.4</v>
      </c>
      <c r="H4" s="248">
        <f t="shared" ref="H4:H43" si="1">(G4-38.6)/68.4</f>
        <v>-0.14912280701754388</v>
      </c>
      <c r="I4" s="248">
        <v>23.9</v>
      </c>
      <c r="J4" s="248">
        <v>7.0000000000000007E-2</v>
      </c>
      <c r="K4" s="248"/>
      <c r="L4" s="248"/>
      <c r="O4" s="403">
        <v>22.76895</v>
      </c>
      <c r="P4" s="403">
        <v>23.87</v>
      </c>
      <c r="Q4" s="403">
        <v>26.047999999999998</v>
      </c>
      <c r="R4" s="403">
        <v>29.294562888888901</v>
      </c>
      <c r="S4" s="403">
        <v>32.607149999999997</v>
      </c>
      <c r="T4" s="403">
        <v>34.746000000000002</v>
      </c>
      <c r="U4" s="403">
        <v>35.910049999999998</v>
      </c>
      <c r="V4" s="403">
        <v>3.2695921466231801</v>
      </c>
      <c r="W4" s="263" t="s">
        <v>4776</v>
      </c>
    </row>
    <row r="5" spans="1:23">
      <c r="A5" s="263" t="s">
        <v>7750</v>
      </c>
      <c r="B5" s="242" t="s">
        <v>4779</v>
      </c>
      <c r="C5" s="248" t="s">
        <v>4732</v>
      </c>
      <c r="D5" s="248">
        <v>25.98</v>
      </c>
      <c r="E5" s="248">
        <v>32.194000000000003</v>
      </c>
      <c r="F5" s="248">
        <f t="shared" si="0"/>
        <v>0.69285646684779878</v>
      </c>
      <c r="G5" s="248">
        <v>27.7</v>
      </c>
      <c r="H5" s="248">
        <f t="shared" si="1"/>
        <v>-0.15935672514619884</v>
      </c>
      <c r="I5" s="248">
        <v>21.8</v>
      </c>
      <c r="J5" s="248">
        <v>0.1</v>
      </c>
      <c r="K5" s="248"/>
      <c r="L5" s="248"/>
      <c r="O5" s="403">
        <v>21.985925000000002</v>
      </c>
      <c r="P5" s="403">
        <v>23.184999999999999</v>
      </c>
      <c r="Q5" s="403">
        <v>25.336849999999998</v>
      </c>
      <c r="R5" s="403">
        <v>28.565840296296301</v>
      </c>
      <c r="S5" s="403">
        <v>31.864149999999999</v>
      </c>
      <c r="T5" s="403">
        <v>33.931100000000001</v>
      </c>
      <c r="U5" s="403">
        <v>35.065049999999999</v>
      </c>
      <c r="V5" s="403">
        <v>3.24813740454637</v>
      </c>
      <c r="W5" s="263" t="s">
        <v>4776</v>
      </c>
    </row>
    <row r="6" spans="1:23">
      <c r="A6" s="263" t="s">
        <v>7751</v>
      </c>
      <c r="B6" s="242" t="s">
        <v>4777</v>
      </c>
      <c r="C6" s="248" t="s">
        <v>4733</v>
      </c>
      <c r="D6" s="248">
        <v>27.45</v>
      </c>
      <c r="E6" s="248">
        <v>32.262999999999998</v>
      </c>
      <c r="F6" s="248">
        <f t="shared" si="0"/>
        <v>0.69753700366823779</v>
      </c>
      <c r="G6" s="248">
        <v>27.9</v>
      </c>
      <c r="H6" s="248">
        <f t="shared" si="1"/>
        <v>-0.15643274853801173</v>
      </c>
      <c r="I6" s="248">
        <v>21.3</v>
      </c>
      <c r="J6" s="248">
        <v>0.08</v>
      </c>
      <c r="K6" s="248"/>
      <c r="L6" s="248"/>
      <c r="O6" s="403">
        <v>22.301825000000001</v>
      </c>
      <c r="P6" s="403">
        <v>23.402950000000001</v>
      </c>
      <c r="Q6" s="403">
        <v>25.55</v>
      </c>
      <c r="R6" s="403">
        <v>28.761568962963</v>
      </c>
      <c r="S6" s="403">
        <v>32.011299999999999</v>
      </c>
      <c r="T6" s="403">
        <v>34.143999999999998</v>
      </c>
      <c r="U6" s="403">
        <v>35.291049999999998</v>
      </c>
      <c r="V6" s="403">
        <v>3.2391382980005998</v>
      </c>
      <c r="W6" s="263" t="s">
        <v>4776</v>
      </c>
    </row>
    <row r="7" spans="1:23">
      <c r="A7" s="263" t="s">
        <v>7752</v>
      </c>
      <c r="B7" s="242" t="s">
        <v>4779</v>
      </c>
      <c r="C7" s="248" t="s">
        <v>4734</v>
      </c>
      <c r="D7" s="248">
        <v>29.09</v>
      </c>
      <c r="E7" s="248">
        <v>32.341000000000001</v>
      </c>
      <c r="F7" s="248">
        <f t="shared" si="0"/>
        <v>0.70699314789271139</v>
      </c>
      <c r="G7" s="248">
        <v>28.3</v>
      </c>
      <c r="H7" s="248">
        <f t="shared" si="1"/>
        <v>-0.15058479532163743</v>
      </c>
      <c r="I7" s="248">
        <v>21.1</v>
      </c>
      <c r="J7" s="248">
        <v>7.0000000000000007E-2</v>
      </c>
      <c r="K7" s="248"/>
      <c r="L7" s="248"/>
      <c r="O7" s="403">
        <v>22.631824999999999</v>
      </c>
      <c r="P7" s="403">
        <v>23.805</v>
      </c>
      <c r="Q7" s="403">
        <v>25.960850000000001</v>
      </c>
      <c r="R7" s="403">
        <v>29.191372370370399</v>
      </c>
      <c r="S7" s="403">
        <v>32.494999999999997</v>
      </c>
      <c r="T7" s="403">
        <v>34.588000000000001</v>
      </c>
      <c r="U7" s="403">
        <v>35.698075000000003</v>
      </c>
      <c r="V7" s="403">
        <v>3.2580511002356398</v>
      </c>
      <c r="W7" s="263" t="s">
        <v>4776</v>
      </c>
    </row>
    <row r="8" spans="1:23">
      <c r="A8" s="263" t="s">
        <v>7753</v>
      </c>
      <c r="B8" s="242" t="s">
        <v>4779</v>
      </c>
      <c r="C8" s="248" t="s">
        <v>4735</v>
      </c>
      <c r="D8" s="248">
        <v>30.56</v>
      </c>
      <c r="E8" s="248">
        <v>32.409999999999997</v>
      </c>
      <c r="F8" s="248">
        <f t="shared" si="0"/>
        <v>0.69753700366823779</v>
      </c>
      <c r="G8" s="248">
        <v>27.9</v>
      </c>
      <c r="H8" s="248">
        <f t="shared" si="1"/>
        <v>-0.15643274853801173</v>
      </c>
      <c r="I8" s="248">
        <v>20.8</v>
      </c>
      <c r="J8" s="248">
        <v>7.0000000000000007E-2</v>
      </c>
      <c r="K8" s="248"/>
      <c r="L8" s="248"/>
      <c r="O8" s="403">
        <v>22.174975</v>
      </c>
      <c r="P8" s="403">
        <v>23.37885</v>
      </c>
      <c r="Q8" s="403">
        <v>25.538</v>
      </c>
      <c r="R8" s="403">
        <v>28.771673222222201</v>
      </c>
      <c r="S8" s="403">
        <v>32.053150000000002</v>
      </c>
      <c r="T8" s="403">
        <v>34.112050000000004</v>
      </c>
      <c r="U8" s="403">
        <v>35.265999999999998</v>
      </c>
      <c r="V8" s="403">
        <v>3.2359257864924098</v>
      </c>
      <c r="W8" s="263" t="s">
        <v>4776</v>
      </c>
    </row>
    <row r="9" spans="1:23">
      <c r="A9" s="263" t="s">
        <v>7754</v>
      </c>
      <c r="B9" s="242" t="s">
        <v>4779</v>
      </c>
      <c r="C9" s="248" t="s">
        <v>4736</v>
      </c>
      <c r="D9" s="248">
        <v>31.99</v>
      </c>
      <c r="E9" s="248">
        <v>32.476999999999997</v>
      </c>
      <c r="F9" s="248">
        <f t="shared" si="0"/>
        <v>0.70699314789271139</v>
      </c>
      <c r="G9" s="248">
        <v>28.3</v>
      </c>
      <c r="H9" s="248">
        <f t="shared" si="1"/>
        <v>-0.15058479532163743</v>
      </c>
      <c r="I9" s="248">
        <v>21.6</v>
      </c>
      <c r="J9" s="248">
        <v>0.08</v>
      </c>
      <c r="K9" s="248"/>
      <c r="L9" s="248"/>
      <c r="O9" s="403">
        <v>22.620950000000001</v>
      </c>
      <c r="P9" s="403">
        <v>23.818899999999999</v>
      </c>
      <c r="Q9" s="403">
        <v>25.937999999999999</v>
      </c>
      <c r="R9" s="403">
        <v>29.151705518518501</v>
      </c>
      <c r="S9" s="403">
        <v>32.430300000000003</v>
      </c>
      <c r="T9" s="403">
        <v>34.562049999999999</v>
      </c>
      <c r="U9" s="403">
        <v>35.684024999999998</v>
      </c>
      <c r="V9" s="403">
        <v>3.2471090772661699</v>
      </c>
      <c r="W9" s="263" t="s">
        <v>4776</v>
      </c>
    </row>
    <row r="10" spans="1:23">
      <c r="A10" s="263" t="s">
        <v>7755</v>
      </c>
      <c r="B10" s="242" t="s">
        <v>4779</v>
      </c>
      <c r="C10" s="248" t="s">
        <v>4737</v>
      </c>
      <c r="D10" s="248">
        <v>33.54</v>
      </c>
      <c r="E10" s="248">
        <v>32.551000000000002</v>
      </c>
      <c r="F10" s="248">
        <f t="shared" si="0"/>
        <v>0.70461716120751483</v>
      </c>
      <c r="G10" s="248">
        <v>28.2</v>
      </c>
      <c r="H10" s="248">
        <f t="shared" si="1"/>
        <v>-0.15204678362573101</v>
      </c>
      <c r="I10" s="248">
        <v>21.4</v>
      </c>
      <c r="J10" s="248">
        <v>7.0000000000000007E-2</v>
      </c>
      <c r="K10" s="248"/>
      <c r="L10" s="248"/>
      <c r="O10" s="403">
        <v>22.49</v>
      </c>
      <c r="P10" s="403">
        <v>23.7239</v>
      </c>
      <c r="Q10" s="403">
        <v>25.866</v>
      </c>
      <c r="R10" s="403">
        <v>29.078637814814801</v>
      </c>
      <c r="S10" s="403">
        <v>32.365000000000002</v>
      </c>
      <c r="T10" s="403">
        <v>34.480200000000004</v>
      </c>
      <c r="U10" s="403">
        <v>35.609000000000002</v>
      </c>
      <c r="V10" s="403">
        <v>3.26190101009843</v>
      </c>
      <c r="W10" s="263" t="s">
        <v>4776</v>
      </c>
    </row>
    <row r="11" spans="1:23">
      <c r="A11" s="263" t="s">
        <v>7756</v>
      </c>
      <c r="B11" s="242" t="s">
        <v>4778</v>
      </c>
      <c r="C11" s="248" t="s">
        <v>4738</v>
      </c>
      <c r="D11" s="248">
        <v>35.07</v>
      </c>
      <c r="E11" s="248">
        <v>32.622999999999998</v>
      </c>
      <c r="F11" s="248">
        <f t="shared" si="0"/>
        <v>0.69753700366823779</v>
      </c>
      <c r="G11" s="248">
        <v>27.9</v>
      </c>
      <c r="H11" s="248">
        <f t="shared" si="1"/>
        <v>-0.15643274853801173</v>
      </c>
      <c r="I11" s="248">
        <v>21.2</v>
      </c>
      <c r="J11" s="248">
        <v>0.09</v>
      </c>
      <c r="K11" s="248"/>
      <c r="L11" s="248"/>
      <c r="O11" s="403">
        <v>22.181999999999999</v>
      </c>
      <c r="P11" s="403">
        <v>23.442900000000002</v>
      </c>
      <c r="Q11" s="403">
        <v>25.578849999999999</v>
      </c>
      <c r="R11" s="403">
        <v>28.8002911111111</v>
      </c>
      <c r="S11" s="403">
        <v>32.091000000000001</v>
      </c>
      <c r="T11" s="403">
        <v>34.169049999999999</v>
      </c>
      <c r="U11" s="403">
        <v>35.335999999999999</v>
      </c>
      <c r="V11" s="403">
        <v>3.2415601188537799</v>
      </c>
      <c r="W11" s="263" t="s">
        <v>4776</v>
      </c>
    </row>
    <row r="12" spans="1:23">
      <c r="A12" s="263" t="s">
        <v>7757</v>
      </c>
      <c r="B12" s="242" t="s">
        <v>4778</v>
      </c>
      <c r="C12" s="248" t="s">
        <v>4739</v>
      </c>
      <c r="D12" s="248">
        <v>36.67</v>
      </c>
      <c r="E12" s="248">
        <v>32.698999999999998</v>
      </c>
      <c r="F12" s="248">
        <f t="shared" si="0"/>
        <v>0.72141826638538964</v>
      </c>
      <c r="G12" s="248">
        <v>28.9</v>
      </c>
      <c r="H12" s="248">
        <f t="shared" si="1"/>
        <v>-0.14181286549707606</v>
      </c>
      <c r="I12" s="248">
        <v>22.5</v>
      </c>
      <c r="J12" s="248">
        <v>0.09</v>
      </c>
      <c r="K12" s="248"/>
      <c r="L12" s="248"/>
      <c r="O12" s="403">
        <v>23.260950000000001</v>
      </c>
      <c r="P12" s="403">
        <v>24.363949999999999</v>
      </c>
      <c r="Q12" s="403">
        <v>26.574999999999999</v>
      </c>
      <c r="R12" s="403">
        <v>29.802000370370401</v>
      </c>
      <c r="S12" s="403">
        <v>33.119149999999998</v>
      </c>
      <c r="T12" s="403">
        <v>35.238</v>
      </c>
      <c r="U12" s="403">
        <v>36.328049999999998</v>
      </c>
      <c r="V12" s="403">
        <v>3.26434290706591</v>
      </c>
      <c r="W12" s="263" t="s">
        <v>4776</v>
      </c>
    </row>
    <row r="13" spans="1:23">
      <c r="A13" s="263" t="s">
        <v>7758</v>
      </c>
      <c r="B13" s="242" t="s">
        <v>4779</v>
      </c>
      <c r="C13" s="248" t="s">
        <v>4740</v>
      </c>
      <c r="D13" s="248">
        <v>38.51</v>
      </c>
      <c r="E13" s="248">
        <v>32.786000000000001</v>
      </c>
      <c r="F13" s="248">
        <f t="shared" si="0"/>
        <v>0.72141826638538964</v>
      </c>
      <c r="G13" s="248">
        <v>28.9</v>
      </c>
      <c r="H13" s="248">
        <f t="shared" si="1"/>
        <v>-0.14181286549707606</v>
      </c>
      <c r="I13" s="248">
        <v>22.8</v>
      </c>
      <c r="J13" s="248">
        <v>0.09</v>
      </c>
      <c r="K13" s="248"/>
      <c r="L13" s="248"/>
      <c r="O13" s="403">
        <v>23.132000000000001</v>
      </c>
      <c r="P13" s="403">
        <v>24.389900000000001</v>
      </c>
      <c r="Q13" s="403">
        <v>26.542000000000002</v>
      </c>
      <c r="R13" s="403">
        <v>29.782904888888901</v>
      </c>
      <c r="S13" s="403">
        <v>33.114150000000002</v>
      </c>
      <c r="T13" s="403">
        <v>35.241100000000003</v>
      </c>
      <c r="U13" s="403">
        <v>36.409025</v>
      </c>
      <c r="V13" s="403">
        <v>3.28161424624808</v>
      </c>
      <c r="W13" s="263" t="s">
        <v>4776</v>
      </c>
    </row>
    <row r="14" spans="1:23">
      <c r="A14" s="263" t="s">
        <v>7759</v>
      </c>
      <c r="B14" s="242" t="s">
        <v>4777</v>
      </c>
      <c r="C14" s="248" t="s">
        <v>4741</v>
      </c>
      <c r="D14" s="248">
        <v>39.81</v>
      </c>
      <c r="E14" s="248">
        <v>32.917999999999999</v>
      </c>
      <c r="F14" s="248">
        <f t="shared" si="0"/>
        <v>0.72629175017362124</v>
      </c>
      <c r="G14" s="248">
        <v>29.1</v>
      </c>
      <c r="H14" s="248">
        <f t="shared" si="1"/>
        <v>-0.13888888888888887</v>
      </c>
      <c r="I14" s="248">
        <v>24.5</v>
      </c>
      <c r="J14" s="248">
        <v>0.11</v>
      </c>
      <c r="K14" s="248"/>
      <c r="L14" s="248"/>
      <c r="O14" s="403">
        <v>23.434999999999999</v>
      </c>
      <c r="P14" s="403">
        <v>24.63795</v>
      </c>
      <c r="Q14" s="403">
        <v>26.772849999999998</v>
      </c>
      <c r="R14" s="403">
        <v>30.029706222222199</v>
      </c>
      <c r="S14" s="403">
        <v>33.372</v>
      </c>
      <c r="T14" s="403">
        <v>35.444049999999997</v>
      </c>
      <c r="U14" s="403">
        <v>36.603000000000002</v>
      </c>
      <c r="V14" s="403">
        <v>3.2802476155866702</v>
      </c>
      <c r="W14" s="263" t="s">
        <v>4776</v>
      </c>
    </row>
    <row r="15" spans="1:23">
      <c r="A15" s="263" t="s">
        <v>7760</v>
      </c>
      <c r="B15" s="242" t="s">
        <v>4779</v>
      </c>
      <c r="C15" s="248" t="s">
        <v>4742</v>
      </c>
      <c r="D15" s="248">
        <v>41.13</v>
      </c>
      <c r="E15" s="248">
        <v>33.075000000000003</v>
      </c>
      <c r="F15" s="301">
        <f t="shared" si="0"/>
        <v>0.69285646684779878</v>
      </c>
      <c r="G15" s="313">
        <v>27.7</v>
      </c>
      <c r="H15" s="248">
        <f t="shared" si="1"/>
        <v>-0.15935672514619884</v>
      </c>
      <c r="I15" s="313">
        <v>18.8</v>
      </c>
      <c r="J15" s="301">
        <v>0.83</v>
      </c>
      <c r="K15" s="301"/>
      <c r="L15" s="301"/>
      <c r="O15" s="403">
        <v>22.039825</v>
      </c>
      <c r="P15" s="403">
        <v>23.179950000000002</v>
      </c>
      <c r="Q15" s="403">
        <v>25.308</v>
      </c>
      <c r="R15" s="403">
        <v>28.565113592592599</v>
      </c>
      <c r="S15" s="403">
        <v>31.859000000000002</v>
      </c>
      <c r="T15" s="403">
        <v>33.945050000000002</v>
      </c>
      <c r="U15" s="403">
        <v>35.060124999999999</v>
      </c>
      <c r="V15" s="403">
        <v>3.24684623274289</v>
      </c>
      <c r="W15" s="263" t="s">
        <v>4776</v>
      </c>
    </row>
    <row r="16" spans="1:23">
      <c r="A16" s="263" t="s">
        <v>7761</v>
      </c>
      <c r="B16" s="242" t="s">
        <v>4777</v>
      </c>
      <c r="C16" s="248" t="s">
        <v>4743</v>
      </c>
      <c r="D16" s="248">
        <v>41.5</v>
      </c>
      <c r="E16" s="248">
        <v>33.085000000000001</v>
      </c>
      <c r="F16" s="301">
        <f t="shared" si="0"/>
        <v>0.69285646684779878</v>
      </c>
      <c r="G16" s="313">
        <v>27.7</v>
      </c>
      <c r="H16" s="248">
        <f t="shared" si="1"/>
        <v>-0.15935672514619884</v>
      </c>
      <c r="I16" s="313">
        <v>17.7</v>
      </c>
      <c r="J16" s="301">
        <v>0.77</v>
      </c>
      <c r="K16" s="301"/>
      <c r="L16" s="301"/>
      <c r="O16" s="403">
        <v>22.019974999999999</v>
      </c>
      <c r="P16" s="403">
        <v>23.216850000000001</v>
      </c>
      <c r="Q16" s="403">
        <v>25.389849999999999</v>
      </c>
      <c r="R16" s="403">
        <v>28.590775962963001</v>
      </c>
      <c r="S16" s="403">
        <v>31.83615</v>
      </c>
      <c r="T16" s="403">
        <v>33.970050000000001</v>
      </c>
      <c r="U16" s="403">
        <v>35.174025</v>
      </c>
      <c r="V16" s="403">
        <v>3.2459325358671598</v>
      </c>
      <c r="W16" s="263" t="s">
        <v>4776</v>
      </c>
    </row>
    <row r="17" spans="1:23">
      <c r="A17" s="263" t="s">
        <v>7762</v>
      </c>
      <c r="B17" s="242" t="s">
        <v>4779</v>
      </c>
      <c r="C17" s="248" t="s">
        <v>4744</v>
      </c>
      <c r="D17" s="248">
        <v>42.08</v>
      </c>
      <c r="E17" s="248">
        <v>33.100999999999999</v>
      </c>
      <c r="F17" s="301">
        <f t="shared" si="0"/>
        <v>0.69285646684779878</v>
      </c>
      <c r="G17" s="313">
        <v>27.7</v>
      </c>
      <c r="H17" s="248">
        <f t="shared" si="1"/>
        <v>-0.15935672514619884</v>
      </c>
      <c r="I17" s="313">
        <v>19</v>
      </c>
      <c r="J17" s="301">
        <v>0.77</v>
      </c>
      <c r="K17" s="301"/>
      <c r="L17" s="301"/>
      <c r="O17" s="403">
        <v>21.9209</v>
      </c>
      <c r="P17" s="403">
        <v>23.210999999999999</v>
      </c>
      <c r="Q17" s="403">
        <v>25.37885</v>
      </c>
      <c r="R17" s="403">
        <v>28.574753074074099</v>
      </c>
      <c r="S17" s="403">
        <v>31.83915</v>
      </c>
      <c r="T17" s="403">
        <v>33.95505</v>
      </c>
      <c r="U17" s="403">
        <v>35.041024999999998</v>
      </c>
      <c r="V17" s="403">
        <v>3.2334059950201701</v>
      </c>
      <c r="W17" s="263" t="s">
        <v>4776</v>
      </c>
    </row>
    <row r="18" spans="1:23">
      <c r="A18" s="263" t="s">
        <v>7763</v>
      </c>
      <c r="B18" s="242" t="s">
        <v>4779</v>
      </c>
      <c r="C18" s="248" t="s">
        <v>4745</v>
      </c>
      <c r="D18" s="248">
        <v>42.57</v>
      </c>
      <c r="E18" s="248">
        <v>33.115000000000002</v>
      </c>
      <c r="F18" s="301">
        <f t="shared" si="0"/>
        <v>0.70461716120751483</v>
      </c>
      <c r="G18" s="313">
        <v>28.2</v>
      </c>
      <c r="H18" s="248">
        <f t="shared" si="1"/>
        <v>-0.15204678362573101</v>
      </c>
      <c r="I18" s="313">
        <v>19.2</v>
      </c>
      <c r="J18" s="301">
        <v>0.66</v>
      </c>
      <c r="K18" s="301"/>
      <c r="L18" s="301"/>
      <c r="O18" s="403">
        <v>22.459900000000001</v>
      </c>
      <c r="P18" s="403">
        <v>23.706949999999999</v>
      </c>
      <c r="Q18" s="403">
        <v>25.847999999999999</v>
      </c>
      <c r="R18" s="403">
        <v>29.113261629629601</v>
      </c>
      <c r="S18" s="403">
        <v>32.421999999999997</v>
      </c>
      <c r="T18" s="403">
        <v>34.543050000000001</v>
      </c>
      <c r="U18" s="403">
        <v>35.697000000000003</v>
      </c>
      <c r="V18" s="403">
        <v>3.2689026870089402</v>
      </c>
      <c r="W18" s="263" t="s">
        <v>4776</v>
      </c>
    </row>
    <row r="19" spans="1:23">
      <c r="A19" s="263" t="s">
        <v>7764</v>
      </c>
      <c r="B19" s="242" t="s">
        <v>4777</v>
      </c>
      <c r="C19" s="248" t="s">
        <v>4746</v>
      </c>
      <c r="D19" s="248">
        <v>43.21</v>
      </c>
      <c r="E19" s="248">
        <v>33.131999999999998</v>
      </c>
      <c r="F19" s="248">
        <f t="shared" si="0"/>
        <v>0.7093771464644173</v>
      </c>
      <c r="G19" s="248">
        <v>28.4</v>
      </c>
      <c r="H19" s="248">
        <f t="shared" si="1"/>
        <v>-0.14912280701754388</v>
      </c>
      <c r="I19" s="248">
        <v>20.3</v>
      </c>
      <c r="J19" s="248">
        <v>0.16</v>
      </c>
      <c r="K19" s="248"/>
      <c r="L19" s="248"/>
      <c r="O19" s="403">
        <v>22.690899999999999</v>
      </c>
      <c r="P19" s="403">
        <v>23.908000000000001</v>
      </c>
      <c r="Q19" s="403">
        <v>26.023849999999999</v>
      </c>
      <c r="R19" s="403">
        <v>29.296717481481501</v>
      </c>
      <c r="S19" s="403">
        <v>32.582000000000001</v>
      </c>
      <c r="T19" s="403">
        <v>34.762050000000002</v>
      </c>
      <c r="U19" s="403">
        <v>35.889000000000003</v>
      </c>
      <c r="V19" s="403">
        <v>3.2733003897210202</v>
      </c>
      <c r="W19" s="263" t="s">
        <v>4776</v>
      </c>
    </row>
    <row r="20" spans="1:23">
      <c r="A20" s="263" t="s">
        <v>7765</v>
      </c>
      <c r="B20" s="242" t="s">
        <v>4777</v>
      </c>
      <c r="C20" s="248" t="s">
        <v>4747</v>
      </c>
      <c r="D20" s="248">
        <v>43.6</v>
      </c>
      <c r="E20" s="248">
        <v>33.143999999999998</v>
      </c>
      <c r="F20" s="248">
        <f t="shared" si="0"/>
        <v>0.72385090681732545</v>
      </c>
      <c r="G20" s="248">
        <v>29</v>
      </c>
      <c r="H20" s="248">
        <f t="shared" si="1"/>
        <v>-0.14035087719298248</v>
      </c>
      <c r="I20" s="248">
        <v>20.100000000000001</v>
      </c>
      <c r="J20" s="248">
        <v>0.15</v>
      </c>
      <c r="K20" s="248"/>
      <c r="L20" s="248"/>
      <c r="O20" s="403">
        <v>23.231974999999998</v>
      </c>
      <c r="P20" s="403">
        <v>24.426950000000001</v>
      </c>
      <c r="Q20" s="403">
        <v>26.633700000000001</v>
      </c>
      <c r="R20" s="403">
        <v>29.888646370370399</v>
      </c>
      <c r="S20" s="403">
        <v>33.218150000000001</v>
      </c>
      <c r="T20" s="403">
        <v>35.314050000000002</v>
      </c>
      <c r="U20" s="403">
        <v>36.4711</v>
      </c>
      <c r="V20" s="403">
        <v>3.2845602095895701</v>
      </c>
      <c r="W20" s="263" t="s">
        <v>4776</v>
      </c>
    </row>
    <row r="21" spans="1:23">
      <c r="A21" s="263" t="s">
        <v>7766</v>
      </c>
      <c r="B21" s="242" t="s">
        <v>4779</v>
      </c>
      <c r="C21" s="248" t="s">
        <v>4748</v>
      </c>
      <c r="D21" s="248">
        <v>44.09</v>
      </c>
      <c r="E21" s="248">
        <v>33.156999999999996</v>
      </c>
      <c r="F21" s="248">
        <f t="shared" si="0"/>
        <v>0.70461716120751483</v>
      </c>
      <c r="G21" s="248">
        <v>28.2</v>
      </c>
      <c r="H21" s="248">
        <f t="shared" si="1"/>
        <v>-0.15204678362573101</v>
      </c>
      <c r="I21" s="248">
        <v>20.6</v>
      </c>
      <c r="J21" s="248">
        <v>0.28000000000000003</v>
      </c>
      <c r="K21" s="248"/>
      <c r="L21" s="248"/>
      <c r="O21" s="403">
        <v>22.523949999999999</v>
      </c>
      <c r="P21" s="403">
        <v>23.73875</v>
      </c>
      <c r="Q21" s="403">
        <v>25.856000000000002</v>
      </c>
      <c r="R21" s="403">
        <v>29.070908074074101</v>
      </c>
      <c r="S21" s="403">
        <v>32.321150000000003</v>
      </c>
      <c r="T21" s="403">
        <v>34.449100000000001</v>
      </c>
      <c r="U21" s="403">
        <v>35.613</v>
      </c>
      <c r="V21" s="403">
        <v>3.2380433256796399</v>
      </c>
      <c r="W21" s="263" t="s">
        <v>4776</v>
      </c>
    </row>
    <row r="22" spans="1:23">
      <c r="A22" s="263" t="s">
        <v>7767</v>
      </c>
      <c r="B22" s="242" t="s">
        <v>4779</v>
      </c>
      <c r="C22" s="248" t="s">
        <v>4749</v>
      </c>
      <c r="D22" s="248">
        <v>44.62</v>
      </c>
      <c r="E22" s="248">
        <v>33.171999999999997</v>
      </c>
      <c r="F22" s="248">
        <f t="shared" si="0"/>
        <v>0.71899380131030632</v>
      </c>
      <c r="G22" s="248">
        <v>28.8</v>
      </c>
      <c r="H22" s="248">
        <f t="shared" si="1"/>
        <v>-0.14327485380116958</v>
      </c>
      <c r="I22" s="248">
        <v>20.9</v>
      </c>
      <c r="J22" s="248">
        <v>0.14000000000000001</v>
      </c>
      <c r="K22" s="248"/>
      <c r="L22" s="248"/>
      <c r="O22" s="403">
        <v>23.029949999999999</v>
      </c>
      <c r="P22" s="403">
        <v>24.286950000000001</v>
      </c>
      <c r="Q22" s="403">
        <v>26.485849999999999</v>
      </c>
      <c r="R22" s="403">
        <v>29.7144554444444</v>
      </c>
      <c r="S22" s="403">
        <v>33.031999999999996</v>
      </c>
      <c r="T22" s="403">
        <v>35.180050000000001</v>
      </c>
      <c r="U22" s="403">
        <v>36.352049999999998</v>
      </c>
      <c r="V22" s="403">
        <v>3.28625883269464</v>
      </c>
      <c r="W22" s="263" t="s">
        <v>4776</v>
      </c>
    </row>
    <row r="23" spans="1:23">
      <c r="A23" s="263" t="s">
        <v>7768</v>
      </c>
      <c r="B23" s="242" t="s">
        <v>4779</v>
      </c>
      <c r="C23" s="248" t="s">
        <v>4750</v>
      </c>
      <c r="D23" s="248">
        <v>45.25</v>
      </c>
      <c r="E23" s="248">
        <v>33.189</v>
      </c>
      <c r="F23" s="248">
        <f t="shared" si="0"/>
        <v>0.71657748411721334</v>
      </c>
      <c r="G23" s="248">
        <v>28.7</v>
      </c>
      <c r="H23" s="248">
        <f t="shared" si="1"/>
        <v>-0.14473684210526316</v>
      </c>
      <c r="I23" s="248">
        <v>20.8</v>
      </c>
      <c r="J23" s="248">
        <v>0.22</v>
      </c>
      <c r="K23" s="248"/>
      <c r="L23" s="248"/>
      <c r="O23" s="403">
        <v>22.923850000000002</v>
      </c>
      <c r="P23" s="403">
        <v>24.219899999999999</v>
      </c>
      <c r="Q23" s="403">
        <v>26.374849999999999</v>
      </c>
      <c r="R23" s="403">
        <v>29.603089703703699</v>
      </c>
      <c r="S23" s="403">
        <v>32.92</v>
      </c>
      <c r="T23" s="403">
        <v>34.991050000000001</v>
      </c>
      <c r="U23" s="403">
        <v>36.123024999999998</v>
      </c>
      <c r="V23" s="403">
        <v>3.2730419110492299</v>
      </c>
      <c r="W23" s="263" t="s">
        <v>4776</v>
      </c>
    </row>
    <row r="24" spans="1:23">
      <c r="A24" s="263" t="s">
        <v>7769</v>
      </c>
      <c r="B24" s="242" t="s">
        <v>4779</v>
      </c>
      <c r="C24" s="248" t="s">
        <v>4751</v>
      </c>
      <c r="D24" s="248">
        <v>45.49</v>
      </c>
      <c r="E24" s="248">
        <v>33.206000000000003</v>
      </c>
      <c r="F24" s="248">
        <f t="shared" si="0"/>
        <v>0.7093771464644173</v>
      </c>
      <c r="G24" s="248">
        <v>28.4</v>
      </c>
      <c r="H24" s="248">
        <f t="shared" si="1"/>
        <v>-0.14912280701754388</v>
      </c>
      <c r="I24" s="248">
        <v>21.3</v>
      </c>
      <c r="J24" s="248">
        <v>0.18</v>
      </c>
      <c r="K24" s="248"/>
      <c r="L24" s="248"/>
      <c r="O24" s="403">
        <v>22.661950000000001</v>
      </c>
      <c r="P24" s="403">
        <v>23.882999999999999</v>
      </c>
      <c r="Q24" s="403">
        <v>26.054849999999998</v>
      </c>
      <c r="R24" s="403">
        <v>29.261854925925899</v>
      </c>
      <c r="S24" s="403">
        <v>32.49915</v>
      </c>
      <c r="T24" s="403">
        <v>34.63505</v>
      </c>
      <c r="U24" s="403">
        <v>35.762075000000003</v>
      </c>
      <c r="V24" s="403">
        <v>3.23785051650189</v>
      </c>
      <c r="W24" s="263" t="s">
        <v>4776</v>
      </c>
    </row>
    <row r="25" spans="1:23">
      <c r="A25" s="263" t="s">
        <v>7770</v>
      </c>
      <c r="B25" s="242" t="s">
        <v>4777</v>
      </c>
      <c r="C25" s="248" t="s">
        <v>4752</v>
      </c>
      <c r="D25" s="248">
        <v>46.1</v>
      </c>
      <c r="E25" s="248">
        <v>33.35</v>
      </c>
      <c r="F25" s="248">
        <f t="shared" si="0"/>
        <v>0.70224915948333988</v>
      </c>
      <c r="G25" s="248">
        <v>28.1</v>
      </c>
      <c r="H25" s="248">
        <f t="shared" si="1"/>
        <v>-0.15350877192982454</v>
      </c>
      <c r="I25" s="248">
        <v>20.7</v>
      </c>
      <c r="J25" s="248">
        <v>0.21</v>
      </c>
      <c r="K25" s="248"/>
      <c r="L25" s="248"/>
      <c r="O25" s="403">
        <v>22.363775</v>
      </c>
      <c r="P25" s="403">
        <v>23.568999999999999</v>
      </c>
      <c r="Q25" s="403">
        <v>25.736000000000001</v>
      </c>
      <c r="R25" s="403">
        <v>28.9607704444444</v>
      </c>
      <c r="S25" s="403">
        <v>32.228000000000002</v>
      </c>
      <c r="T25" s="403">
        <v>34.368049999999997</v>
      </c>
      <c r="U25" s="403">
        <v>35.45805</v>
      </c>
      <c r="V25" s="403">
        <v>3.2393737433821199</v>
      </c>
      <c r="W25" s="263" t="s">
        <v>4776</v>
      </c>
    </row>
    <row r="26" spans="1:23">
      <c r="A26" s="263" t="s">
        <v>7771</v>
      </c>
      <c r="B26" s="242" t="s">
        <v>4777</v>
      </c>
      <c r="C26" s="248" t="s">
        <v>4753</v>
      </c>
      <c r="D26" s="248">
        <v>46.38</v>
      </c>
      <c r="E26" s="209">
        <v>33.555999999999997</v>
      </c>
      <c r="F26" s="209">
        <f t="shared" si="0"/>
        <v>0.71899380131030632</v>
      </c>
      <c r="G26" s="209">
        <v>28.8</v>
      </c>
      <c r="H26" s="248">
        <f t="shared" si="1"/>
        <v>-0.14327485380116958</v>
      </c>
      <c r="I26" s="248">
        <v>20.3</v>
      </c>
      <c r="J26" s="248">
        <v>0.34</v>
      </c>
      <c r="K26" s="248"/>
      <c r="L26" s="248"/>
      <c r="O26" s="403">
        <v>23.094975000000002</v>
      </c>
      <c r="P26" s="403">
        <v>24.290949999999999</v>
      </c>
      <c r="Q26" s="403">
        <v>26.429849999999998</v>
      </c>
      <c r="R26" s="403">
        <v>29.690615370370399</v>
      </c>
      <c r="S26" s="403">
        <v>32.959150000000001</v>
      </c>
      <c r="T26" s="403">
        <v>35.119149999999998</v>
      </c>
      <c r="U26" s="403">
        <v>36.327100000000002</v>
      </c>
      <c r="V26" s="403">
        <v>3.2642463026880799</v>
      </c>
      <c r="W26" s="263" t="s">
        <v>4776</v>
      </c>
    </row>
    <row r="27" spans="1:23">
      <c r="A27" s="263" t="s">
        <v>7772</v>
      </c>
      <c r="B27" s="242" t="s">
        <v>4777</v>
      </c>
      <c r="C27" s="248" t="s">
        <v>4754</v>
      </c>
      <c r="D27" s="248">
        <v>46.61</v>
      </c>
      <c r="E27" s="255">
        <v>33.57</v>
      </c>
      <c r="F27" s="255">
        <f t="shared" si="0"/>
        <v>0.69988911588518599</v>
      </c>
      <c r="G27" s="248">
        <v>28</v>
      </c>
      <c r="H27" s="248">
        <f t="shared" si="1"/>
        <v>-0.15497076023391815</v>
      </c>
      <c r="I27" s="248">
        <v>20.100000000000001</v>
      </c>
      <c r="J27" s="248">
        <v>0.31</v>
      </c>
      <c r="K27" s="248"/>
      <c r="L27" s="248"/>
      <c r="O27" s="403">
        <v>22.286925</v>
      </c>
      <c r="P27" s="403">
        <v>23.483799999999999</v>
      </c>
      <c r="Q27" s="403">
        <v>25.612850000000002</v>
      </c>
      <c r="R27" s="403">
        <v>28.843554296296301</v>
      </c>
      <c r="S27" s="403">
        <v>32.110149999999997</v>
      </c>
      <c r="T27" s="403">
        <v>34.20805</v>
      </c>
      <c r="U27" s="403">
        <v>35.356000000000002</v>
      </c>
      <c r="V27" s="403">
        <v>3.2440532554993302</v>
      </c>
      <c r="W27" s="263" t="s">
        <v>4776</v>
      </c>
    </row>
    <row r="28" spans="1:23">
      <c r="A28" s="263" t="s">
        <v>7773</v>
      </c>
      <c r="B28" s="242" t="s">
        <v>4777</v>
      </c>
      <c r="C28" s="248" t="s">
        <v>4755</v>
      </c>
      <c r="D28" s="248">
        <v>46.74</v>
      </c>
      <c r="E28" s="255">
        <v>33.576999999999998</v>
      </c>
      <c r="F28" s="255">
        <f t="shared" si="0"/>
        <v>0.70224915948333988</v>
      </c>
      <c r="G28" s="248">
        <v>28.1</v>
      </c>
      <c r="H28" s="248">
        <f t="shared" si="1"/>
        <v>-0.15350877192982454</v>
      </c>
      <c r="I28" s="248">
        <v>20.8</v>
      </c>
      <c r="J28" s="248">
        <v>0.28999999999999998</v>
      </c>
      <c r="K28" s="248"/>
      <c r="L28" s="248"/>
      <c r="O28" s="403">
        <v>22.471924999999999</v>
      </c>
      <c r="P28" s="403">
        <v>23.621949999999998</v>
      </c>
      <c r="Q28" s="403">
        <v>25.734999999999999</v>
      </c>
      <c r="R28" s="403">
        <v>28.993594444444401</v>
      </c>
      <c r="S28" s="403">
        <v>32.29</v>
      </c>
      <c r="T28" s="403">
        <v>34.457099999999997</v>
      </c>
      <c r="U28" s="403">
        <v>35.540075000000002</v>
      </c>
      <c r="V28" s="403">
        <v>3.2637180922703899</v>
      </c>
      <c r="W28" s="263" t="s">
        <v>4776</v>
      </c>
    </row>
    <row r="29" spans="1:23">
      <c r="A29" s="263" t="s">
        <v>7774</v>
      </c>
      <c r="B29" s="242" t="s">
        <v>4779</v>
      </c>
      <c r="C29" s="248" t="s">
        <v>4756</v>
      </c>
      <c r="D29" s="248">
        <v>47.18</v>
      </c>
      <c r="E29" s="255">
        <v>33.662999999999997</v>
      </c>
      <c r="F29" s="255">
        <f t="shared" si="0"/>
        <v>0.70699314789271139</v>
      </c>
      <c r="G29" s="248">
        <v>28.3</v>
      </c>
      <c r="H29" s="248">
        <f t="shared" si="1"/>
        <v>-0.15058479532163743</v>
      </c>
      <c r="I29" s="248">
        <v>21.2</v>
      </c>
      <c r="J29" s="248">
        <v>0.17</v>
      </c>
      <c r="K29" s="248"/>
      <c r="L29" s="248"/>
      <c r="O29" s="403">
        <v>22.5839</v>
      </c>
      <c r="P29" s="403">
        <v>23.825949999999999</v>
      </c>
      <c r="Q29" s="403">
        <v>25.9787</v>
      </c>
      <c r="R29" s="403">
        <v>29.198433185185198</v>
      </c>
      <c r="S29" s="403">
        <v>32.478149999999999</v>
      </c>
      <c r="T29" s="403">
        <v>34.571150000000003</v>
      </c>
      <c r="U29" s="403">
        <v>35.699024999999999</v>
      </c>
      <c r="V29" s="403">
        <v>3.2412277003930599</v>
      </c>
      <c r="W29" s="263" t="s">
        <v>4776</v>
      </c>
    </row>
    <row r="30" spans="1:23">
      <c r="A30" s="263" t="s">
        <v>7775</v>
      </c>
      <c r="B30" s="242" t="s">
        <v>4779</v>
      </c>
      <c r="C30" s="248" t="s">
        <v>4757</v>
      </c>
      <c r="D30" s="248">
        <v>47.59</v>
      </c>
      <c r="E30" s="248">
        <v>33.707000000000001</v>
      </c>
      <c r="F30" s="248">
        <f t="shared" si="0"/>
        <v>0.71899380131030632</v>
      </c>
      <c r="G30" s="248">
        <v>28.8</v>
      </c>
      <c r="H30" s="248">
        <f t="shared" si="1"/>
        <v>-0.14327485380116958</v>
      </c>
      <c r="I30" s="248">
        <v>23.2</v>
      </c>
      <c r="J30" s="248">
        <v>0.16</v>
      </c>
      <c r="K30" s="248"/>
      <c r="L30" s="248"/>
      <c r="O30" s="403">
        <v>23.094000000000001</v>
      </c>
      <c r="P30" s="403">
        <v>24.212949999999999</v>
      </c>
      <c r="Q30" s="403">
        <v>26.402000000000001</v>
      </c>
      <c r="R30" s="403">
        <v>29.6802388148148</v>
      </c>
      <c r="S30" s="403">
        <v>33.055149999999998</v>
      </c>
      <c r="T30" s="403">
        <v>35.220999999999997</v>
      </c>
      <c r="U30" s="403">
        <v>36.277075000000004</v>
      </c>
      <c r="V30" s="403">
        <v>3.2992685229535601</v>
      </c>
      <c r="W30" s="263" t="s">
        <v>4776</v>
      </c>
    </row>
    <row r="31" spans="1:23">
      <c r="A31" s="263" t="s">
        <v>7776</v>
      </c>
      <c r="B31" s="242" t="s">
        <v>4778</v>
      </c>
      <c r="C31" s="248" t="s">
        <v>4758</v>
      </c>
      <c r="D31" s="248">
        <v>47.84</v>
      </c>
      <c r="E31" s="248">
        <v>33.715000000000003</v>
      </c>
      <c r="F31" s="248">
        <f t="shared" si="0"/>
        <v>0.71176918393891442</v>
      </c>
      <c r="G31" s="248">
        <v>28.5</v>
      </c>
      <c r="H31" s="248">
        <f t="shared" si="1"/>
        <v>-0.1476608187134503</v>
      </c>
      <c r="I31" s="248">
        <v>21.6</v>
      </c>
      <c r="J31" s="248">
        <v>0.15</v>
      </c>
      <c r="K31" s="248"/>
      <c r="L31" s="248"/>
      <c r="O31" s="403">
        <v>22.764975</v>
      </c>
      <c r="P31" s="403">
        <v>23.99</v>
      </c>
      <c r="Q31" s="403">
        <v>26.189</v>
      </c>
      <c r="R31" s="403">
        <v>29.423275222222198</v>
      </c>
      <c r="S31" s="403">
        <v>32.723999999999997</v>
      </c>
      <c r="T31" s="403">
        <v>34.814</v>
      </c>
      <c r="U31" s="403">
        <v>35.923050000000003</v>
      </c>
      <c r="V31" s="403">
        <v>3.2603414569656501</v>
      </c>
      <c r="W31" s="263" t="s">
        <v>4776</v>
      </c>
    </row>
    <row r="32" spans="1:23">
      <c r="A32" s="263" t="s">
        <v>7777</v>
      </c>
      <c r="B32" s="242" t="s">
        <v>4779</v>
      </c>
      <c r="C32" s="248" t="s">
        <v>4759</v>
      </c>
      <c r="D32" s="248">
        <v>48.16</v>
      </c>
      <c r="E32" s="248">
        <v>33.725999999999999</v>
      </c>
      <c r="F32" s="248">
        <f t="shared" si="0"/>
        <v>0.71657748411721334</v>
      </c>
      <c r="G32" s="248">
        <v>28.7</v>
      </c>
      <c r="H32" s="248">
        <f t="shared" si="1"/>
        <v>-0.14473684210526316</v>
      </c>
      <c r="I32" s="248">
        <v>21.8</v>
      </c>
      <c r="J32" s="248">
        <v>0.1</v>
      </c>
      <c r="K32" s="248"/>
      <c r="L32" s="248"/>
      <c r="O32" s="403">
        <v>23.06195</v>
      </c>
      <c r="P32" s="403">
        <v>24.308900000000001</v>
      </c>
      <c r="Q32" s="403">
        <v>26.392849999999999</v>
      </c>
      <c r="R32" s="403">
        <v>29.628299481481498</v>
      </c>
      <c r="S32" s="403">
        <v>32.936</v>
      </c>
      <c r="T32" s="403">
        <v>35.063099999999999</v>
      </c>
      <c r="U32" s="403">
        <v>36.187024999999998</v>
      </c>
      <c r="V32" s="403">
        <v>3.2524765987282298</v>
      </c>
      <c r="W32" s="263" t="s">
        <v>4776</v>
      </c>
    </row>
    <row r="33" spans="1:23">
      <c r="A33" s="263" t="s">
        <v>7778</v>
      </c>
      <c r="B33" s="242" t="s">
        <v>4778</v>
      </c>
      <c r="C33" s="248" t="s">
        <v>4760</v>
      </c>
      <c r="D33" s="248">
        <v>48.57</v>
      </c>
      <c r="E33" s="248">
        <v>33.738999999999997</v>
      </c>
      <c r="F33" s="248">
        <f t="shared" si="0"/>
        <v>0.72629175017362124</v>
      </c>
      <c r="G33" s="248">
        <v>29.1</v>
      </c>
      <c r="H33" s="248">
        <f t="shared" si="1"/>
        <v>-0.13888888888888887</v>
      </c>
      <c r="I33" s="248">
        <v>22.3</v>
      </c>
      <c r="J33" s="248">
        <v>0.08</v>
      </c>
      <c r="K33" s="248"/>
      <c r="L33" s="248"/>
      <c r="O33" s="403">
        <v>23.460999999999999</v>
      </c>
      <c r="P33" s="403">
        <v>24.638999999999999</v>
      </c>
      <c r="Q33" s="403">
        <v>26.728000000000002</v>
      </c>
      <c r="R33" s="403">
        <v>30.016629296296301</v>
      </c>
      <c r="S33" s="403">
        <v>33.338000000000001</v>
      </c>
      <c r="T33" s="403">
        <v>35.424050000000001</v>
      </c>
      <c r="U33" s="403">
        <v>36.543050000000001</v>
      </c>
      <c r="V33" s="403">
        <v>3.2752009222828602</v>
      </c>
      <c r="W33" s="263" t="s">
        <v>4776</v>
      </c>
    </row>
    <row r="34" spans="1:23">
      <c r="A34" s="263" t="s">
        <v>7779</v>
      </c>
      <c r="B34" s="242" t="s">
        <v>4779</v>
      </c>
      <c r="C34" s="248" t="s">
        <v>4761</v>
      </c>
      <c r="D34" s="248">
        <v>49.13</v>
      </c>
      <c r="E34" s="209">
        <v>33.756999999999998</v>
      </c>
      <c r="F34" s="209">
        <f t="shared" si="0"/>
        <v>0.74863306687886544</v>
      </c>
      <c r="G34" s="209">
        <v>30</v>
      </c>
      <c r="H34" s="248">
        <f t="shared" si="1"/>
        <v>-0.1257309941520468</v>
      </c>
      <c r="I34" s="248">
        <v>24.2</v>
      </c>
      <c r="J34" s="248">
        <v>0.08</v>
      </c>
      <c r="K34" s="248"/>
      <c r="L34" s="248"/>
      <c r="O34" s="403">
        <v>24.363624999999999</v>
      </c>
      <c r="P34" s="403">
        <v>25.587700000000002</v>
      </c>
      <c r="Q34" s="403">
        <v>27.76</v>
      </c>
      <c r="R34" s="403">
        <v>31.049862851851898</v>
      </c>
      <c r="S34" s="403">
        <v>34.429000000000002</v>
      </c>
      <c r="T34" s="403">
        <v>36.524149999999999</v>
      </c>
      <c r="U34" s="403">
        <v>37.646050000000002</v>
      </c>
      <c r="V34" s="403">
        <v>3.3089269421361398</v>
      </c>
      <c r="W34" s="263" t="s">
        <v>4776</v>
      </c>
    </row>
    <row r="35" spans="1:23">
      <c r="A35" s="263" t="s">
        <v>7780</v>
      </c>
      <c r="B35" s="242" t="s">
        <v>4777</v>
      </c>
      <c r="C35" s="248" t="s">
        <v>4762</v>
      </c>
      <c r="D35" s="248">
        <v>49.39</v>
      </c>
      <c r="E35" s="209">
        <v>33.768999999999998</v>
      </c>
      <c r="F35" s="209">
        <f t="shared" si="0"/>
        <v>0.75115747629851914</v>
      </c>
      <c r="G35" s="209">
        <v>30.1</v>
      </c>
      <c r="H35" s="248">
        <f t="shared" si="1"/>
        <v>-0.12426900584795321</v>
      </c>
      <c r="I35" s="248">
        <v>23.9</v>
      </c>
      <c r="J35" s="248">
        <v>0.06</v>
      </c>
      <c r="K35" s="248"/>
      <c r="L35" s="248"/>
      <c r="O35" s="403">
        <v>24.305975</v>
      </c>
      <c r="P35" s="403">
        <v>25.51595</v>
      </c>
      <c r="Q35" s="403">
        <v>27.81</v>
      </c>
      <c r="R35" s="403">
        <v>31.0927026666667</v>
      </c>
      <c r="S35" s="403">
        <v>34.43515</v>
      </c>
      <c r="T35" s="403">
        <v>36.617100000000001</v>
      </c>
      <c r="U35" s="403">
        <v>37.777999999999999</v>
      </c>
      <c r="V35" s="403">
        <v>3.3307838235104299</v>
      </c>
      <c r="W35" s="263" t="s">
        <v>4776</v>
      </c>
    </row>
    <row r="36" spans="1:23">
      <c r="A36" s="263" t="s">
        <v>7781</v>
      </c>
      <c r="B36" s="242" t="s">
        <v>4779</v>
      </c>
      <c r="C36" s="248" t="s">
        <v>4763</v>
      </c>
      <c r="D36" s="248">
        <v>49.7</v>
      </c>
      <c r="E36" s="209">
        <v>33.841000000000001</v>
      </c>
      <c r="F36" s="209">
        <f t="shared" si="0"/>
        <v>0.74863306687886544</v>
      </c>
      <c r="G36" s="209">
        <v>30</v>
      </c>
      <c r="H36" s="248">
        <f t="shared" si="1"/>
        <v>-0.1257309941520468</v>
      </c>
      <c r="I36" s="248">
        <v>23.4</v>
      </c>
      <c r="J36" s="248">
        <v>0.06</v>
      </c>
      <c r="K36" s="248"/>
      <c r="L36" s="248"/>
      <c r="O36" s="403">
        <v>24.286975000000002</v>
      </c>
      <c r="P36" s="403">
        <v>25.55095</v>
      </c>
      <c r="Q36" s="403">
        <v>27.723849999999999</v>
      </c>
      <c r="R36" s="403">
        <v>31.008753629629599</v>
      </c>
      <c r="S36" s="403">
        <v>34.389299999999999</v>
      </c>
      <c r="T36" s="403">
        <v>36.5321</v>
      </c>
      <c r="U36" s="403">
        <v>37.698</v>
      </c>
      <c r="V36" s="403">
        <v>3.3251539728208401</v>
      </c>
      <c r="W36" s="263" t="s">
        <v>4776</v>
      </c>
    </row>
    <row r="37" spans="1:23">
      <c r="A37" s="263" t="s">
        <v>7782</v>
      </c>
      <c r="B37" s="242" t="s">
        <v>4778</v>
      </c>
      <c r="C37" s="248" t="s">
        <v>4764</v>
      </c>
      <c r="D37" s="248">
        <v>49.91</v>
      </c>
      <c r="E37" s="255">
        <v>33.892000000000003</v>
      </c>
      <c r="F37" s="255">
        <f t="shared" si="0"/>
        <v>0.76648370065382465</v>
      </c>
      <c r="G37" s="248">
        <v>30.7</v>
      </c>
      <c r="H37" s="248">
        <f t="shared" si="1"/>
        <v>-0.11549707602339183</v>
      </c>
      <c r="I37" s="248">
        <v>24.5</v>
      </c>
      <c r="J37" s="248">
        <v>0.05</v>
      </c>
      <c r="K37" s="248"/>
      <c r="L37" s="248"/>
      <c r="O37" s="403">
        <v>25.022974999999999</v>
      </c>
      <c r="P37" s="403">
        <v>26.292950000000001</v>
      </c>
      <c r="Q37" s="403">
        <v>28.497</v>
      </c>
      <c r="R37" s="403">
        <v>31.784500814814798</v>
      </c>
      <c r="S37" s="403">
        <v>35.183149999999998</v>
      </c>
      <c r="T37" s="403">
        <v>37.325000000000003</v>
      </c>
      <c r="U37" s="403">
        <v>38.417025000000002</v>
      </c>
      <c r="V37" s="403">
        <v>3.3307912443247201</v>
      </c>
      <c r="W37" s="263" t="s">
        <v>4776</v>
      </c>
    </row>
    <row r="38" spans="1:23">
      <c r="A38" s="263" t="s">
        <v>7783</v>
      </c>
      <c r="B38" s="242" t="s">
        <v>4777</v>
      </c>
      <c r="C38" s="248" t="s">
        <v>4765</v>
      </c>
      <c r="D38" s="248">
        <v>50.15</v>
      </c>
      <c r="E38" s="255">
        <v>33.950000000000003</v>
      </c>
      <c r="F38" s="255">
        <f t="shared" si="0"/>
        <v>0.76390778450442243</v>
      </c>
      <c r="G38" s="248">
        <v>30.6</v>
      </c>
      <c r="H38" s="248">
        <f t="shared" si="1"/>
        <v>-0.11695906432748537</v>
      </c>
      <c r="I38" s="248">
        <v>23.9</v>
      </c>
      <c r="J38" s="248">
        <v>0.04</v>
      </c>
      <c r="K38" s="248"/>
      <c r="L38" s="248"/>
      <c r="O38" s="403">
        <v>24.943950000000001</v>
      </c>
      <c r="P38" s="403">
        <v>26.260950000000001</v>
      </c>
      <c r="Q38" s="403">
        <v>28.414999999999999</v>
      </c>
      <c r="R38" s="403">
        <v>31.7163219259259</v>
      </c>
      <c r="S38" s="403">
        <v>35.070300000000003</v>
      </c>
      <c r="T38" s="403">
        <v>37.297049999999999</v>
      </c>
      <c r="U38" s="403">
        <v>38.442050000000002</v>
      </c>
      <c r="V38" s="403">
        <v>3.3316204809474401</v>
      </c>
      <c r="W38" s="263" t="s">
        <v>4776</v>
      </c>
    </row>
    <row r="39" spans="1:23">
      <c r="A39" s="263" t="s">
        <v>7784</v>
      </c>
      <c r="B39" s="242" t="s">
        <v>4777</v>
      </c>
      <c r="C39" s="248" t="s">
        <v>4766</v>
      </c>
      <c r="D39" s="248">
        <v>50.49</v>
      </c>
      <c r="E39" s="248">
        <v>35.012</v>
      </c>
      <c r="F39" s="248">
        <f t="shared" si="0"/>
        <v>0.73119815639442864</v>
      </c>
      <c r="G39" s="248">
        <v>29.3</v>
      </c>
      <c r="H39" s="248">
        <f t="shared" si="1"/>
        <v>-0.13596491228070176</v>
      </c>
      <c r="I39" s="248">
        <v>22.7</v>
      </c>
      <c r="J39" s="248">
        <v>0.06</v>
      </c>
      <c r="K39" s="248"/>
      <c r="L39" s="248"/>
      <c r="O39" s="403">
        <v>23.606974999999998</v>
      </c>
      <c r="P39" s="403">
        <v>24.781849999999999</v>
      </c>
      <c r="Q39" s="403">
        <v>26.992850000000001</v>
      </c>
      <c r="R39" s="403">
        <v>30.227486481481499</v>
      </c>
      <c r="S39" s="403">
        <v>33.542999999999999</v>
      </c>
      <c r="T39" s="403">
        <v>35.682049999999997</v>
      </c>
      <c r="U39" s="403">
        <v>36.773049999999998</v>
      </c>
      <c r="V39" s="403">
        <v>3.2654999480368598</v>
      </c>
      <c r="W39" s="263" t="s">
        <v>4776</v>
      </c>
    </row>
    <row r="40" spans="1:23">
      <c r="A40" s="263" t="s">
        <v>7785</v>
      </c>
      <c r="B40" s="242" t="s">
        <v>4778</v>
      </c>
      <c r="C40" s="248" t="s">
        <v>4767</v>
      </c>
      <c r="D40" s="248">
        <v>50.76</v>
      </c>
      <c r="E40" s="248">
        <v>35.042999999999999</v>
      </c>
      <c r="F40" s="248">
        <f t="shared" si="0"/>
        <v>0.72141826638538964</v>
      </c>
      <c r="G40" s="248">
        <v>28.9</v>
      </c>
      <c r="H40" s="248">
        <f t="shared" si="1"/>
        <v>-0.14181286549707606</v>
      </c>
      <c r="I40" s="248">
        <v>21.8</v>
      </c>
      <c r="J40" s="248">
        <v>0.08</v>
      </c>
      <c r="K40" s="248"/>
      <c r="L40" s="248"/>
      <c r="O40" s="403">
        <v>23.234950000000001</v>
      </c>
      <c r="P40" s="403">
        <v>24.428999999999998</v>
      </c>
      <c r="Q40" s="403">
        <v>26.498999999999999</v>
      </c>
      <c r="R40" s="403">
        <v>29.784175703703699</v>
      </c>
      <c r="S40" s="403">
        <v>33.070999999999998</v>
      </c>
      <c r="T40" s="403">
        <v>35.287050000000001</v>
      </c>
      <c r="U40" s="403">
        <v>36.403100000000002</v>
      </c>
      <c r="V40" s="403">
        <v>3.2743797986880798</v>
      </c>
      <c r="W40" s="263" t="s">
        <v>4776</v>
      </c>
    </row>
    <row r="41" spans="1:23">
      <c r="A41" s="263" t="s">
        <v>7786</v>
      </c>
      <c r="B41" s="242" t="s">
        <v>4779</v>
      </c>
      <c r="C41" s="248" t="s">
        <v>4768</v>
      </c>
      <c r="D41" s="248">
        <v>51.1</v>
      </c>
      <c r="E41" s="248">
        <v>35.08</v>
      </c>
      <c r="F41" s="248">
        <f t="shared" si="0"/>
        <v>0.73366377486000234</v>
      </c>
      <c r="G41" s="248">
        <v>29.4</v>
      </c>
      <c r="H41" s="248">
        <f t="shared" si="1"/>
        <v>-0.13450292397660821</v>
      </c>
      <c r="I41" s="248">
        <v>22.8</v>
      </c>
      <c r="J41" s="248">
        <v>7.0000000000000007E-2</v>
      </c>
      <c r="K41" s="248"/>
      <c r="L41" s="248"/>
      <c r="O41" s="403">
        <v>23.741</v>
      </c>
      <c r="P41" s="403">
        <v>24.915900000000001</v>
      </c>
      <c r="Q41" s="403">
        <v>27.072849999999999</v>
      </c>
      <c r="R41" s="403">
        <v>30.341446481481501</v>
      </c>
      <c r="S41" s="403">
        <v>33.659149999999997</v>
      </c>
      <c r="T41" s="403">
        <v>35.776000000000003</v>
      </c>
      <c r="U41" s="403">
        <v>36.935025000000003</v>
      </c>
      <c r="V41" s="403">
        <v>3.2780149171494299</v>
      </c>
      <c r="W41" s="263" t="s">
        <v>4776</v>
      </c>
    </row>
    <row r="42" spans="1:23">
      <c r="A42" s="263" t="s">
        <v>7787</v>
      </c>
      <c r="B42" s="242" t="s">
        <v>4779</v>
      </c>
      <c r="C42" s="248" t="s">
        <v>4769</v>
      </c>
      <c r="D42" s="248">
        <v>51.34</v>
      </c>
      <c r="E42" s="248">
        <v>35.107999999999997</v>
      </c>
      <c r="F42" s="248">
        <f t="shared" si="0"/>
        <v>0.72629175017362124</v>
      </c>
      <c r="G42" s="248">
        <v>29.1</v>
      </c>
      <c r="H42" s="248">
        <f t="shared" si="1"/>
        <v>-0.13888888888888887</v>
      </c>
      <c r="I42" s="248">
        <v>22.5</v>
      </c>
      <c r="J42" s="248">
        <v>0.08</v>
      </c>
      <c r="K42" s="248"/>
      <c r="L42" s="248"/>
      <c r="O42" s="403">
        <v>23.370975000000001</v>
      </c>
      <c r="P42" s="403">
        <v>24.59695</v>
      </c>
      <c r="Q42" s="403">
        <v>26.758700000000001</v>
      </c>
      <c r="R42" s="403">
        <v>29.999462999999999</v>
      </c>
      <c r="S42" s="403">
        <v>33.298999999999999</v>
      </c>
      <c r="T42" s="403">
        <v>35.543100000000003</v>
      </c>
      <c r="U42" s="403">
        <v>36.749000000000002</v>
      </c>
      <c r="V42" s="403">
        <v>3.2936651108684099</v>
      </c>
      <c r="W42" s="263" t="s">
        <v>4776</v>
      </c>
    </row>
    <row r="43" spans="1:23">
      <c r="A43" s="263" t="s">
        <v>7788</v>
      </c>
      <c r="B43" s="242" t="s">
        <v>4778</v>
      </c>
      <c r="C43" s="248" t="s">
        <v>4770</v>
      </c>
      <c r="D43" s="248">
        <v>51.71</v>
      </c>
      <c r="E43" s="248">
        <v>35.149000000000001</v>
      </c>
      <c r="F43" s="248">
        <f t="shared" si="0"/>
        <v>0.74111062725572141</v>
      </c>
      <c r="G43" s="248">
        <v>29.7</v>
      </c>
      <c r="H43" s="248">
        <f t="shared" si="1"/>
        <v>-0.13011695906432749</v>
      </c>
      <c r="I43" s="248">
        <v>23.1</v>
      </c>
      <c r="J43" s="248">
        <v>0.06</v>
      </c>
      <c r="K43" s="248"/>
      <c r="L43" s="248"/>
      <c r="O43" s="403">
        <v>24.031974999999999</v>
      </c>
      <c r="P43" s="403">
        <v>25.294</v>
      </c>
      <c r="Q43" s="403">
        <v>27.456849999999999</v>
      </c>
      <c r="R43" s="403">
        <v>30.701778703703699</v>
      </c>
      <c r="S43" s="403">
        <v>34.037999999999997</v>
      </c>
      <c r="T43" s="403">
        <v>36.21705</v>
      </c>
      <c r="U43" s="403">
        <v>37.334049999999998</v>
      </c>
      <c r="V43" s="403">
        <v>3.2915757271011601</v>
      </c>
      <c r="W43" s="263" t="s">
        <v>4776</v>
      </c>
    </row>
    <row r="44" spans="1:23" ht="14.4">
      <c r="A44" s="432"/>
      <c r="B44" s="432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9" t="s">
        <v>9521</v>
      </c>
      <c r="P44" s="440"/>
      <c r="Q44" s="440"/>
      <c r="R44" s="440"/>
      <c r="S44" s="440"/>
      <c r="T44" s="440"/>
      <c r="U44" s="440"/>
      <c r="V44" s="440"/>
      <c r="W44" s="432"/>
    </row>
    <row r="45" spans="1:23" ht="11.4" thickBot="1">
      <c r="A45" s="433"/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251">
        <v>2.5000000000000001E-2</v>
      </c>
      <c r="P45" s="251">
        <v>0.05</v>
      </c>
      <c r="Q45" s="251">
        <v>0.15</v>
      </c>
      <c r="R45" s="251" t="s">
        <v>9519</v>
      </c>
      <c r="S45" s="251">
        <v>0.85</v>
      </c>
      <c r="T45" s="251">
        <v>0.95</v>
      </c>
      <c r="U45" s="251">
        <v>0.97499999999999998</v>
      </c>
      <c r="V45" s="251" t="s">
        <v>9518</v>
      </c>
      <c r="W45" s="433"/>
    </row>
    <row r="46" spans="1:23" ht="11.4" thickTop="1">
      <c r="A46" s="263" t="s">
        <v>7789</v>
      </c>
      <c r="B46" s="242" t="s">
        <v>4778</v>
      </c>
      <c r="D46" s="239">
        <v>49.36</v>
      </c>
      <c r="E46" s="239">
        <v>33.969000000000001</v>
      </c>
      <c r="K46" s="239">
        <v>-2.02</v>
      </c>
      <c r="L46" s="239"/>
      <c r="M46" s="242" t="s">
        <v>4780</v>
      </c>
      <c r="N46" s="242" t="s">
        <v>4781</v>
      </c>
      <c r="O46" s="403">
        <v>16.272216280876801</v>
      </c>
      <c r="P46" s="403">
        <v>16.917141846695198</v>
      </c>
      <c r="Q46" s="403">
        <v>18.180505417995899</v>
      </c>
      <c r="R46" s="403">
        <v>20.369977780997299</v>
      </c>
      <c r="S46" s="403">
        <v>22.567637655615201</v>
      </c>
      <c r="T46" s="403">
        <v>23.8688940648311</v>
      </c>
      <c r="U46" s="403">
        <v>24.508250698937399</v>
      </c>
      <c r="V46" s="403">
        <v>2.12031942345028</v>
      </c>
      <c r="W46" s="263" t="s">
        <v>4776</v>
      </c>
    </row>
    <row r="47" spans="1:23">
      <c r="A47" s="263" t="s">
        <v>7790</v>
      </c>
      <c r="B47" s="242" t="s">
        <v>4779</v>
      </c>
      <c r="D47" s="239">
        <v>49.45</v>
      </c>
      <c r="E47" s="239">
        <v>33.988</v>
      </c>
      <c r="K47" s="239">
        <v>-1.95</v>
      </c>
      <c r="L47" s="239"/>
      <c r="M47" s="242" t="s">
        <v>4780</v>
      </c>
      <c r="N47" s="242" t="s">
        <v>4781</v>
      </c>
      <c r="O47" s="403">
        <v>15.981447769377599</v>
      </c>
      <c r="P47" s="403">
        <v>16.544789747389501</v>
      </c>
      <c r="Q47" s="403">
        <v>17.9078593413352</v>
      </c>
      <c r="R47" s="403">
        <v>20.1108016570746</v>
      </c>
      <c r="S47" s="403">
        <v>22.277265700840399</v>
      </c>
      <c r="T47" s="403">
        <v>23.649110429680999</v>
      </c>
      <c r="U47" s="403">
        <v>24.2916380833679</v>
      </c>
      <c r="V47" s="403">
        <v>2.1346760450742299</v>
      </c>
      <c r="W47" s="263" t="s">
        <v>4776</v>
      </c>
    </row>
    <row r="48" spans="1:23">
      <c r="A48" s="263" t="s">
        <v>7791</v>
      </c>
      <c r="B48" s="242" t="s">
        <v>4777</v>
      </c>
      <c r="D48" s="239">
        <v>49.53</v>
      </c>
      <c r="E48" s="239">
        <v>34.006</v>
      </c>
      <c r="K48" s="239">
        <v>-2.19</v>
      </c>
      <c r="L48" s="239"/>
      <c r="M48" s="242" t="s">
        <v>4780</v>
      </c>
      <c r="N48" s="242" t="s">
        <v>4781</v>
      </c>
      <c r="O48" s="403">
        <v>16.826056902410802</v>
      </c>
      <c r="P48" s="403">
        <v>17.513303452782399</v>
      </c>
      <c r="Q48" s="403">
        <v>18.7869582483988</v>
      </c>
      <c r="R48" s="403">
        <v>20.9865671882866</v>
      </c>
      <c r="S48" s="403">
        <v>23.116393923262301</v>
      </c>
      <c r="T48" s="403">
        <v>24.441286953351799</v>
      </c>
      <c r="U48" s="403">
        <v>25.108986302419499</v>
      </c>
      <c r="V48" s="403">
        <v>2.1036934692736402</v>
      </c>
      <c r="W48" s="263" t="s">
        <v>4776</v>
      </c>
    </row>
    <row r="49" spans="1:23">
      <c r="A49" s="263" t="s">
        <v>7792</v>
      </c>
      <c r="B49" s="242" t="s">
        <v>4779</v>
      </c>
      <c r="D49" s="239">
        <v>49.67</v>
      </c>
      <c r="E49" s="239">
        <v>34.039000000000001</v>
      </c>
      <c r="K49" s="239">
        <v>-2.06</v>
      </c>
      <c r="L49" s="239"/>
      <c r="M49" s="242" t="s">
        <v>4780</v>
      </c>
      <c r="N49" s="242" t="s">
        <v>4781</v>
      </c>
      <c r="O49" s="403">
        <v>16.388233625119099</v>
      </c>
      <c r="P49" s="403">
        <v>17.0051208074965</v>
      </c>
      <c r="Q49" s="403">
        <v>18.324662722388702</v>
      </c>
      <c r="R49" s="403">
        <v>20.531454664598701</v>
      </c>
      <c r="S49" s="403">
        <v>22.7324888514549</v>
      </c>
      <c r="T49" s="403">
        <v>24.0655458186822</v>
      </c>
      <c r="U49" s="403">
        <v>24.722324599645201</v>
      </c>
      <c r="V49" s="403">
        <v>2.1300596734789101</v>
      </c>
      <c r="W49" s="263" t="s">
        <v>4776</v>
      </c>
    </row>
    <row r="50" spans="1:23">
      <c r="A50" s="263" t="s">
        <v>7793</v>
      </c>
      <c r="B50" s="242" t="s">
        <v>4777</v>
      </c>
      <c r="D50" s="239">
        <v>49.74</v>
      </c>
      <c r="E50" s="239">
        <v>34.058</v>
      </c>
      <c r="K50" s="239">
        <v>-1.06</v>
      </c>
      <c r="L50" s="239"/>
      <c r="M50" s="242" t="s">
        <v>4780</v>
      </c>
      <c r="N50" s="242" t="s">
        <v>4781</v>
      </c>
      <c r="O50" s="403">
        <v>12.7572767257544</v>
      </c>
      <c r="P50" s="403">
        <v>13.4458970191529</v>
      </c>
      <c r="Q50" s="403">
        <v>14.7316984869826</v>
      </c>
      <c r="R50" s="403">
        <v>16.962422926318499</v>
      </c>
      <c r="S50" s="403">
        <v>19.191316627972</v>
      </c>
      <c r="T50" s="403">
        <v>20.535409585919101</v>
      </c>
      <c r="U50" s="403">
        <v>21.162074429829399</v>
      </c>
      <c r="V50" s="403">
        <v>2.15371113542732</v>
      </c>
      <c r="W50" s="263" t="s">
        <v>4776</v>
      </c>
    </row>
    <row r="51" spans="1:23">
      <c r="A51" s="263" t="s">
        <v>7794</v>
      </c>
      <c r="B51" s="242" t="s">
        <v>4777</v>
      </c>
      <c r="D51" s="239">
        <v>49.94</v>
      </c>
      <c r="E51" s="239">
        <v>34.105000000000004</v>
      </c>
      <c r="K51" s="239">
        <v>-2.3199999999999998</v>
      </c>
      <c r="L51" s="239"/>
      <c r="M51" s="242" t="s">
        <v>4780</v>
      </c>
      <c r="N51" s="242" t="s">
        <v>4781</v>
      </c>
      <c r="O51" s="403">
        <v>17.298963892795001</v>
      </c>
      <c r="P51" s="403">
        <v>17.934419791425501</v>
      </c>
      <c r="Q51" s="403">
        <v>19.2659887301322</v>
      </c>
      <c r="R51" s="403">
        <v>21.4446578572493</v>
      </c>
      <c r="S51" s="403">
        <v>23.608973426870801</v>
      </c>
      <c r="T51" s="403">
        <v>24.9570346895872</v>
      </c>
      <c r="U51" s="403">
        <v>25.689350420887902</v>
      </c>
      <c r="V51" s="403">
        <v>2.1247925637779899</v>
      </c>
      <c r="W51" s="263" t="s">
        <v>4776</v>
      </c>
    </row>
    <row r="52" spans="1:23">
      <c r="A52" s="263" t="s">
        <v>7795</v>
      </c>
      <c r="B52" s="242" t="s">
        <v>4779</v>
      </c>
      <c r="D52" s="239">
        <v>50.03</v>
      </c>
      <c r="E52" s="239">
        <v>34.127000000000002</v>
      </c>
      <c r="K52" s="239">
        <v>-1.81</v>
      </c>
      <c r="L52" s="239"/>
      <c r="M52" s="242" t="s">
        <v>4780</v>
      </c>
      <c r="N52" s="242" t="s">
        <v>4781</v>
      </c>
      <c r="O52" s="403">
        <v>15.554448466197501</v>
      </c>
      <c r="P52" s="403">
        <v>16.184191802908899</v>
      </c>
      <c r="Q52" s="403">
        <v>17.4849492951586</v>
      </c>
      <c r="R52" s="403">
        <v>19.6535421878006</v>
      </c>
      <c r="S52" s="403">
        <v>21.820019115262099</v>
      </c>
      <c r="T52" s="403">
        <v>23.128191849110401</v>
      </c>
      <c r="U52" s="403">
        <v>23.775744441860802</v>
      </c>
      <c r="V52" s="403">
        <v>2.1061291285432899</v>
      </c>
      <c r="W52" s="263" t="s">
        <v>4776</v>
      </c>
    </row>
    <row r="53" spans="1:23">
      <c r="A53" s="263" t="s">
        <v>7796</v>
      </c>
      <c r="B53" s="242" t="s">
        <v>4777</v>
      </c>
      <c r="D53" s="239">
        <v>50.19</v>
      </c>
      <c r="E53" s="239">
        <v>34.163000000000004</v>
      </c>
      <c r="K53" s="239">
        <v>-2.1800000000000002</v>
      </c>
      <c r="L53" s="239"/>
      <c r="M53" s="242" t="s">
        <v>4780</v>
      </c>
      <c r="N53" s="242" t="s">
        <v>4781</v>
      </c>
      <c r="O53" s="403">
        <v>16.7047534280502</v>
      </c>
      <c r="P53" s="403">
        <v>17.388227953384298</v>
      </c>
      <c r="Q53" s="403">
        <v>18.728479724395498</v>
      </c>
      <c r="R53" s="403">
        <v>20.924731891759599</v>
      </c>
      <c r="S53" s="403">
        <v>23.1187898339866</v>
      </c>
      <c r="T53" s="403">
        <v>24.399707042711199</v>
      </c>
      <c r="U53" s="403">
        <v>25.077994420180001</v>
      </c>
      <c r="V53" s="403">
        <v>2.1227892514179101</v>
      </c>
      <c r="W53" s="263" t="s">
        <v>4776</v>
      </c>
    </row>
    <row r="54" spans="1:23">
      <c r="A54" s="263" t="s">
        <v>7797</v>
      </c>
      <c r="B54" s="242" t="s">
        <v>4777</v>
      </c>
      <c r="D54" s="239">
        <v>50.29</v>
      </c>
      <c r="E54" s="239">
        <v>34.189</v>
      </c>
      <c r="K54" s="239">
        <v>-1.48</v>
      </c>
      <c r="L54" s="239"/>
      <c r="M54" s="242" t="s">
        <v>4780</v>
      </c>
      <c r="N54" s="242" t="s">
        <v>4781</v>
      </c>
      <c r="O54" s="403">
        <v>14.279058516018999</v>
      </c>
      <c r="P54" s="403">
        <v>14.971637695185899</v>
      </c>
      <c r="Q54" s="403">
        <v>16.269207768127</v>
      </c>
      <c r="R54" s="403">
        <v>18.462816429738499</v>
      </c>
      <c r="S54" s="403">
        <v>20.663735848361998</v>
      </c>
      <c r="T54" s="403">
        <v>22.039597098505698</v>
      </c>
      <c r="U54" s="403">
        <v>22.7590958227368</v>
      </c>
      <c r="V54" s="403">
        <v>2.1419780359387799</v>
      </c>
      <c r="W54" s="263" t="s">
        <v>4776</v>
      </c>
    </row>
    <row r="55" spans="1:23">
      <c r="A55" s="263" t="s">
        <v>7798</v>
      </c>
      <c r="B55" s="242" t="s">
        <v>4777</v>
      </c>
      <c r="D55" s="239">
        <v>50.34</v>
      </c>
      <c r="E55" s="239">
        <v>34.200000000000003</v>
      </c>
      <c r="K55" s="239">
        <v>-1.79</v>
      </c>
      <c r="L55" s="239"/>
      <c r="M55" s="242" t="s">
        <v>4780</v>
      </c>
      <c r="N55" s="242" t="s">
        <v>4781</v>
      </c>
      <c r="O55" s="403">
        <v>15.318159450155701</v>
      </c>
      <c r="P55" s="403">
        <v>15.961881049599199</v>
      </c>
      <c r="Q55" s="403">
        <v>17.297670373935301</v>
      </c>
      <c r="R55" s="403">
        <v>19.548922138689498</v>
      </c>
      <c r="S55" s="403">
        <v>21.7677798651528</v>
      </c>
      <c r="T55" s="403">
        <v>23.067117010059398</v>
      </c>
      <c r="U55" s="403">
        <v>23.700587225751999</v>
      </c>
      <c r="V55" s="403">
        <v>2.15855554480606</v>
      </c>
      <c r="W55" s="263" t="s">
        <v>4776</v>
      </c>
    </row>
    <row r="56" spans="1:23">
      <c r="A56" s="263" t="s">
        <v>7799</v>
      </c>
      <c r="B56" s="242" t="s">
        <v>4779</v>
      </c>
      <c r="D56" s="239">
        <v>35.97</v>
      </c>
      <c r="E56" s="239">
        <v>32.862000000000002</v>
      </c>
      <c r="K56" s="239">
        <v>-1.1499999999999999</v>
      </c>
      <c r="L56" s="239"/>
      <c r="M56" s="242" t="s">
        <v>4780</v>
      </c>
      <c r="N56" s="242" t="s">
        <v>4782</v>
      </c>
      <c r="O56" s="403">
        <v>13.118940187320799</v>
      </c>
      <c r="P56" s="403">
        <v>13.7988158635251</v>
      </c>
      <c r="Q56" s="403">
        <v>15.094270902501201</v>
      </c>
      <c r="R56" s="403">
        <v>17.271228552556099</v>
      </c>
      <c r="S56" s="403">
        <v>19.442608521194099</v>
      </c>
      <c r="T56" s="403">
        <v>20.814925360073001</v>
      </c>
      <c r="U56" s="403">
        <v>21.489377430905801</v>
      </c>
      <c r="V56" s="403">
        <v>2.1204451582824602</v>
      </c>
      <c r="W56" s="263" t="s">
        <v>4776</v>
      </c>
    </row>
    <row r="57" spans="1:23">
      <c r="A57" s="263" t="s">
        <v>7800</v>
      </c>
      <c r="B57" s="242" t="s">
        <v>4779</v>
      </c>
      <c r="D57" s="239">
        <v>37.31</v>
      </c>
      <c r="E57" s="239">
        <v>32.925000000000004</v>
      </c>
      <c r="K57" s="239">
        <v>-1.1399999999999999</v>
      </c>
      <c r="L57" s="239"/>
      <c r="M57" s="242" t="s">
        <v>4780</v>
      </c>
      <c r="N57" s="242" t="s">
        <v>4782</v>
      </c>
      <c r="O57" s="403">
        <v>13.097236889249499</v>
      </c>
      <c r="P57" s="403">
        <v>13.7428080937541</v>
      </c>
      <c r="Q57" s="403">
        <v>15.0070845780161</v>
      </c>
      <c r="R57" s="403">
        <v>17.2318647663453</v>
      </c>
      <c r="S57" s="403">
        <v>19.469954061730601</v>
      </c>
      <c r="T57" s="403">
        <v>20.746831957212098</v>
      </c>
      <c r="U57" s="403">
        <v>21.475870199428101</v>
      </c>
      <c r="V57" s="403">
        <v>2.1380041273160599</v>
      </c>
      <c r="W57" s="263" t="s">
        <v>4776</v>
      </c>
    </row>
    <row r="58" spans="1:23">
      <c r="A58" s="263" t="s">
        <v>7801</v>
      </c>
      <c r="B58" s="242" t="s">
        <v>4779</v>
      </c>
      <c r="D58" s="239">
        <v>38.53</v>
      </c>
      <c r="E58" s="239">
        <v>32.981999999999999</v>
      </c>
      <c r="K58" s="239">
        <v>-1.1000000000000001</v>
      </c>
      <c r="L58" s="239"/>
      <c r="M58" s="242" t="s">
        <v>4780</v>
      </c>
      <c r="N58" s="242" t="s">
        <v>4782</v>
      </c>
      <c r="O58" s="403">
        <v>12.9374391690853</v>
      </c>
      <c r="P58" s="403">
        <v>13.596471637803599</v>
      </c>
      <c r="Q58" s="403">
        <v>14.8951344883292</v>
      </c>
      <c r="R58" s="403">
        <v>17.104971322803099</v>
      </c>
      <c r="S58" s="403">
        <v>19.329099466795601</v>
      </c>
      <c r="T58" s="403">
        <v>20.676235614734601</v>
      </c>
      <c r="U58" s="403">
        <v>21.253204350932101</v>
      </c>
      <c r="V58" s="403">
        <v>2.13969468044907</v>
      </c>
      <c r="W58" s="263" t="s">
        <v>4776</v>
      </c>
    </row>
    <row r="59" spans="1:23">
      <c r="A59" s="263" t="s">
        <v>7802</v>
      </c>
      <c r="B59" s="242" t="s">
        <v>4779</v>
      </c>
      <c r="D59" s="239">
        <v>39.33</v>
      </c>
      <c r="E59" s="239">
        <v>33.019000000000005</v>
      </c>
      <c r="K59" s="239">
        <v>-1.44</v>
      </c>
      <c r="L59" s="239"/>
      <c r="M59" s="242" t="s">
        <v>4780</v>
      </c>
      <c r="N59" s="242" t="s">
        <v>4782</v>
      </c>
      <c r="O59" s="403">
        <v>14.0966153648742</v>
      </c>
      <c r="P59" s="403">
        <v>14.7637438779467</v>
      </c>
      <c r="Q59" s="403">
        <v>16.069665569405899</v>
      </c>
      <c r="R59" s="403">
        <v>18.295663376810399</v>
      </c>
      <c r="S59" s="403">
        <v>20.5515995814782</v>
      </c>
      <c r="T59" s="403">
        <v>21.869553549613101</v>
      </c>
      <c r="U59" s="403">
        <v>22.449582611707601</v>
      </c>
      <c r="V59" s="403">
        <v>2.1448207103955599</v>
      </c>
      <c r="W59" s="263" t="s">
        <v>4776</v>
      </c>
    </row>
    <row r="60" spans="1:23">
      <c r="A60" s="263" t="s">
        <v>7803</v>
      </c>
      <c r="B60" s="242" t="s">
        <v>4779</v>
      </c>
      <c r="D60" s="239">
        <v>40.31</v>
      </c>
      <c r="E60" s="239">
        <v>33.213000000000001</v>
      </c>
      <c r="K60" s="239">
        <v>-1.42</v>
      </c>
      <c r="L60" s="239"/>
      <c r="M60" s="242" t="s">
        <v>4780</v>
      </c>
      <c r="N60" s="242" t="s">
        <v>4782</v>
      </c>
      <c r="O60" s="403">
        <v>14.1058525829626</v>
      </c>
      <c r="P60" s="403">
        <v>14.7242515657603</v>
      </c>
      <c r="Q60" s="403">
        <v>16.021009377811801</v>
      </c>
      <c r="R60" s="403">
        <v>18.248124156937699</v>
      </c>
      <c r="S60" s="403">
        <v>20.457109549094501</v>
      </c>
      <c r="T60" s="403">
        <v>21.738593059859699</v>
      </c>
      <c r="U60" s="403">
        <v>22.393516085283899</v>
      </c>
      <c r="V60" s="403">
        <v>2.1211241915293502</v>
      </c>
      <c r="W60" s="263" t="s">
        <v>4776</v>
      </c>
    </row>
    <row r="61" spans="1:23">
      <c r="A61" s="263" t="s">
        <v>7804</v>
      </c>
      <c r="B61" s="242" t="s">
        <v>4779</v>
      </c>
      <c r="D61" s="239">
        <v>40.799999999999997</v>
      </c>
      <c r="E61" s="239">
        <v>33.267000000000003</v>
      </c>
      <c r="K61" s="239">
        <v>-1.32</v>
      </c>
      <c r="L61" s="239"/>
      <c r="M61" s="242" t="s">
        <v>4780</v>
      </c>
      <c r="N61" s="242" t="s">
        <v>4782</v>
      </c>
      <c r="O61" s="403">
        <v>13.7394811725607</v>
      </c>
      <c r="P61" s="403">
        <v>14.37871239883</v>
      </c>
      <c r="Q61" s="403">
        <v>15.668394980035099</v>
      </c>
      <c r="R61" s="403">
        <v>17.902930985900699</v>
      </c>
      <c r="S61" s="403">
        <v>20.1574375959535</v>
      </c>
      <c r="T61" s="403">
        <v>21.461604958940299</v>
      </c>
      <c r="U61" s="403">
        <v>22.1052097680857</v>
      </c>
      <c r="V61" s="403">
        <v>2.1469066544502899</v>
      </c>
      <c r="W61" s="263" t="s">
        <v>4776</v>
      </c>
    </row>
    <row r="62" spans="1:23">
      <c r="A62" s="263" t="s">
        <v>7805</v>
      </c>
      <c r="B62" s="242" t="s">
        <v>4779</v>
      </c>
      <c r="D62" s="239">
        <v>42.49</v>
      </c>
      <c r="E62" s="239">
        <v>33.32</v>
      </c>
      <c r="K62" s="239">
        <v>-1.35</v>
      </c>
      <c r="L62" s="239"/>
      <c r="M62" s="242" t="s">
        <v>4780</v>
      </c>
      <c r="N62" s="242" t="s">
        <v>4782</v>
      </c>
      <c r="O62" s="403">
        <v>13.767342090109899</v>
      </c>
      <c r="P62" s="403">
        <v>14.422685724449099</v>
      </c>
      <c r="Q62" s="403">
        <v>15.7845735657649</v>
      </c>
      <c r="R62" s="403">
        <v>17.993421192754401</v>
      </c>
      <c r="S62" s="403">
        <v>20.202144690362701</v>
      </c>
      <c r="T62" s="403">
        <v>21.510693554685201</v>
      </c>
      <c r="U62" s="403">
        <v>22.1635929694664</v>
      </c>
      <c r="V62" s="403">
        <v>2.1447802193457202</v>
      </c>
      <c r="W62" s="263" t="s">
        <v>4776</v>
      </c>
    </row>
    <row r="63" spans="1:23">
      <c r="A63" s="263" t="s">
        <v>7806</v>
      </c>
      <c r="B63" s="242" t="s">
        <v>4779</v>
      </c>
      <c r="D63" s="239">
        <v>43.04</v>
      </c>
      <c r="E63" s="239">
        <v>33.331000000000003</v>
      </c>
      <c r="K63" s="84">
        <v>-1.44</v>
      </c>
      <c r="L63" s="84"/>
      <c r="M63" s="242" t="s">
        <v>4780</v>
      </c>
      <c r="N63" s="242" t="s">
        <v>4782</v>
      </c>
      <c r="O63" s="403">
        <v>14.1307367215627</v>
      </c>
      <c r="P63" s="403">
        <v>14.7986969796828</v>
      </c>
      <c r="Q63" s="403">
        <v>16.082886923397201</v>
      </c>
      <c r="R63" s="403">
        <v>18.3051222437057</v>
      </c>
      <c r="S63" s="403">
        <v>20.547466961389102</v>
      </c>
      <c r="T63" s="403">
        <v>21.826587867907499</v>
      </c>
      <c r="U63" s="403">
        <v>22.536017897952998</v>
      </c>
      <c r="V63" s="403">
        <v>2.1448480665179801</v>
      </c>
      <c r="W63" s="263" t="s">
        <v>4776</v>
      </c>
    </row>
    <row r="64" spans="1:23">
      <c r="A64" s="263" t="s">
        <v>7807</v>
      </c>
      <c r="B64" s="242" t="s">
        <v>4779</v>
      </c>
      <c r="D64" s="239">
        <v>43.49</v>
      </c>
      <c r="E64" s="239">
        <v>33.344000000000001</v>
      </c>
      <c r="K64" s="84">
        <v>-1.4</v>
      </c>
      <c r="L64" s="84"/>
      <c r="M64" s="242" t="s">
        <v>4780</v>
      </c>
      <c r="N64" s="242" t="s">
        <v>4782</v>
      </c>
      <c r="O64" s="403">
        <v>13.9759664651466</v>
      </c>
      <c r="P64" s="403">
        <v>14.6680060473089</v>
      </c>
      <c r="Q64" s="403">
        <v>16.0076898725356</v>
      </c>
      <c r="R64" s="403">
        <v>18.217235138644199</v>
      </c>
      <c r="S64" s="403">
        <v>20.4330634904031</v>
      </c>
      <c r="T64" s="403">
        <v>21.784305693848999</v>
      </c>
      <c r="U64" s="403">
        <v>22.430298146936899</v>
      </c>
      <c r="V64" s="403">
        <v>2.1495718473091601</v>
      </c>
      <c r="W64" s="263" t="s">
        <v>4776</v>
      </c>
    </row>
    <row r="65" spans="1:23">
      <c r="A65" s="263" t="s">
        <v>7808</v>
      </c>
      <c r="B65" s="242" t="s">
        <v>4779</v>
      </c>
      <c r="D65" s="239">
        <v>44.21</v>
      </c>
      <c r="E65" s="239">
        <v>33.365000000000002</v>
      </c>
      <c r="K65" s="84">
        <v>-1.26</v>
      </c>
      <c r="L65" s="84"/>
      <c r="M65" s="242" t="s">
        <v>4780</v>
      </c>
      <c r="N65" s="242" t="s">
        <v>4782</v>
      </c>
      <c r="O65" s="403">
        <v>13.401907193056299</v>
      </c>
      <c r="P65" s="403">
        <v>14.2113322147306</v>
      </c>
      <c r="Q65" s="403">
        <v>15.492355246712799</v>
      </c>
      <c r="R65" s="403">
        <v>17.690411047259499</v>
      </c>
      <c r="S65" s="403">
        <v>19.896082526719699</v>
      </c>
      <c r="T65" s="403">
        <v>21.202809328049501</v>
      </c>
      <c r="U65" s="403">
        <v>21.930975090574201</v>
      </c>
      <c r="V65" s="403">
        <v>2.1410237394553699</v>
      </c>
      <c r="W65" s="263" t="s">
        <v>4776</v>
      </c>
    </row>
    <row r="66" spans="1:23">
      <c r="A66" s="263" t="s">
        <v>7809</v>
      </c>
      <c r="B66" s="242" t="s">
        <v>4779</v>
      </c>
      <c r="D66" s="239">
        <v>44.99</v>
      </c>
      <c r="E66" s="239">
        <v>33.387</v>
      </c>
      <c r="K66" s="84">
        <v>-1.37</v>
      </c>
      <c r="L66" s="84"/>
      <c r="M66" s="242" t="s">
        <v>4780</v>
      </c>
      <c r="N66" s="242" t="s">
        <v>4782</v>
      </c>
      <c r="O66" s="403">
        <v>13.885669912281699</v>
      </c>
      <c r="P66" s="403">
        <v>14.504258242855499</v>
      </c>
      <c r="Q66" s="403">
        <v>15.8426403432403</v>
      </c>
      <c r="R66" s="403">
        <v>18.071489766330998</v>
      </c>
      <c r="S66" s="403">
        <v>20.277217988673002</v>
      </c>
      <c r="T66" s="403">
        <v>21.613699897681201</v>
      </c>
      <c r="U66" s="403">
        <v>22.304551304530399</v>
      </c>
      <c r="V66" s="403">
        <v>2.1351951351795</v>
      </c>
      <c r="W66" s="263" t="s">
        <v>4776</v>
      </c>
    </row>
    <row r="67" spans="1:23">
      <c r="A67" s="263" t="s">
        <v>7810</v>
      </c>
      <c r="B67" s="242" t="s">
        <v>4779</v>
      </c>
      <c r="D67" s="239">
        <v>45.78</v>
      </c>
      <c r="E67" s="239">
        <v>33.478000000000002</v>
      </c>
      <c r="K67" s="84">
        <v>-1.58</v>
      </c>
      <c r="L67" s="84"/>
      <c r="M67" s="242" t="s">
        <v>4780</v>
      </c>
      <c r="N67" s="242" t="s">
        <v>4782</v>
      </c>
      <c r="O67" s="403">
        <v>14.658327299283</v>
      </c>
      <c r="P67" s="403">
        <v>15.280068366654101</v>
      </c>
      <c r="Q67" s="403">
        <v>16.586072342881501</v>
      </c>
      <c r="R67" s="403">
        <v>18.813225587791401</v>
      </c>
      <c r="S67" s="403">
        <v>21.005824711121999</v>
      </c>
      <c r="T67" s="403">
        <v>22.284787180556801</v>
      </c>
      <c r="U67" s="403">
        <v>22.9259497358277</v>
      </c>
      <c r="V67" s="403">
        <v>2.12735673654824</v>
      </c>
      <c r="W67" s="263" t="s">
        <v>4776</v>
      </c>
    </row>
    <row r="68" spans="1:23">
      <c r="A68" s="263" t="s">
        <v>7811</v>
      </c>
      <c r="B68" s="242" t="s">
        <v>4779</v>
      </c>
      <c r="D68" s="239">
        <v>46.13</v>
      </c>
      <c r="E68" s="239">
        <v>33.561</v>
      </c>
      <c r="K68" s="84">
        <v>-1.18</v>
      </c>
      <c r="L68" s="84"/>
      <c r="M68" s="242" t="s">
        <v>4780</v>
      </c>
      <c r="N68" s="242" t="s">
        <v>4782</v>
      </c>
      <c r="O68" s="403">
        <v>13.151391864644699</v>
      </c>
      <c r="P68" s="403">
        <v>13.8173610728192</v>
      </c>
      <c r="Q68" s="403">
        <v>15.1520047534838</v>
      </c>
      <c r="R68" s="403">
        <v>17.396510063449</v>
      </c>
      <c r="S68" s="403">
        <v>19.663336912944001</v>
      </c>
      <c r="T68" s="403">
        <v>20.947593431397198</v>
      </c>
      <c r="U68" s="403">
        <v>21.6205940139895</v>
      </c>
      <c r="V68" s="403">
        <v>2.15744982310704</v>
      </c>
      <c r="W68" s="263" t="s">
        <v>4776</v>
      </c>
    </row>
    <row r="69" spans="1:23">
      <c r="A69" s="263" t="s">
        <v>7812</v>
      </c>
      <c r="B69" s="242" t="s">
        <v>4779</v>
      </c>
      <c r="D69" s="239">
        <v>46.28</v>
      </c>
      <c r="E69" s="241">
        <v>33.752000000000002</v>
      </c>
      <c r="F69" s="261"/>
      <c r="G69" s="261"/>
      <c r="H69" s="261"/>
      <c r="I69" s="261"/>
      <c r="J69" s="261"/>
      <c r="K69" s="241">
        <v>-1.68</v>
      </c>
      <c r="L69" s="241"/>
      <c r="M69" s="242" t="s">
        <v>4780</v>
      </c>
      <c r="N69" s="242" t="s">
        <v>4782</v>
      </c>
      <c r="O69" s="403">
        <v>14.9487979396424</v>
      </c>
      <c r="P69" s="403">
        <v>15.626240726308801</v>
      </c>
      <c r="Q69" s="403">
        <v>16.925004476447</v>
      </c>
      <c r="R69" s="403">
        <v>19.149328239419901</v>
      </c>
      <c r="S69" s="403">
        <v>21.370573053601699</v>
      </c>
      <c r="T69" s="403">
        <v>22.694099989096902</v>
      </c>
      <c r="U69" s="403">
        <v>23.337842711154298</v>
      </c>
      <c r="V69" s="403">
        <v>2.1488173238149901</v>
      </c>
      <c r="W69" s="263" t="s">
        <v>4776</v>
      </c>
    </row>
    <row r="70" spans="1:23">
      <c r="A70" s="263" t="s">
        <v>7813</v>
      </c>
      <c r="B70" s="242" t="s">
        <v>4779</v>
      </c>
      <c r="D70" s="239">
        <v>46.33</v>
      </c>
      <c r="E70" s="241">
        <v>33.754000000000005</v>
      </c>
      <c r="F70" s="261"/>
      <c r="G70" s="261"/>
      <c r="H70" s="261"/>
      <c r="I70" s="261"/>
      <c r="J70" s="261"/>
      <c r="K70" s="241">
        <v>-1.5</v>
      </c>
      <c r="L70" s="241"/>
      <c r="M70" s="242" t="s">
        <v>4780</v>
      </c>
      <c r="N70" s="242" t="s">
        <v>4782</v>
      </c>
      <c r="O70" s="403">
        <v>14.3365423048119</v>
      </c>
      <c r="P70" s="403">
        <v>14.9923622355413</v>
      </c>
      <c r="Q70" s="403">
        <v>16.341432743543901</v>
      </c>
      <c r="R70" s="403">
        <v>18.532165341853801</v>
      </c>
      <c r="S70" s="403">
        <v>20.7205208154137</v>
      </c>
      <c r="T70" s="403">
        <v>22.000780523834202</v>
      </c>
      <c r="U70" s="403">
        <v>22.6676987856696</v>
      </c>
      <c r="V70" s="403">
        <v>2.1315217126221402</v>
      </c>
      <c r="W70" s="263" t="s">
        <v>4776</v>
      </c>
    </row>
    <row r="71" spans="1:23">
      <c r="A71" s="263" t="s">
        <v>7814</v>
      </c>
      <c r="B71" s="242" t="s">
        <v>4779</v>
      </c>
      <c r="D71" s="239">
        <v>46.59</v>
      </c>
      <c r="E71" s="241">
        <v>33.769000000000005</v>
      </c>
      <c r="F71" s="261"/>
      <c r="G71" s="261"/>
      <c r="H71" s="261"/>
      <c r="I71" s="261"/>
      <c r="J71" s="261"/>
      <c r="K71" s="241">
        <v>-1.42</v>
      </c>
      <c r="L71" s="241"/>
      <c r="M71" s="242" t="s">
        <v>4780</v>
      </c>
      <c r="N71" s="242" t="s">
        <v>4782</v>
      </c>
      <c r="O71" s="403">
        <v>14.131115491758001</v>
      </c>
      <c r="P71" s="403">
        <v>14.7118268501542</v>
      </c>
      <c r="Q71" s="403">
        <v>16.027056773442599</v>
      </c>
      <c r="R71" s="403">
        <v>18.235576145768899</v>
      </c>
      <c r="S71" s="403">
        <v>20.443755675261301</v>
      </c>
      <c r="T71" s="403">
        <v>21.768511149488699</v>
      </c>
      <c r="U71" s="403">
        <v>22.428719083455299</v>
      </c>
      <c r="V71" s="403">
        <v>2.1401424147708399</v>
      </c>
      <c r="W71" s="263" t="s">
        <v>4776</v>
      </c>
    </row>
    <row r="72" spans="1:23">
      <c r="A72" s="263" t="s">
        <v>7815</v>
      </c>
      <c r="B72" s="242" t="s">
        <v>4779</v>
      </c>
      <c r="D72" s="239">
        <v>46.68</v>
      </c>
      <c r="E72" s="241">
        <v>33.774000000000001</v>
      </c>
      <c r="F72" s="261"/>
      <c r="G72" s="261"/>
      <c r="H72" s="261"/>
      <c r="I72" s="261"/>
      <c r="J72" s="261"/>
      <c r="K72" s="241">
        <v>-1.8</v>
      </c>
      <c r="L72" s="241"/>
      <c r="M72" s="242" t="s">
        <v>4780</v>
      </c>
      <c r="N72" s="242" t="s">
        <v>4782</v>
      </c>
      <c r="O72" s="403">
        <v>15.347866419902701</v>
      </c>
      <c r="P72" s="403">
        <v>16.0419112677219</v>
      </c>
      <c r="Q72" s="403">
        <v>17.3538337915789</v>
      </c>
      <c r="R72" s="403">
        <v>19.554625207850201</v>
      </c>
      <c r="S72" s="403">
        <v>21.750746402649501</v>
      </c>
      <c r="T72" s="403">
        <v>23.074004533389701</v>
      </c>
      <c r="U72" s="403">
        <v>23.6828284623931</v>
      </c>
      <c r="V72" s="403">
        <v>2.11826874103948</v>
      </c>
      <c r="W72" s="263" t="s">
        <v>4776</v>
      </c>
    </row>
    <row r="73" spans="1:23">
      <c r="A73" s="263" t="s">
        <v>7816</v>
      </c>
      <c r="B73" s="242" t="s">
        <v>4779</v>
      </c>
      <c r="D73" s="239">
        <v>46.71</v>
      </c>
      <c r="E73" s="241">
        <v>33.776000000000003</v>
      </c>
      <c r="F73" s="261"/>
      <c r="G73" s="261"/>
      <c r="H73" s="261"/>
      <c r="I73" s="261"/>
      <c r="J73" s="261"/>
      <c r="K73" s="241">
        <v>-1.66</v>
      </c>
      <c r="L73" s="241"/>
      <c r="M73" s="242" t="s">
        <v>4780</v>
      </c>
      <c r="N73" s="242" t="s">
        <v>4782</v>
      </c>
      <c r="O73" s="403">
        <v>14.9117528796447</v>
      </c>
      <c r="P73" s="403">
        <v>15.6392081540808</v>
      </c>
      <c r="Q73" s="403">
        <v>16.862188249406699</v>
      </c>
      <c r="R73" s="403">
        <v>19.093140476352399</v>
      </c>
      <c r="S73" s="403">
        <v>21.340408166135202</v>
      </c>
      <c r="T73" s="403">
        <v>22.649019712767799</v>
      </c>
      <c r="U73" s="403">
        <v>23.318602722069301</v>
      </c>
      <c r="V73" s="403">
        <v>2.14402715674164</v>
      </c>
      <c r="W73" s="263" t="s">
        <v>4776</v>
      </c>
    </row>
    <row r="74" spans="1:23">
      <c r="A74" s="263" t="s">
        <v>7817</v>
      </c>
      <c r="B74" s="242" t="s">
        <v>4779</v>
      </c>
      <c r="D74" s="239">
        <v>46.79</v>
      </c>
      <c r="E74" s="241">
        <v>33.78</v>
      </c>
      <c r="F74" s="261"/>
      <c r="G74" s="261"/>
      <c r="H74" s="261"/>
      <c r="I74" s="261"/>
      <c r="J74" s="261"/>
      <c r="K74" s="241">
        <v>-1.43</v>
      </c>
      <c r="L74" s="241"/>
      <c r="M74" s="242" t="s">
        <v>4780</v>
      </c>
      <c r="N74" s="242" t="s">
        <v>4782</v>
      </c>
      <c r="O74" s="403">
        <v>14.084945134047199</v>
      </c>
      <c r="P74" s="403">
        <v>14.7924839050396</v>
      </c>
      <c r="Q74" s="403">
        <v>16.0202736057594</v>
      </c>
      <c r="R74" s="403">
        <v>18.252013395857801</v>
      </c>
      <c r="S74" s="403">
        <v>20.446973600174701</v>
      </c>
      <c r="T74" s="403">
        <v>21.789411581022001</v>
      </c>
      <c r="U74" s="403">
        <v>22.4797083883367</v>
      </c>
      <c r="V74" s="403">
        <v>2.1381197431405199</v>
      </c>
      <c r="W74" s="263" t="s">
        <v>4776</v>
      </c>
    </row>
    <row r="75" spans="1:23">
      <c r="A75" s="263" t="s">
        <v>7818</v>
      </c>
      <c r="B75" s="242" t="s">
        <v>4779</v>
      </c>
      <c r="D75" s="239">
        <v>47.12</v>
      </c>
      <c r="E75" s="239">
        <v>33.851000000000006</v>
      </c>
      <c r="K75" s="84">
        <v>-1.61</v>
      </c>
      <c r="L75" s="84"/>
      <c r="M75" s="242" t="s">
        <v>4780</v>
      </c>
      <c r="N75" s="242" t="s">
        <v>4782</v>
      </c>
      <c r="O75" s="403">
        <v>14.795305072568301</v>
      </c>
      <c r="P75" s="403">
        <v>15.3612721163601</v>
      </c>
      <c r="Q75" s="403">
        <v>16.7046050291959</v>
      </c>
      <c r="R75" s="403">
        <v>18.9275669130705</v>
      </c>
      <c r="S75" s="403">
        <v>21.170549789190201</v>
      </c>
      <c r="T75" s="403">
        <v>22.508171883912301</v>
      </c>
      <c r="U75" s="403">
        <v>23.145019120348099</v>
      </c>
      <c r="V75" s="403">
        <v>2.15952066187758</v>
      </c>
      <c r="W75" s="263" t="s">
        <v>4776</v>
      </c>
    </row>
    <row r="76" spans="1:23">
      <c r="A76" s="263" t="s">
        <v>7819</v>
      </c>
      <c r="B76" s="242" t="s">
        <v>4779</v>
      </c>
      <c r="D76" s="239">
        <v>47.26</v>
      </c>
      <c r="E76" s="239">
        <v>33.878</v>
      </c>
      <c r="K76" s="84">
        <v>-1.66</v>
      </c>
      <c r="L76" s="84"/>
      <c r="M76" s="242" t="s">
        <v>4780</v>
      </c>
      <c r="N76" s="242" t="s">
        <v>4782</v>
      </c>
      <c r="O76" s="403">
        <v>14.8802695067847</v>
      </c>
      <c r="P76" s="403">
        <v>15.509737911578799</v>
      </c>
      <c r="Q76" s="403">
        <v>16.8378385792779</v>
      </c>
      <c r="R76" s="403">
        <v>19.062796397143501</v>
      </c>
      <c r="S76" s="403">
        <v>21.267609397278999</v>
      </c>
      <c r="T76" s="403">
        <v>22.592178182862501</v>
      </c>
      <c r="U76" s="403">
        <v>23.2436940073136</v>
      </c>
      <c r="V76" s="403">
        <v>2.1455002219080401</v>
      </c>
      <c r="W76" s="263" t="s">
        <v>4776</v>
      </c>
    </row>
    <row r="77" spans="1:23">
      <c r="A77" s="263" t="s">
        <v>7820</v>
      </c>
      <c r="B77" s="242" t="s">
        <v>4779</v>
      </c>
      <c r="D77" s="239">
        <v>47.37</v>
      </c>
      <c r="E77" s="239">
        <v>33.899000000000001</v>
      </c>
      <c r="K77" s="84">
        <v>-1.58</v>
      </c>
      <c r="L77" s="84"/>
      <c r="M77" s="242" t="s">
        <v>4780</v>
      </c>
      <c r="N77" s="242" t="s">
        <v>4782</v>
      </c>
      <c r="O77" s="403">
        <v>14.6618570847498</v>
      </c>
      <c r="P77" s="403">
        <v>15.306201934107399</v>
      </c>
      <c r="Q77" s="403">
        <v>16.6055956892537</v>
      </c>
      <c r="R77" s="403">
        <v>18.817045296938598</v>
      </c>
      <c r="S77" s="403">
        <v>21.056375247445601</v>
      </c>
      <c r="T77" s="403">
        <v>22.253550537519999</v>
      </c>
      <c r="U77" s="403">
        <v>22.967281074969598</v>
      </c>
      <c r="V77" s="403">
        <v>2.1255825783927298</v>
      </c>
      <c r="W77" s="263" t="s">
        <v>4776</v>
      </c>
    </row>
    <row r="78" spans="1:23">
      <c r="A78" s="263" t="s">
        <v>7821</v>
      </c>
      <c r="B78" s="242" t="s">
        <v>4779</v>
      </c>
      <c r="D78" s="239">
        <v>47.44</v>
      </c>
      <c r="E78" s="239">
        <v>33.903000000000006</v>
      </c>
      <c r="K78" s="84">
        <v>-1.68</v>
      </c>
      <c r="L78" s="84"/>
      <c r="M78" s="242" t="s">
        <v>4780</v>
      </c>
      <c r="N78" s="242" t="s">
        <v>4782</v>
      </c>
      <c r="O78" s="403">
        <v>14.9870138009836</v>
      </c>
      <c r="P78" s="403">
        <v>15.6727948847505</v>
      </c>
      <c r="Q78" s="403">
        <v>16.985847634425902</v>
      </c>
      <c r="R78" s="403">
        <v>19.1586063832329</v>
      </c>
      <c r="S78" s="403">
        <v>21.3188362928014</v>
      </c>
      <c r="T78" s="403">
        <v>22.6770965611212</v>
      </c>
      <c r="U78" s="403">
        <v>23.356521991757202</v>
      </c>
      <c r="V78" s="403">
        <v>2.11596495574502</v>
      </c>
      <c r="W78" s="263" t="s">
        <v>4776</v>
      </c>
    </row>
    <row r="79" spans="1:23">
      <c r="A79" s="263" t="s">
        <v>7822</v>
      </c>
      <c r="B79" s="242" t="s">
        <v>4779</v>
      </c>
      <c r="D79" s="239">
        <v>47.53</v>
      </c>
      <c r="E79" s="239">
        <v>33.906000000000006</v>
      </c>
      <c r="K79" s="84">
        <v>-1.7</v>
      </c>
      <c r="L79" s="84"/>
      <c r="M79" s="242" t="s">
        <v>4780</v>
      </c>
      <c r="N79" s="242" t="s">
        <v>4782</v>
      </c>
      <c r="O79" s="403">
        <v>15.066389135029301</v>
      </c>
      <c r="P79" s="403">
        <v>15.734946078660199</v>
      </c>
      <c r="Q79" s="403">
        <v>17.067227365006101</v>
      </c>
      <c r="R79" s="403">
        <v>19.256880493739398</v>
      </c>
      <c r="S79" s="403">
        <v>21.460855606772299</v>
      </c>
      <c r="T79" s="403">
        <v>22.742368722417901</v>
      </c>
      <c r="U79" s="403">
        <v>23.455120459819401</v>
      </c>
      <c r="V79" s="403">
        <v>2.12596532321664</v>
      </c>
      <c r="W79" s="263" t="s">
        <v>4776</v>
      </c>
    </row>
    <row r="80" spans="1:23">
      <c r="A80" s="263" t="s">
        <v>7823</v>
      </c>
      <c r="B80" s="242" t="s">
        <v>4779</v>
      </c>
      <c r="D80" s="239">
        <v>47.69</v>
      </c>
      <c r="E80" s="239">
        <v>33.911000000000001</v>
      </c>
      <c r="K80" s="84">
        <v>-1.87</v>
      </c>
      <c r="L80" s="84"/>
      <c r="M80" s="242" t="s">
        <v>4780</v>
      </c>
      <c r="N80" s="242" t="s">
        <v>4782</v>
      </c>
      <c r="O80" s="403">
        <v>15.625755237460201</v>
      </c>
      <c r="P80" s="403">
        <v>16.328632981226601</v>
      </c>
      <c r="Q80" s="403">
        <v>17.652369869391801</v>
      </c>
      <c r="R80" s="403">
        <v>19.848143387119698</v>
      </c>
      <c r="S80" s="403">
        <v>22.0510682124476</v>
      </c>
      <c r="T80" s="403">
        <v>23.413487864114</v>
      </c>
      <c r="U80" s="403">
        <v>24.011342261202898</v>
      </c>
      <c r="V80" s="403">
        <v>2.1320225726373701</v>
      </c>
      <c r="W80" s="263" t="s">
        <v>4776</v>
      </c>
    </row>
    <row r="81" spans="1:23">
      <c r="A81" s="263" t="s">
        <v>7824</v>
      </c>
      <c r="B81" s="242" t="s">
        <v>4779</v>
      </c>
      <c r="D81" s="239">
        <v>47.7</v>
      </c>
      <c r="E81" s="239">
        <v>33.912000000000006</v>
      </c>
      <c r="K81" s="84">
        <v>-1.76</v>
      </c>
      <c r="L81" s="84"/>
      <c r="M81" s="242" t="s">
        <v>4780</v>
      </c>
      <c r="N81" s="242" t="s">
        <v>4782</v>
      </c>
      <c r="O81" s="403">
        <v>15.320392763308099</v>
      </c>
      <c r="P81" s="403">
        <v>15.9600758556274</v>
      </c>
      <c r="Q81" s="403">
        <v>17.2179342573246</v>
      </c>
      <c r="R81" s="403">
        <v>19.418553570010101</v>
      </c>
      <c r="S81" s="403">
        <v>21.611608046737999</v>
      </c>
      <c r="T81" s="403">
        <v>22.938035697113399</v>
      </c>
      <c r="U81" s="403">
        <v>23.599948107331802</v>
      </c>
      <c r="V81" s="403">
        <v>2.12385560021105</v>
      </c>
      <c r="W81" s="263" t="s">
        <v>4776</v>
      </c>
    </row>
    <row r="82" spans="1:23">
      <c r="A82" s="263" t="s">
        <v>7825</v>
      </c>
      <c r="B82" s="242" t="s">
        <v>4779</v>
      </c>
      <c r="D82" s="239">
        <v>47.78</v>
      </c>
      <c r="E82" s="239">
        <v>33.914000000000001</v>
      </c>
      <c r="K82" s="239">
        <v>-1.63</v>
      </c>
      <c r="L82" s="239"/>
      <c r="M82" s="242" t="s">
        <v>4780</v>
      </c>
      <c r="N82" s="242" t="s">
        <v>4782</v>
      </c>
      <c r="O82" s="403">
        <v>14.802074379728101</v>
      </c>
      <c r="P82" s="403">
        <v>15.4550325795436</v>
      </c>
      <c r="Q82" s="403">
        <v>16.746899907053201</v>
      </c>
      <c r="R82" s="403">
        <v>18.956913814160799</v>
      </c>
      <c r="S82" s="403">
        <v>21.162013354568199</v>
      </c>
      <c r="T82" s="403">
        <v>22.4814733716672</v>
      </c>
      <c r="U82" s="403">
        <v>23.1047737831985</v>
      </c>
      <c r="V82" s="403">
        <v>2.13402703715238</v>
      </c>
      <c r="W82" s="263" t="s">
        <v>4776</v>
      </c>
    </row>
    <row r="83" spans="1:23">
      <c r="A83" s="263" t="s">
        <v>7826</v>
      </c>
      <c r="B83" s="242" t="s">
        <v>4779</v>
      </c>
      <c r="D83" s="239">
        <v>47.78</v>
      </c>
      <c r="E83" s="239">
        <v>33.914000000000001</v>
      </c>
      <c r="K83" s="239">
        <v>-1.47</v>
      </c>
      <c r="L83" s="239"/>
      <c r="M83" s="242" t="s">
        <v>4780</v>
      </c>
      <c r="N83" s="242" t="s">
        <v>4782</v>
      </c>
      <c r="O83" s="403">
        <v>14.253268347216199</v>
      </c>
      <c r="P83" s="403">
        <v>14.900935164962799</v>
      </c>
      <c r="Q83" s="403">
        <v>16.171069534844499</v>
      </c>
      <c r="R83" s="403">
        <v>18.370322956728199</v>
      </c>
      <c r="S83" s="403">
        <v>20.579436269418402</v>
      </c>
      <c r="T83" s="403">
        <v>21.8885621159469</v>
      </c>
      <c r="U83" s="403">
        <v>22.538623831544601</v>
      </c>
      <c r="V83" s="403">
        <v>2.1212003339534902</v>
      </c>
      <c r="W83" s="263" t="s">
        <v>4776</v>
      </c>
    </row>
    <row r="84" spans="1:23">
      <c r="A84" s="263" t="s">
        <v>7827</v>
      </c>
      <c r="B84" s="242" t="s">
        <v>4779</v>
      </c>
      <c r="D84" s="239">
        <v>47.93</v>
      </c>
      <c r="E84" s="239">
        <v>33.92</v>
      </c>
      <c r="K84" s="239">
        <v>-2.04</v>
      </c>
      <c r="L84" s="239"/>
      <c r="M84" s="242" t="s">
        <v>4780</v>
      </c>
      <c r="N84" s="242" t="s">
        <v>4782</v>
      </c>
      <c r="O84" s="403">
        <v>16.217314774100899</v>
      </c>
      <c r="P84" s="403">
        <v>16.910403350202198</v>
      </c>
      <c r="Q84" s="403">
        <v>18.252664087023</v>
      </c>
      <c r="R84" s="403">
        <v>20.469200298903399</v>
      </c>
      <c r="S84" s="403">
        <v>22.666216170677501</v>
      </c>
      <c r="T84" s="403">
        <v>23.972831626237401</v>
      </c>
      <c r="U84" s="403">
        <v>24.623451412011601</v>
      </c>
      <c r="V84" s="403">
        <v>2.1286108371533099</v>
      </c>
      <c r="W84" s="263" t="s">
        <v>4776</v>
      </c>
    </row>
    <row r="85" spans="1:23">
      <c r="A85" s="263" t="s">
        <v>7828</v>
      </c>
      <c r="B85" s="242" t="s">
        <v>4779</v>
      </c>
      <c r="D85" s="239">
        <v>47.96</v>
      </c>
      <c r="E85" s="239">
        <v>33.920999999999999</v>
      </c>
      <c r="K85" s="239">
        <v>-1.36</v>
      </c>
      <c r="L85" s="239"/>
      <c r="M85" s="242" t="s">
        <v>4780</v>
      </c>
      <c r="N85" s="242" t="s">
        <v>4782</v>
      </c>
      <c r="O85" s="403">
        <v>13.901874472964099</v>
      </c>
      <c r="P85" s="403">
        <v>14.581813607509201</v>
      </c>
      <c r="Q85" s="403">
        <v>15.8910928976607</v>
      </c>
      <c r="R85" s="403">
        <v>18.0608631506074</v>
      </c>
      <c r="S85" s="403">
        <v>20.272513007886602</v>
      </c>
      <c r="T85" s="403">
        <v>21.5817654126216</v>
      </c>
      <c r="U85" s="403">
        <v>22.227074848972698</v>
      </c>
      <c r="V85" s="403">
        <v>2.1197972597110799</v>
      </c>
      <c r="W85" s="263" t="s">
        <v>4776</v>
      </c>
    </row>
    <row r="86" spans="1:23">
      <c r="A86" s="263" t="s">
        <v>7829</v>
      </c>
      <c r="B86" s="242" t="s">
        <v>4779</v>
      </c>
      <c r="D86" s="239">
        <v>48.08</v>
      </c>
      <c r="E86" s="239">
        <v>33.925000000000004</v>
      </c>
      <c r="K86" s="239">
        <v>-1.64</v>
      </c>
      <c r="L86" s="239"/>
      <c r="M86" s="242" t="s">
        <v>4780</v>
      </c>
      <c r="N86" s="242" t="s">
        <v>4782</v>
      </c>
      <c r="O86" s="403">
        <v>14.788259299800499</v>
      </c>
      <c r="P86" s="403">
        <v>15.500037728009</v>
      </c>
      <c r="Q86" s="403">
        <v>16.766157970041402</v>
      </c>
      <c r="R86" s="403">
        <v>19.002176387173101</v>
      </c>
      <c r="S86" s="403">
        <v>21.267626983837602</v>
      </c>
      <c r="T86" s="403">
        <v>22.593157131941599</v>
      </c>
      <c r="U86" s="403">
        <v>23.253623889148699</v>
      </c>
      <c r="V86" s="403">
        <v>2.1655228182010502</v>
      </c>
      <c r="W86" s="263" t="s">
        <v>4776</v>
      </c>
    </row>
    <row r="87" spans="1:23">
      <c r="A87" s="263" t="s">
        <v>7830</v>
      </c>
      <c r="B87" s="242" t="s">
        <v>4779</v>
      </c>
      <c r="D87" s="239">
        <v>48.2</v>
      </c>
      <c r="E87" s="239">
        <v>33.929000000000002</v>
      </c>
      <c r="K87" s="239">
        <v>-1.68</v>
      </c>
      <c r="L87" s="239"/>
      <c r="M87" s="242" t="s">
        <v>4780</v>
      </c>
      <c r="N87" s="242" t="s">
        <v>4782</v>
      </c>
      <c r="O87" s="403">
        <v>14.9866753153649</v>
      </c>
      <c r="P87" s="403">
        <v>15.594917725443301</v>
      </c>
      <c r="Q87" s="403">
        <v>16.910783721316101</v>
      </c>
      <c r="R87" s="403">
        <v>19.133627959292902</v>
      </c>
      <c r="S87" s="403">
        <v>21.370140738513602</v>
      </c>
      <c r="T87" s="403">
        <v>22.661045174655801</v>
      </c>
      <c r="U87" s="403">
        <v>23.462687440158401</v>
      </c>
      <c r="V87" s="403">
        <v>2.1546308852849698</v>
      </c>
      <c r="W87" s="263" t="s">
        <v>4776</v>
      </c>
    </row>
    <row r="88" spans="1:23">
      <c r="A88" s="263" t="s">
        <v>7831</v>
      </c>
      <c r="B88" s="242" t="s">
        <v>4779</v>
      </c>
      <c r="D88" s="239">
        <v>48.27</v>
      </c>
      <c r="E88" s="239">
        <v>33.931000000000004</v>
      </c>
      <c r="K88" s="239">
        <v>-1.85</v>
      </c>
      <c r="L88" s="239"/>
      <c r="M88" s="242" t="s">
        <v>4780</v>
      </c>
      <c r="N88" s="242" t="s">
        <v>4782</v>
      </c>
      <c r="O88" s="403">
        <v>15.543646576145299</v>
      </c>
      <c r="P88" s="403">
        <v>16.2615442901287</v>
      </c>
      <c r="Q88" s="403">
        <v>17.5568605784715</v>
      </c>
      <c r="R88" s="403">
        <v>19.777084043498999</v>
      </c>
      <c r="S88" s="403">
        <v>21.996209354471802</v>
      </c>
      <c r="T88" s="403">
        <v>23.3467572142129</v>
      </c>
      <c r="U88" s="403">
        <v>24.025436994550098</v>
      </c>
      <c r="V88" s="403">
        <v>2.1380287173742198</v>
      </c>
      <c r="W88" s="263" t="s">
        <v>4776</v>
      </c>
    </row>
    <row r="89" spans="1:23">
      <c r="A89" s="263" t="s">
        <v>7832</v>
      </c>
      <c r="B89" s="242" t="s">
        <v>4779</v>
      </c>
      <c r="D89" s="239">
        <v>48.33</v>
      </c>
      <c r="E89" s="239">
        <v>33.933</v>
      </c>
      <c r="K89" s="239">
        <v>-1.92</v>
      </c>
      <c r="L89" s="239"/>
      <c r="M89" s="242" t="s">
        <v>4780</v>
      </c>
      <c r="N89" s="242" t="s">
        <v>4782</v>
      </c>
      <c r="O89" s="403">
        <v>15.698527965183899</v>
      </c>
      <c r="P89" s="403">
        <v>16.404105930765699</v>
      </c>
      <c r="Q89" s="403">
        <v>17.747612654919699</v>
      </c>
      <c r="R89" s="403">
        <v>20.009724947245001</v>
      </c>
      <c r="S89" s="403">
        <v>22.2346078139581</v>
      </c>
      <c r="T89" s="403">
        <v>23.541517558753402</v>
      </c>
      <c r="U89" s="403">
        <v>24.1957072206751</v>
      </c>
      <c r="V89" s="403">
        <v>2.1486973440041899</v>
      </c>
      <c r="W89" s="263" t="s">
        <v>4776</v>
      </c>
    </row>
    <row r="90" spans="1:23">
      <c r="A90" s="263" t="s">
        <v>7833</v>
      </c>
      <c r="B90" s="242" t="s">
        <v>4779</v>
      </c>
      <c r="D90" s="239">
        <v>48.48</v>
      </c>
      <c r="E90" s="239">
        <v>33.939</v>
      </c>
      <c r="K90" s="239">
        <v>-1.38</v>
      </c>
      <c r="L90" s="239"/>
      <c r="M90" s="242" t="s">
        <v>4780</v>
      </c>
      <c r="N90" s="242" t="s">
        <v>4782</v>
      </c>
      <c r="O90" s="403">
        <v>13.814402331086701</v>
      </c>
      <c r="P90" s="403">
        <v>14.5169740160785</v>
      </c>
      <c r="Q90" s="403">
        <v>15.8547889919575</v>
      </c>
      <c r="R90" s="403">
        <v>18.097750524525001</v>
      </c>
      <c r="S90" s="403">
        <v>20.348398709990501</v>
      </c>
      <c r="T90" s="403">
        <v>21.692085735824602</v>
      </c>
      <c r="U90" s="403">
        <v>22.3429084191737</v>
      </c>
      <c r="V90" s="403">
        <v>2.1720559485540698</v>
      </c>
      <c r="W90" s="263" t="s">
        <v>4776</v>
      </c>
    </row>
    <row r="91" spans="1:23">
      <c r="A91" s="263" t="s">
        <v>7834</v>
      </c>
      <c r="B91" s="242" t="s">
        <v>4779</v>
      </c>
      <c r="D91" s="239">
        <v>48.69</v>
      </c>
      <c r="E91" s="239">
        <v>33.946000000000005</v>
      </c>
      <c r="K91" s="239">
        <v>-1.5</v>
      </c>
      <c r="L91" s="239"/>
      <c r="M91" s="242" t="s">
        <v>4780</v>
      </c>
      <c r="N91" s="242" t="s">
        <v>4782</v>
      </c>
      <c r="O91" s="403">
        <v>14.271470455850499</v>
      </c>
      <c r="P91" s="403">
        <v>14.950808426974801</v>
      </c>
      <c r="Q91" s="403">
        <v>16.2570828678077</v>
      </c>
      <c r="R91" s="403">
        <v>18.4884994613553</v>
      </c>
      <c r="S91" s="403">
        <v>20.712138273898798</v>
      </c>
      <c r="T91" s="403">
        <v>22.033155187461801</v>
      </c>
      <c r="U91" s="403">
        <v>22.6920942763062</v>
      </c>
      <c r="V91" s="403">
        <v>2.1556322613489498</v>
      </c>
      <c r="W91" s="263" t="s">
        <v>4776</v>
      </c>
    </row>
    <row r="92" spans="1:23">
      <c r="A92" s="263" t="s">
        <v>7835</v>
      </c>
      <c r="B92" s="242" t="s">
        <v>4779</v>
      </c>
      <c r="D92" s="239">
        <v>48.78</v>
      </c>
      <c r="E92" s="239">
        <v>33.949000000000005</v>
      </c>
      <c r="K92" s="239">
        <v>-1.85</v>
      </c>
      <c r="L92" s="239"/>
      <c r="M92" s="242" t="s">
        <v>4780</v>
      </c>
      <c r="N92" s="242" t="s">
        <v>4782</v>
      </c>
      <c r="O92" s="403">
        <v>15.6682129787874</v>
      </c>
      <c r="P92" s="403">
        <v>16.299807848645202</v>
      </c>
      <c r="Q92" s="403">
        <v>17.5633363365374</v>
      </c>
      <c r="R92" s="403">
        <v>19.7902729013596</v>
      </c>
      <c r="S92" s="403">
        <v>22.012720719540699</v>
      </c>
      <c r="T92" s="403">
        <v>23.336932215630299</v>
      </c>
      <c r="U92" s="403">
        <v>23.967031110026301</v>
      </c>
      <c r="V92" s="403">
        <v>2.1341888761760899</v>
      </c>
      <c r="W92" s="263" t="s">
        <v>4776</v>
      </c>
    </row>
    <row r="93" spans="1:23">
      <c r="A93" s="263" t="s">
        <v>7836</v>
      </c>
      <c r="B93" s="242" t="s">
        <v>4779</v>
      </c>
      <c r="D93" s="239">
        <v>48.86</v>
      </c>
      <c r="E93" s="239">
        <v>33.952000000000005</v>
      </c>
      <c r="K93" s="239">
        <v>-1.78</v>
      </c>
      <c r="L93" s="239"/>
      <c r="M93" s="242" t="s">
        <v>4780</v>
      </c>
      <c r="N93" s="242" t="s">
        <v>4782</v>
      </c>
      <c r="O93" s="403">
        <v>15.3559581578101</v>
      </c>
      <c r="P93" s="403">
        <v>16.009552501167001</v>
      </c>
      <c r="Q93" s="403">
        <v>17.2906010187994</v>
      </c>
      <c r="R93" s="403">
        <v>19.514763585496802</v>
      </c>
      <c r="S93" s="403">
        <v>21.728149257830999</v>
      </c>
      <c r="T93" s="403">
        <v>22.948299670276899</v>
      </c>
      <c r="U93" s="403">
        <v>23.649932913193901</v>
      </c>
      <c r="V93" s="403">
        <v>2.1243253553390402</v>
      </c>
      <c r="W93" s="263" t="s">
        <v>4776</v>
      </c>
    </row>
    <row r="94" spans="1:23">
      <c r="A94" s="263" t="s">
        <v>7837</v>
      </c>
      <c r="B94" s="242" t="s">
        <v>4779</v>
      </c>
      <c r="D94" s="239">
        <v>48.91</v>
      </c>
      <c r="E94" s="239">
        <v>33.954000000000001</v>
      </c>
      <c r="K94" s="239">
        <v>-1.77</v>
      </c>
      <c r="L94" s="239"/>
      <c r="M94" s="242" t="s">
        <v>4780</v>
      </c>
      <c r="N94" s="242" t="s">
        <v>4782</v>
      </c>
      <c r="O94" s="403">
        <v>15.3303660838812</v>
      </c>
      <c r="P94" s="403">
        <v>15.971914117454</v>
      </c>
      <c r="Q94" s="403">
        <v>17.3285309981887</v>
      </c>
      <c r="R94" s="403">
        <v>19.5159012076262</v>
      </c>
      <c r="S94" s="403">
        <v>21.722714451813498</v>
      </c>
      <c r="T94" s="403">
        <v>23.044269812356301</v>
      </c>
      <c r="U94" s="403">
        <v>23.7372207610095</v>
      </c>
      <c r="V94" s="403">
        <v>2.13618386273171</v>
      </c>
      <c r="W94" s="263" t="s">
        <v>4776</v>
      </c>
    </row>
    <row r="95" spans="1:23">
      <c r="A95" s="263" t="s">
        <v>7838</v>
      </c>
      <c r="B95" s="242" t="s">
        <v>4779</v>
      </c>
      <c r="D95" s="239">
        <v>49.06</v>
      </c>
      <c r="E95" s="239">
        <v>33.959000000000003</v>
      </c>
      <c r="K95" s="239">
        <v>-1.73</v>
      </c>
      <c r="L95" s="239"/>
      <c r="M95" s="242" t="s">
        <v>4780</v>
      </c>
      <c r="N95" s="242" t="s">
        <v>4782</v>
      </c>
      <c r="O95" s="403">
        <v>15.162466705015399</v>
      </c>
      <c r="P95" s="403">
        <v>15.837776575720101</v>
      </c>
      <c r="Q95" s="403">
        <v>17.187210577473198</v>
      </c>
      <c r="R95" s="403">
        <v>19.3435176638753</v>
      </c>
      <c r="S95" s="403">
        <v>21.511518189217799</v>
      </c>
      <c r="T95" s="403">
        <v>22.7944973186701</v>
      </c>
      <c r="U95" s="403">
        <v>23.412527255773298</v>
      </c>
      <c r="V95" s="403">
        <v>2.1040536169289501</v>
      </c>
      <c r="W95" s="263" t="s">
        <v>4776</v>
      </c>
    </row>
    <row r="96" spans="1:23">
      <c r="A96" s="263" t="s">
        <v>7839</v>
      </c>
      <c r="B96" s="242" t="s">
        <v>4779</v>
      </c>
      <c r="D96" s="239">
        <v>49.26</v>
      </c>
      <c r="E96" s="239">
        <v>33.966000000000001</v>
      </c>
      <c r="K96" s="239">
        <v>-1.75</v>
      </c>
      <c r="L96" s="239"/>
      <c r="M96" s="242" t="s">
        <v>4780</v>
      </c>
      <c r="N96" s="242" t="s">
        <v>4782</v>
      </c>
      <c r="O96" s="403">
        <v>15.253973377967901</v>
      </c>
      <c r="P96" s="403">
        <v>15.912083934854</v>
      </c>
      <c r="Q96" s="403">
        <v>17.206005429601799</v>
      </c>
      <c r="R96" s="403">
        <v>19.421755074496801</v>
      </c>
      <c r="S96" s="403">
        <v>21.623986836073499</v>
      </c>
      <c r="T96" s="403">
        <v>22.9200861176807</v>
      </c>
      <c r="U96" s="403">
        <v>23.657806110738498</v>
      </c>
      <c r="V96" s="403">
        <v>2.13567860016457</v>
      </c>
      <c r="W96" s="263" t="s">
        <v>4776</v>
      </c>
    </row>
    <row r="97" spans="1:23">
      <c r="A97" s="263" t="s">
        <v>7840</v>
      </c>
      <c r="B97" s="242" t="s">
        <v>4779</v>
      </c>
      <c r="D97" s="239">
        <v>49.36</v>
      </c>
      <c r="E97" s="239">
        <v>33.969000000000001</v>
      </c>
      <c r="K97" s="239">
        <v>-1.91</v>
      </c>
      <c r="L97" s="239"/>
      <c r="M97" s="242" t="s">
        <v>4780</v>
      </c>
      <c r="N97" s="242" t="s">
        <v>4782</v>
      </c>
      <c r="O97" s="403">
        <v>15.7683238374147</v>
      </c>
      <c r="P97" s="403">
        <v>16.450165374169899</v>
      </c>
      <c r="Q97" s="403">
        <v>17.7589146182431</v>
      </c>
      <c r="R97" s="403">
        <v>19.991481000068099</v>
      </c>
      <c r="S97" s="403">
        <v>22.232222607101001</v>
      </c>
      <c r="T97" s="403">
        <v>23.461970183565299</v>
      </c>
      <c r="U97" s="403">
        <v>24.1280023627051</v>
      </c>
      <c r="V97" s="403">
        <v>2.1410749023937901</v>
      </c>
      <c r="W97" s="263" t="s">
        <v>4776</v>
      </c>
    </row>
    <row r="98" spans="1:23">
      <c r="A98" s="263" t="s">
        <v>7841</v>
      </c>
      <c r="B98" s="242" t="s">
        <v>4779</v>
      </c>
      <c r="D98" s="239">
        <v>49.45</v>
      </c>
      <c r="E98" s="239">
        <v>33.988</v>
      </c>
      <c r="K98" s="239">
        <v>-1.88</v>
      </c>
      <c r="L98" s="239"/>
      <c r="M98" s="242" t="s">
        <v>4780</v>
      </c>
      <c r="N98" s="242" t="s">
        <v>4782</v>
      </c>
      <c r="O98" s="403">
        <v>15.677436416825101</v>
      </c>
      <c r="P98" s="403">
        <v>16.3378407142499</v>
      </c>
      <c r="Q98" s="403">
        <v>17.615625849376801</v>
      </c>
      <c r="R98" s="403">
        <v>19.8744662685097</v>
      </c>
      <c r="S98" s="403">
        <v>22.114660232010799</v>
      </c>
      <c r="T98" s="403">
        <v>23.421751119365101</v>
      </c>
      <c r="U98" s="403">
        <v>24.153061702303098</v>
      </c>
      <c r="V98" s="403">
        <v>2.16397214091326</v>
      </c>
      <c r="W98" s="263" t="s">
        <v>4776</v>
      </c>
    </row>
    <row r="99" spans="1:23">
      <c r="A99" s="263" t="s">
        <v>7842</v>
      </c>
      <c r="B99" s="242" t="s">
        <v>4779</v>
      </c>
      <c r="D99" s="239">
        <v>49.45</v>
      </c>
      <c r="E99" s="239">
        <v>33.988</v>
      </c>
      <c r="K99" s="239">
        <v>-1.86</v>
      </c>
      <c r="L99" s="239"/>
      <c r="M99" s="242" t="s">
        <v>4780</v>
      </c>
      <c r="N99" s="242" t="s">
        <v>4782</v>
      </c>
      <c r="O99" s="403">
        <v>15.6806740031159</v>
      </c>
      <c r="P99" s="403">
        <v>16.382616950297798</v>
      </c>
      <c r="Q99" s="403">
        <v>17.589899210843701</v>
      </c>
      <c r="R99" s="403">
        <v>19.824901503954401</v>
      </c>
      <c r="S99" s="403">
        <v>22.087791037446799</v>
      </c>
      <c r="T99" s="403">
        <v>23.3531776592006</v>
      </c>
      <c r="U99" s="403">
        <v>24.011187088115701</v>
      </c>
      <c r="V99" s="403">
        <v>2.14300574006299</v>
      </c>
      <c r="W99" s="263" t="s">
        <v>4776</v>
      </c>
    </row>
    <row r="100" spans="1:23">
      <c r="A100" s="263" t="s">
        <v>7843</v>
      </c>
      <c r="B100" s="242" t="s">
        <v>4779</v>
      </c>
      <c r="D100" s="239">
        <v>49.45</v>
      </c>
      <c r="E100" s="239">
        <v>33.988</v>
      </c>
      <c r="K100" s="239">
        <v>-1.83</v>
      </c>
      <c r="L100" s="239"/>
      <c r="M100" s="242" t="s">
        <v>4780</v>
      </c>
      <c r="N100" s="242" t="s">
        <v>4782</v>
      </c>
      <c r="O100" s="403">
        <v>15.5173085085084</v>
      </c>
      <c r="P100" s="403">
        <v>16.169954250692399</v>
      </c>
      <c r="Q100" s="403">
        <v>17.4853687868817</v>
      </c>
      <c r="R100" s="403">
        <v>19.685174438860201</v>
      </c>
      <c r="S100" s="403">
        <v>21.894099136945002</v>
      </c>
      <c r="T100" s="403">
        <v>23.2069723084165</v>
      </c>
      <c r="U100" s="403">
        <v>23.8353862558467</v>
      </c>
      <c r="V100" s="403">
        <v>2.131801543336</v>
      </c>
      <c r="W100" s="263" t="s">
        <v>4776</v>
      </c>
    </row>
    <row r="101" spans="1:23">
      <c r="A101" s="263" t="s">
        <v>7844</v>
      </c>
      <c r="B101" s="242" t="s">
        <v>4779</v>
      </c>
      <c r="D101" s="239">
        <v>49.53</v>
      </c>
      <c r="E101" s="239">
        <v>34.006</v>
      </c>
      <c r="K101" s="239">
        <v>-1.84</v>
      </c>
      <c r="L101" s="239"/>
      <c r="M101" s="242" t="s">
        <v>4780</v>
      </c>
      <c r="N101" s="242" t="s">
        <v>4782</v>
      </c>
      <c r="O101" s="403">
        <v>15.5477618250203</v>
      </c>
      <c r="P101" s="403">
        <v>16.2023126124448</v>
      </c>
      <c r="Q101" s="403">
        <v>17.523788215872699</v>
      </c>
      <c r="R101" s="403">
        <v>19.738616487197799</v>
      </c>
      <c r="S101" s="403">
        <v>21.9256855954673</v>
      </c>
      <c r="T101" s="403">
        <v>23.216836753265699</v>
      </c>
      <c r="U101" s="403">
        <v>24.0246012103797</v>
      </c>
      <c r="V101" s="403">
        <v>2.1321199081256501</v>
      </c>
      <c r="W101" s="263" t="s">
        <v>4776</v>
      </c>
    </row>
    <row r="102" spans="1:23">
      <c r="A102" s="263" t="s">
        <v>7845</v>
      </c>
      <c r="B102" s="242" t="s">
        <v>4779</v>
      </c>
      <c r="D102" s="239">
        <v>49.67</v>
      </c>
      <c r="E102" s="239">
        <v>34.039000000000001</v>
      </c>
      <c r="K102" s="84">
        <v>-1.96</v>
      </c>
      <c r="L102" s="84"/>
      <c r="M102" s="242" t="s">
        <v>4780</v>
      </c>
      <c r="N102" s="242" t="s">
        <v>4787</v>
      </c>
      <c r="O102" s="403">
        <v>16.0049416856547</v>
      </c>
      <c r="P102" s="403">
        <v>16.725860179117699</v>
      </c>
      <c r="Q102" s="403">
        <v>17.988100452191802</v>
      </c>
      <c r="R102" s="403">
        <v>20.191010923069399</v>
      </c>
      <c r="S102" s="403">
        <v>22.377185007342401</v>
      </c>
      <c r="T102" s="403">
        <v>23.761215570869499</v>
      </c>
      <c r="U102" s="403">
        <v>24.435756695254501</v>
      </c>
      <c r="V102" s="403">
        <v>2.1378294589242501</v>
      </c>
      <c r="W102" s="263" t="s">
        <v>4776</v>
      </c>
    </row>
    <row r="103" spans="1:23">
      <c r="A103" s="263" t="s">
        <v>7846</v>
      </c>
      <c r="B103" s="242" t="s">
        <v>4779</v>
      </c>
      <c r="D103" s="239">
        <v>49.74</v>
      </c>
      <c r="E103" s="239">
        <v>34.058</v>
      </c>
      <c r="K103" s="84">
        <v>-1.5</v>
      </c>
      <c r="L103" s="84"/>
      <c r="M103" s="242" t="s">
        <v>4780</v>
      </c>
      <c r="N103" s="242" t="s">
        <v>4782</v>
      </c>
      <c r="O103" s="403">
        <v>14.2924891266663</v>
      </c>
      <c r="P103" s="403">
        <v>14.958968604003701</v>
      </c>
      <c r="Q103" s="403">
        <v>16.262290791332099</v>
      </c>
      <c r="R103" s="403">
        <v>18.530019106899299</v>
      </c>
      <c r="S103" s="403">
        <v>20.793092845782699</v>
      </c>
      <c r="T103" s="403">
        <v>22.075199628353001</v>
      </c>
      <c r="U103" s="403">
        <v>22.799328187347701</v>
      </c>
      <c r="V103" s="403">
        <v>2.1683449033533302</v>
      </c>
      <c r="W103" s="263" t="s">
        <v>4776</v>
      </c>
    </row>
    <row r="104" spans="1:23">
      <c r="A104" s="263" t="s">
        <v>7847</v>
      </c>
      <c r="B104" s="242" t="s">
        <v>4779</v>
      </c>
      <c r="D104" s="239">
        <v>49.94</v>
      </c>
      <c r="E104" s="239">
        <v>34.105000000000004</v>
      </c>
      <c r="K104" s="84">
        <v>-1.86</v>
      </c>
      <c r="L104" s="84"/>
      <c r="M104" s="242" t="s">
        <v>4780</v>
      </c>
      <c r="N104" s="242" t="s">
        <v>4782</v>
      </c>
      <c r="O104" s="403">
        <v>15.5541293578941</v>
      </c>
      <c r="P104" s="403">
        <v>16.250747575975101</v>
      </c>
      <c r="Q104" s="403">
        <v>17.550845664812002</v>
      </c>
      <c r="R104" s="403">
        <v>19.7544281341182</v>
      </c>
      <c r="S104" s="403">
        <v>22.011601864854601</v>
      </c>
      <c r="T104" s="403">
        <v>23.234416759533701</v>
      </c>
      <c r="U104" s="403">
        <v>23.9445522861912</v>
      </c>
      <c r="V104" s="403">
        <v>2.1417159636393799</v>
      </c>
      <c r="W104" s="263" t="s">
        <v>4776</v>
      </c>
    </row>
    <row r="105" spans="1:23">
      <c r="A105" s="263" t="s">
        <v>7848</v>
      </c>
      <c r="B105" s="242" t="s">
        <v>4779</v>
      </c>
      <c r="D105" s="239">
        <v>50.03</v>
      </c>
      <c r="E105" s="239">
        <v>34.127000000000002</v>
      </c>
      <c r="K105" s="84">
        <v>-1.8</v>
      </c>
      <c r="L105" s="84"/>
      <c r="M105" s="242" t="s">
        <v>4780</v>
      </c>
      <c r="N105" s="242" t="s">
        <v>4782</v>
      </c>
      <c r="O105" s="403">
        <v>15.4349867819558</v>
      </c>
      <c r="P105" s="403">
        <v>16.1067611092123</v>
      </c>
      <c r="Q105" s="403">
        <v>17.414353624670401</v>
      </c>
      <c r="R105" s="403">
        <v>19.613126390605199</v>
      </c>
      <c r="S105" s="403">
        <v>21.820141928432001</v>
      </c>
      <c r="T105" s="403">
        <v>23.1092727107727</v>
      </c>
      <c r="U105" s="403">
        <v>23.7628649066782</v>
      </c>
      <c r="V105" s="403">
        <v>2.13547819245183</v>
      </c>
      <c r="W105" s="263" t="s">
        <v>4776</v>
      </c>
    </row>
    <row r="106" spans="1:23">
      <c r="A106" s="263" t="s">
        <v>7849</v>
      </c>
      <c r="B106" s="242" t="s">
        <v>4779</v>
      </c>
      <c r="D106" s="239">
        <v>50.19</v>
      </c>
      <c r="E106" s="241">
        <v>34.163000000000004</v>
      </c>
      <c r="F106" s="261"/>
      <c r="G106" s="261"/>
      <c r="H106" s="261"/>
      <c r="I106" s="261"/>
      <c r="J106" s="261"/>
      <c r="K106" s="241">
        <v>-1.87</v>
      </c>
      <c r="L106" s="241"/>
      <c r="M106" s="242" t="s">
        <v>4780</v>
      </c>
      <c r="N106" s="242" t="s">
        <v>4782</v>
      </c>
      <c r="O106" s="403">
        <v>15.6452227117197</v>
      </c>
      <c r="P106" s="403">
        <v>16.3093590965358</v>
      </c>
      <c r="Q106" s="403">
        <v>17.5617046964034</v>
      </c>
      <c r="R106" s="403">
        <v>19.8237576275489</v>
      </c>
      <c r="S106" s="403">
        <v>22.050176904724299</v>
      </c>
      <c r="T106" s="403">
        <v>23.374151600382401</v>
      </c>
      <c r="U106" s="403">
        <v>24.039896216044099</v>
      </c>
      <c r="V106" s="403">
        <v>2.1577811319895801</v>
      </c>
      <c r="W106" s="263" t="s">
        <v>4776</v>
      </c>
    </row>
    <row r="107" spans="1:23">
      <c r="A107" s="263" t="s">
        <v>7850</v>
      </c>
      <c r="B107" s="242" t="s">
        <v>4779</v>
      </c>
      <c r="D107" s="239">
        <v>50.29</v>
      </c>
      <c r="E107" s="241">
        <v>34.189</v>
      </c>
      <c r="F107" s="261"/>
      <c r="G107" s="261"/>
      <c r="H107" s="261"/>
      <c r="I107" s="261"/>
      <c r="J107" s="261"/>
      <c r="K107" s="241">
        <v>-1.76</v>
      </c>
      <c r="L107" s="241"/>
      <c r="M107" s="242" t="s">
        <v>4780</v>
      </c>
      <c r="N107" s="242" t="s">
        <v>4782</v>
      </c>
      <c r="O107" s="403">
        <v>15.214952417489799</v>
      </c>
      <c r="P107" s="403">
        <v>15.932687666590301</v>
      </c>
      <c r="Q107" s="403">
        <v>17.251706661634</v>
      </c>
      <c r="R107" s="403">
        <v>19.455598195367699</v>
      </c>
      <c r="S107" s="403">
        <v>21.6448488977925</v>
      </c>
      <c r="T107" s="403">
        <v>22.942287609833301</v>
      </c>
      <c r="U107" s="403">
        <v>23.593883187969499</v>
      </c>
      <c r="V107" s="403">
        <v>2.1360498529954501</v>
      </c>
      <c r="W107" s="263" t="s">
        <v>4776</v>
      </c>
    </row>
    <row r="108" spans="1:23">
      <c r="A108" s="263" t="s">
        <v>7851</v>
      </c>
      <c r="B108" s="242" t="s">
        <v>4779</v>
      </c>
      <c r="D108" s="239">
        <v>50.34</v>
      </c>
      <c r="E108" s="241">
        <v>34.200000000000003</v>
      </c>
      <c r="F108" s="261"/>
      <c r="G108" s="261"/>
      <c r="H108" s="261"/>
      <c r="I108" s="261"/>
      <c r="J108" s="261"/>
      <c r="K108" s="241">
        <v>-2.2400000000000002</v>
      </c>
      <c r="L108" s="241"/>
      <c r="M108" s="242" t="s">
        <v>4780</v>
      </c>
      <c r="N108" s="242" t="s">
        <v>4782</v>
      </c>
      <c r="O108" s="403">
        <v>17.016389744502298</v>
      </c>
      <c r="P108" s="403">
        <v>17.651668130979498</v>
      </c>
      <c r="Q108" s="403">
        <v>18.9173947660334</v>
      </c>
      <c r="R108" s="403">
        <v>21.133758722396099</v>
      </c>
      <c r="S108" s="403">
        <v>23.361125262024601</v>
      </c>
      <c r="T108" s="403">
        <v>24.6506086915381</v>
      </c>
      <c r="U108" s="403">
        <v>25.253171801912298</v>
      </c>
      <c r="V108" s="403">
        <v>2.1320684801337602</v>
      </c>
      <c r="W108" s="263" t="s">
        <v>4776</v>
      </c>
    </row>
    <row r="109" spans="1:23">
      <c r="A109" s="263" t="s">
        <v>7852</v>
      </c>
      <c r="B109" s="242" t="s">
        <v>4779</v>
      </c>
      <c r="D109" s="239">
        <v>37.31</v>
      </c>
      <c r="E109" s="239">
        <v>32.925000000000004</v>
      </c>
      <c r="K109" s="84">
        <v>-1.03</v>
      </c>
      <c r="L109" s="84"/>
      <c r="M109" s="242" t="s">
        <v>4780</v>
      </c>
      <c r="N109" s="241" t="s">
        <v>4786</v>
      </c>
      <c r="O109" s="403">
        <v>12.664804127607299</v>
      </c>
      <c r="P109" s="403">
        <v>13.3049163057473</v>
      </c>
      <c r="Q109" s="403">
        <v>14.622506901939101</v>
      </c>
      <c r="R109" s="403">
        <v>16.831729201213701</v>
      </c>
      <c r="S109" s="403">
        <v>19.041538421576199</v>
      </c>
      <c r="T109" s="403">
        <v>20.350242020975699</v>
      </c>
      <c r="U109" s="403">
        <v>20.964472509380101</v>
      </c>
      <c r="V109" s="403">
        <v>2.13263645943029</v>
      </c>
      <c r="W109" s="263" t="s">
        <v>4776</v>
      </c>
    </row>
    <row r="110" spans="1:23">
      <c r="A110" s="263" t="s">
        <v>7853</v>
      </c>
      <c r="B110" s="242" t="s">
        <v>4779</v>
      </c>
      <c r="D110" s="239">
        <v>38.53</v>
      </c>
      <c r="E110" s="239">
        <v>32.981999999999999</v>
      </c>
      <c r="K110" s="84">
        <v>-1.1000000000000001</v>
      </c>
      <c r="L110" s="84"/>
      <c r="M110" s="242" t="s">
        <v>4780</v>
      </c>
      <c r="N110" s="241" t="s">
        <v>4783</v>
      </c>
      <c r="O110" s="403">
        <v>12.892799122282799</v>
      </c>
      <c r="P110" s="403">
        <v>13.597051058569001</v>
      </c>
      <c r="Q110" s="403">
        <v>14.943521842801401</v>
      </c>
      <c r="R110" s="403">
        <v>17.1173492016454</v>
      </c>
      <c r="S110" s="403">
        <v>19.3076234421682</v>
      </c>
      <c r="T110" s="403">
        <v>20.552659246890599</v>
      </c>
      <c r="U110" s="403">
        <v>21.1842166996841</v>
      </c>
      <c r="V110" s="403">
        <v>2.1111732265064802</v>
      </c>
      <c r="W110" s="263" t="s">
        <v>4776</v>
      </c>
    </row>
    <row r="111" spans="1:23">
      <c r="A111" s="263" t="s">
        <v>7854</v>
      </c>
      <c r="B111" s="242" t="s">
        <v>4779</v>
      </c>
      <c r="D111" s="239">
        <v>40.31</v>
      </c>
      <c r="E111" s="239">
        <v>33.213000000000001</v>
      </c>
      <c r="K111" s="84">
        <v>-1.63</v>
      </c>
      <c r="L111" s="84"/>
      <c r="M111" s="242" t="s">
        <v>4780</v>
      </c>
      <c r="N111" s="241" t="s">
        <v>4783</v>
      </c>
      <c r="O111" s="403">
        <v>14.8266143932665</v>
      </c>
      <c r="P111" s="403">
        <v>15.4842385398956</v>
      </c>
      <c r="Q111" s="403">
        <v>16.7634827686426</v>
      </c>
      <c r="R111" s="403">
        <v>18.990126049352</v>
      </c>
      <c r="S111" s="403">
        <v>21.173290764391101</v>
      </c>
      <c r="T111" s="403">
        <v>22.488225203124799</v>
      </c>
      <c r="U111" s="403">
        <v>23.155187057823301</v>
      </c>
      <c r="V111" s="403">
        <v>2.12339207241329</v>
      </c>
      <c r="W111" s="263" t="s">
        <v>4776</v>
      </c>
    </row>
    <row r="112" spans="1:23">
      <c r="A112" s="263" t="s">
        <v>7855</v>
      </c>
      <c r="B112" s="242" t="s">
        <v>4779</v>
      </c>
      <c r="D112" s="239">
        <v>43.04</v>
      </c>
      <c r="E112" s="239">
        <v>33.331000000000003</v>
      </c>
      <c r="K112" s="84">
        <v>-0.82</v>
      </c>
      <c r="L112" s="84"/>
      <c r="M112" s="242" t="s">
        <v>4780</v>
      </c>
      <c r="N112" s="241" t="s">
        <v>4783</v>
      </c>
      <c r="O112" s="403">
        <v>11.842321322714101</v>
      </c>
      <c r="P112" s="403">
        <v>12.530574979473601</v>
      </c>
      <c r="Q112" s="403">
        <v>13.860259659773</v>
      </c>
      <c r="R112" s="403">
        <v>16.098006803336698</v>
      </c>
      <c r="S112" s="403">
        <v>18.305550476052499</v>
      </c>
      <c r="T112" s="403">
        <v>19.619409050186</v>
      </c>
      <c r="U112" s="403">
        <v>20.298031569120099</v>
      </c>
      <c r="V112" s="403">
        <v>2.14572943335929</v>
      </c>
      <c r="W112" s="263" t="s">
        <v>4776</v>
      </c>
    </row>
    <row r="113" spans="1:23">
      <c r="A113" s="263" t="s">
        <v>7856</v>
      </c>
      <c r="B113" s="242" t="s">
        <v>4779</v>
      </c>
      <c r="D113" s="239">
        <v>43.49</v>
      </c>
      <c r="E113" s="239">
        <v>33.344000000000001</v>
      </c>
      <c r="K113" s="84">
        <v>-1.69</v>
      </c>
      <c r="L113" s="84"/>
      <c r="M113" s="242" t="s">
        <v>4780</v>
      </c>
      <c r="N113" s="241" t="s">
        <v>4783</v>
      </c>
      <c r="O113" s="403">
        <v>15.0433763150173</v>
      </c>
      <c r="P113" s="403">
        <v>15.6948219658049</v>
      </c>
      <c r="Q113" s="403">
        <v>16.979016956202301</v>
      </c>
      <c r="R113" s="403">
        <v>19.203393777768898</v>
      </c>
      <c r="S113" s="403">
        <v>21.357784343719899</v>
      </c>
      <c r="T113" s="403">
        <v>22.699379231892699</v>
      </c>
      <c r="U113" s="403">
        <v>23.358575204199401</v>
      </c>
      <c r="V113" s="403">
        <v>2.11438825503912</v>
      </c>
      <c r="W113" s="263" t="s">
        <v>4776</v>
      </c>
    </row>
    <row r="114" spans="1:23">
      <c r="A114" s="263" t="s">
        <v>7857</v>
      </c>
      <c r="B114" s="242" t="s">
        <v>4779</v>
      </c>
      <c r="D114" s="239">
        <v>44.21</v>
      </c>
      <c r="E114" s="239">
        <v>33.365000000000002</v>
      </c>
      <c r="K114" s="239">
        <v>-0.89</v>
      </c>
      <c r="L114" s="239"/>
      <c r="M114" s="242" t="s">
        <v>4780</v>
      </c>
      <c r="N114" s="241" t="s">
        <v>4783</v>
      </c>
      <c r="O114" s="403">
        <v>12.176726807482799</v>
      </c>
      <c r="P114" s="403">
        <v>12.790310068682899</v>
      </c>
      <c r="Q114" s="403">
        <v>14.1197471651382</v>
      </c>
      <c r="R114" s="403">
        <v>16.353320136139001</v>
      </c>
      <c r="S114" s="403">
        <v>18.577896924802999</v>
      </c>
      <c r="T114" s="403">
        <v>19.8596484143252</v>
      </c>
      <c r="U114" s="403">
        <v>20.528086073458201</v>
      </c>
      <c r="V114" s="403">
        <v>2.1420011591430201</v>
      </c>
      <c r="W114" s="263" t="s">
        <v>4776</v>
      </c>
    </row>
    <row r="115" spans="1:23">
      <c r="A115" s="263" t="s">
        <v>7858</v>
      </c>
      <c r="B115" s="242" t="s">
        <v>4779</v>
      </c>
      <c r="D115" s="239">
        <v>45.78</v>
      </c>
      <c r="E115" s="239">
        <v>33.478000000000002</v>
      </c>
      <c r="K115" s="239">
        <v>-0.92</v>
      </c>
      <c r="L115" s="239"/>
      <c r="M115" s="242" t="s">
        <v>4780</v>
      </c>
      <c r="N115" s="241" t="s">
        <v>4783</v>
      </c>
      <c r="O115" s="403">
        <v>12.2475665415114</v>
      </c>
      <c r="P115" s="403">
        <v>12.916227344639999</v>
      </c>
      <c r="Q115" s="403">
        <v>14.2204865092733</v>
      </c>
      <c r="R115" s="403">
        <v>16.440672155424199</v>
      </c>
      <c r="S115" s="403">
        <v>18.6671472070574</v>
      </c>
      <c r="T115" s="403">
        <v>20.003784437717702</v>
      </c>
      <c r="U115" s="403">
        <v>20.694888519717701</v>
      </c>
      <c r="V115" s="403">
        <v>2.14962504926139</v>
      </c>
      <c r="W115" s="263" t="s">
        <v>4776</v>
      </c>
    </row>
    <row r="116" spans="1:23">
      <c r="A116" s="263" t="s">
        <v>7859</v>
      </c>
      <c r="B116" s="242" t="s">
        <v>4779</v>
      </c>
      <c r="D116" s="239">
        <v>46.25</v>
      </c>
      <c r="E116" s="241">
        <v>33.75</v>
      </c>
      <c r="F116" s="261"/>
      <c r="G116" s="261"/>
      <c r="H116" s="261"/>
      <c r="I116" s="261"/>
      <c r="J116" s="261"/>
      <c r="K116" s="241">
        <v>-0.89</v>
      </c>
      <c r="L116" s="241"/>
      <c r="M116" s="242" t="s">
        <v>4780</v>
      </c>
      <c r="N116" s="241" t="s">
        <v>4783</v>
      </c>
      <c r="O116" s="403">
        <v>12.2507054741655</v>
      </c>
      <c r="P116" s="403">
        <v>12.8994392356493</v>
      </c>
      <c r="Q116" s="403">
        <v>14.1950471818515</v>
      </c>
      <c r="R116" s="403">
        <v>16.3712204592521</v>
      </c>
      <c r="S116" s="403">
        <v>18.546729548782299</v>
      </c>
      <c r="T116" s="403">
        <v>19.897665204643801</v>
      </c>
      <c r="U116" s="403">
        <v>20.590885554897401</v>
      </c>
      <c r="V116" s="403">
        <v>2.1073012387393701</v>
      </c>
      <c r="W116" s="263" t="s">
        <v>4776</v>
      </c>
    </row>
    <row r="117" spans="1:23">
      <c r="A117" s="263" t="s">
        <v>7860</v>
      </c>
      <c r="B117" s="242" t="s">
        <v>4779</v>
      </c>
      <c r="D117" s="239">
        <v>46.28</v>
      </c>
      <c r="E117" s="241">
        <v>33.752000000000002</v>
      </c>
      <c r="F117" s="261"/>
      <c r="G117" s="261"/>
      <c r="H117" s="261"/>
      <c r="I117" s="261"/>
      <c r="J117" s="261"/>
      <c r="K117" s="241">
        <v>-0.72</v>
      </c>
      <c r="L117" s="241"/>
      <c r="M117" s="242" t="s">
        <v>4780</v>
      </c>
      <c r="N117" s="241" t="s">
        <v>4783</v>
      </c>
      <c r="O117" s="403">
        <v>11.595905896436401</v>
      </c>
      <c r="P117" s="403">
        <v>12.212138795070601</v>
      </c>
      <c r="Q117" s="403">
        <v>13.517146847621399</v>
      </c>
      <c r="R117" s="403">
        <v>15.7374013785742</v>
      </c>
      <c r="S117" s="403">
        <v>17.931118272448799</v>
      </c>
      <c r="T117" s="403">
        <v>19.3207527570748</v>
      </c>
      <c r="U117" s="403">
        <v>19.9849589298524</v>
      </c>
      <c r="V117" s="403">
        <v>2.1400300645926</v>
      </c>
      <c r="W117" s="263" t="s">
        <v>4776</v>
      </c>
    </row>
    <row r="118" spans="1:23">
      <c r="A118" s="263" t="s">
        <v>7861</v>
      </c>
      <c r="B118" s="242" t="s">
        <v>4779</v>
      </c>
      <c r="D118" s="239">
        <v>46.33</v>
      </c>
      <c r="E118" s="241">
        <v>33.754000000000005</v>
      </c>
      <c r="F118" s="261"/>
      <c r="G118" s="261"/>
      <c r="H118" s="261"/>
      <c r="I118" s="261"/>
      <c r="J118" s="261"/>
      <c r="K118" s="241">
        <v>-1.1499999999999999</v>
      </c>
      <c r="L118" s="241"/>
      <c r="M118" s="242" t="s">
        <v>4780</v>
      </c>
      <c r="N118" s="241" t="s">
        <v>4783</v>
      </c>
      <c r="O118" s="403">
        <v>13.159013360358401</v>
      </c>
      <c r="P118" s="403">
        <v>13.830644440128999</v>
      </c>
      <c r="Q118" s="403">
        <v>15.074882469811</v>
      </c>
      <c r="R118" s="403">
        <v>17.298369213728702</v>
      </c>
      <c r="S118" s="403">
        <v>19.484731694297899</v>
      </c>
      <c r="T118" s="403">
        <v>20.774113728191502</v>
      </c>
      <c r="U118" s="403">
        <v>21.425117550937699</v>
      </c>
      <c r="V118" s="403">
        <v>2.11815955687339</v>
      </c>
      <c r="W118" s="263" t="s">
        <v>4776</v>
      </c>
    </row>
    <row r="119" spans="1:23">
      <c r="A119" s="263" t="s">
        <v>7862</v>
      </c>
      <c r="B119" s="242" t="s">
        <v>4779</v>
      </c>
      <c r="D119" s="239">
        <v>46.59</v>
      </c>
      <c r="E119" s="241">
        <v>33.769000000000005</v>
      </c>
      <c r="F119" s="261"/>
      <c r="G119" s="261"/>
      <c r="H119" s="261"/>
      <c r="I119" s="261"/>
      <c r="J119" s="261"/>
      <c r="K119" s="241">
        <v>-1.19</v>
      </c>
      <c r="L119" s="241"/>
      <c r="M119" s="242" t="s">
        <v>4780</v>
      </c>
      <c r="N119" s="241" t="s">
        <v>4783</v>
      </c>
      <c r="O119" s="403">
        <v>13.278962388018201</v>
      </c>
      <c r="P119" s="403">
        <v>13.9446183210939</v>
      </c>
      <c r="Q119" s="403">
        <v>15.229785903721501</v>
      </c>
      <c r="R119" s="403">
        <v>17.434683202474499</v>
      </c>
      <c r="S119" s="403">
        <v>19.6456775402558</v>
      </c>
      <c r="T119" s="403">
        <v>20.889145844646901</v>
      </c>
      <c r="U119" s="403">
        <v>21.543763484016299</v>
      </c>
      <c r="V119" s="403">
        <v>2.13326383641561</v>
      </c>
      <c r="W119" s="263" t="s">
        <v>4776</v>
      </c>
    </row>
    <row r="120" spans="1:23">
      <c r="A120" s="263" t="s">
        <v>7863</v>
      </c>
      <c r="B120" s="242" t="s">
        <v>4779</v>
      </c>
      <c r="D120" s="239">
        <v>46.68</v>
      </c>
      <c r="E120" s="241">
        <v>33.774000000000001</v>
      </c>
      <c r="F120" s="261"/>
      <c r="G120" s="261"/>
      <c r="H120" s="261"/>
      <c r="I120" s="261"/>
      <c r="J120" s="261"/>
      <c r="K120" s="241">
        <v>-1.6</v>
      </c>
      <c r="L120" s="241"/>
      <c r="M120" s="242" t="s">
        <v>4780</v>
      </c>
      <c r="N120" s="241" t="s">
        <v>4783</v>
      </c>
      <c r="O120" s="403">
        <v>14.614415532587801</v>
      </c>
      <c r="P120" s="403">
        <v>15.285610941320501</v>
      </c>
      <c r="Q120" s="403">
        <v>16.635474873366501</v>
      </c>
      <c r="R120" s="403">
        <v>18.865172305612798</v>
      </c>
      <c r="S120" s="403">
        <v>21.086779249371901</v>
      </c>
      <c r="T120" s="403">
        <v>22.457228040525699</v>
      </c>
      <c r="U120" s="403">
        <v>23.113473830522899</v>
      </c>
      <c r="V120" s="403">
        <v>2.1524015314568401</v>
      </c>
      <c r="W120" s="263" t="s">
        <v>4776</v>
      </c>
    </row>
    <row r="121" spans="1:23">
      <c r="A121" s="263" t="s">
        <v>7864</v>
      </c>
      <c r="B121" s="242" t="s">
        <v>4779</v>
      </c>
      <c r="D121" s="239">
        <v>46.71</v>
      </c>
      <c r="E121" s="241">
        <v>33.776000000000003</v>
      </c>
      <c r="F121" s="261"/>
      <c r="G121" s="261"/>
      <c r="H121" s="261"/>
      <c r="I121" s="261"/>
      <c r="J121" s="261"/>
      <c r="K121" s="241">
        <v>-0.78</v>
      </c>
      <c r="L121" s="241"/>
      <c r="M121" s="242" t="s">
        <v>4780</v>
      </c>
      <c r="N121" s="241" t="s">
        <v>4783</v>
      </c>
      <c r="O121" s="403">
        <v>11.8944788014922</v>
      </c>
      <c r="P121" s="403">
        <v>12.528445253314899</v>
      </c>
      <c r="Q121" s="403">
        <v>13.801765799730401</v>
      </c>
      <c r="R121" s="403">
        <v>15.971109582832501</v>
      </c>
      <c r="S121" s="403">
        <v>18.174538908359001</v>
      </c>
      <c r="T121" s="403">
        <v>19.416806079505701</v>
      </c>
      <c r="U121" s="403">
        <v>20.111549505666598</v>
      </c>
      <c r="V121" s="403">
        <v>2.1072176212848102</v>
      </c>
      <c r="W121" s="263" t="s">
        <v>4776</v>
      </c>
    </row>
    <row r="122" spans="1:23">
      <c r="A122" s="263" t="s">
        <v>7865</v>
      </c>
      <c r="B122" s="242" t="s">
        <v>4779</v>
      </c>
      <c r="D122" s="239">
        <v>46.79</v>
      </c>
      <c r="E122" s="241">
        <v>33.78</v>
      </c>
      <c r="F122" s="261"/>
      <c r="G122" s="261"/>
      <c r="H122" s="261"/>
      <c r="I122" s="261"/>
      <c r="J122" s="261"/>
      <c r="K122" s="241">
        <v>-0.95</v>
      </c>
      <c r="L122" s="241"/>
      <c r="M122" s="242" t="s">
        <v>4780</v>
      </c>
      <c r="N122" s="241" t="s">
        <v>4783</v>
      </c>
      <c r="O122" s="403">
        <v>12.3653359502208</v>
      </c>
      <c r="P122" s="403">
        <v>13.1313914785958</v>
      </c>
      <c r="Q122" s="403">
        <v>14.335156773211599</v>
      </c>
      <c r="R122" s="403">
        <v>16.563498386308002</v>
      </c>
      <c r="S122" s="403">
        <v>18.748039872328999</v>
      </c>
      <c r="T122" s="403">
        <v>20.126839507852001</v>
      </c>
      <c r="U122" s="403">
        <v>20.778571765732298</v>
      </c>
      <c r="V122" s="403">
        <v>2.1242299095275601</v>
      </c>
      <c r="W122" s="263" t="s">
        <v>4776</v>
      </c>
    </row>
    <row r="123" spans="1:23">
      <c r="A123" s="263" t="s">
        <v>7866</v>
      </c>
      <c r="B123" s="242" t="s">
        <v>4779</v>
      </c>
      <c r="D123" s="239">
        <v>47.44</v>
      </c>
      <c r="E123" s="239">
        <v>33.903000000000006</v>
      </c>
      <c r="K123" s="84">
        <v>-1.55</v>
      </c>
      <c r="L123" s="84"/>
      <c r="M123" s="242" t="s">
        <v>4780</v>
      </c>
      <c r="N123" s="241" t="s">
        <v>4783</v>
      </c>
      <c r="O123" s="403">
        <v>14.559371913765601</v>
      </c>
      <c r="P123" s="403">
        <v>15.234168707182899</v>
      </c>
      <c r="Q123" s="403">
        <v>16.5093110966436</v>
      </c>
      <c r="R123" s="403">
        <v>18.710681504015199</v>
      </c>
      <c r="S123" s="403">
        <v>20.9245261777845</v>
      </c>
      <c r="T123" s="403">
        <v>22.2368105546226</v>
      </c>
      <c r="U123" s="403">
        <v>22.8824845161746</v>
      </c>
      <c r="V123" s="403">
        <v>2.1226142615207699</v>
      </c>
      <c r="W123" s="263" t="s">
        <v>4776</v>
      </c>
    </row>
    <row r="124" spans="1:23">
      <c r="A124" s="263" t="s">
        <v>7867</v>
      </c>
      <c r="B124" s="242" t="s">
        <v>4779</v>
      </c>
      <c r="D124" s="239">
        <v>47.53</v>
      </c>
      <c r="E124" s="239">
        <v>33.906000000000006</v>
      </c>
      <c r="K124" s="84">
        <v>-1.87</v>
      </c>
      <c r="L124" s="84"/>
      <c r="M124" s="242" t="s">
        <v>4780</v>
      </c>
      <c r="N124" s="241" t="s">
        <v>4783</v>
      </c>
      <c r="O124" s="403">
        <v>15.704193484292301</v>
      </c>
      <c r="P124" s="403">
        <v>16.3409153561396</v>
      </c>
      <c r="Q124" s="403">
        <v>17.617415836876098</v>
      </c>
      <c r="R124" s="403">
        <v>19.837224156294202</v>
      </c>
      <c r="S124" s="403">
        <v>22.018554784537699</v>
      </c>
      <c r="T124" s="403">
        <v>23.324982109720899</v>
      </c>
      <c r="U124" s="403">
        <v>24.0233156041595</v>
      </c>
      <c r="V124" s="403">
        <v>2.1304293666226202</v>
      </c>
      <c r="W124" s="263" t="s">
        <v>4776</v>
      </c>
    </row>
    <row r="125" spans="1:23">
      <c r="A125" s="263" t="s">
        <v>7868</v>
      </c>
      <c r="B125" s="242" t="s">
        <v>4779</v>
      </c>
      <c r="D125" s="239">
        <v>47.69</v>
      </c>
      <c r="E125" s="239">
        <v>33.911000000000001</v>
      </c>
      <c r="K125" s="84">
        <v>-1.38</v>
      </c>
      <c r="L125" s="84"/>
      <c r="M125" s="242" t="s">
        <v>4780</v>
      </c>
      <c r="N125" s="241" t="s">
        <v>4783</v>
      </c>
      <c r="O125" s="403">
        <v>13.955962655102001</v>
      </c>
      <c r="P125" s="403">
        <v>14.627282695892999</v>
      </c>
      <c r="Q125" s="403">
        <v>15.949406073851399</v>
      </c>
      <c r="R125" s="403">
        <v>18.107776785777901</v>
      </c>
      <c r="S125" s="403">
        <v>20.262538460541201</v>
      </c>
      <c r="T125" s="403">
        <v>21.562069493735802</v>
      </c>
      <c r="U125" s="403">
        <v>22.198129085593902</v>
      </c>
      <c r="V125" s="403">
        <v>2.0979699240413598</v>
      </c>
      <c r="W125" s="263" t="s">
        <v>4776</v>
      </c>
    </row>
    <row r="126" spans="1:23">
      <c r="A126" s="263" t="s">
        <v>7869</v>
      </c>
      <c r="B126" s="242" t="s">
        <v>4779</v>
      </c>
      <c r="D126" s="239">
        <v>47.7</v>
      </c>
      <c r="E126" s="239">
        <v>33.912000000000006</v>
      </c>
      <c r="K126" s="84">
        <v>-1.22</v>
      </c>
      <c r="L126" s="84"/>
      <c r="M126" s="242" t="s">
        <v>4780</v>
      </c>
      <c r="N126" s="241" t="s">
        <v>4783</v>
      </c>
      <c r="O126" s="403">
        <v>13.3414056234458</v>
      </c>
      <c r="P126" s="403">
        <v>14.0542974571727</v>
      </c>
      <c r="Q126" s="403">
        <v>15.3280735968456</v>
      </c>
      <c r="R126" s="403">
        <v>17.555732084322599</v>
      </c>
      <c r="S126" s="403">
        <v>19.7859825583703</v>
      </c>
      <c r="T126" s="403">
        <v>21.147830063487</v>
      </c>
      <c r="U126" s="403">
        <v>21.787260236745301</v>
      </c>
      <c r="V126" s="403">
        <v>2.1524495684129898</v>
      </c>
      <c r="W126" s="263" t="s">
        <v>4776</v>
      </c>
    </row>
    <row r="127" spans="1:23">
      <c r="A127" s="263" t="s">
        <v>7870</v>
      </c>
      <c r="B127" s="242" t="s">
        <v>4779</v>
      </c>
      <c r="D127" s="239">
        <v>47.78</v>
      </c>
      <c r="E127" s="239">
        <v>33.914000000000001</v>
      </c>
      <c r="K127" s="84">
        <v>-1.57</v>
      </c>
      <c r="L127" s="84"/>
      <c r="M127" s="242" t="s">
        <v>4780</v>
      </c>
      <c r="N127" s="241" t="s">
        <v>4783</v>
      </c>
      <c r="O127" s="403">
        <v>14.5910360470751</v>
      </c>
      <c r="P127" s="403">
        <v>15.300835783540199</v>
      </c>
      <c r="Q127" s="403">
        <v>16.5684033733768</v>
      </c>
      <c r="R127" s="403">
        <v>18.7664060389301</v>
      </c>
      <c r="S127" s="403">
        <v>20.984721069511298</v>
      </c>
      <c r="T127" s="403">
        <v>22.2884268021111</v>
      </c>
      <c r="U127" s="403">
        <v>22.9604080151767</v>
      </c>
      <c r="V127" s="403">
        <v>2.14177782747407</v>
      </c>
      <c r="W127" s="263" t="s">
        <v>4776</v>
      </c>
    </row>
    <row r="128" spans="1:23">
      <c r="A128" s="263" t="s">
        <v>7871</v>
      </c>
      <c r="B128" s="242" t="s">
        <v>4779</v>
      </c>
      <c r="D128" s="239">
        <v>47.78</v>
      </c>
      <c r="E128" s="239">
        <v>33.914000000000001</v>
      </c>
      <c r="K128" s="84">
        <v>-1.18</v>
      </c>
      <c r="L128" s="84"/>
      <c r="M128" s="242" t="s">
        <v>4780</v>
      </c>
      <c r="N128" s="241" t="s">
        <v>4783</v>
      </c>
      <c r="O128" s="403">
        <v>13.186039258698999</v>
      </c>
      <c r="P128" s="403">
        <v>13.862031035514599</v>
      </c>
      <c r="Q128" s="403">
        <v>15.147696486067</v>
      </c>
      <c r="R128" s="403">
        <v>17.3622612936603</v>
      </c>
      <c r="S128" s="403">
        <v>19.563936412730499</v>
      </c>
      <c r="T128" s="403">
        <v>20.872389637508199</v>
      </c>
      <c r="U128" s="403">
        <v>21.565822392914701</v>
      </c>
      <c r="V128" s="403">
        <v>2.1341281833063901</v>
      </c>
      <c r="W128" s="263" t="s">
        <v>4776</v>
      </c>
    </row>
    <row r="129" spans="1:23">
      <c r="A129" s="263" t="s">
        <v>7872</v>
      </c>
      <c r="B129" s="242" t="s">
        <v>4779</v>
      </c>
      <c r="D129" s="239">
        <v>47.93</v>
      </c>
      <c r="E129" s="239">
        <v>33.92</v>
      </c>
      <c r="K129" s="84">
        <v>-1.8</v>
      </c>
      <c r="L129" s="84"/>
      <c r="M129" s="242" t="s">
        <v>4780</v>
      </c>
      <c r="N129" s="241" t="s">
        <v>4783</v>
      </c>
      <c r="O129" s="403">
        <v>15.4198096132326</v>
      </c>
      <c r="P129" s="403">
        <v>16.082224456559999</v>
      </c>
      <c r="Q129" s="403">
        <v>17.355431302641399</v>
      </c>
      <c r="R129" s="403">
        <v>19.596038042742201</v>
      </c>
      <c r="S129" s="403">
        <v>21.837724754106802</v>
      </c>
      <c r="T129" s="403">
        <v>23.0884486915484</v>
      </c>
      <c r="U129" s="403">
        <v>23.746522040405001</v>
      </c>
      <c r="V129" s="403">
        <v>2.1370325936940802</v>
      </c>
      <c r="W129" s="263" t="s">
        <v>4776</v>
      </c>
    </row>
    <row r="130" spans="1:23">
      <c r="A130" s="263" t="s">
        <v>7873</v>
      </c>
      <c r="B130" s="242" t="s">
        <v>4779</v>
      </c>
      <c r="D130" s="239">
        <v>47.96</v>
      </c>
      <c r="E130" s="239">
        <v>33.920999999999999</v>
      </c>
      <c r="K130" s="84">
        <v>-1.87</v>
      </c>
      <c r="L130" s="84"/>
      <c r="M130" s="242" t="s">
        <v>4780</v>
      </c>
      <c r="N130" s="241" t="s">
        <v>4783</v>
      </c>
      <c r="O130" s="403">
        <v>15.619942694482599</v>
      </c>
      <c r="P130" s="403">
        <v>16.276875962136199</v>
      </c>
      <c r="Q130" s="403">
        <v>17.6313356281963</v>
      </c>
      <c r="R130" s="403">
        <v>19.8291216729422</v>
      </c>
      <c r="S130" s="403">
        <v>22.015640461753598</v>
      </c>
      <c r="T130" s="403">
        <v>23.289300922424399</v>
      </c>
      <c r="U130" s="403">
        <v>24.0522617218592</v>
      </c>
      <c r="V130" s="403">
        <v>2.1276285866061899</v>
      </c>
      <c r="W130" s="263" t="s">
        <v>4776</v>
      </c>
    </row>
    <row r="131" spans="1:23">
      <c r="A131" s="263" t="s">
        <v>7874</v>
      </c>
      <c r="B131" s="242" t="s">
        <v>4779</v>
      </c>
      <c r="D131" s="239">
        <v>48.08</v>
      </c>
      <c r="E131" s="239">
        <v>33.925000000000004</v>
      </c>
      <c r="K131" s="84">
        <v>-1.06</v>
      </c>
      <c r="L131" s="84"/>
      <c r="M131" s="242" t="s">
        <v>4780</v>
      </c>
      <c r="N131" s="241" t="s">
        <v>4783</v>
      </c>
      <c r="O131" s="403">
        <v>12.763993924597701</v>
      </c>
      <c r="P131" s="403">
        <v>13.4330399313735</v>
      </c>
      <c r="Q131" s="403">
        <v>14.731912969785</v>
      </c>
      <c r="R131" s="403">
        <v>16.9738606366036</v>
      </c>
      <c r="S131" s="403">
        <v>19.201358413710999</v>
      </c>
      <c r="T131" s="403">
        <v>20.483608118991601</v>
      </c>
      <c r="U131" s="403">
        <v>21.1753141341419</v>
      </c>
      <c r="V131" s="403">
        <v>2.1450930036725002</v>
      </c>
      <c r="W131" s="263" t="s">
        <v>4776</v>
      </c>
    </row>
    <row r="132" spans="1:23">
      <c r="A132" s="263" t="s">
        <v>7875</v>
      </c>
      <c r="B132" s="242" t="s">
        <v>4779</v>
      </c>
      <c r="D132" s="239">
        <v>48.2</v>
      </c>
      <c r="E132" s="239">
        <v>33.929000000000002</v>
      </c>
      <c r="K132" s="84">
        <v>-1.45</v>
      </c>
      <c r="L132" s="84"/>
      <c r="M132" s="242" t="s">
        <v>4780</v>
      </c>
      <c r="N132" s="241" t="s">
        <v>4783</v>
      </c>
      <c r="O132" s="403">
        <v>14.127843188590401</v>
      </c>
      <c r="P132" s="403">
        <v>14.844500154757601</v>
      </c>
      <c r="Q132" s="403">
        <v>16.128033279138499</v>
      </c>
      <c r="R132" s="403">
        <v>18.324275896081001</v>
      </c>
      <c r="S132" s="403">
        <v>20.5187247200538</v>
      </c>
      <c r="T132" s="403">
        <v>21.7866289302859</v>
      </c>
      <c r="U132" s="403">
        <v>22.494780303418</v>
      </c>
      <c r="V132" s="403">
        <v>2.1212347630624002</v>
      </c>
      <c r="W132" s="263" t="s">
        <v>4776</v>
      </c>
    </row>
    <row r="133" spans="1:23">
      <c r="A133" s="263" t="s">
        <v>7876</v>
      </c>
      <c r="B133" s="242" t="s">
        <v>4779</v>
      </c>
      <c r="D133" s="239">
        <v>48.27</v>
      </c>
      <c r="E133" s="239">
        <v>33.931000000000004</v>
      </c>
      <c r="K133" s="84">
        <v>-1.53</v>
      </c>
      <c r="L133" s="84"/>
      <c r="M133" s="242" t="s">
        <v>4780</v>
      </c>
      <c r="N133" s="241" t="s">
        <v>4783</v>
      </c>
      <c r="O133" s="403">
        <v>14.313129682142099</v>
      </c>
      <c r="P133" s="403">
        <v>14.9694406125451</v>
      </c>
      <c r="Q133" s="403">
        <v>16.341465540403</v>
      </c>
      <c r="R133" s="403">
        <v>18.5839168568912</v>
      </c>
      <c r="S133" s="403">
        <v>20.8255575468181</v>
      </c>
      <c r="T133" s="403">
        <v>22.1407581527688</v>
      </c>
      <c r="U133" s="403">
        <v>22.787040921241701</v>
      </c>
      <c r="V133" s="403">
        <v>2.1554057924427199</v>
      </c>
      <c r="W133" s="263" t="s">
        <v>4776</v>
      </c>
    </row>
    <row r="134" spans="1:23">
      <c r="A134" s="263" t="s">
        <v>7877</v>
      </c>
      <c r="B134" s="242" t="s">
        <v>4779</v>
      </c>
      <c r="D134" s="239">
        <v>48.27</v>
      </c>
      <c r="E134" s="239">
        <v>33.931000000000004</v>
      </c>
      <c r="K134" s="84">
        <v>-1.45</v>
      </c>
      <c r="L134" s="84"/>
      <c r="M134" s="242" t="s">
        <v>4780</v>
      </c>
      <c r="N134" s="241" t="s">
        <v>4783</v>
      </c>
      <c r="O134" s="403">
        <v>14.1947852419254</v>
      </c>
      <c r="P134" s="403">
        <v>14.915820479740001</v>
      </c>
      <c r="Q134" s="403">
        <v>16.130734695225101</v>
      </c>
      <c r="R134" s="403">
        <v>18.3265382782131</v>
      </c>
      <c r="S134" s="403">
        <v>20.530811216476</v>
      </c>
      <c r="T134" s="403">
        <v>21.811552354305299</v>
      </c>
      <c r="U134" s="403">
        <v>22.529219766186301</v>
      </c>
      <c r="V134" s="403">
        <v>2.1192036770778002</v>
      </c>
      <c r="W134" s="263" t="s">
        <v>4776</v>
      </c>
    </row>
    <row r="135" spans="1:23">
      <c r="A135" s="263" t="s">
        <v>7878</v>
      </c>
      <c r="B135" s="242" t="s">
        <v>4779</v>
      </c>
      <c r="D135" s="239">
        <v>48.33</v>
      </c>
      <c r="E135" s="239">
        <v>33.933</v>
      </c>
      <c r="K135" s="84">
        <v>-1.43</v>
      </c>
      <c r="L135" s="84"/>
      <c r="M135" s="242" t="s">
        <v>4780</v>
      </c>
      <c r="N135" s="241" t="s">
        <v>4783</v>
      </c>
      <c r="O135" s="403">
        <v>14.202805000328</v>
      </c>
      <c r="P135" s="403">
        <v>14.7808010746486</v>
      </c>
      <c r="Q135" s="403">
        <v>16.064336935909399</v>
      </c>
      <c r="R135" s="403">
        <v>18.305712853946002</v>
      </c>
      <c r="S135" s="403">
        <v>20.543911197230599</v>
      </c>
      <c r="T135" s="403">
        <v>21.859242051481399</v>
      </c>
      <c r="U135" s="403">
        <v>22.542260284066</v>
      </c>
      <c r="V135" s="403">
        <v>2.1485689904531</v>
      </c>
      <c r="W135" s="263" t="s">
        <v>4776</v>
      </c>
    </row>
    <row r="136" spans="1:23">
      <c r="A136" s="263" t="s">
        <v>7879</v>
      </c>
      <c r="B136" s="242" t="s">
        <v>4779</v>
      </c>
      <c r="D136" s="239">
        <v>48.48</v>
      </c>
      <c r="E136" s="239">
        <v>33.939</v>
      </c>
      <c r="K136" s="84">
        <v>-1.42</v>
      </c>
      <c r="L136" s="84"/>
      <c r="M136" s="242" t="s">
        <v>4780</v>
      </c>
      <c r="N136" s="241" t="s">
        <v>4783</v>
      </c>
      <c r="O136" s="403">
        <v>14.058233028539799</v>
      </c>
      <c r="P136" s="403">
        <v>14.752690305412999</v>
      </c>
      <c r="Q136" s="403">
        <v>16.033142763142799</v>
      </c>
      <c r="R136" s="403">
        <v>18.253175973909801</v>
      </c>
      <c r="S136" s="403">
        <v>20.471790613591299</v>
      </c>
      <c r="T136" s="403">
        <v>21.8039597424211</v>
      </c>
      <c r="U136" s="403">
        <v>22.511863956777301</v>
      </c>
      <c r="V136" s="403">
        <v>2.1487285390264299</v>
      </c>
      <c r="W136" s="263" t="s">
        <v>4776</v>
      </c>
    </row>
    <row r="137" spans="1:23">
      <c r="A137" s="263" t="s">
        <v>7880</v>
      </c>
      <c r="B137" s="242" t="s">
        <v>4779</v>
      </c>
      <c r="D137" s="239">
        <v>48.69</v>
      </c>
      <c r="E137" s="239">
        <v>33.946000000000005</v>
      </c>
      <c r="K137" s="84">
        <v>-1.65</v>
      </c>
      <c r="L137" s="84"/>
      <c r="M137" s="242" t="s">
        <v>4780</v>
      </c>
      <c r="N137" s="241" t="s">
        <v>4783</v>
      </c>
      <c r="O137" s="403">
        <v>14.787420111161399</v>
      </c>
      <c r="P137" s="403">
        <v>15.5358224161447</v>
      </c>
      <c r="Q137" s="403">
        <v>16.840032016536501</v>
      </c>
      <c r="R137" s="403">
        <v>19.054105989314699</v>
      </c>
      <c r="S137" s="403">
        <v>21.247218091240001</v>
      </c>
      <c r="T137" s="403">
        <v>22.519212399406001</v>
      </c>
      <c r="U137" s="403">
        <v>23.199872402171799</v>
      </c>
      <c r="V137" s="403">
        <v>2.1314223473100502</v>
      </c>
      <c r="W137" s="263" t="s">
        <v>4776</v>
      </c>
    </row>
    <row r="138" spans="1:23">
      <c r="A138" s="263" t="s">
        <v>7881</v>
      </c>
      <c r="B138" s="242" t="s">
        <v>4779</v>
      </c>
      <c r="D138" s="239">
        <v>48.78</v>
      </c>
      <c r="E138" s="239">
        <v>33.949000000000005</v>
      </c>
      <c r="K138" s="84">
        <v>-1.92</v>
      </c>
      <c r="L138" s="84"/>
      <c r="M138" s="242" t="s">
        <v>4780</v>
      </c>
      <c r="N138" s="241" t="s">
        <v>4783</v>
      </c>
      <c r="O138" s="403">
        <v>15.838840243192401</v>
      </c>
      <c r="P138" s="403">
        <v>16.475449043223399</v>
      </c>
      <c r="Q138" s="403">
        <v>17.836045724135602</v>
      </c>
      <c r="R138" s="403">
        <v>20.037359721410301</v>
      </c>
      <c r="S138" s="403">
        <v>22.220849506044299</v>
      </c>
      <c r="T138" s="403">
        <v>23.531134343887999</v>
      </c>
      <c r="U138" s="403">
        <v>24.226203754030401</v>
      </c>
      <c r="V138" s="403">
        <v>2.1435408336022999</v>
      </c>
      <c r="W138" s="263" t="s">
        <v>4776</v>
      </c>
    </row>
    <row r="139" spans="1:23">
      <c r="A139" s="263" t="s">
        <v>7882</v>
      </c>
      <c r="B139" s="242" t="s">
        <v>4779</v>
      </c>
      <c r="D139" s="239">
        <v>48.86</v>
      </c>
      <c r="E139" s="239">
        <v>33.952000000000005</v>
      </c>
      <c r="K139" s="84">
        <v>-1.59</v>
      </c>
      <c r="L139" s="84"/>
      <c r="M139" s="242" t="s">
        <v>4780</v>
      </c>
      <c r="N139" s="241" t="s">
        <v>4783</v>
      </c>
      <c r="O139" s="403">
        <v>14.666939298571201</v>
      </c>
      <c r="P139" s="403">
        <v>15.306013767740501</v>
      </c>
      <c r="Q139" s="403">
        <v>16.628094760564299</v>
      </c>
      <c r="R139" s="403">
        <v>18.8321915499785</v>
      </c>
      <c r="S139" s="403">
        <v>21.054398675916499</v>
      </c>
      <c r="T139" s="403">
        <v>22.341319855663102</v>
      </c>
      <c r="U139" s="403">
        <v>22.9998032955274</v>
      </c>
      <c r="V139" s="403">
        <v>2.13622433868519</v>
      </c>
      <c r="W139" s="263" t="s">
        <v>4776</v>
      </c>
    </row>
    <row r="140" spans="1:23">
      <c r="A140" s="263" t="s">
        <v>7883</v>
      </c>
      <c r="B140" s="242" t="s">
        <v>4779</v>
      </c>
      <c r="D140" s="239">
        <v>48.91</v>
      </c>
      <c r="E140" s="239">
        <v>33.954000000000001</v>
      </c>
      <c r="K140" s="84">
        <v>-2.04</v>
      </c>
      <c r="L140" s="84"/>
      <c r="M140" s="242" t="s">
        <v>4780</v>
      </c>
      <c r="N140" s="241" t="s">
        <v>4783</v>
      </c>
      <c r="O140" s="403">
        <v>16.2045743170404</v>
      </c>
      <c r="P140" s="403">
        <v>16.905955996321399</v>
      </c>
      <c r="Q140" s="403">
        <v>18.2533927818824</v>
      </c>
      <c r="R140" s="403">
        <v>20.447891590049501</v>
      </c>
      <c r="S140" s="403">
        <v>22.667897753723999</v>
      </c>
      <c r="T140" s="403">
        <v>23.9212898971439</v>
      </c>
      <c r="U140" s="403">
        <v>24.613714759024301</v>
      </c>
      <c r="V140" s="403">
        <v>2.1364433942884302</v>
      </c>
      <c r="W140" s="263" t="s">
        <v>4776</v>
      </c>
    </row>
    <row r="141" spans="1:23">
      <c r="A141" s="263" t="s">
        <v>7884</v>
      </c>
      <c r="B141" s="242" t="s">
        <v>4779</v>
      </c>
      <c r="D141" s="239">
        <v>49.26</v>
      </c>
      <c r="E141" s="239">
        <v>33.966000000000001</v>
      </c>
      <c r="K141" s="84">
        <v>-1.81</v>
      </c>
      <c r="L141" s="84"/>
      <c r="M141" s="242" t="s">
        <v>4780</v>
      </c>
      <c r="N141" s="241" t="s">
        <v>4783</v>
      </c>
      <c r="O141" s="403">
        <v>15.5608008521261</v>
      </c>
      <c r="P141" s="403">
        <v>16.246586794864498</v>
      </c>
      <c r="Q141" s="403">
        <v>17.529510443559001</v>
      </c>
      <c r="R141" s="403">
        <v>19.664318186553501</v>
      </c>
      <c r="S141" s="403">
        <v>21.8054886955703</v>
      </c>
      <c r="T141" s="403">
        <v>23.1250985651021</v>
      </c>
      <c r="U141" s="403">
        <v>23.807682286679899</v>
      </c>
      <c r="V141" s="403">
        <v>2.0987993259550901</v>
      </c>
      <c r="W141" s="263" t="s">
        <v>4776</v>
      </c>
    </row>
    <row r="142" spans="1:23">
      <c r="A142" s="263" t="s">
        <v>7885</v>
      </c>
      <c r="B142" s="242" t="s">
        <v>4779</v>
      </c>
      <c r="D142" s="239">
        <v>49.36</v>
      </c>
      <c r="E142" s="239">
        <v>33.969000000000001</v>
      </c>
      <c r="K142" s="84">
        <v>-1.73</v>
      </c>
      <c r="L142" s="84"/>
      <c r="M142" s="242" t="s">
        <v>4780</v>
      </c>
      <c r="N142" s="241" t="s">
        <v>4783</v>
      </c>
      <c r="O142" s="403">
        <v>15.161649918807299</v>
      </c>
      <c r="P142" s="403">
        <v>15.8801946529078</v>
      </c>
      <c r="Q142" s="403">
        <v>17.1205708472122</v>
      </c>
      <c r="R142" s="403">
        <v>19.3335595131127</v>
      </c>
      <c r="S142" s="403">
        <v>21.5576877935985</v>
      </c>
      <c r="T142" s="403">
        <v>22.7962411116381</v>
      </c>
      <c r="U142" s="403">
        <v>23.378285396131901</v>
      </c>
      <c r="V142" s="403">
        <v>2.1175787510530601</v>
      </c>
      <c r="W142" s="263" t="s">
        <v>4776</v>
      </c>
    </row>
    <row r="143" spans="1:23">
      <c r="A143" s="263" t="s">
        <v>7886</v>
      </c>
      <c r="B143" s="242" t="s">
        <v>4779</v>
      </c>
      <c r="D143" s="239">
        <v>49.45</v>
      </c>
      <c r="E143" s="239">
        <v>33.988</v>
      </c>
      <c r="K143" s="84">
        <v>-1.86</v>
      </c>
      <c r="L143" s="84"/>
      <c r="M143" s="242" t="s">
        <v>4780</v>
      </c>
      <c r="N143" s="241" t="s">
        <v>4783</v>
      </c>
      <c r="O143" s="403">
        <v>15.615967337688801</v>
      </c>
      <c r="P143" s="403">
        <v>16.277543376045301</v>
      </c>
      <c r="Q143" s="403">
        <v>17.587264309837298</v>
      </c>
      <c r="R143" s="403">
        <v>19.834402934927802</v>
      </c>
      <c r="S143" s="403">
        <v>22.036644576725401</v>
      </c>
      <c r="T143" s="403">
        <v>23.3746879138635</v>
      </c>
      <c r="U143" s="403">
        <v>24.064994504338401</v>
      </c>
      <c r="V143" s="403">
        <v>2.1517588432563901</v>
      </c>
      <c r="W143" s="263" t="s">
        <v>4776</v>
      </c>
    </row>
    <row r="144" spans="1:23">
      <c r="A144" s="263" t="s">
        <v>7887</v>
      </c>
      <c r="B144" s="242" t="s">
        <v>4779</v>
      </c>
      <c r="D144" s="239">
        <v>49.53</v>
      </c>
      <c r="E144" s="239">
        <v>34.006</v>
      </c>
      <c r="K144" s="84">
        <v>-1.77</v>
      </c>
      <c r="L144" s="84"/>
      <c r="M144" s="242" t="s">
        <v>4780</v>
      </c>
      <c r="N144" s="241" t="s">
        <v>4783</v>
      </c>
      <c r="O144" s="403">
        <v>15.2431056800642</v>
      </c>
      <c r="P144" s="403">
        <v>15.919188404941499</v>
      </c>
      <c r="Q144" s="403">
        <v>17.3086730938304</v>
      </c>
      <c r="R144" s="403">
        <v>19.4707153149227</v>
      </c>
      <c r="S144" s="403">
        <v>21.7138968244011</v>
      </c>
      <c r="T144" s="403">
        <v>22.9980011323958</v>
      </c>
      <c r="U144" s="403">
        <v>23.602828867029899</v>
      </c>
      <c r="V144" s="403">
        <v>2.1385707667365499</v>
      </c>
      <c r="W144" s="263" t="s">
        <v>4776</v>
      </c>
    </row>
    <row r="145" spans="1:23">
      <c r="A145" s="263" t="s">
        <v>7888</v>
      </c>
      <c r="B145" s="242" t="s">
        <v>4779</v>
      </c>
      <c r="D145" s="239">
        <v>49.67</v>
      </c>
      <c r="E145" s="239">
        <v>34.039000000000001</v>
      </c>
      <c r="K145" s="84">
        <v>-1.81</v>
      </c>
      <c r="L145" s="84"/>
      <c r="M145" s="242" t="s">
        <v>4780</v>
      </c>
      <c r="N145" s="241" t="s">
        <v>4783</v>
      </c>
      <c r="O145" s="403">
        <v>15.4788702405235</v>
      </c>
      <c r="P145" s="403">
        <v>16.140384241071001</v>
      </c>
      <c r="Q145" s="403">
        <v>17.3926193727495</v>
      </c>
      <c r="R145" s="403">
        <v>19.6200149107394</v>
      </c>
      <c r="S145" s="403">
        <v>21.837687504666</v>
      </c>
      <c r="T145" s="403">
        <v>23.1680747976561</v>
      </c>
      <c r="U145" s="403">
        <v>23.7966701086253</v>
      </c>
      <c r="V145" s="403">
        <v>2.12805004919346</v>
      </c>
      <c r="W145" s="263" t="s">
        <v>4776</v>
      </c>
    </row>
    <row r="146" spans="1:23">
      <c r="A146" s="263" t="s">
        <v>7889</v>
      </c>
      <c r="B146" s="242" t="s">
        <v>4779</v>
      </c>
      <c r="D146" s="239">
        <v>49.67</v>
      </c>
      <c r="E146" s="239">
        <v>34.039000000000001</v>
      </c>
      <c r="K146" s="84">
        <v>-1.78</v>
      </c>
      <c r="L146" s="84"/>
      <c r="M146" s="242" t="s">
        <v>4780</v>
      </c>
      <c r="N146" s="241" t="s">
        <v>4783</v>
      </c>
      <c r="O146" s="403">
        <v>15.388693818569401</v>
      </c>
      <c r="P146" s="403">
        <v>16.064321940469199</v>
      </c>
      <c r="Q146" s="403">
        <v>17.343644637823399</v>
      </c>
      <c r="R146" s="403">
        <v>19.543437491640699</v>
      </c>
      <c r="S146" s="403">
        <v>21.740464755728901</v>
      </c>
      <c r="T146" s="403">
        <v>23.006766083569499</v>
      </c>
      <c r="U146" s="403">
        <v>23.689909203095102</v>
      </c>
      <c r="V146" s="403">
        <v>2.11392079328327</v>
      </c>
      <c r="W146" s="263" t="s">
        <v>4776</v>
      </c>
    </row>
    <row r="147" spans="1:23">
      <c r="A147" s="263" t="s">
        <v>7890</v>
      </c>
      <c r="B147" s="242" t="s">
        <v>4779</v>
      </c>
      <c r="D147" s="239">
        <v>49.94</v>
      </c>
      <c r="E147" s="239">
        <v>34.105000000000004</v>
      </c>
      <c r="K147" s="84">
        <v>-1.55</v>
      </c>
      <c r="L147" s="84"/>
      <c r="M147" s="242" t="s">
        <v>4780</v>
      </c>
      <c r="N147" s="241" t="s">
        <v>4783</v>
      </c>
      <c r="O147" s="403">
        <v>14.517646740404301</v>
      </c>
      <c r="P147" s="403">
        <v>15.177570335121599</v>
      </c>
      <c r="Q147" s="403">
        <v>16.508333752492302</v>
      </c>
      <c r="R147" s="403">
        <v>18.704197342932101</v>
      </c>
      <c r="S147" s="403">
        <v>20.912037204056301</v>
      </c>
      <c r="T147" s="403">
        <v>22.2089236106081</v>
      </c>
      <c r="U147" s="403">
        <v>22.8251077493621</v>
      </c>
      <c r="V147" s="403">
        <v>2.1307107599906199</v>
      </c>
      <c r="W147" s="263" t="s">
        <v>4776</v>
      </c>
    </row>
    <row r="148" spans="1:23">
      <c r="A148" s="263" t="s">
        <v>7891</v>
      </c>
      <c r="B148" s="242" t="s">
        <v>4779</v>
      </c>
      <c r="D148" s="239">
        <v>50.03</v>
      </c>
      <c r="E148" s="239">
        <v>34.127000000000002</v>
      </c>
      <c r="K148" s="84">
        <v>-1.76</v>
      </c>
      <c r="L148" s="84"/>
      <c r="M148" s="242" t="s">
        <v>4780</v>
      </c>
      <c r="N148" s="241" t="s">
        <v>4783</v>
      </c>
      <c r="O148" s="403">
        <v>15.223250567862699</v>
      </c>
      <c r="P148" s="403">
        <v>15.946759185092199</v>
      </c>
      <c r="Q148" s="403">
        <v>17.249908191355299</v>
      </c>
      <c r="R148" s="403">
        <v>19.4541325592694</v>
      </c>
      <c r="S148" s="403">
        <v>21.669654105450899</v>
      </c>
      <c r="T148" s="403">
        <v>22.926545946556001</v>
      </c>
      <c r="U148" s="403">
        <v>23.5891821178156</v>
      </c>
      <c r="V148" s="403">
        <v>2.1383389543516</v>
      </c>
      <c r="W148" s="263" t="s">
        <v>4776</v>
      </c>
    </row>
    <row r="149" spans="1:23">
      <c r="A149" s="263" t="s">
        <v>7892</v>
      </c>
      <c r="B149" s="242" t="s">
        <v>4779</v>
      </c>
      <c r="D149" s="239">
        <v>50.19</v>
      </c>
      <c r="E149" s="239">
        <v>34.163000000000004</v>
      </c>
      <c r="K149" s="84">
        <v>-1.9</v>
      </c>
      <c r="L149" s="84"/>
      <c r="M149" s="242" t="s">
        <v>4780</v>
      </c>
      <c r="N149" s="241" t="s">
        <v>4783</v>
      </c>
      <c r="O149" s="403">
        <v>15.760890725217701</v>
      </c>
      <c r="P149" s="403">
        <v>16.455008251371101</v>
      </c>
      <c r="Q149" s="403">
        <v>17.715968181021999</v>
      </c>
      <c r="R149" s="403">
        <v>19.928892446025099</v>
      </c>
      <c r="S149" s="403">
        <v>22.119564862135402</v>
      </c>
      <c r="T149" s="403">
        <v>23.437408246691099</v>
      </c>
      <c r="U149" s="403">
        <v>24.160343828757501</v>
      </c>
      <c r="V149" s="403">
        <v>2.12947262198252</v>
      </c>
      <c r="W149" s="263" t="s">
        <v>4776</v>
      </c>
    </row>
    <row r="150" spans="1:23">
      <c r="A150" s="263" t="s">
        <v>7893</v>
      </c>
      <c r="B150" s="242" t="s">
        <v>4779</v>
      </c>
      <c r="D150" s="239">
        <v>50.29</v>
      </c>
      <c r="E150" s="241">
        <v>34.189</v>
      </c>
      <c r="F150" s="261"/>
      <c r="G150" s="261"/>
      <c r="H150" s="261"/>
      <c r="I150" s="261"/>
      <c r="J150" s="261"/>
      <c r="K150" s="241">
        <v>-2.02</v>
      </c>
      <c r="L150" s="241"/>
      <c r="M150" s="242" t="s">
        <v>4780</v>
      </c>
      <c r="N150" s="241" t="s">
        <v>4783</v>
      </c>
      <c r="O150" s="403">
        <v>16.107288620366599</v>
      </c>
      <c r="P150" s="403">
        <v>16.7705224286013</v>
      </c>
      <c r="Q150" s="403">
        <v>18.106918886967499</v>
      </c>
      <c r="R150" s="403">
        <v>20.384447981590402</v>
      </c>
      <c r="S150" s="403">
        <v>22.621685665286901</v>
      </c>
      <c r="T150" s="403">
        <v>23.9672675565552</v>
      </c>
      <c r="U150" s="403">
        <v>24.6427246415893</v>
      </c>
      <c r="V150" s="403">
        <v>2.1791355855668102</v>
      </c>
      <c r="W150" s="263" t="s">
        <v>4776</v>
      </c>
    </row>
    <row r="151" spans="1:23">
      <c r="A151" s="263" t="s">
        <v>7894</v>
      </c>
      <c r="B151" s="242" t="s">
        <v>4779</v>
      </c>
      <c r="D151" s="239">
        <v>50.34</v>
      </c>
      <c r="E151" s="241">
        <v>34.200000000000003</v>
      </c>
      <c r="F151" s="261"/>
      <c r="G151" s="261"/>
      <c r="H151" s="261"/>
      <c r="I151" s="261"/>
      <c r="J151" s="261"/>
      <c r="K151" s="241">
        <v>-2.27</v>
      </c>
      <c r="L151" s="241"/>
      <c r="M151" s="242" t="s">
        <v>4780</v>
      </c>
      <c r="N151" s="241" t="s">
        <v>4783</v>
      </c>
      <c r="O151" s="403">
        <v>17.1578007527586</v>
      </c>
      <c r="P151" s="403">
        <v>17.757210984638601</v>
      </c>
      <c r="Q151" s="403">
        <v>19.059981786085999</v>
      </c>
      <c r="R151" s="403">
        <v>21.265861397155099</v>
      </c>
      <c r="S151" s="403">
        <v>23.484592004759701</v>
      </c>
      <c r="T151" s="403">
        <v>24.7914979199365</v>
      </c>
      <c r="U151" s="403">
        <v>25.470327742152602</v>
      </c>
      <c r="V151" s="403">
        <v>2.1262917906046401</v>
      </c>
      <c r="W151" s="263" t="s">
        <v>4776</v>
      </c>
    </row>
    <row r="152" spans="1:23">
      <c r="A152" s="263" t="s">
        <v>7895</v>
      </c>
      <c r="B152" s="242" t="s">
        <v>4779</v>
      </c>
      <c r="D152" s="239">
        <v>50.34</v>
      </c>
      <c r="E152" s="241">
        <v>34.200000000000003</v>
      </c>
      <c r="F152" s="261"/>
      <c r="G152" s="261"/>
      <c r="H152" s="261"/>
      <c r="I152" s="261"/>
      <c r="J152" s="261"/>
      <c r="K152" s="241">
        <v>-2.04</v>
      </c>
      <c r="L152" s="241"/>
      <c r="M152" s="242" t="s">
        <v>4780</v>
      </c>
      <c r="N152" s="241" t="s">
        <v>4783</v>
      </c>
      <c r="O152" s="403">
        <v>16.334698458565999</v>
      </c>
      <c r="P152" s="403">
        <v>17.0084648654652</v>
      </c>
      <c r="Q152" s="403">
        <v>18.260048949348199</v>
      </c>
      <c r="R152" s="403">
        <v>20.445902243622498</v>
      </c>
      <c r="S152" s="403">
        <v>22.612868411032402</v>
      </c>
      <c r="T152" s="403">
        <v>23.909402408795401</v>
      </c>
      <c r="U152" s="403">
        <v>24.668102815324399</v>
      </c>
      <c r="V152" s="403">
        <v>2.1072453290258601</v>
      </c>
      <c r="W152" s="263" t="s">
        <v>4776</v>
      </c>
    </row>
    <row r="153" spans="1:23">
      <c r="A153" s="263" t="s">
        <v>7896</v>
      </c>
      <c r="B153" s="315" t="s">
        <v>4867</v>
      </c>
      <c r="C153" s="312" t="s">
        <v>4788</v>
      </c>
      <c r="D153" s="263">
        <v>26.28</v>
      </c>
      <c r="E153" s="319">
        <v>32.89</v>
      </c>
      <c r="K153" s="263">
        <v>-2.1309999999999998</v>
      </c>
      <c r="L153" s="263">
        <v>1.032</v>
      </c>
      <c r="N153" s="318" t="s">
        <v>4868</v>
      </c>
      <c r="O153" s="403">
        <v>16.520163854468201</v>
      </c>
      <c r="P153" s="403">
        <v>17.229980072567301</v>
      </c>
      <c r="Q153" s="403">
        <v>18.562651837552998</v>
      </c>
      <c r="R153" s="403">
        <v>20.752938652986199</v>
      </c>
      <c r="S153" s="403">
        <v>22.9788581655543</v>
      </c>
      <c r="T153" s="403">
        <v>24.300173317874201</v>
      </c>
      <c r="U153" s="403">
        <v>24.972422321394401</v>
      </c>
      <c r="V153" s="403">
        <v>2.1503305712404299</v>
      </c>
      <c r="W153" s="263" t="s">
        <v>4869</v>
      </c>
    </row>
    <row r="154" spans="1:23">
      <c r="A154" s="263" t="s">
        <v>7897</v>
      </c>
      <c r="B154" s="315" t="s">
        <v>4867</v>
      </c>
      <c r="C154" s="263" t="s">
        <v>4789</v>
      </c>
      <c r="D154" s="263">
        <v>26.95</v>
      </c>
      <c r="E154" s="263">
        <f>32.89+0.23*(D154-26.28)/(44.32-26.28)</f>
        <v>32.898542128603104</v>
      </c>
      <c r="K154" s="263">
        <v>-2.33</v>
      </c>
      <c r="L154" s="263">
        <v>0.83599999999999997</v>
      </c>
      <c r="N154" s="318" t="s">
        <v>4868</v>
      </c>
      <c r="O154" s="403">
        <v>17.321437051375401</v>
      </c>
      <c r="P154" s="403">
        <v>17.954735930417598</v>
      </c>
      <c r="Q154" s="403">
        <v>19.223254695351802</v>
      </c>
      <c r="R154" s="403">
        <v>21.4365224688677</v>
      </c>
      <c r="S154" s="403">
        <v>23.6157461737311</v>
      </c>
      <c r="T154" s="403">
        <v>24.924740243642201</v>
      </c>
      <c r="U154" s="403">
        <v>25.587219761083499</v>
      </c>
      <c r="V154" s="403">
        <v>2.11302123937039</v>
      </c>
      <c r="W154" s="263" t="s">
        <v>4869</v>
      </c>
    </row>
    <row r="155" spans="1:23">
      <c r="A155" s="263" t="s">
        <v>7898</v>
      </c>
      <c r="B155" s="315" t="s">
        <v>4867</v>
      </c>
      <c r="C155" s="263" t="s">
        <v>4790</v>
      </c>
      <c r="D155" s="263">
        <v>27.67</v>
      </c>
      <c r="E155" s="263">
        <f t="shared" ref="E155:E172" si="2">32.89+0.23*(D155-26.28)/(44.32-26.28)</f>
        <v>32.907721729490021</v>
      </c>
      <c r="K155" s="263">
        <v>-2.2679999999999998</v>
      </c>
      <c r="L155" s="263">
        <v>0.95299999999999996</v>
      </c>
      <c r="N155" s="318" t="s">
        <v>4868</v>
      </c>
      <c r="O155" s="403">
        <v>17.040297611282298</v>
      </c>
      <c r="P155" s="403">
        <v>17.756693444468802</v>
      </c>
      <c r="Q155" s="403">
        <v>19.056225882611599</v>
      </c>
      <c r="R155" s="403">
        <v>21.274166062063902</v>
      </c>
      <c r="S155" s="403">
        <v>23.474514456586501</v>
      </c>
      <c r="T155" s="403">
        <v>24.7310844712819</v>
      </c>
      <c r="U155" s="403">
        <v>25.432227865000101</v>
      </c>
      <c r="V155" s="403">
        <v>2.1273572620493399</v>
      </c>
      <c r="W155" s="263" t="s">
        <v>4869</v>
      </c>
    </row>
    <row r="156" spans="1:23">
      <c r="A156" s="263" t="s">
        <v>7899</v>
      </c>
      <c r="B156" s="315" t="s">
        <v>4867</v>
      </c>
      <c r="C156" s="263" t="s">
        <v>4791</v>
      </c>
      <c r="D156" s="263">
        <v>28.25</v>
      </c>
      <c r="E156" s="263">
        <f t="shared" si="2"/>
        <v>32.915116407982261</v>
      </c>
      <c r="K156" s="263">
        <v>-2.17</v>
      </c>
      <c r="L156" s="263">
        <v>0.79200000000000004</v>
      </c>
      <c r="N156" s="318" t="s">
        <v>4868</v>
      </c>
      <c r="O156" s="403">
        <v>16.712856049781699</v>
      </c>
      <c r="P156" s="403">
        <v>17.382144486010102</v>
      </c>
      <c r="Q156" s="403">
        <v>18.686343493806099</v>
      </c>
      <c r="R156" s="403">
        <v>20.8990287754213</v>
      </c>
      <c r="S156" s="403">
        <v>23.1175848829863</v>
      </c>
      <c r="T156" s="403">
        <v>24.392610288602199</v>
      </c>
      <c r="U156" s="403">
        <v>25.078218643752301</v>
      </c>
      <c r="V156" s="403">
        <v>2.12329024299052</v>
      </c>
      <c r="W156" s="263" t="s">
        <v>4869</v>
      </c>
    </row>
    <row r="157" spans="1:23">
      <c r="A157" s="263" t="s">
        <v>7900</v>
      </c>
      <c r="B157" s="315" t="s">
        <v>4867</v>
      </c>
      <c r="C157" s="263" t="s">
        <v>4792</v>
      </c>
      <c r="D157" s="263">
        <v>29.4</v>
      </c>
      <c r="E157" s="263">
        <f t="shared" si="2"/>
        <v>32.929778270509978</v>
      </c>
      <c r="K157" s="263">
        <v>-2.2210000000000001</v>
      </c>
      <c r="L157" s="263">
        <v>0.56599999999999995</v>
      </c>
      <c r="N157" s="318" t="s">
        <v>4868</v>
      </c>
      <c r="O157" s="403">
        <v>16.8928494262484</v>
      </c>
      <c r="P157" s="403">
        <v>17.5722316887482</v>
      </c>
      <c r="Q157" s="403">
        <v>18.873610601982499</v>
      </c>
      <c r="R157" s="403">
        <v>21.101263566457899</v>
      </c>
      <c r="S157" s="403">
        <v>23.288961485591901</v>
      </c>
      <c r="T157" s="403">
        <v>24.586228723145702</v>
      </c>
      <c r="U157" s="403">
        <v>25.296132599357101</v>
      </c>
      <c r="V157" s="403">
        <v>2.1358330399777801</v>
      </c>
      <c r="W157" s="263" t="s">
        <v>4869</v>
      </c>
    </row>
    <row r="158" spans="1:23">
      <c r="A158" s="263" t="s">
        <v>7901</v>
      </c>
      <c r="B158" s="315" t="s">
        <v>4867</v>
      </c>
      <c r="C158" s="263" t="s">
        <v>4793</v>
      </c>
      <c r="D158" s="263">
        <v>30.13</v>
      </c>
      <c r="E158" s="263">
        <f t="shared" si="2"/>
        <v>32.939085365853657</v>
      </c>
      <c r="K158" s="263">
        <v>-2.2810000000000001</v>
      </c>
      <c r="L158" s="263">
        <v>0.69499999999999995</v>
      </c>
      <c r="N158" s="318" t="s">
        <v>4868</v>
      </c>
      <c r="O158" s="403">
        <v>17.077247984402</v>
      </c>
      <c r="P158" s="403">
        <v>17.744038534999198</v>
      </c>
      <c r="Q158" s="403">
        <v>19.086013053434399</v>
      </c>
      <c r="R158" s="403">
        <v>21.2851851614342</v>
      </c>
      <c r="S158" s="403">
        <v>23.486954901314199</v>
      </c>
      <c r="T158" s="403">
        <v>24.796480729238802</v>
      </c>
      <c r="U158" s="403">
        <v>25.505002593982901</v>
      </c>
      <c r="V158" s="403">
        <v>2.13363581192344</v>
      </c>
      <c r="W158" s="263" t="s">
        <v>4869</v>
      </c>
    </row>
    <row r="159" spans="1:23">
      <c r="A159" s="263" t="s">
        <v>7902</v>
      </c>
      <c r="B159" s="315" t="s">
        <v>4867</v>
      </c>
      <c r="C159" s="263" t="s">
        <v>4794</v>
      </c>
      <c r="D159" s="263">
        <v>31.21</v>
      </c>
      <c r="E159" s="263">
        <f t="shared" si="2"/>
        <v>32.952854767184036</v>
      </c>
      <c r="K159" s="263">
        <v>-2.57</v>
      </c>
      <c r="L159" s="263">
        <v>0.98499999999999999</v>
      </c>
      <c r="N159" s="318" t="s">
        <v>4868</v>
      </c>
      <c r="O159" s="403">
        <v>18.1673757160283</v>
      </c>
      <c r="P159" s="403">
        <v>18.8608445788668</v>
      </c>
      <c r="Q159" s="403">
        <v>20.188397917005599</v>
      </c>
      <c r="R159" s="403">
        <v>22.3689307298724</v>
      </c>
      <c r="S159" s="403">
        <v>24.5451219536188</v>
      </c>
      <c r="T159" s="403">
        <v>25.826855282517801</v>
      </c>
      <c r="U159" s="403">
        <v>26.576641637855101</v>
      </c>
      <c r="V159" s="403">
        <v>2.12910547937744</v>
      </c>
      <c r="W159" s="263" t="s">
        <v>4869</v>
      </c>
    </row>
    <row r="160" spans="1:23">
      <c r="A160" s="263" t="s">
        <v>7903</v>
      </c>
      <c r="B160" s="315" t="s">
        <v>4867</v>
      </c>
      <c r="C160" s="263" t="s">
        <v>4795</v>
      </c>
      <c r="D160" s="263">
        <v>32.450000000000003</v>
      </c>
      <c r="E160" s="263">
        <f t="shared" si="2"/>
        <v>32.968664079822616</v>
      </c>
      <c r="K160" s="263">
        <v>-2.544</v>
      </c>
      <c r="L160" s="263">
        <v>0.53200000000000003</v>
      </c>
      <c r="N160" s="318" t="s">
        <v>4868</v>
      </c>
      <c r="O160" s="403">
        <v>18.1101999990676</v>
      </c>
      <c r="P160" s="403">
        <v>18.7362237842183</v>
      </c>
      <c r="Q160" s="403">
        <v>20.016823636898</v>
      </c>
      <c r="R160" s="403">
        <v>22.223880501992198</v>
      </c>
      <c r="S160" s="403">
        <v>24.430545829718401</v>
      </c>
      <c r="T160" s="403">
        <v>25.717855711913199</v>
      </c>
      <c r="U160" s="403">
        <v>26.382113834757099</v>
      </c>
      <c r="V160" s="403">
        <v>2.11968914575721</v>
      </c>
      <c r="W160" s="263" t="s">
        <v>4869</v>
      </c>
    </row>
    <row r="161" spans="1:23">
      <c r="A161" s="263" t="s">
        <v>7904</v>
      </c>
      <c r="B161" s="315" t="s">
        <v>4867</v>
      </c>
      <c r="C161" s="263" t="s">
        <v>4796</v>
      </c>
      <c r="D161" s="263">
        <v>32.54</v>
      </c>
      <c r="E161" s="263">
        <f t="shared" si="2"/>
        <v>32.96981152993348</v>
      </c>
      <c r="K161" s="263">
        <v>-2.4860000000000002</v>
      </c>
      <c r="L161" s="263">
        <v>0.29099999999999998</v>
      </c>
      <c r="N161" s="318" t="s">
        <v>4868</v>
      </c>
      <c r="O161" s="403">
        <v>17.895228642502101</v>
      </c>
      <c r="P161" s="403">
        <v>18.546978911315499</v>
      </c>
      <c r="Q161" s="403">
        <v>19.7950161656543</v>
      </c>
      <c r="R161" s="403">
        <v>22.034994002732301</v>
      </c>
      <c r="S161" s="403">
        <v>24.235609427985501</v>
      </c>
      <c r="T161" s="403">
        <v>25.579218080634998</v>
      </c>
      <c r="U161" s="403">
        <v>26.1878490605602</v>
      </c>
      <c r="V161" s="403">
        <v>2.1328589028657299</v>
      </c>
      <c r="W161" s="263" t="s">
        <v>4869</v>
      </c>
    </row>
    <row r="162" spans="1:23">
      <c r="A162" s="263" t="s">
        <v>7905</v>
      </c>
      <c r="B162" s="315" t="s">
        <v>4867</v>
      </c>
      <c r="C162" s="263" t="s">
        <v>4797</v>
      </c>
      <c r="D162" s="263">
        <v>33.22</v>
      </c>
      <c r="E162" s="263">
        <f t="shared" si="2"/>
        <v>32.978481152993346</v>
      </c>
      <c r="K162" s="263">
        <v>-2.431</v>
      </c>
      <c r="L162" s="263">
        <v>0.624</v>
      </c>
      <c r="N162" s="318" t="s">
        <v>4868</v>
      </c>
      <c r="O162" s="403">
        <v>17.5879779014709</v>
      </c>
      <c r="P162" s="403">
        <v>18.2552981504214</v>
      </c>
      <c r="Q162" s="403">
        <v>19.599303625366399</v>
      </c>
      <c r="R162" s="403">
        <v>21.811779782614401</v>
      </c>
      <c r="S162" s="403">
        <v>24.028592469964501</v>
      </c>
      <c r="T162" s="403">
        <v>25.363923541114001</v>
      </c>
      <c r="U162" s="403">
        <v>26.120652799289999</v>
      </c>
      <c r="V162" s="403">
        <v>2.1515823835332601</v>
      </c>
      <c r="W162" s="263" t="s">
        <v>4869</v>
      </c>
    </row>
    <row r="163" spans="1:23">
      <c r="A163" s="263" t="s">
        <v>7906</v>
      </c>
      <c r="B163" s="315" t="s">
        <v>4867</v>
      </c>
      <c r="C163" s="263" t="s">
        <v>4798</v>
      </c>
      <c r="D163" s="263">
        <v>34.049999999999997</v>
      </c>
      <c r="E163" s="263">
        <f t="shared" si="2"/>
        <v>32.989063192904659</v>
      </c>
      <c r="K163" s="263">
        <v>-2.4860000000000002</v>
      </c>
      <c r="L163" s="263">
        <v>0.71699999999999997</v>
      </c>
      <c r="N163" s="318" t="s">
        <v>4868</v>
      </c>
      <c r="O163" s="403">
        <v>17.8232842538727</v>
      </c>
      <c r="P163" s="403">
        <v>18.480059092391699</v>
      </c>
      <c r="Q163" s="403">
        <v>19.793361676274301</v>
      </c>
      <c r="R163" s="403">
        <v>21.998798875607601</v>
      </c>
      <c r="S163" s="403">
        <v>24.183818166228502</v>
      </c>
      <c r="T163" s="403">
        <v>25.498897455505102</v>
      </c>
      <c r="U163" s="403">
        <v>26.136249409828199</v>
      </c>
      <c r="V163" s="403">
        <v>2.1334760645347299</v>
      </c>
      <c r="W163" s="263" t="s">
        <v>4869</v>
      </c>
    </row>
    <row r="164" spans="1:23">
      <c r="A164" s="263" t="s">
        <v>7907</v>
      </c>
      <c r="B164" s="315" t="s">
        <v>4867</v>
      </c>
      <c r="C164" s="263" t="s">
        <v>4799</v>
      </c>
      <c r="D164" s="263">
        <v>35.56</v>
      </c>
      <c r="E164" s="263">
        <f t="shared" si="2"/>
        <v>33.008314855875831</v>
      </c>
      <c r="K164" s="263">
        <v>-2.2200000000000002</v>
      </c>
      <c r="L164" s="263">
        <v>0.76700000000000002</v>
      </c>
      <c r="N164" s="318" t="s">
        <v>4868</v>
      </c>
      <c r="O164" s="403">
        <v>16.8844066270083</v>
      </c>
      <c r="P164" s="403">
        <v>17.6074649165759</v>
      </c>
      <c r="Q164" s="403">
        <v>18.900777781841001</v>
      </c>
      <c r="R164" s="403">
        <v>21.113883367698701</v>
      </c>
      <c r="S164" s="403">
        <v>23.282612292899199</v>
      </c>
      <c r="T164" s="403">
        <v>24.6223347045145</v>
      </c>
      <c r="U164" s="403">
        <v>25.300640345714399</v>
      </c>
      <c r="V164" s="403">
        <v>2.1178690718858402</v>
      </c>
      <c r="W164" s="263" t="s">
        <v>4869</v>
      </c>
    </row>
    <row r="165" spans="1:23">
      <c r="A165" s="263" t="s">
        <v>7908</v>
      </c>
      <c r="B165" s="315" t="s">
        <v>4867</v>
      </c>
      <c r="C165" s="263" t="s">
        <v>4800</v>
      </c>
      <c r="D165" s="263">
        <v>36.25</v>
      </c>
      <c r="E165" s="263">
        <f t="shared" si="2"/>
        <v>33.01711197339246</v>
      </c>
      <c r="K165" s="263">
        <v>-2.153</v>
      </c>
      <c r="L165" s="263">
        <v>1.1759999999999999</v>
      </c>
      <c r="N165" s="318" t="s">
        <v>4868</v>
      </c>
      <c r="O165" s="403">
        <v>16.678677477566499</v>
      </c>
      <c r="P165" s="403">
        <v>17.354589671363598</v>
      </c>
      <c r="Q165" s="403">
        <v>18.649749057815701</v>
      </c>
      <c r="R165" s="403">
        <v>20.839834129164501</v>
      </c>
      <c r="S165" s="403">
        <v>23.075151218584502</v>
      </c>
      <c r="T165" s="403">
        <v>24.3476119557243</v>
      </c>
      <c r="U165" s="403">
        <v>25.116702944354799</v>
      </c>
      <c r="V165" s="403">
        <v>2.1466238000349298</v>
      </c>
      <c r="W165" s="263" t="s">
        <v>4869</v>
      </c>
    </row>
    <row r="166" spans="1:23">
      <c r="A166" s="263" t="s">
        <v>7909</v>
      </c>
      <c r="B166" s="315" t="s">
        <v>4867</v>
      </c>
      <c r="C166" s="263" t="s">
        <v>4801</v>
      </c>
      <c r="D166" s="263">
        <v>37.450000000000003</v>
      </c>
      <c r="E166" s="263">
        <f t="shared" si="2"/>
        <v>33.03241130820399</v>
      </c>
      <c r="K166" s="263">
        <v>-2.202</v>
      </c>
      <c r="L166" s="263">
        <v>1.1220000000000001</v>
      </c>
      <c r="N166" s="318" t="s">
        <v>4868</v>
      </c>
      <c r="O166" s="403">
        <v>16.804814342399901</v>
      </c>
      <c r="P166" s="403">
        <v>17.4781256600034</v>
      </c>
      <c r="Q166" s="403">
        <v>18.869324277102798</v>
      </c>
      <c r="R166" s="403">
        <v>21.040325169435899</v>
      </c>
      <c r="S166" s="403">
        <v>23.244208940105999</v>
      </c>
      <c r="T166" s="403">
        <v>24.569348582305501</v>
      </c>
      <c r="U166" s="403">
        <v>25.197620126206399</v>
      </c>
      <c r="V166" s="403">
        <v>2.1261436700081902</v>
      </c>
      <c r="W166" s="263" t="s">
        <v>4869</v>
      </c>
    </row>
    <row r="167" spans="1:23">
      <c r="A167" s="263" t="s">
        <v>7910</v>
      </c>
      <c r="B167" s="315" t="s">
        <v>4867</v>
      </c>
      <c r="C167" s="263" t="s">
        <v>4802</v>
      </c>
      <c r="D167" s="263">
        <v>38.549999999999997</v>
      </c>
      <c r="E167" s="263">
        <f t="shared" si="2"/>
        <v>33.046435698447894</v>
      </c>
      <c r="K167" s="263">
        <v>-2.2679999999999998</v>
      </c>
      <c r="L167" s="263">
        <v>1.1930000000000001</v>
      </c>
      <c r="N167" s="318" t="s">
        <v>4868</v>
      </c>
      <c r="O167" s="403">
        <v>17.011456387044198</v>
      </c>
      <c r="P167" s="403">
        <v>17.719996189942499</v>
      </c>
      <c r="Q167" s="403">
        <v>19.0370793042255</v>
      </c>
      <c r="R167" s="403">
        <v>21.269808239204401</v>
      </c>
      <c r="S167" s="403">
        <v>23.511501129749</v>
      </c>
      <c r="T167" s="403">
        <v>24.806961466239201</v>
      </c>
      <c r="U167" s="403">
        <v>25.5022810303836</v>
      </c>
      <c r="V167" s="403">
        <v>2.16270363827224</v>
      </c>
      <c r="W167" s="263" t="s">
        <v>4869</v>
      </c>
    </row>
    <row r="168" spans="1:23">
      <c r="A168" s="263" t="s">
        <v>7911</v>
      </c>
      <c r="B168" s="315" t="s">
        <v>4867</v>
      </c>
      <c r="C168" s="263" t="s">
        <v>4803</v>
      </c>
      <c r="D168" s="263">
        <v>37.04</v>
      </c>
      <c r="E168" s="263">
        <f t="shared" si="2"/>
        <v>33.027184035476722</v>
      </c>
      <c r="K168" s="263">
        <v>-2.4180000000000001</v>
      </c>
      <c r="L168" s="263">
        <v>1.258</v>
      </c>
      <c r="N168" s="318" t="s">
        <v>4868</v>
      </c>
      <c r="O168" s="403">
        <v>17.4622784313312</v>
      </c>
      <c r="P168" s="403">
        <v>18.237737236022301</v>
      </c>
      <c r="Q168" s="403">
        <v>19.602777054681098</v>
      </c>
      <c r="R168" s="403">
        <v>21.771083468285401</v>
      </c>
      <c r="S168" s="403">
        <v>23.955638346720001</v>
      </c>
      <c r="T168" s="403">
        <v>25.2670483704525</v>
      </c>
      <c r="U168" s="403">
        <v>25.932631051113901</v>
      </c>
      <c r="V168" s="403">
        <v>2.1329428127975998</v>
      </c>
      <c r="W168" s="263" t="s">
        <v>4869</v>
      </c>
    </row>
    <row r="169" spans="1:23">
      <c r="A169" s="263" t="s">
        <v>7912</v>
      </c>
      <c r="B169" s="315" t="s">
        <v>4867</v>
      </c>
      <c r="C169" s="263" t="s">
        <v>4804</v>
      </c>
      <c r="D169" s="263">
        <v>38.03</v>
      </c>
      <c r="E169" s="263">
        <f t="shared" si="2"/>
        <v>33.03980598669623</v>
      </c>
      <c r="K169" s="263">
        <v>-2.1949999999999998</v>
      </c>
      <c r="L169" s="263">
        <v>0.89800000000000002</v>
      </c>
      <c r="N169" s="318" t="s">
        <v>4868</v>
      </c>
      <c r="O169" s="403">
        <v>16.799063507646402</v>
      </c>
      <c r="P169" s="403">
        <v>17.4421184376959</v>
      </c>
      <c r="Q169" s="403">
        <v>18.7820506873298</v>
      </c>
      <c r="R169" s="403">
        <v>21.009505026308901</v>
      </c>
      <c r="S169" s="403">
        <v>23.251870687504301</v>
      </c>
      <c r="T169" s="403">
        <v>24.5289369484377</v>
      </c>
      <c r="U169" s="403">
        <v>25.250539648447599</v>
      </c>
      <c r="V169" s="403">
        <v>2.15871327257052</v>
      </c>
      <c r="W169" s="263" t="s">
        <v>4869</v>
      </c>
    </row>
    <row r="170" spans="1:23">
      <c r="A170" s="263" t="s">
        <v>7913</v>
      </c>
      <c r="B170" s="315" t="s">
        <v>4867</v>
      </c>
      <c r="C170" s="263" t="s">
        <v>4805</v>
      </c>
      <c r="D170" s="263">
        <v>41.84</v>
      </c>
      <c r="E170" s="263">
        <f t="shared" si="2"/>
        <v>33.088381374722836</v>
      </c>
      <c r="K170" s="263">
        <v>-2.3380000000000001</v>
      </c>
      <c r="L170" s="263">
        <v>1.19</v>
      </c>
      <c r="N170" s="318" t="s">
        <v>4868</v>
      </c>
      <c r="O170" s="403">
        <v>17.3301655608687</v>
      </c>
      <c r="P170" s="403">
        <v>18.0054536694932</v>
      </c>
      <c r="Q170" s="403">
        <v>19.238496608557401</v>
      </c>
      <c r="R170" s="403">
        <v>21.476005392792199</v>
      </c>
      <c r="S170" s="403">
        <v>23.729545298001899</v>
      </c>
      <c r="T170" s="403">
        <v>24.999498273004601</v>
      </c>
      <c r="U170" s="403">
        <v>25.649624442998299</v>
      </c>
      <c r="V170" s="403">
        <v>2.13512906027107</v>
      </c>
      <c r="W170" s="263" t="s">
        <v>4869</v>
      </c>
    </row>
    <row r="171" spans="1:23">
      <c r="A171" s="263" t="s">
        <v>7914</v>
      </c>
      <c r="B171" s="315" t="s">
        <v>4867</v>
      </c>
      <c r="C171" s="263" t="s">
        <v>4806</v>
      </c>
      <c r="D171" s="263">
        <v>42.83</v>
      </c>
      <c r="E171" s="263">
        <f t="shared" si="2"/>
        <v>33.101003325942351</v>
      </c>
      <c r="K171" s="263">
        <v>-2.46</v>
      </c>
      <c r="L171" s="263">
        <v>1.181</v>
      </c>
      <c r="N171" s="318" t="s">
        <v>4868</v>
      </c>
      <c r="O171" s="403">
        <v>17.7311377180188</v>
      </c>
      <c r="P171" s="403">
        <v>18.402242792210998</v>
      </c>
      <c r="Q171" s="403">
        <v>19.7489337182088</v>
      </c>
      <c r="R171" s="403">
        <v>21.948906985047799</v>
      </c>
      <c r="S171" s="403">
        <v>24.163237919594799</v>
      </c>
      <c r="T171" s="403">
        <v>25.471670268122502</v>
      </c>
      <c r="U171" s="403">
        <v>26.1231288758589</v>
      </c>
      <c r="V171" s="403">
        <v>2.1359139794373299</v>
      </c>
      <c r="W171" s="263" t="s">
        <v>4869</v>
      </c>
    </row>
    <row r="172" spans="1:23">
      <c r="A172" s="263" t="s">
        <v>7915</v>
      </c>
      <c r="B172" s="315" t="s">
        <v>4867</v>
      </c>
      <c r="C172" s="263" t="s">
        <v>4807</v>
      </c>
      <c r="D172" s="263">
        <v>44.32</v>
      </c>
      <c r="E172" s="319">
        <f t="shared" si="2"/>
        <v>33.119999999999997</v>
      </c>
      <c r="K172" s="263">
        <v>-2.6419999999999999</v>
      </c>
      <c r="L172" s="263">
        <v>0.66800000000000004</v>
      </c>
      <c r="N172" s="318" t="s">
        <v>4868</v>
      </c>
      <c r="O172" s="403">
        <v>18.447524462872099</v>
      </c>
      <c r="P172" s="403">
        <v>19.0845271575464</v>
      </c>
      <c r="Q172" s="403">
        <v>20.409983267626501</v>
      </c>
      <c r="R172" s="403">
        <v>22.571173506239202</v>
      </c>
      <c r="S172" s="403">
        <v>24.7309926155217</v>
      </c>
      <c r="T172" s="403">
        <v>26.058016811952999</v>
      </c>
      <c r="U172" s="403">
        <v>26.728812934409</v>
      </c>
      <c r="V172" s="403">
        <v>2.1037681010387002</v>
      </c>
      <c r="W172" s="263" t="s">
        <v>4869</v>
      </c>
    </row>
    <row r="173" spans="1:23">
      <c r="A173" s="263" t="s">
        <v>7916</v>
      </c>
      <c r="B173" s="315" t="s">
        <v>4867</v>
      </c>
      <c r="C173" s="263" t="s">
        <v>4808</v>
      </c>
      <c r="D173" s="263">
        <v>44.45</v>
      </c>
      <c r="E173" s="263">
        <f>33.12+0.38*(D173-44.32)/(96.9-44.32)</f>
        <v>33.12093952073031</v>
      </c>
      <c r="K173" s="263">
        <v>-2.552</v>
      </c>
      <c r="L173" s="263">
        <v>1.1639999999999999</v>
      </c>
      <c r="N173" s="318" t="s">
        <v>4868</v>
      </c>
      <c r="O173" s="403">
        <v>18.1300122771828</v>
      </c>
      <c r="P173" s="403">
        <v>18.727888460457098</v>
      </c>
      <c r="Q173" s="403">
        <v>20.0549627148654</v>
      </c>
      <c r="R173" s="403">
        <v>22.259469096003102</v>
      </c>
      <c r="S173" s="403">
        <v>24.4731033784842</v>
      </c>
      <c r="T173" s="403">
        <v>25.777387958092401</v>
      </c>
      <c r="U173" s="403">
        <v>26.416569415886901</v>
      </c>
      <c r="V173" s="403">
        <v>2.12762876277601</v>
      </c>
      <c r="W173" s="263" t="s">
        <v>4869</v>
      </c>
    </row>
    <row r="174" spans="1:23">
      <c r="A174" s="263" t="s">
        <v>7917</v>
      </c>
      <c r="B174" s="315" t="s">
        <v>4867</v>
      </c>
      <c r="C174" s="263" t="s">
        <v>4809</v>
      </c>
      <c r="D174" s="263">
        <v>45.45</v>
      </c>
      <c r="E174" s="263">
        <f t="shared" ref="E174:E231" si="3">33.12+0.38*(D174-44.32)/(96.9-44.32)</f>
        <v>33.128166603271204</v>
      </c>
      <c r="K174" s="263">
        <v>-2.206</v>
      </c>
      <c r="L174" s="263">
        <v>1.474</v>
      </c>
      <c r="N174" s="318" t="s">
        <v>4868</v>
      </c>
      <c r="O174" s="403">
        <v>16.808079711499001</v>
      </c>
      <c r="P174" s="403">
        <v>17.483798617189699</v>
      </c>
      <c r="Q174" s="403">
        <v>18.7843411905076</v>
      </c>
      <c r="R174" s="403">
        <v>21.038253089925298</v>
      </c>
      <c r="S174" s="403">
        <v>23.260927350184598</v>
      </c>
      <c r="T174" s="403">
        <v>24.5775959932764</v>
      </c>
      <c r="U174" s="403">
        <v>25.213404962557401</v>
      </c>
      <c r="V174" s="403">
        <v>2.1408879393382998</v>
      </c>
      <c r="W174" s="263" t="s">
        <v>4869</v>
      </c>
    </row>
    <row r="175" spans="1:23">
      <c r="A175" s="263" t="s">
        <v>7918</v>
      </c>
      <c r="B175" s="315" t="s">
        <v>4867</v>
      </c>
      <c r="C175" s="263" t="s">
        <v>4810</v>
      </c>
      <c r="D175" s="263">
        <v>47.95</v>
      </c>
      <c r="E175" s="263">
        <f t="shared" si="3"/>
        <v>33.146234309623431</v>
      </c>
      <c r="K175" s="263">
        <v>-2.2549999999999999</v>
      </c>
      <c r="L175" s="263">
        <v>1.2090000000000001</v>
      </c>
      <c r="N175" s="318" t="s">
        <v>4868</v>
      </c>
      <c r="O175" s="403">
        <v>16.968677500195501</v>
      </c>
      <c r="P175" s="403">
        <v>17.723734739529799</v>
      </c>
      <c r="Q175" s="403">
        <v>18.973024126678801</v>
      </c>
      <c r="R175" s="403">
        <v>21.210876063618201</v>
      </c>
      <c r="S175" s="403">
        <v>23.457135416930999</v>
      </c>
      <c r="T175" s="403">
        <v>24.767656748004001</v>
      </c>
      <c r="U175" s="403">
        <v>25.399057933015399</v>
      </c>
      <c r="V175" s="403">
        <v>2.1570790340480301</v>
      </c>
      <c r="W175" s="263" t="s">
        <v>4869</v>
      </c>
    </row>
    <row r="176" spans="1:23">
      <c r="A176" s="263" t="s">
        <v>7919</v>
      </c>
      <c r="B176" s="315" t="s">
        <v>4867</v>
      </c>
      <c r="C176" s="263" t="s">
        <v>4811</v>
      </c>
      <c r="D176" s="263">
        <v>49.32</v>
      </c>
      <c r="E176" s="263">
        <f t="shared" si="3"/>
        <v>33.156135412704451</v>
      </c>
      <c r="K176" s="263">
        <v>-2.1709999999999998</v>
      </c>
      <c r="L176" s="263">
        <v>1.141</v>
      </c>
      <c r="N176" s="318" t="s">
        <v>4868</v>
      </c>
      <c r="O176" s="403">
        <v>16.678366870918101</v>
      </c>
      <c r="P176" s="403">
        <v>17.392199766871201</v>
      </c>
      <c r="Q176" s="403">
        <v>18.6567415391292</v>
      </c>
      <c r="R176" s="403">
        <v>20.896474709115299</v>
      </c>
      <c r="S176" s="403">
        <v>23.108856710883</v>
      </c>
      <c r="T176" s="403">
        <v>24.397716573699402</v>
      </c>
      <c r="U176" s="403">
        <v>25.074058375980002</v>
      </c>
      <c r="V176" s="403">
        <v>2.13847803342192</v>
      </c>
      <c r="W176" s="263" t="s">
        <v>4869</v>
      </c>
    </row>
    <row r="177" spans="1:23">
      <c r="A177" s="263" t="s">
        <v>7920</v>
      </c>
      <c r="B177" s="315" t="s">
        <v>4867</v>
      </c>
      <c r="C177" s="263" t="s">
        <v>4812</v>
      </c>
      <c r="D177" s="263">
        <v>49.65</v>
      </c>
      <c r="E177" s="263">
        <f t="shared" si="3"/>
        <v>33.15852034994294</v>
      </c>
      <c r="K177" s="263">
        <v>-2.1989999999999998</v>
      </c>
      <c r="L177" s="263">
        <v>1.2110000000000001</v>
      </c>
      <c r="N177" s="318" t="s">
        <v>4868</v>
      </c>
      <c r="O177" s="403">
        <v>16.794674266847199</v>
      </c>
      <c r="P177" s="403">
        <v>17.442986208098201</v>
      </c>
      <c r="Q177" s="403">
        <v>18.7592417912469</v>
      </c>
      <c r="R177" s="403">
        <v>20.981050735447401</v>
      </c>
      <c r="S177" s="403">
        <v>23.2123660614029</v>
      </c>
      <c r="T177" s="403">
        <v>24.561601563469001</v>
      </c>
      <c r="U177" s="403">
        <v>25.3209115279369</v>
      </c>
      <c r="V177" s="403">
        <v>2.1686804370850301</v>
      </c>
      <c r="W177" s="263" t="s">
        <v>4869</v>
      </c>
    </row>
    <row r="178" spans="1:23">
      <c r="A178" s="263" t="s">
        <v>7921</v>
      </c>
      <c r="B178" s="315" t="s">
        <v>4867</v>
      </c>
      <c r="C178" s="263" t="s">
        <v>4813</v>
      </c>
      <c r="D178" s="263">
        <v>50.55</v>
      </c>
      <c r="E178" s="263">
        <f t="shared" si="3"/>
        <v>33.165024724229745</v>
      </c>
      <c r="K178" s="263">
        <v>-2.3490000000000002</v>
      </c>
      <c r="L178" s="263">
        <v>1.113</v>
      </c>
      <c r="N178" s="318" t="s">
        <v>4868</v>
      </c>
      <c r="O178" s="403">
        <v>17.414327435069701</v>
      </c>
      <c r="P178" s="403">
        <v>18.065681457525301</v>
      </c>
      <c r="Q178" s="403">
        <v>19.274925792950199</v>
      </c>
      <c r="R178" s="403">
        <v>21.5415144132166</v>
      </c>
      <c r="S178" s="403">
        <v>23.750093652650001</v>
      </c>
      <c r="T178" s="403">
        <v>25.014709654709399</v>
      </c>
      <c r="U178" s="403">
        <v>25.7238773760462</v>
      </c>
      <c r="V178" s="403">
        <v>2.1364640439025</v>
      </c>
      <c r="W178" s="263" t="s">
        <v>4869</v>
      </c>
    </row>
    <row r="179" spans="1:23">
      <c r="A179" s="263" t="s">
        <v>7922</v>
      </c>
      <c r="B179" s="315" t="s">
        <v>4867</v>
      </c>
      <c r="C179" s="263" t="s">
        <v>4814</v>
      </c>
      <c r="D179" s="263">
        <v>51.45</v>
      </c>
      <c r="E179" s="263">
        <f t="shared" si="3"/>
        <v>33.171529098516544</v>
      </c>
      <c r="K179" s="263">
        <v>-2.3780000000000001</v>
      </c>
      <c r="L179" s="263">
        <v>1.046</v>
      </c>
      <c r="N179" s="318" t="s">
        <v>4868</v>
      </c>
      <c r="O179" s="403">
        <v>17.413557392841302</v>
      </c>
      <c r="P179" s="403">
        <v>18.073685217812201</v>
      </c>
      <c r="Q179" s="403">
        <v>19.355397182967099</v>
      </c>
      <c r="R179" s="403">
        <v>21.611138704281199</v>
      </c>
      <c r="S179" s="403">
        <v>23.844747965826802</v>
      </c>
      <c r="T179" s="403">
        <v>25.136607325396501</v>
      </c>
      <c r="U179" s="403">
        <v>25.776627758455898</v>
      </c>
      <c r="V179" s="403">
        <v>2.14216441668004</v>
      </c>
      <c r="W179" s="263" t="s">
        <v>4869</v>
      </c>
    </row>
    <row r="180" spans="1:23">
      <c r="A180" s="263" t="s">
        <v>7923</v>
      </c>
      <c r="B180" s="315" t="s">
        <v>4867</v>
      </c>
      <c r="C180" s="263" t="s">
        <v>4815</v>
      </c>
      <c r="D180" s="263">
        <v>52.46</v>
      </c>
      <c r="E180" s="263">
        <f t="shared" si="3"/>
        <v>33.178828451882843</v>
      </c>
      <c r="K180" s="263">
        <v>-2.3210000000000002</v>
      </c>
      <c r="L180" s="263">
        <v>1.1419999999999999</v>
      </c>
      <c r="N180" s="318" t="s">
        <v>4868</v>
      </c>
      <c r="O180" s="403">
        <v>17.315967141683601</v>
      </c>
      <c r="P180" s="403">
        <v>17.972560084767299</v>
      </c>
      <c r="Q180" s="403">
        <v>19.2484837662894</v>
      </c>
      <c r="R180" s="403">
        <v>21.445278419144302</v>
      </c>
      <c r="S180" s="403">
        <v>23.620812680952799</v>
      </c>
      <c r="T180" s="403">
        <v>24.9582331656968</v>
      </c>
      <c r="U180" s="403">
        <v>25.6489134142182</v>
      </c>
      <c r="V180" s="403">
        <v>2.1107894057538101</v>
      </c>
      <c r="W180" s="263" t="s">
        <v>4869</v>
      </c>
    </row>
    <row r="181" spans="1:23">
      <c r="A181" s="263" t="s">
        <v>7924</v>
      </c>
      <c r="B181" s="315" t="s">
        <v>4867</v>
      </c>
      <c r="C181" s="263" t="s">
        <v>4816</v>
      </c>
      <c r="D181" s="263">
        <v>53.55</v>
      </c>
      <c r="E181" s="263">
        <f t="shared" si="3"/>
        <v>33.186705971852412</v>
      </c>
      <c r="K181" s="263">
        <v>-2.2080000000000002</v>
      </c>
      <c r="L181" s="263">
        <v>1.071</v>
      </c>
      <c r="N181" s="318" t="s">
        <v>4868</v>
      </c>
      <c r="O181" s="403">
        <v>16.775921525733999</v>
      </c>
      <c r="P181" s="403">
        <v>17.484150414728902</v>
      </c>
      <c r="Q181" s="403">
        <v>18.8356026713601</v>
      </c>
      <c r="R181" s="403">
        <v>21.034188212358298</v>
      </c>
      <c r="S181" s="403">
        <v>23.234370352016001</v>
      </c>
      <c r="T181" s="403">
        <v>24.576269789711802</v>
      </c>
      <c r="U181" s="403">
        <v>25.294253981739399</v>
      </c>
      <c r="V181" s="403">
        <v>2.1392519018296299</v>
      </c>
      <c r="W181" s="263" t="s">
        <v>4869</v>
      </c>
    </row>
    <row r="182" spans="1:23">
      <c r="A182" s="263" t="s">
        <v>7925</v>
      </c>
      <c r="B182" s="315" t="s">
        <v>4867</v>
      </c>
      <c r="C182" s="263" t="s">
        <v>4817</v>
      </c>
      <c r="D182" s="263">
        <v>54.45</v>
      </c>
      <c r="E182" s="263">
        <f t="shared" si="3"/>
        <v>33.193210346139217</v>
      </c>
      <c r="K182" s="263">
        <v>-2.4140000000000001</v>
      </c>
      <c r="L182" s="263">
        <v>1.125</v>
      </c>
      <c r="N182" s="318" t="s">
        <v>4868</v>
      </c>
      <c r="O182" s="403">
        <v>17.5353875314341</v>
      </c>
      <c r="P182" s="403">
        <v>18.154472166513202</v>
      </c>
      <c r="Q182" s="403">
        <v>19.5211637659615</v>
      </c>
      <c r="R182" s="403">
        <v>21.745493485137999</v>
      </c>
      <c r="S182" s="403">
        <v>23.9601856911958</v>
      </c>
      <c r="T182" s="403">
        <v>25.2824124021367</v>
      </c>
      <c r="U182" s="403">
        <v>25.9565353862208</v>
      </c>
      <c r="V182" s="403">
        <v>2.15039968225584</v>
      </c>
      <c r="W182" s="263" t="s">
        <v>4869</v>
      </c>
    </row>
    <row r="183" spans="1:23">
      <c r="A183" s="263" t="s">
        <v>7926</v>
      </c>
      <c r="B183" s="315" t="s">
        <v>4867</v>
      </c>
      <c r="C183" s="263" t="s">
        <v>4818</v>
      </c>
      <c r="D183" s="263">
        <v>55.85</v>
      </c>
      <c r="E183" s="263">
        <f t="shared" si="3"/>
        <v>33.203328261696463</v>
      </c>
      <c r="K183" s="263">
        <v>-2.3220000000000001</v>
      </c>
      <c r="L183" s="263">
        <v>1.304</v>
      </c>
      <c r="N183" s="318" t="s">
        <v>4868</v>
      </c>
      <c r="O183" s="403">
        <v>17.228346827314098</v>
      </c>
      <c r="P183" s="403">
        <v>17.898043845080799</v>
      </c>
      <c r="Q183" s="403">
        <v>19.2038938853321</v>
      </c>
      <c r="R183" s="403">
        <v>21.4546364597924</v>
      </c>
      <c r="S183" s="403">
        <v>23.612902540009198</v>
      </c>
      <c r="T183" s="403">
        <v>24.932387555718499</v>
      </c>
      <c r="U183" s="403">
        <v>25.595254454575102</v>
      </c>
      <c r="V183" s="403">
        <v>2.1373733951215699</v>
      </c>
      <c r="W183" s="263" t="s">
        <v>4869</v>
      </c>
    </row>
    <row r="184" spans="1:23">
      <c r="A184" s="263" t="s">
        <v>7927</v>
      </c>
      <c r="B184" s="315" t="s">
        <v>4867</v>
      </c>
      <c r="C184" s="263" t="s">
        <v>4819</v>
      </c>
      <c r="D184" s="263">
        <v>56.55</v>
      </c>
      <c r="E184" s="263">
        <f t="shared" si="3"/>
        <v>33.208387219475085</v>
      </c>
      <c r="K184" s="263">
        <v>-2.2290000000000001</v>
      </c>
      <c r="L184" s="263">
        <v>1.2230000000000001</v>
      </c>
      <c r="N184" s="318" t="s">
        <v>4868</v>
      </c>
      <c r="O184" s="403">
        <v>16.907749018658301</v>
      </c>
      <c r="P184" s="403">
        <v>17.549427919020498</v>
      </c>
      <c r="Q184" s="403">
        <v>18.8465704583218</v>
      </c>
      <c r="R184" s="403">
        <v>21.062604784462501</v>
      </c>
      <c r="S184" s="403">
        <v>23.259584198220502</v>
      </c>
      <c r="T184" s="403">
        <v>24.489440207920399</v>
      </c>
      <c r="U184" s="403">
        <v>25.0940399436261</v>
      </c>
      <c r="V184" s="403">
        <v>2.1144383903858701</v>
      </c>
      <c r="W184" s="263" t="s">
        <v>4869</v>
      </c>
    </row>
    <row r="185" spans="1:23">
      <c r="A185" s="263" t="s">
        <v>7928</v>
      </c>
      <c r="B185" s="315" t="s">
        <v>4867</v>
      </c>
      <c r="C185" s="263" t="s">
        <v>4820</v>
      </c>
      <c r="D185" s="263">
        <v>57.45</v>
      </c>
      <c r="E185" s="263">
        <f t="shared" si="3"/>
        <v>33.214891593761884</v>
      </c>
      <c r="K185" s="263">
        <v>-2.3479999999999999</v>
      </c>
      <c r="L185" s="263">
        <v>1.44</v>
      </c>
      <c r="N185" s="318" t="s">
        <v>4868</v>
      </c>
      <c r="O185" s="403">
        <v>17.3378084933344</v>
      </c>
      <c r="P185" s="403">
        <v>18.0473236786958</v>
      </c>
      <c r="Q185" s="403">
        <v>19.346946656508401</v>
      </c>
      <c r="R185" s="403">
        <v>21.550209656943</v>
      </c>
      <c r="S185" s="403">
        <v>23.747279521602</v>
      </c>
      <c r="T185" s="403">
        <v>25.057931861217099</v>
      </c>
      <c r="U185" s="403">
        <v>25.754030007283401</v>
      </c>
      <c r="V185" s="403">
        <v>2.1340300721202801</v>
      </c>
      <c r="W185" s="263" t="s">
        <v>4869</v>
      </c>
    </row>
    <row r="186" spans="1:23">
      <c r="A186" s="263" t="s">
        <v>7929</v>
      </c>
      <c r="B186" s="315" t="s">
        <v>4867</v>
      </c>
      <c r="C186" s="263" t="s">
        <v>4821</v>
      </c>
      <c r="D186" s="263">
        <v>58.55</v>
      </c>
      <c r="E186" s="263">
        <f t="shared" si="3"/>
        <v>33.222841384556865</v>
      </c>
      <c r="K186" s="263">
        <v>-2.3199999999999998</v>
      </c>
      <c r="L186" s="263">
        <v>1.4890000000000001</v>
      </c>
      <c r="N186" s="318" t="s">
        <v>4868</v>
      </c>
      <c r="O186" s="403">
        <v>17.240129152086901</v>
      </c>
      <c r="P186" s="403">
        <v>17.878433865623698</v>
      </c>
      <c r="Q186" s="403">
        <v>19.225649545831399</v>
      </c>
      <c r="R186" s="403">
        <v>21.428938950450199</v>
      </c>
      <c r="S186" s="403">
        <v>23.657217454867599</v>
      </c>
      <c r="T186" s="403">
        <v>24.9481052936544</v>
      </c>
      <c r="U186" s="403">
        <v>25.603109893710901</v>
      </c>
      <c r="V186" s="403">
        <v>2.1460835797140101</v>
      </c>
      <c r="W186" s="263" t="s">
        <v>4869</v>
      </c>
    </row>
    <row r="187" spans="1:23">
      <c r="A187" s="263" t="s">
        <v>7930</v>
      </c>
      <c r="B187" s="315" t="s">
        <v>4867</v>
      </c>
      <c r="C187" s="263" t="s">
        <v>4822</v>
      </c>
      <c r="D187" s="263">
        <v>59.5</v>
      </c>
      <c r="E187" s="263">
        <f t="shared" si="3"/>
        <v>33.229707112970708</v>
      </c>
      <c r="K187" s="263">
        <v>-2.1619999999999999</v>
      </c>
      <c r="L187" s="263">
        <v>1.5880000000000001</v>
      </c>
      <c r="N187" s="318" t="s">
        <v>4868</v>
      </c>
      <c r="O187" s="403">
        <v>16.607024184182201</v>
      </c>
      <c r="P187" s="403">
        <v>17.319120266262399</v>
      </c>
      <c r="Q187" s="403">
        <v>18.607699700991599</v>
      </c>
      <c r="R187" s="403">
        <v>20.8454930029454</v>
      </c>
      <c r="S187" s="403">
        <v>23.0573605392761</v>
      </c>
      <c r="T187" s="403">
        <v>24.413690202494799</v>
      </c>
      <c r="U187" s="403">
        <v>25.096137458033802</v>
      </c>
      <c r="V187" s="403">
        <v>2.1567651882262902</v>
      </c>
      <c r="W187" s="263" t="s">
        <v>4869</v>
      </c>
    </row>
    <row r="188" spans="1:23">
      <c r="A188" s="263" t="s">
        <v>7931</v>
      </c>
      <c r="B188" s="315" t="s">
        <v>4867</v>
      </c>
      <c r="C188" s="263" t="s">
        <v>4823</v>
      </c>
      <c r="D188" s="263">
        <v>60.5</v>
      </c>
      <c r="E188" s="263">
        <f t="shared" si="3"/>
        <v>33.236934195511601</v>
      </c>
      <c r="K188" s="263">
        <v>-2.2090000000000001</v>
      </c>
      <c r="L188" s="263">
        <v>1.3320000000000001</v>
      </c>
      <c r="N188" s="318" t="s">
        <v>4868</v>
      </c>
      <c r="O188" s="403">
        <v>16.783274571873399</v>
      </c>
      <c r="P188" s="403">
        <v>17.546167442561199</v>
      </c>
      <c r="Q188" s="403">
        <v>18.825794711149399</v>
      </c>
      <c r="R188" s="403">
        <v>21.036337361761401</v>
      </c>
      <c r="S188" s="403">
        <v>23.264058106281301</v>
      </c>
      <c r="T188" s="403">
        <v>24.561643639936399</v>
      </c>
      <c r="U188" s="403">
        <v>25.200507118182198</v>
      </c>
      <c r="V188" s="403">
        <v>2.1446950619133598</v>
      </c>
      <c r="W188" s="263" t="s">
        <v>4869</v>
      </c>
    </row>
    <row r="189" spans="1:23">
      <c r="A189" s="263" t="s">
        <v>7932</v>
      </c>
      <c r="B189" s="315" t="s">
        <v>4867</v>
      </c>
      <c r="C189" s="263" t="s">
        <v>4824</v>
      </c>
      <c r="D189" s="263">
        <v>60.98</v>
      </c>
      <c r="E189" s="263">
        <f t="shared" si="3"/>
        <v>33.240403195131229</v>
      </c>
      <c r="K189" s="263">
        <v>-2.1419999999999999</v>
      </c>
      <c r="L189" s="263">
        <v>1.1379999999999999</v>
      </c>
      <c r="N189" s="318" t="s">
        <v>4868</v>
      </c>
      <c r="O189" s="403">
        <v>16.673015091496399</v>
      </c>
      <c r="P189" s="403">
        <v>17.3025834204097</v>
      </c>
      <c r="Q189" s="403">
        <v>18.589925079242501</v>
      </c>
      <c r="R189" s="403">
        <v>20.793795319845</v>
      </c>
      <c r="S189" s="403">
        <v>23.005017208701901</v>
      </c>
      <c r="T189" s="403">
        <v>24.2957429315233</v>
      </c>
      <c r="U189" s="403">
        <v>24.9110710267021</v>
      </c>
      <c r="V189" s="403">
        <v>2.13711065533314</v>
      </c>
      <c r="W189" s="263" t="s">
        <v>4869</v>
      </c>
    </row>
    <row r="190" spans="1:23">
      <c r="A190" s="263" t="s">
        <v>7933</v>
      </c>
      <c r="B190" s="315" t="s">
        <v>4867</v>
      </c>
      <c r="C190" s="263" t="s">
        <v>4825</v>
      </c>
      <c r="D190" s="263">
        <v>61.08</v>
      </c>
      <c r="E190" s="263">
        <f t="shared" si="3"/>
        <v>33.241125903385317</v>
      </c>
      <c r="K190" s="263">
        <v>-1.982</v>
      </c>
      <c r="L190" s="263">
        <v>1.355</v>
      </c>
      <c r="N190" s="318" t="s">
        <v>4868</v>
      </c>
      <c r="O190" s="403">
        <v>16.1282344358724</v>
      </c>
      <c r="P190" s="403">
        <v>16.756012392517899</v>
      </c>
      <c r="Q190" s="403">
        <v>18.0748023132913</v>
      </c>
      <c r="R190" s="403">
        <v>20.2763761039004</v>
      </c>
      <c r="S190" s="403">
        <v>22.471379669529899</v>
      </c>
      <c r="T190" s="403">
        <v>23.796446715190399</v>
      </c>
      <c r="U190" s="403">
        <v>24.445778624000301</v>
      </c>
      <c r="V190" s="403">
        <v>2.1265777683496601</v>
      </c>
      <c r="W190" s="263" t="s">
        <v>4869</v>
      </c>
    </row>
    <row r="191" spans="1:23">
      <c r="A191" s="263" t="s">
        <v>7934</v>
      </c>
      <c r="B191" s="315" t="s">
        <v>4867</v>
      </c>
      <c r="C191" s="263" t="s">
        <v>4826</v>
      </c>
      <c r="D191" s="263">
        <v>61.85</v>
      </c>
      <c r="E191" s="263">
        <f t="shared" si="3"/>
        <v>33.246690756941803</v>
      </c>
      <c r="K191" s="263">
        <v>-2.028</v>
      </c>
      <c r="L191" s="263">
        <v>1.4970000000000001</v>
      </c>
      <c r="N191" s="318" t="s">
        <v>4868</v>
      </c>
      <c r="O191" s="403">
        <v>16.257075716347401</v>
      </c>
      <c r="P191" s="403">
        <v>16.9265541745715</v>
      </c>
      <c r="Q191" s="403">
        <v>18.208915584635299</v>
      </c>
      <c r="R191" s="403">
        <v>20.3843238737424</v>
      </c>
      <c r="S191" s="403">
        <v>22.587121487405501</v>
      </c>
      <c r="T191" s="403">
        <v>23.911811063504899</v>
      </c>
      <c r="U191" s="403">
        <v>24.594887651997499</v>
      </c>
      <c r="V191" s="403">
        <v>2.12218683232514</v>
      </c>
      <c r="W191" s="263" t="s">
        <v>4869</v>
      </c>
    </row>
    <row r="192" spans="1:23">
      <c r="A192" s="263" t="s">
        <v>7935</v>
      </c>
      <c r="B192" s="315" t="s">
        <v>4867</v>
      </c>
      <c r="C192" s="263" t="s">
        <v>4827</v>
      </c>
      <c r="D192" s="263">
        <v>62.87</v>
      </c>
      <c r="E192" s="263">
        <f t="shared" si="3"/>
        <v>33.254062381133508</v>
      </c>
      <c r="K192" s="263">
        <v>-1.996</v>
      </c>
      <c r="L192" s="263">
        <v>1.0409999999999999</v>
      </c>
      <c r="N192" s="318" t="s">
        <v>4868</v>
      </c>
      <c r="O192" s="403">
        <v>16.113833320682001</v>
      </c>
      <c r="P192" s="403">
        <v>16.811624902725299</v>
      </c>
      <c r="Q192" s="403">
        <v>18.0919623950758</v>
      </c>
      <c r="R192" s="403">
        <v>20.281888524984002</v>
      </c>
      <c r="S192" s="403">
        <v>22.493424986775299</v>
      </c>
      <c r="T192" s="403">
        <v>23.8191782642715</v>
      </c>
      <c r="U192" s="403">
        <v>24.421314134503099</v>
      </c>
      <c r="V192" s="403">
        <v>2.1262987485637099</v>
      </c>
      <c r="W192" s="263" t="s">
        <v>4869</v>
      </c>
    </row>
    <row r="193" spans="1:23">
      <c r="A193" s="263" t="s">
        <v>7936</v>
      </c>
      <c r="B193" s="315" t="s">
        <v>4867</v>
      </c>
      <c r="C193" s="263" t="s">
        <v>4828</v>
      </c>
      <c r="D193" s="263">
        <v>63.84</v>
      </c>
      <c r="E193" s="263">
        <f t="shared" si="3"/>
        <v>33.26107265119817</v>
      </c>
      <c r="K193" s="263">
        <v>-2.1779999999999999</v>
      </c>
      <c r="L193" s="263">
        <v>0.97099999999999997</v>
      </c>
      <c r="N193" s="318" t="s">
        <v>4868</v>
      </c>
      <c r="O193" s="403">
        <v>16.896279580529999</v>
      </c>
      <c r="P193" s="403">
        <v>17.547222558717301</v>
      </c>
      <c r="Q193" s="403">
        <v>18.734416592636901</v>
      </c>
      <c r="R193" s="403">
        <v>20.943926848798601</v>
      </c>
      <c r="S193" s="403">
        <v>23.128285688955302</v>
      </c>
      <c r="T193" s="403">
        <v>24.538247699798202</v>
      </c>
      <c r="U193" s="403">
        <v>25.2175954582912</v>
      </c>
      <c r="V193" s="403">
        <v>2.1160619752207301</v>
      </c>
      <c r="W193" s="263" t="s">
        <v>4869</v>
      </c>
    </row>
    <row r="194" spans="1:23">
      <c r="A194" s="263" t="s">
        <v>7937</v>
      </c>
      <c r="B194" s="315" t="s">
        <v>4867</v>
      </c>
      <c r="C194" s="263" t="s">
        <v>4829</v>
      </c>
      <c r="D194" s="263">
        <v>64.900000000000006</v>
      </c>
      <c r="E194" s="263">
        <f t="shared" si="3"/>
        <v>33.268733358691513</v>
      </c>
      <c r="K194" s="263">
        <v>-2.1560000000000001</v>
      </c>
      <c r="L194" s="263">
        <v>1.2330000000000001</v>
      </c>
      <c r="N194" s="318" t="s">
        <v>4868</v>
      </c>
      <c r="O194" s="403">
        <v>16.613281491949198</v>
      </c>
      <c r="P194" s="403">
        <v>17.321263556372902</v>
      </c>
      <c r="Q194" s="403">
        <v>18.650190339304299</v>
      </c>
      <c r="R194" s="403">
        <v>20.842191273288101</v>
      </c>
      <c r="S194" s="403">
        <v>23.090388161600998</v>
      </c>
      <c r="T194" s="403">
        <v>24.3315571671172</v>
      </c>
      <c r="U194" s="403">
        <v>25.0331706198013</v>
      </c>
      <c r="V194" s="403">
        <v>2.1407722026331899</v>
      </c>
      <c r="W194" s="263" t="s">
        <v>4869</v>
      </c>
    </row>
    <row r="195" spans="1:23">
      <c r="A195" s="263" t="s">
        <v>7938</v>
      </c>
      <c r="B195" s="315" t="s">
        <v>4867</v>
      </c>
      <c r="C195" s="263" t="s">
        <v>4830</v>
      </c>
      <c r="D195" s="263">
        <v>65.569999999999993</v>
      </c>
      <c r="E195" s="263">
        <f t="shared" si="3"/>
        <v>33.273575503993911</v>
      </c>
      <c r="K195" s="263">
        <v>-2.266</v>
      </c>
      <c r="L195" s="263">
        <v>1.198</v>
      </c>
      <c r="N195" s="318" t="s">
        <v>4868</v>
      </c>
      <c r="O195" s="403">
        <v>17.013959978733801</v>
      </c>
      <c r="P195" s="403">
        <v>17.667823093971101</v>
      </c>
      <c r="Q195" s="403">
        <v>18.9533454882428</v>
      </c>
      <c r="R195" s="403">
        <v>21.2452979162438</v>
      </c>
      <c r="S195" s="403">
        <v>23.501003005660699</v>
      </c>
      <c r="T195" s="403">
        <v>24.837897454765098</v>
      </c>
      <c r="U195" s="403">
        <v>25.563858389200501</v>
      </c>
      <c r="V195" s="403">
        <v>2.1753947181017699</v>
      </c>
      <c r="W195" s="263" t="s">
        <v>4869</v>
      </c>
    </row>
    <row r="196" spans="1:23">
      <c r="A196" s="263" t="s">
        <v>7939</v>
      </c>
      <c r="B196" s="315" t="s">
        <v>4867</v>
      </c>
      <c r="C196" s="263" t="s">
        <v>4831</v>
      </c>
      <c r="D196" s="263">
        <v>66.569999999999993</v>
      </c>
      <c r="E196" s="263">
        <f t="shared" si="3"/>
        <v>33.280802586534804</v>
      </c>
      <c r="K196" s="263">
        <v>-2.0830000000000002</v>
      </c>
      <c r="L196" s="263">
        <v>1.218</v>
      </c>
      <c r="N196" s="318" t="s">
        <v>4868</v>
      </c>
      <c r="O196" s="403">
        <v>16.372830154011599</v>
      </c>
      <c r="P196" s="403">
        <v>17.078965633782801</v>
      </c>
      <c r="Q196" s="403">
        <v>18.3817858775232</v>
      </c>
      <c r="R196" s="403">
        <v>20.5789654813575</v>
      </c>
      <c r="S196" s="403">
        <v>22.768878641802601</v>
      </c>
      <c r="T196" s="403">
        <v>24.082378432226399</v>
      </c>
      <c r="U196" s="403">
        <v>24.790638578858601</v>
      </c>
      <c r="V196" s="403">
        <v>2.11757276762975</v>
      </c>
      <c r="W196" s="263" t="s">
        <v>4869</v>
      </c>
    </row>
    <row r="197" spans="1:23">
      <c r="A197" s="263" t="s">
        <v>7940</v>
      </c>
      <c r="B197" s="315" t="s">
        <v>4867</v>
      </c>
      <c r="C197" s="263" t="s">
        <v>4832</v>
      </c>
      <c r="D197" s="263">
        <v>67.569999999999993</v>
      </c>
      <c r="E197" s="263">
        <f t="shared" si="3"/>
        <v>33.288029669075691</v>
      </c>
      <c r="K197" s="263">
        <v>-2.286</v>
      </c>
      <c r="L197" s="263">
        <v>1.2849999999999999</v>
      </c>
      <c r="N197" s="318" t="s">
        <v>4868</v>
      </c>
      <c r="O197" s="403">
        <v>17.003366772634902</v>
      </c>
      <c r="P197" s="403">
        <v>17.70980252827</v>
      </c>
      <c r="Q197" s="403">
        <v>19.090484001998401</v>
      </c>
      <c r="R197" s="403">
        <v>21.269221621108599</v>
      </c>
      <c r="S197" s="403">
        <v>23.4728906589533</v>
      </c>
      <c r="T197" s="403">
        <v>24.733184107468102</v>
      </c>
      <c r="U197" s="403">
        <v>25.368374310837201</v>
      </c>
      <c r="V197" s="403">
        <v>2.1318651081440798</v>
      </c>
      <c r="W197" s="263" t="s">
        <v>4869</v>
      </c>
    </row>
    <row r="198" spans="1:23">
      <c r="A198" s="263" t="s">
        <v>7941</v>
      </c>
      <c r="B198" s="315" t="s">
        <v>4867</v>
      </c>
      <c r="C198" s="263" t="s">
        <v>4833</v>
      </c>
      <c r="D198" s="263">
        <v>68.3</v>
      </c>
      <c r="E198" s="263">
        <f t="shared" si="3"/>
        <v>33.293305439330538</v>
      </c>
      <c r="K198" s="263">
        <v>-2.33</v>
      </c>
      <c r="L198" s="263">
        <v>1.173</v>
      </c>
      <c r="N198" s="318" t="s">
        <v>4868</v>
      </c>
      <c r="O198" s="403">
        <v>17.351670248414202</v>
      </c>
      <c r="P198" s="403">
        <v>17.960228445816199</v>
      </c>
      <c r="Q198" s="403">
        <v>19.2137985957708</v>
      </c>
      <c r="R198" s="403">
        <v>21.463501364687399</v>
      </c>
      <c r="S198" s="403">
        <v>23.657709995287899</v>
      </c>
      <c r="T198" s="403">
        <v>24.928321151142999</v>
      </c>
      <c r="U198" s="403">
        <v>25.601771435928001</v>
      </c>
      <c r="V198" s="403">
        <v>2.1291164488282601</v>
      </c>
      <c r="W198" s="263" t="s">
        <v>4869</v>
      </c>
    </row>
    <row r="199" spans="1:23">
      <c r="A199" s="263" t="s">
        <v>7942</v>
      </c>
      <c r="B199" s="315" t="s">
        <v>4867</v>
      </c>
      <c r="C199" s="263" t="s">
        <v>4834</v>
      </c>
      <c r="D199" s="263">
        <v>69.099999999999994</v>
      </c>
      <c r="E199" s="263">
        <f t="shared" si="3"/>
        <v>33.299087105363256</v>
      </c>
      <c r="K199" s="263">
        <v>-2.4209999999999998</v>
      </c>
      <c r="L199" s="263">
        <v>1.1839999999999999</v>
      </c>
      <c r="N199" s="318" t="s">
        <v>4868</v>
      </c>
      <c r="O199" s="403">
        <v>17.605013195277799</v>
      </c>
      <c r="P199" s="403">
        <v>18.310283907792201</v>
      </c>
      <c r="Q199" s="403">
        <v>19.603045751253699</v>
      </c>
      <c r="R199" s="403">
        <v>21.8026372502617</v>
      </c>
      <c r="S199" s="403">
        <v>24.032064635526499</v>
      </c>
      <c r="T199" s="403">
        <v>25.287156989548301</v>
      </c>
      <c r="U199" s="403">
        <v>26.004844790413799</v>
      </c>
      <c r="V199" s="403">
        <v>2.1377634048872398</v>
      </c>
      <c r="W199" s="263" t="s">
        <v>4869</v>
      </c>
    </row>
    <row r="200" spans="1:23">
      <c r="A200" s="263" t="s">
        <v>7943</v>
      </c>
      <c r="B200" s="315" t="s">
        <v>4867</v>
      </c>
      <c r="C200" s="263" t="s">
        <v>4835</v>
      </c>
      <c r="D200" s="263">
        <v>70.099999999999994</v>
      </c>
      <c r="E200" s="263">
        <f t="shared" si="3"/>
        <v>33.306314187904142</v>
      </c>
      <c r="K200" s="263">
        <v>-2.2440000000000002</v>
      </c>
      <c r="L200" s="263">
        <v>1.1379999999999999</v>
      </c>
      <c r="N200" s="318" t="s">
        <v>4868</v>
      </c>
      <c r="O200" s="403">
        <v>16.959267052294798</v>
      </c>
      <c r="P200" s="403">
        <v>17.628295188131599</v>
      </c>
      <c r="Q200" s="403">
        <v>18.959600965422101</v>
      </c>
      <c r="R200" s="403">
        <v>21.144400727216599</v>
      </c>
      <c r="S200" s="403">
        <v>23.3091384243749</v>
      </c>
      <c r="T200" s="403">
        <v>24.641578857666602</v>
      </c>
      <c r="U200" s="403">
        <v>25.265401109351799</v>
      </c>
      <c r="V200" s="403">
        <v>2.11483260226548</v>
      </c>
      <c r="W200" s="263" t="s">
        <v>4869</v>
      </c>
    </row>
    <row r="201" spans="1:23">
      <c r="A201" s="263" t="s">
        <v>7944</v>
      </c>
      <c r="B201" s="315" t="s">
        <v>4867</v>
      </c>
      <c r="C201" s="263" t="s">
        <v>4836</v>
      </c>
      <c r="D201" s="263">
        <v>71.900000000000006</v>
      </c>
      <c r="E201" s="263">
        <f t="shared" si="3"/>
        <v>33.319322936477747</v>
      </c>
      <c r="K201" s="263">
        <v>-1.95</v>
      </c>
      <c r="L201" s="263">
        <v>1.3460000000000001</v>
      </c>
      <c r="N201" s="318" t="s">
        <v>4868</v>
      </c>
      <c r="O201" s="403">
        <v>15.831655912895</v>
      </c>
      <c r="P201" s="403">
        <v>16.5082211027011</v>
      </c>
      <c r="Q201" s="403">
        <v>17.909481866871701</v>
      </c>
      <c r="R201" s="403">
        <v>20.135823209782298</v>
      </c>
      <c r="S201" s="403">
        <v>22.358608891706702</v>
      </c>
      <c r="T201" s="403">
        <v>23.680996667068399</v>
      </c>
      <c r="U201" s="403">
        <v>24.285943064771701</v>
      </c>
      <c r="V201" s="403">
        <v>2.1591075494507401</v>
      </c>
      <c r="W201" s="263" t="s">
        <v>4869</v>
      </c>
    </row>
    <row r="202" spans="1:23">
      <c r="A202" s="263" t="s">
        <v>7945</v>
      </c>
      <c r="B202" s="315" t="s">
        <v>4867</v>
      </c>
      <c r="C202" s="263" t="s">
        <v>4837</v>
      </c>
      <c r="D202" s="263">
        <v>72.88</v>
      </c>
      <c r="E202" s="263">
        <f t="shared" si="3"/>
        <v>33.326405477367821</v>
      </c>
      <c r="K202" s="263">
        <v>-1.9339999999999999</v>
      </c>
      <c r="L202" s="263">
        <v>1.3640000000000001</v>
      </c>
      <c r="N202" s="318" t="s">
        <v>4868</v>
      </c>
      <c r="O202" s="403">
        <v>15.7755354067619</v>
      </c>
      <c r="P202" s="403">
        <v>16.5146602790279</v>
      </c>
      <c r="Q202" s="403">
        <v>17.848340832741702</v>
      </c>
      <c r="R202" s="403">
        <v>20.058756683269401</v>
      </c>
      <c r="S202" s="403">
        <v>22.286061183087</v>
      </c>
      <c r="T202" s="403">
        <v>23.620770029842099</v>
      </c>
      <c r="U202" s="403">
        <v>24.312646226857201</v>
      </c>
      <c r="V202" s="403">
        <v>2.1634399246359699</v>
      </c>
      <c r="W202" s="263" t="s">
        <v>4869</v>
      </c>
    </row>
    <row r="203" spans="1:23">
      <c r="A203" s="263" t="s">
        <v>7946</v>
      </c>
      <c r="B203" s="315" t="s">
        <v>4867</v>
      </c>
      <c r="C203" s="263" t="s">
        <v>4838</v>
      </c>
      <c r="D203" s="263">
        <v>73.84</v>
      </c>
      <c r="E203" s="263">
        <f t="shared" si="3"/>
        <v>33.33334347660707</v>
      </c>
      <c r="K203" s="263">
        <v>-2.23</v>
      </c>
      <c r="L203" s="263">
        <v>1.4950000000000001</v>
      </c>
      <c r="N203" s="318" t="s">
        <v>4868</v>
      </c>
      <c r="O203" s="403">
        <v>16.835686981443601</v>
      </c>
      <c r="P203" s="403">
        <v>17.532541256391699</v>
      </c>
      <c r="Q203" s="403">
        <v>18.856362462839499</v>
      </c>
      <c r="R203" s="403">
        <v>21.0887587062427</v>
      </c>
      <c r="S203" s="403">
        <v>23.309746717672699</v>
      </c>
      <c r="T203" s="403">
        <v>24.6108248666037</v>
      </c>
      <c r="U203" s="403">
        <v>25.2970876265302</v>
      </c>
      <c r="V203" s="403">
        <v>2.1480921181997701</v>
      </c>
      <c r="W203" s="263" t="s">
        <v>4869</v>
      </c>
    </row>
    <row r="204" spans="1:23">
      <c r="A204" s="263" t="s">
        <v>7947</v>
      </c>
      <c r="B204" s="315" t="s">
        <v>4867</v>
      </c>
      <c r="C204" s="263" t="s">
        <v>4839</v>
      </c>
      <c r="D204" s="263">
        <v>74.900000000000006</v>
      </c>
      <c r="E204" s="263">
        <f t="shared" si="3"/>
        <v>33.341004184100413</v>
      </c>
      <c r="K204" s="263">
        <v>-2.1269999999999998</v>
      </c>
      <c r="L204" s="263">
        <v>1.4370000000000001</v>
      </c>
      <c r="N204" s="318" t="s">
        <v>4868</v>
      </c>
      <c r="O204" s="403">
        <v>16.6391645780282</v>
      </c>
      <c r="P204" s="403">
        <v>17.244527716140301</v>
      </c>
      <c r="Q204" s="403">
        <v>18.531019303874601</v>
      </c>
      <c r="R204" s="403">
        <v>20.759045356032502</v>
      </c>
      <c r="S204" s="403">
        <v>22.969532910794001</v>
      </c>
      <c r="T204" s="403">
        <v>24.203182654344001</v>
      </c>
      <c r="U204" s="403">
        <v>24.854476810752502</v>
      </c>
      <c r="V204" s="403">
        <v>2.12515587231215</v>
      </c>
      <c r="W204" s="263" t="s">
        <v>4869</v>
      </c>
    </row>
    <row r="205" spans="1:23">
      <c r="A205" s="263" t="s">
        <v>7948</v>
      </c>
      <c r="B205" s="315" t="s">
        <v>4867</v>
      </c>
      <c r="C205" s="263" t="s">
        <v>4840</v>
      </c>
      <c r="D205" s="263">
        <v>76.430000000000007</v>
      </c>
      <c r="E205" s="263">
        <f t="shared" si="3"/>
        <v>33.352061620387978</v>
      </c>
      <c r="K205" s="263">
        <v>-1.8740000000000001</v>
      </c>
      <c r="L205" s="263">
        <v>1.304</v>
      </c>
      <c r="N205" s="318" t="s">
        <v>4868</v>
      </c>
      <c r="O205" s="403">
        <v>15.711964781907399</v>
      </c>
      <c r="P205" s="403">
        <v>16.343935048727399</v>
      </c>
      <c r="Q205" s="403">
        <v>17.658502616377302</v>
      </c>
      <c r="R205" s="403">
        <v>19.8433760534977</v>
      </c>
      <c r="S205" s="403">
        <v>22.018342943373401</v>
      </c>
      <c r="T205" s="403">
        <v>23.364879877431601</v>
      </c>
      <c r="U205" s="403">
        <v>24.048473498816701</v>
      </c>
      <c r="V205" s="403">
        <v>2.1135112804522</v>
      </c>
      <c r="W205" s="263" t="s">
        <v>4869</v>
      </c>
    </row>
    <row r="206" spans="1:23">
      <c r="A206" s="263" t="s">
        <v>7949</v>
      </c>
      <c r="B206" s="315" t="s">
        <v>4867</v>
      </c>
      <c r="C206" s="263" t="s">
        <v>4841</v>
      </c>
      <c r="D206" s="263">
        <v>76.900000000000006</v>
      </c>
      <c r="E206" s="263">
        <f t="shared" si="3"/>
        <v>33.355458349182193</v>
      </c>
      <c r="K206" s="263">
        <v>-2.0750000000000002</v>
      </c>
      <c r="L206" s="263">
        <v>1.542</v>
      </c>
      <c r="N206" s="318" t="s">
        <v>4868</v>
      </c>
      <c r="O206" s="403">
        <v>16.363562154993598</v>
      </c>
      <c r="P206" s="403">
        <v>16.9994410268352</v>
      </c>
      <c r="Q206" s="403">
        <v>18.334033600647199</v>
      </c>
      <c r="R206" s="403">
        <v>20.546758227302199</v>
      </c>
      <c r="S206" s="403">
        <v>22.770066734290701</v>
      </c>
      <c r="T206" s="403">
        <v>24.026498718275601</v>
      </c>
      <c r="U206" s="403">
        <v>24.6777393262064</v>
      </c>
      <c r="V206" s="403">
        <v>2.1274439918230699</v>
      </c>
      <c r="W206" s="263" t="s">
        <v>4869</v>
      </c>
    </row>
    <row r="207" spans="1:23">
      <c r="A207" s="263" t="s">
        <v>7950</v>
      </c>
      <c r="B207" s="315" t="s">
        <v>4867</v>
      </c>
      <c r="C207" s="263" t="s">
        <v>4842</v>
      </c>
      <c r="D207" s="263">
        <v>77.8</v>
      </c>
      <c r="E207" s="263">
        <f t="shared" si="3"/>
        <v>33.361962723468999</v>
      </c>
      <c r="K207" s="263">
        <v>-2.089</v>
      </c>
      <c r="L207" s="263">
        <v>1.482</v>
      </c>
      <c r="N207" s="318" t="s">
        <v>4868</v>
      </c>
      <c r="O207" s="403">
        <v>16.482947193165799</v>
      </c>
      <c r="P207" s="403">
        <v>17.1008792255851</v>
      </c>
      <c r="Q207" s="403">
        <v>18.366512170105999</v>
      </c>
      <c r="R207" s="403">
        <v>20.602745084830399</v>
      </c>
      <c r="S207" s="403">
        <v>22.803470166646399</v>
      </c>
      <c r="T207" s="403">
        <v>24.163505532786601</v>
      </c>
      <c r="U207" s="403">
        <v>24.760099612790601</v>
      </c>
      <c r="V207" s="403">
        <v>2.1263436486313898</v>
      </c>
      <c r="W207" s="263" t="s">
        <v>4869</v>
      </c>
    </row>
    <row r="208" spans="1:23">
      <c r="A208" s="263" t="s">
        <v>7951</v>
      </c>
      <c r="B208" s="315" t="s">
        <v>4867</v>
      </c>
      <c r="C208" s="263" t="s">
        <v>4843</v>
      </c>
      <c r="D208" s="263">
        <v>78.760000000000005</v>
      </c>
      <c r="E208" s="263">
        <f t="shared" si="3"/>
        <v>33.368900722708254</v>
      </c>
      <c r="K208" s="263">
        <v>-2.0310000000000001</v>
      </c>
      <c r="L208" s="263">
        <v>1.514</v>
      </c>
      <c r="N208" s="318" t="s">
        <v>4868</v>
      </c>
      <c r="O208" s="403">
        <v>16.1901490609356</v>
      </c>
      <c r="P208" s="403">
        <v>16.855675111703</v>
      </c>
      <c r="Q208" s="403">
        <v>18.180194779995499</v>
      </c>
      <c r="R208" s="403">
        <v>20.4345976326094</v>
      </c>
      <c r="S208" s="403">
        <v>22.686325932158301</v>
      </c>
      <c r="T208" s="403">
        <v>24.027099591547401</v>
      </c>
      <c r="U208" s="403">
        <v>24.718972465596298</v>
      </c>
      <c r="V208" s="403">
        <v>2.16176694547958</v>
      </c>
      <c r="W208" s="263" t="s">
        <v>4869</v>
      </c>
    </row>
    <row r="209" spans="1:23">
      <c r="A209" s="263" t="s">
        <v>7952</v>
      </c>
      <c r="B209" s="315" t="s">
        <v>4867</v>
      </c>
      <c r="C209" s="263" t="s">
        <v>4844</v>
      </c>
      <c r="D209" s="263">
        <v>79.959999999999994</v>
      </c>
      <c r="E209" s="263">
        <f t="shared" si="3"/>
        <v>33.377573221757316</v>
      </c>
      <c r="K209" s="263">
        <v>-2.15</v>
      </c>
      <c r="L209" s="263">
        <v>1.365</v>
      </c>
      <c r="N209" s="318" t="s">
        <v>4868</v>
      </c>
      <c r="O209" s="403">
        <v>16.659486229039398</v>
      </c>
      <c r="P209" s="403">
        <v>17.331766958888299</v>
      </c>
      <c r="Q209" s="403">
        <v>18.629993341768401</v>
      </c>
      <c r="R209" s="403">
        <v>20.811945981197201</v>
      </c>
      <c r="S209" s="403">
        <v>23.010073057669501</v>
      </c>
      <c r="T209" s="403">
        <v>24.273988064466899</v>
      </c>
      <c r="U209" s="403">
        <v>24.940384207781801</v>
      </c>
      <c r="V209" s="403">
        <v>2.11521556265446</v>
      </c>
      <c r="W209" s="263" t="s">
        <v>4869</v>
      </c>
    </row>
    <row r="210" spans="1:23">
      <c r="A210" s="263" t="s">
        <v>7953</v>
      </c>
      <c r="B210" s="315" t="s">
        <v>4867</v>
      </c>
      <c r="C210" s="263" t="s">
        <v>4845</v>
      </c>
      <c r="D210" s="263">
        <v>80.2</v>
      </c>
      <c r="E210" s="263">
        <f t="shared" si="3"/>
        <v>33.37930772156713</v>
      </c>
      <c r="K210" s="263">
        <v>-2.073</v>
      </c>
      <c r="L210" s="263">
        <v>1.331</v>
      </c>
      <c r="N210" s="318" t="s">
        <v>4868</v>
      </c>
      <c r="O210" s="403">
        <v>16.386862948464302</v>
      </c>
      <c r="P210" s="403">
        <v>17.007496167322898</v>
      </c>
      <c r="Q210" s="403">
        <v>18.274601717073999</v>
      </c>
      <c r="R210" s="403">
        <v>20.533054884989799</v>
      </c>
      <c r="S210" s="403">
        <v>22.746195614942799</v>
      </c>
      <c r="T210" s="403">
        <v>24.064906436541001</v>
      </c>
      <c r="U210" s="403">
        <v>24.7154939655791</v>
      </c>
      <c r="V210" s="403">
        <v>2.1406614238723698</v>
      </c>
      <c r="W210" s="263" t="s">
        <v>4869</v>
      </c>
    </row>
    <row r="211" spans="1:23">
      <c r="A211" s="263" t="s">
        <v>7954</v>
      </c>
      <c r="B211" s="315" t="s">
        <v>4867</v>
      </c>
      <c r="C211" s="263" t="s">
        <v>4846</v>
      </c>
      <c r="D211" s="263">
        <v>81.55</v>
      </c>
      <c r="E211" s="263">
        <f t="shared" si="3"/>
        <v>33.389064282997332</v>
      </c>
      <c r="K211" s="263">
        <v>-2.2090000000000001</v>
      </c>
      <c r="L211" s="263">
        <v>1.397</v>
      </c>
      <c r="N211" s="318" t="s">
        <v>4868</v>
      </c>
      <c r="O211" s="403">
        <v>16.8618656767425</v>
      </c>
      <c r="P211" s="403">
        <v>17.553276148196801</v>
      </c>
      <c r="Q211" s="403">
        <v>18.8054645896393</v>
      </c>
      <c r="R211" s="403">
        <v>21.053242805169301</v>
      </c>
      <c r="S211" s="403">
        <v>23.302724276983099</v>
      </c>
      <c r="T211" s="403">
        <v>24.586904762644</v>
      </c>
      <c r="U211" s="403">
        <v>25.258591020600001</v>
      </c>
      <c r="V211" s="403">
        <v>2.14694230210671</v>
      </c>
      <c r="W211" s="263" t="s">
        <v>4869</v>
      </c>
    </row>
    <row r="212" spans="1:23">
      <c r="A212" s="263" t="s">
        <v>7955</v>
      </c>
      <c r="B212" s="315" t="s">
        <v>4867</v>
      </c>
      <c r="C212" s="263" t="s">
        <v>4847</v>
      </c>
      <c r="D212" s="263">
        <v>81.66</v>
      </c>
      <c r="E212" s="263">
        <f t="shared" si="3"/>
        <v>33.389859262076833</v>
      </c>
      <c r="K212" s="263">
        <v>-2.4009999999999998</v>
      </c>
      <c r="L212" s="263">
        <v>1.419</v>
      </c>
      <c r="N212" s="318" t="s">
        <v>4868</v>
      </c>
      <c r="O212" s="403">
        <v>17.575969787412198</v>
      </c>
      <c r="P212" s="403">
        <v>18.213952584266099</v>
      </c>
      <c r="Q212" s="403">
        <v>19.496184997208601</v>
      </c>
      <c r="R212" s="403">
        <v>21.703875549394599</v>
      </c>
      <c r="S212" s="403">
        <v>23.925252638217898</v>
      </c>
      <c r="T212" s="403">
        <v>25.168313536989899</v>
      </c>
      <c r="U212" s="403">
        <v>25.864104820390299</v>
      </c>
      <c r="V212" s="403">
        <v>2.1210436702720701</v>
      </c>
      <c r="W212" s="263" t="s">
        <v>4869</v>
      </c>
    </row>
    <row r="213" spans="1:23">
      <c r="A213" s="263" t="s">
        <v>7956</v>
      </c>
      <c r="B213" s="315" t="s">
        <v>4867</v>
      </c>
      <c r="C213" s="263" t="s">
        <v>4848</v>
      </c>
      <c r="D213" s="263">
        <v>82.86</v>
      </c>
      <c r="E213" s="261">
        <f t="shared" si="3"/>
        <v>33.398531761125902</v>
      </c>
      <c r="F213" s="261"/>
      <c r="G213" s="261"/>
      <c r="H213" s="261"/>
      <c r="I213" s="261"/>
      <c r="J213" s="261"/>
      <c r="K213" s="261">
        <v>-2.0659999999999998</v>
      </c>
      <c r="L213" s="263">
        <v>1.3720000000000001</v>
      </c>
      <c r="N213" s="318" t="s">
        <v>4868</v>
      </c>
      <c r="O213" s="403">
        <v>16.311652250735399</v>
      </c>
      <c r="P213" s="403">
        <v>17.014721595634299</v>
      </c>
      <c r="Q213" s="403">
        <v>18.363993598281201</v>
      </c>
      <c r="R213" s="403">
        <v>20.561568710988599</v>
      </c>
      <c r="S213" s="403">
        <v>22.771345436457501</v>
      </c>
      <c r="T213" s="403">
        <v>24.0648295599124</v>
      </c>
      <c r="U213" s="403">
        <v>24.719172789984299</v>
      </c>
      <c r="V213" s="403">
        <v>2.1277482882580299</v>
      </c>
      <c r="W213" s="263" t="s">
        <v>4869</v>
      </c>
    </row>
    <row r="214" spans="1:23">
      <c r="A214" s="263" t="s">
        <v>7957</v>
      </c>
      <c r="B214" s="315" t="s">
        <v>4867</v>
      </c>
      <c r="C214" s="263" t="s">
        <v>4849</v>
      </c>
      <c r="D214" s="263">
        <v>83.05</v>
      </c>
      <c r="E214" s="261">
        <f t="shared" si="3"/>
        <v>33.399904906808672</v>
      </c>
      <c r="F214" s="261"/>
      <c r="G214" s="261"/>
      <c r="H214" s="261"/>
      <c r="I214" s="261"/>
      <c r="J214" s="261"/>
      <c r="K214" s="261">
        <v>-2.0070000000000001</v>
      </c>
      <c r="L214" s="263">
        <v>1.5349999999999999</v>
      </c>
      <c r="N214" s="318" t="s">
        <v>4868</v>
      </c>
      <c r="O214" s="403">
        <v>16.119251623497899</v>
      </c>
      <c r="P214" s="403">
        <v>16.814219506798601</v>
      </c>
      <c r="Q214" s="403">
        <v>18.143102733672102</v>
      </c>
      <c r="R214" s="403">
        <v>20.325917791752499</v>
      </c>
      <c r="S214" s="403">
        <v>22.558610146837701</v>
      </c>
      <c r="T214" s="403">
        <v>23.828791938610799</v>
      </c>
      <c r="U214" s="403">
        <v>24.389169787372399</v>
      </c>
      <c r="V214" s="403">
        <v>2.12536189019746</v>
      </c>
      <c r="W214" s="263" t="s">
        <v>4869</v>
      </c>
    </row>
    <row r="215" spans="1:23">
      <c r="A215" s="263" t="s">
        <v>7958</v>
      </c>
      <c r="B215" s="315" t="s">
        <v>4867</v>
      </c>
      <c r="C215" s="263" t="s">
        <v>4850</v>
      </c>
      <c r="D215" s="263">
        <v>84.27</v>
      </c>
      <c r="E215" s="261">
        <f t="shared" si="3"/>
        <v>33.408721947508553</v>
      </c>
      <c r="F215" s="261"/>
      <c r="G215" s="261"/>
      <c r="H215" s="261"/>
      <c r="I215" s="261"/>
      <c r="J215" s="261"/>
      <c r="K215" s="261">
        <v>-2.3050000000000002</v>
      </c>
      <c r="L215" s="263">
        <v>1.607</v>
      </c>
      <c r="N215" s="318" t="s">
        <v>4868</v>
      </c>
      <c r="O215" s="403">
        <v>17.186731758601599</v>
      </c>
      <c r="P215" s="403">
        <v>17.892316624236699</v>
      </c>
      <c r="Q215" s="403">
        <v>19.234420863234199</v>
      </c>
      <c r="R215" s="403">
        <v>21.395873800143601</v>
      </c>
      <c r="S215" s="403">
        <v>23.586979591314702</v>
      </c>
      <c r="T215" s="403">
        <v>24.884209368325401</v>
      </c>
      <c r="U215" s="403">
        <v>25.436085605870701</v>
      </c>
      <c r="V215" s="403">
        <v>2.1136124575245101</v>
      </c>
      <c r="W215" s="263" t="s">
        <v>4869</v>
      </c>
    </row>
    <row r="216" spans="1:23">
      <c r="A216" s="263" t="s">
        <v>7959</v>
      </c>
      <c r="B216" s="315" t="s">
        <v>4867</v>
      </c>
      <c r="C216" s="263" t="s">
        <v>4851</v>
      </c>
      <c r="D216" s="263">
        <v>84.89</v>
      </c>
      <c r="E216" s="261">
        <f t="shared" si="3"/>
        <v>33.413202738683907</v>
      </c>
      <c r="F216" s="261"/>
      <c r="G216" s="261"/>
      <c r="H216" s="261"/>
      <c r="I216" s="261"/>
      <c r="J216" s="261"/>
      <c r="K216" s="261">
        <v>-2.153</v>
      </c>
      <c r="L216" s="263">
        <v>1.4179999999999999</v>
      </c>
      <c r="N216" s="318" t="s">
        <v>4868</v>
      </c>
      <c r="O216" s="403">
        <v>16.737772597161701</v>
      </c>
      <c r="P216" s="403">
        <v>17.341128476402499</v>
      </c>
      <c r="Q216" s="403">
        <v>18.713055246853699</v>
      </c>
      <c r="R216" s="403">
        <v>20.864653949895398</v>
      </c>
      <c r="S216" s="403">
        <v>23.081375111116699</v>
      </c>
      <c r="T216" s="403">
        <v>24.428064915393399</v>
      </c>
      <c r="U216" s="403">
        <v>25.108776390616999</v>
      </c>
      <c r="V216" s="403">
        <v>2.1285951640266401</v>
      </c>
      <c r="W216" s="263" t="s">
        <v>4869</v>
      </c>
    </row>
    <row r="217" spans="1:23">
      <c r="A217" s="263" t="s">
        <v>7960</v>
      </c>
      <c r="B217" s="315" t="s">
        <v>4948</v>
      </c>
      <c r="C217" s="263" t="s">
        <v>4852</v>
      </c>
      <c r="D217" s="263">
        <v>89.1</v>
      </c>
      <c r="E217" s="261">
        <f t="shared" si="3"/>
        <v>33.443628756181056</v>
      </c>
      <c r="F217" s="261"/>
      <c r="G217" s="261"/>
      <c r="H217" s="261"/>
      <c r="I217" s="261"/>
      <c r="J217" s="261"/>
      <c r="K217" s="261">
        <v>-2.0259999999999998</v>
      </c>
      <c r="L217" s="263">
        <v>1.33</v>
      </c>
      <c r="N217" s="318" t="s">
        <v>4868</v>
      </c>
      <c r="O217" s="403">
        <v>16.2218546617956</v>
      </c>
      <c r="P217" s="403">
        <v>16.8574590190597</v>
      </c>
      <c r="Q217" s="403">
        <v>18.220214314355001</v>
      </c>
      <c r="R217" s="403">
        <v>20.391769343537</v>
      </c>
      <c r="S217" s="403">
        <v>22.5664136966905</v>
      </c>
      <c r="T217" s="403">
        <v>23.832483192961199</v>
      </c>
      <c r="U217" s="403">
        <v>24.520147562459101</v>
      </c>
      <c r="V217" s="403">
        <v>2.1235844364200198</v>
      </c>
      <c r="W217" s="263" t="s">
        <v>4869</v>
      </c>
    </row>
    <row r="218" spans="1:23">
      <c r="A218" s="263" t="s">
        <v>7961</v>
      </c>
      <c r="B218" s="315" t="s">
        <v>4867</v>
      </c>
      <c r="C218" s="263" t="s">
        <v>4853</v>
      </c>
      <c r="D218" s="263">
        <v>89.9</v>
      </c>
      <c r="E218" s="261">
        <f t="shared" si="3"/>
        <v>33.449410422213766</v>
      </c>
      <c r="F218" s="261"/>
      <c r="G218" s="261"/>
      <c r="H218" s="261"/>
      <c r="I218" s="261"/>
      <c r="J218" s="261"/>
      <c r="K218" s="261">
        <v>-1.958</v>
      </c>
      <c r="L218" s="263">
        <v>1.2270000000000001</v>
      </c>
      <c r="N218" s="318" t="s">
        <v>4868</v>
      </c>
      <c r="O218" s="403">
        <v>15.9109017297293</v>
      </c>
      <c r="P218" s="403">
        <v>16.5685820692166</v>
      </c>
      <c r="Q218" s="403">
        <v>17.907852478474101</v>
      </c>
      <c r="R218" s="403">
        <v>20.154126199949999</v>
      </c>
      <c r="S218" s="403">
        <v>22.372332940221298</v>
      </c>
      <c r="T218" s="403">
        <v>23.652073910508999</v>
      </c>
      <c r="U218" s="403">
        <v>24.408252807961901</v>
      </c>
      <c r="V218" s="403">
        <v>2.15317978464036</v>
      </c>
      <c r="W218" s="263" t="s">
        <v>4869</v>
      </c>
    </row>
    <row r="219" spans="1:23">
      <c r="A219" s="263" t="s">
        <v>7962</v>
      </c>
      <c r="B219" s="315" t="s">
        <v>4867</v>
      </c>
      <c r="C219" s="263" t="s">
        <v>4854</v>
      </c>
      <c r="D219" s="263">
        <v>90.9</v>
      </c>
      <c r="E219" s="263">
        <f t="shared" si="3"/>
        <v>33.45663750475466</v>
      </c>
      <c r="K219" s="263">
        <v>-2.1320000000000001</v>
      </c>
      <c r="L219" s="263">
        <v>1.41</v>
      </c>
      <c r="N219" s="318" t="s">
        <v>4868</v>
      </c>
      <c r="O219" s="403">
        <v>16.591054102246499</v>
      </c>
      <c r="P219" s="403">
        <v>17.2429111902767</v>
      </c>
      <c r="Q219" s="403">
        <v>18.590521833878601</v>
      </c>
      <c r="R219" s="403">
        <v>20.775079844142098</v>
      </c>
      <c r="S219" s="403">
        <v>22.987746426535601</v>
      </c>
      <c r="T219" s="403">
        <v>24.234879024161899</v>
      </c>
      <c r="U219" s="403">
        <v>24.872544407120401</v>
      </c>
      <c r="V219" s="403">
        <v>2.1219975963631601</v>
      </c>
      <c r="W219" s="263" t="s">
        <v>4869</v>
      </c>
    </row>
    <row r="220" spans="1:23">
      <c r="A220" s="263" t="s">
        <v>7963</v>
      </c>
      <c r="B220" s="315" t="s">
        <v>4867</v>
      </c>
      <c r="C220" s="263" t="s">
        <v>4855</v>
      </c>
      <c r="D220" s="263">
        <v>91.9</v>
      </c>
      <c r="E220" s="263">
        <f t="shared" si="3"/>
        <v>33.463864587295546</v>
      </c>
      <c r="K220" s="263">
        <v>-2.2440000000000002</v>
      </c>
      <c r="L220" s="263">
        <v>1.5940000000000001</v>
      </c>
      <c r="N220" s="318" t="s">
        <v>4868</v>
      </c>
      <c r="O220" s="403">
        <v>16.9591791466916</v>
      </c>
      <c r="P220" s="403">
        <v>17.577705112573</v>
      </c>
      <c r="Q220" s="403">
        <v>18.941302726715801</v>
      </c>
      <c r="R220" s="403">
        <v>21.139718743646799</v>
      </c>
      <c r="S220" s="403">
        <v>23.362259704673601</v>
      </c>
      <c r="T220" s="403">
        <v>24.7093362354851</v>
      </c>
      <c r="U220" s="403">
        <v>25.353316534769299</v>
      </c>
      <c r="V220" s="403">
        <v>2.1407638752715501</v>
      </c>
      <c r="W220" s="263" t="s">
        <v>4869</v>
      </c>
    </row>
    <row r="221" spans="1:23">
      <c r="A221" s="263" t="s">
        <v>7964</v>
      </c>
      <c r="B221" s="315" t="s">
        <v>4867</v>
      </c>
      <c r="C221" s="263" t="s">
        <v>4856</v>
      </c>
      <c r="D221" s="263">
        <v>92.9</v>
      </c>
      <c r="E221" s="263">
        <f t="shared" si="3"/>
        <v>33.47109166983644</v>
      </c>
      <c r="K221" s="263">
        <v>-2.1429999999999998</v>
      </c>
      <c r="L221" s="263">
        <v>1.0509999999999999</v>
      </c>
      <c r="N221" s="318" t="s">
        <v>4868</v>
      </c>
      <c r="O221" s="403">
        <v>16.695201695599302</v>
      </c>
      <c r="P221" s="403">
        <v>17.3012143424077</v>
      </c>
      <c r="Q221" s="403">
        <v>18.608844166024198</v>
      </c>
      <c r="R221" s="403">
        <v>20.822721695017101</v>
      </c>
      <c r="S221" s="403">
        <v>23.0486639836001</v>
      </c>
      <c r="T221" s="403">
        <v>24.336216374937099</v>
      </c>
      <c r="U221" s="403">
        <v>24.984771304487602</v>
      </c>
      <c r="V221" s="403">
        <v>2.1357999360062201</v>
      </c>
      <c r="W221" s="263" t="s">
        <v>4869</v>
      </c>
    </row>
    <row r="222" spans="1:23">
      <c r="A222" s="263" t="s">
        <v>7965</v>
      </c>
      <c r="B222" s="315" t="s">
        <v>4867</v>
      </c>
      <c r="C222" s="263" t="s">
        <v>4857</v>
      </c>
      <c r="D222" s="263">
        <v>93.9</v>
      </c>
      <c r="E222" s="263">
        <f t="shared" si="3"/>
        <v>33.478318752377326</v>
      </c>
      <c r="K222" s="263">
        <v>-2.1989999999999998</v>
      </c>
      <c r="L222" s="263">
        <v>1.06</v>
      </c>
      <c r="N222" s="318" t="s">
        <v>4868</v>
      </c>
      <c r="O222" s="403">
        <v>16.724450356820601</v>
      </c>
      <c r="P222" s="403">
        <v>17.428744436074702</v>
      </c>
      <c r="Q222" s="403">
        <v>18.775343756682702</v>
      </c>
      <c r="R222" s="403">
        <v>20.994598186618799</v>
      </c>
      <c r="S222" s="403">
        <v>23.222916740036101</v>
      </c>
      <c r="T222" s="403">
        <v>24.507056149747999</v>
      </c>
      <c r="U222" s="403">
        <v>25.138035121045501</v>
      </c>
      <c r="V222" s="403">
        <v>2.14839968509694</v>
      </c>
      <c r="W222" s="263" t="s">
        <v>4869</v>
      </c>
    </row>
    <row r="223" spans="1:23">
      <c r="A223" s="263" t="s">
        <v>7966</v>
      </c>
      <c r="B223" s="315" t="s">
        <v>4867</v>
      </c>
      <c r="C223" s="263" t="s">
        <v>4858</v>
      </c>
      <c r="D223" s="263">
        <v>95.04</v>
      </c>
      <c r="E223" s="263">
        <f t="shared" si="3"/>
        <v>33.486557626473939</v>
      </c>
      <c r="K223" s="263">
        <v>-2.0169999999999999</v>
      </c>
      <c r="L223" s="263">
        <v>1.2370000000000001</v>
      </c>
      <c r="N223" s="318" t="s">
        <v>4868</v>
      </c>
      <c r="O223" s="403">
        <v>16.182065429344501</v>
      </c>
      <c r="P223" s="403">
        <v>16.8471752980738</v>
      </c>
      <c r="Q223" s="403">
        <v>18.200653286721401</v>
      </c>
      <c r="R223" s="403">
        <v>20.3931376583079</v>
      </c>
      <c r="S223" s="403">
        <v>22.591811336356798</v>
      </c>
      <c r="T223" s="403">
        <v>23.934858958802302</v>
      </c>
      <c r="U223" s="403">
        <v>24.5716741895132</v>
      </c>
      <c r="V223" s="403">
        <v>2.1412854898361999</v>
      </c>
      <c r="W223" s="263" t="s">
        <v>4869</v>
      </c>
    </row>
    <row r="224" spans="1:23">
      <c r="A224" s="263" t="s">
        <v>7967</v>
      </c>
      <c r="B224" s="315" t="s">
        <v>4867</v>
      </c>
      <c r="C224" s="263" t="s">
        <v>4859</v>
      </c>
      <c r="D224" s="263">
        <v>94.93</v>
      </c>
      <c r="E224" s="263">
        <f t="shared" si="3"/>
        <v>33.485762647394445</v>
      </c>
      <c r="K224" s="263">
        <v>-2.319</v>
      </c>
      <c r="L224" s="263">
        <v>1.0589999999999999</v>
      </c>
      <c r="N224" s="318" t="s">
        <v>4868</v>
      </c>
      <c r="O224" s="403">
        <v>17.198919439479099</v>
      </c>
      <c r="P224" s="403">
        <v>17.875743143433301</v>
      </c>
      <c r="Q224" s="403">
        <v>19.2278562091285</v>
      </c>
      <c r="R224" s="403">
        <v>21.4322836397807</v>
      </c>
      <c r="S224" s="403">
        <v>23.633301786854499</v>
      </c>
      <c r="T224" s="403">
        <v>24.908790011529099</v>
      </c>
      <c r="U224" s="403">
        <v>25.555650656422198</v>
      </c>
      <c r="V224" s="403">
        <v>2.1320433152312801</v>
      </c>
      <c r="W224" s="263" t="s">
        <v>4869</v>
      </c>
    </row>
    <row r="225" spans="1:23">
      <c r="A225" s="263" t="s">
        <v>7968</v>
      </c>
      <c r="B225" s="315" t="s">
        <v>4867</v>
      </c>
      <c r="C225" s="263" t="s">
        <v>4860</v>
      </c>
      <c r="D225" s="263">
        <v>95.9</v>
      </c>
      <c r="E225" s="263">
        <f t="shared" si="3"/>
        <v>33.492772917459106</v>
      </c>
      <c r="K225" s="263">
        <v>-2.4900000000000002</v>
      </c>
      <c r="L225" s="263">
        <v>0.93799999999999994</v>
      </c>
      <c r="N225" s="318" t="s">
        <v>4868</v>
      </c>
      <c r="O225" s="403">
        <v>18.024693209711799</v>
      </c>
      <c r="P225" s="403">
        <v>18.6485871623013</v>
      </c>
      <c r="Q225" s="403">
        <v>19.857340084766701</v>
      </c>
      <c r="R225" s="403">
        <v>22.032499809275901</v>
      </c>
      <c r="S225" s="403">
        <v>24.215086701866099</v>
      </c>
      <c r="T225" s="403">
        <v>25.519554818092399</v>
      </c>
      <c r="U225" s="403">
        <v>26.195146607011999</v>
      </c>
      <c r="V225" s="403">
        <v>2.1075121349853099</v>
      </c>
      <c r="W225" s="263" t="s">
        <v>4869</v>
      </c>
    </row>
    <row r="226" spans="1:23">
      <c r="A226" s="263" t="s">
        <v>7969</v>
      </c>
      <c r="B226" s="315" t="s">
        <v>4867</v>
      </c>
      <c r="C226" s="263" t="s">
        <v>4861</v>
      </c>
      <c r="D226" s="263">
        <v>96.9</v>
      </c>
      <c r="E226" s="319">
        <f t="shared" si="3"/>
        <v>33.5</v>
      </c>
      <c r="K226" s="263">
        <v>-2.2250000000000001</v>
      </c>
      <c r="L226" s="263">
        <v>1.038</v>
      </c>
      <c r="N226" s="318" t="s">
        <v>4868</v>
      </c>
      <c r="O226" s="403">
        <v>16.8647128198639</v>
      </c>
      <c r="P226" s="403">
        <v>17.5219979534651</v>
      </c>
      <c r="Q226" s="403">
        <v>18.820105212766599</v>
      </c>
      <c r="R226" s="403">
        <v>21.050583796695999</v>
      </c>
      <c r="S226" s="403">
        <v>23.266129060069201</v>
      </c>
      <c r="T226" s="403">
        <v>24.567221179106198</v>
      </c>
      <c r="U226" s="403">
        <v>25.2841720869563</v>
      </c>
      <c r="V226" s="403">
        <v>2.1365292507421501</v>
      </c>
      <c r="W226" s="263" t="s">
        <v>4869</v>
      </c>
    </row>
    <row r="227" spans="1:23">
      <c r="A227" s="263" t="s">
        <v>7970</v>
      </c>
      <c r="B227" s="315" t="s">
        <v>4867</v>
      </c>
      <c r="C227" s="263" t="s">
        <v>4862</v>
      </c>
      <c r="D227" s="263">
        <v>97.9</v>
      </c>
      <c r="E227" s="263">
        <f t="shared" si="3"/>
        <v>33.507227082540886</v>
      </c>
      <c r="K227" s="263">
        <v>-2.637</v>
      </c>
      <c r="L227" s="263">
        <v>1.093</v>
      </c>
      <c r="N227" s="318" t="s">
        <v>4868</v>
      </c>
      <c r="O227" s="403">
        <v>18.560485439432</v>
      </c>
      <c r="P227" s="403">
        <v>19.211027163312199</v>
      </c>
      <c r="Q227" s="403">
        <v>20.439908374080499</v>
      </c>
      <c r="R227" s="403">
        <v>22.618707954960101</v>
      </c>
      <c r="S227" s="403">
        <v>24.758886757117502</v>
      </c>
      <c r="T227" s="403">
        <v>26.0327091862946</v>
      </c>
      <c r="U227" s="403">
        <v>26.720649327265999</v>
      </c>
      <c r="V227" s="403">
        <v>2.0910838363237301</v>
      </c>
      <c r="W227" s="263" t="s">
        <v>4869</v>
      </c>
    </row>
    <row r="228" spans="1:23">
      <c r="A228" s="263" t="s">
        <v>7971</v>
      </c>
      <c r="B228" s="315" t="s">
        <v>4867</v>
      </c>
      <c r="C228" s="263" t="s">
        <v>4863</v>
      </c>
      <c r="D228" s="263">
        <v>99.81</v>
      </c>
      <c r="E228" s="263">
        <f t="shared" si="3"/>
        <v>33.521030810193984</v>
      </c>
      <c r="K228" s="263">
        <v>-2.327</v>
      </c>
      <c r="L228" s="263">
        <v>0.997</v>
      </c>
      <c r="N228" s="318" t="s">
        <v>4868</v>
      </c>
      <c r="O228" s="403">
        <v>17.299147534176701</v>
      </c>
      <c r="P228" s="403">
        <v>18.0093449717528</v>
      </c>
      <c r="Q228" s="403">
        <v>19.257649593545398</v>
      </c>
      <c r="R228" s="403">
        <v>21.452261898909398</v>
      </c>
      <c r="S228" s="403">
        <v>23.610711786768501</v>
      </c>
      <c r="T228" s="403">
        <v>24.941131317118099</v>
      </c>
      <c r="U228" s="403">
        <v>25.654433091366801</v>
      </c>
      <c r="V228" s="403">
        <v>2.1119693561649</v>
      </c>
      <c r="W228" s="263" t="s">
        <v>4869</v>
      </c>
    </row>
    <row r="229" spans="1:23">
      <c r="A229" s="263" t="s">
        <v>7972</v>
      </c>
      <c r="B229" s="315" t="s">
        <v>4867</v>
      </c>
      <c r="C229" s="263" t="s">
        <v>4864</v>
      </c>
      <c r="D229" s="263">
        <v>100.93</v>
      </c>
      <c r="E229" s="263">
        <f t="shared" si="3"/>
        <v>33.529125142639785</v>
      </c>
      <c r="K229" s="263">
        <v>-2.4460000000000002</v>
      </c>
      <c r="L229" s="263">
        <v>1.089</v>
      </c>
      <c r="N229" s="318" t="s">
        <v>4868</v>
      </c>
      <c r="O229" s="403">
        <v>17.642745719096499</v>
      </c>
      <c r="P229" s="403">
        <v>18.394086426522499</v>
      </c>
      <c r="Q229" s="403">
        <v>19.674063096484101</v>
      </c>
      <c r="R229" s="403">
        <v>21.8825881238207</v>
      </c>
      <c r="S229" s="403">
        <v>24.061846118402901</v>
      </c>
      <c r="T229" s="403">
        <v>25.328683977840502</v>
      </c>
      <c r="U229" s="403">
        <v>25.990573016536601</v>
      </c>
      <c r="V229" s="403">
        <v>2.1256832109825701</v>
      </c>
      <c r="W229" s="263" t="s">
        <v>4869</v>
      </c>
    </row>
    <row r="230" spans="1:23">
      <c r="A230" s="263" t="s">
        <v>7973</v>
      </c>
      <c r="B230" s="315" t="s">
        <v>4867</v>
      </c>
      <c r="C230" s="263" t="s">
        <v>4865</v>
      </c>
      <c r="D230" s="263">
        <v>101.02</v>
      </c>
      <c r="E230" s="263">
        <f t="shared" si="3"/>
        <v>33.529775580068467</v>
      </c>
      <c r="K230" s="263">
        <v>-2.6669999999999998</v>
      </c>
      <c r="L230" s="263">
        <v>1.1220000000000001</v>
      </c>
      <c r="N230" s="318" t="s">
        <v>4868</v>
      </c>
      <c r="O230" s="403">
        <v>18.385114554591201</v>
      </c>
      <c r="P230" s="403">
        <v>19.118570645939499</v>
      </c>
      <c r="Q230" s="403">
        <v>20.4763746165486</v>
      </c>
      <c r="R230" s="403">
        <v>22.6799453503818</v>
      </c>
      <c r="S230" s="403">
        <v>24.8880858377591</v>
      </c>
      <c r="T230" s="403">
        <v>26.1783289315389</v>
      </c>
      <c r="U230" s="403">
        <v>26.865808414711999</v>
      </c>
      <c r="V230" s="403">
        <v>2.13340742166235</v>
      </c>
      <c r="W230" s="263" t="s">
        <v>4869</v>
      </c>
    </row>
    <row r="231" spans="1:23">
      <c r="A231" s="263" t="s">
        <v>7974</v>
      </c>
      <c r="B231" s="315" t="s">
        <v>4867</v>
      </c>
      <c r="C231" s="263" t="s">
        <v>4866</v>
      </c>
      <c r="D231" s="263">
        <v>101.39</v>
      </c>
      <c r="E231" s="263">
        <f t="shared" si="3"/>
        <v>33.532449600608594</v>
      </c>
      <c r="K231" s="263">
        <v>-2.597</v>
      </c>
      <c r="L231" s="263">
        <v>1.244</v>
      </c>
      <c r="N231" s="318" t="s">
        <v>4868</v>
      </c>
      <c r="O231" s="403">
        <v>18.340623882776001</v>
      </c>
      <c r="P231" s="403">
        <v>18.976022368039501</v>
      </c>
      <c r="Q231" s="403">
        <v>20.253742774941198</v>
      </c>
      <c r="R231" s="403">
        <v>22.439620820268999</v>
      </c>
      <c r="S231" s="403">
        <v>24.667267390347401</v>
      </c>
      <c r="T231" s="403">
        <v>26.021563784503201</v>
      </c>
      <c r="U231" s="403">
        <v>26.654288358716698</v>
      </c>
      <c r="V231" s="403">
        <v>2.14233065367742</v>
      </c>
      <c r="W231" s="263" t="s">
        <v>4869</v>
      </c>
    </row>
    <row r="232" spans="1:23">
      <c r="A232" s="263" t="s">
        <v>7975</v>
      </c>
      <c r="B232" s="315" t="s">
        <v>4946</v>
      </c>
      <c r="C232" s="263" t="s">
        <v>4870</v>
      </c>
      <c r="D232" s="263">
        <v>38.72</v>
      </c>
      <c r="E232" s="319">
        <v>33.5</v>
      </c>
      <c r="K232" s="263">
        <v>-2.1139999999999999</v>
      </c>
      <c r="L232" s="263">
        <v>1.097</v>
      </c>
      <c r="N232" s="318" t="s">
        <v>4868</v>
      </c>
      <c r="O232" s="403">
        <v>16.6574239233227</v>
      </c>
      <c r="P232" s="403">
        <v>17.210750825325501</v>
      </c>
      <c r="Q232" s="403">
        <v>18.4924375904688</v>
      </c>
      <c r="R232" s="403">
        <v>20.704340676216201</v>
      </c>
      <c r="S232" s="403">
        <v>22.921866846520199</v>
      </c>
      <c r="T232" s="403">
        <v>24.199609968723099</v>
      </c>
      <c r="U232" s="403">
        <v>24.921518398886501</v>
      </c>
      <c r="V232" s="403">
        <v>2.1304000012205</v>
      </c>
      <c r="W232" s="263" t="s">
        <v>4869</v>
      </c>
    </row>
    <row r="233" spans="1:23">
      <c r="A233" s="263" t="s">
        <v>7976</v>
      </c>
      <c r="B233" s="315" t="s">
        <v>4946</v>
      </c>
      <c r="C233" s="263" t="s">
        <v>4871</v>
      </c>
      <c r="D233" s="263">
        <v>39.799999999999997</v>
      </c>
      <c r="E233" s="263">
        <f>33.5+0.4*(D233-38.72)/(61.58-38.72)</f>
        <v>33.518897637795277</v>
      </c>
      <c r="K233" s="263">
        <v>-2.5590000000000002</v>
      </c>
      <c r="L233" s="263">
        <v>0.96199999999999997</v>
      </c>
      <c r="N233" s="318" t="s">
        <v>4868</v>
      </c>
      <c r="O233" s="403">
        <v>18.153270066272199</v>
      </c>
      <c r="P233" s="403">
        <v>18.7726172287738</v>
      </c>
      <c r="Q233" s="403">
        <v>20.033926671630301</v>
      </c>
      <c r="R233" s="403">
        <v>22.277969959659501</v>
      </c>
      <c r="S233" s="403">
        <v>24.535869509845199</v>
      </c>
      <c r="T233" s="403">
        <v>25.830292371252</v>
      </c>
      <c r="U233" s="403">
        <v>26.474312973933099</v>
      </c>
      <c r="V233" s="403">
        <v>2.1498534905219899</v>
      </c>
      <c r="W233" s="263" t="s">
        <v>4869</v>
      </c>
    </row>
    <row r="234" spans="1:23">
      <c r="A234" s="263" t="s">
        <v>7977</v>
      </c>
      <c r="B234" s="315" t="s">
        <v>4946</v>
      </c>
      <c r="C234" s="263" t="s">
        <v>4872</v>
      </c>
      <c r="D234" s="263">
        <v>40.299999999999997</v>
      </c>
      <c r="E234" s="263">
        <f t="shared" ref="E234:E247" si="4">33.5+0.4*(D234-38.72)/(61.58-38.72)</f>
        <v>33.527646544181977</v>
      </c>
      <c r="K234" s="263">
        <v>-2.5619999999999998</v>
      </c>
      <c r="L234" s="263">
        <v>1.0980000000000001</v>
      </c>
      <c r="N234" s="318" t="s">
        <v>4868</v>
      </c>
      <c r="O234" s="403">
        <v>18.058098531094601</v>
      </c>
      <c r="P234" s="403">
        <v>18.755706274719898</v>
      </c>
      <c r="Q234" s="403">
        <v>20.0909422078816</v>
      </c>
      <c r="R234" s="403">
        <v>22.311442669743599</v>
      </c>
      <c r="S234" s="403">
        <v>24.5422408253363</v>
      </c>
      <c r="T234" s="403">
        <v>25.827685718526698</v>
      </c>
      <c r="U234" s="403">
        <v>26.535019614976399</v>
      </c>
      <c r="V234" s="403">
        <v>2.1534726006652698</v>
      </c>
      <c r="W234" s="263" t="s">
        <v>4869</v>
      </c>
    </row>
    <row r="235" spans="1:23">
      <c r="A235" s="263" t="s">
        <v>7978</v>
      </c>
      <c r="B235" s="315" t="s">
        <v>4946</v>
      </c>
      <c r="C235" s="263" t="s">
        <v>4873</v>
      </c>
      <c r="D235" s="263">
        <v>41.59</v>
      </c>
      <c r="E235" s="263">
        <f t="shared" si="4"/>
        <v>33.550218722659665</v>
      </c>
      <c r="K235" s="263">
        <v>-2.5659999999999998</v>
      </c>
      <c r="L235" s="263">
        <v>1.079</v>
      </c>
      <c r="N235" s="318" t="s">
        <v>4868</v>
      </c>
      <c r="O235" s="403">
        <v>18.078415764508701</v>
      </c>
      <c r="P235" s="403">
        <v>18.7622603231022</v>
      </c>
      <c r="Q235" s="403">
        <v>20.0833051448041</v>
      </c>
      <c r="R235" s="403">
        <v>22.317901318906401</v>
      </c>
      <c r="S235" s="403">
        <v>24.5261657589805</v>
      </c>
      <c r="T235" s="403">
        <v>25.749686557653899</v>
      </c>
      <c r="U235" s="403">
        <v>26.535976346783102</v>
      </c>
      <c r="V235" s="403">
        <v>2.1510612349802001</v>
      </c>
      <c r="W235" s="263" t="s">
        <v>4869</v>
      </c>
    </row>
    <row r="236" spans="1:23">
      <c r="A236" s="263" t="s">
        <v>7979</v>
      </c>
      <c r="B236" s="315" t="s">
        <v>4946</v>
      </c>
      <c r="C236" s="263" t="s">
        <v>4874</v>
      </c>
      <c r="D236" s="263">
        <v>44.14</v>
      </c>
      <c r="E236" s="263">
        <f t="shared" si="4"/>
        <v>33.594838145231847</v>
      </c>
      <c r="K236" s="263">
        <v>-2.4940000000000002</v>
      </c>
      <c r="L236" s="263">
        <v>0.99199999999999999</v>
      </c>
      <c r="N236" s="318" t="s">
        <v>4868</v>
      </c>
      <c r="O236" s="403">
        <v>17.853946360313</v>
      </c>
      <c r="P236" s="403">
        <v>18.546655701683498</v>
      </c>
      <c r="Q236" s="403">
        <v>19.824890910929401</v>
      </c>
      <c r="R236" s="403">
        <v>22.056119789989499</v>
      </c>
      <c r="S236" s="403">
        <v>24.259043096599001</v>
      </c>
      <c r="T236" s="403">
        <v>25.5617514624299</v>
      </c>
      <c r="U236" s="403">
        <v>26.222282513994799</v>
      </c>
      <c r="V236" s="403">
        <v>2.1362138781126898</v>
      </c>
      <c r="W236" s="263" t="s">
        <v>4869</v>
      </c>
    </row>
    <row r="237" spans="1:23">
      <c r="A237" s="263" t="s">
        <v>7980</v>
      </c>
      <c r="B237" s="315" t="s">
        <v>4946</v>
      </c>
      <c r="C237" s="263" t="s">
        <v>4875</v>
      </c>
      <c r="D237" s="263">
        <v>44.92</v>
      </c>
      <c r="E237" s="263">
        <f t="shared" si="4"/>
        <v>33.608486439195097</v>
      </c>
      <c r="K237" s="263">
        <v>-2.4870000000000001</v>
      </c>
      <c r="L237" s="263">
        <v>1.236</v>
      </c>
      <c r="N237" s="318" t="s">
        <v>4868</v>
      </c>
      <c r="O237" s="403">
        <v>17.828715565794099</v>
      </c>
      <c r="P237" s="403">
        <v>18.5531730550146</v>
      </c>
      <c r="Q237" s="403">
        <v>19.8615617578801</v>
      </c>
      <c r="R237" s="403">
        <v>22.051235485232802</v>
      </c>
      <c r="S237" s="403">
        <v>24.250421004216999</v>
      </c>
      <c r="T237" s="403">
        <v>25.603000765646598</v>
      </c>
      <c r="U237" s="403">
        <v>26.2940199248963</v>
      </c>
      <c r="V237" s="403">
        <v>2.1425355098327601</v>
      </c>
      <c r="W237" s="263" t="s">
        <v>4869</v>
      </c>
    </row>
    <row r="238" spans="1:23">
      <c r="A238" s="263" t="s">
        <v>7981</v>
      </c>
      <c r="B238" s="315" t="s">
        <v>4946</v>
      </c>
      <c r="C238" s="263" t="s">
        <v>4876</v>
      </c>
      <c r="D238" s="263">
        <v>45.9</v>
      </c>
      <c r="E238" s="263">
        <f t="shared" si="4"/>
        <v>33.625634295713034</v>
      </c>
      <c r="K238" s="263">
        <v>-2.2690000000000001</v>
      </c>
      <c r="L238" s="263">
        <v>0.91300000000000003</v>
      </c>
      <c r="N238" s="318" t="s">
        <v>4868</v>
      </c>
      <c r="O238" s="403">
        <v>17.041952324795901</v>
      </c>
      <c r="P238" s="403">
        <v>17.737838155443399</v>
      </c>
      <c r="Q238" s="403">
        <v>19.095687622648999</v>
      </c>
      <c r="R238" s="403">
        <v>21.2487873341347</v>
      </c>
      <c r="S238" s="403">
        <v>23.4662712494369</v>
      </c>
      <c r="T238" s="403">
        <v>24.778429777601399</v>
      </c>
      <c r="U238" s="403">
        <v>25.455629533912902</v>
      </c>
      <c r="V238" s="403">
        <v>2.1372392580454802</v>
      </c>
      <c r="W238" s="263" t="s">
        <v>4869</v>
      </c>
    </row>
    <row r="239" spans="1:23">
      <c r="A239" s="263" t="s">
        <v>7982</v>
      </c>
      <c r="B239" s="315" t="s">
        <v>4946</v>
      </c>
      <c r="C239" s="263" t="s">
        <v>4877</v>
      </c>
      <c r="D239" s="263">
        <v>46.87</v>
      </c>
      <c r="E239" s="263">
        <f t="shared" si="4"/>
        <v>33.64260717410324</v>
      </c>
      <c r="K239" s="263">
        <v>-2.2610000000000001</v>
      </c>
      <c r="L239" s="263">
        <v>1.198</v>
      </c>
      <c r="N239" s="318" t="s">
        <v>4868</v>
      </c>
      <c r="O239" s="403">
        <v>16.948087779343101</v>
      </c>
      <c r="P239" s="403">
        <v>17.700744422126</v>
      </c>
      <c r="Q239" s="403">
        <v>19.012355166420601</v>
      </c>
      <c r="R239" s="403">
        <v>21.223102962848699</v>
      </c>
      <c r="S239" s="403">
        <v>23.4068020015904</v>
      </c>
      <c r="T239" s="403">
        <v>24.693845785510799</v>
      </c>
      <c r="U239" s="403">
        <v>25.348317104007201</v>
      </c>
      <c r="V239" s="403">
        <v>2.1335717222645001</v>
      </c>
      <c r="W239" s="263" t="s">
        <v>4869</v>
      </c>
    </row>
    <row r="240" spans="1:23">
      <c r="A240" s="263" t="s">
        <v>7983</v>
      </c>
      <c r="B240" s="315" t="s">
        <v>4946</v>
      </c>
      <c r="C240" s="263" t="s">
        <v>4878</v>
      </c>
      <c r="D240" s="263">
        <v>47.08</v>
      </c>
      <c r="E240" s="263">
        <f t="shared" si="4"/>
        <v>33.646281714785651</v>
      </c>
      <c r="K240" s="263">
        <v>-2.5550000000000002</v>
      </c>
      <c r="L240" s="263">
        <v>1.179</v>
      </c>
      <c r="N240" s="318" t="s">
        <v>4868</v>
      </c>
      <c r="O240" s="403">
        <v>18.078174039048498</v>
      </c>
      <c r="P240" s="403">
        <v>18.739384821716399</v>
      </c>
      <c r="Q240" s="403">
        <v>20.083192426986599</v>
      </c>
      <c r="R240" s="403">
        <v>22.319336297181099</v>
      </c>
      <c r="S240" s="403">
        <v>24.552203644140299</v>
      </c>
      <c r="T240" s="403">
        <v>25.9033357312852</v>
      </c>
      <c r="U240" s="403">
        <v>26.4853178371323</v>
      </c>
      <c r="V240" s="403">
        <v>2.15519580700097</v>
      </c>
      <c r="W240" s="263" t="s">
        <v>4869</v>
      </c>
    </row>
    <row r="241" spans="1:23">
      <c r="A241" s="263" t="s">
        <v>7984</v>
      </c>
      <c r="B241" s="315" t="s">
        <v>4946</v>
      </c>
      <c r="C241" s="263" t="s">
        <v>4879</v>
      </c>
      <c r="D241" s="263">
        <v>48.07</v>
      </c>
      <c r="E241" s="263">
        <f t="shared" si="4"/>
        <v>33.663604549431319</v>
      </c>
      <c r="K241" s="263">
        <v>-2.7370000000000001</v>
      </c>
      <c r="L241" s="263">
        <v>1.18</v>
      </c>
      <c r="N241" s="318" t="s">
        <v>4868</v>
      </c>
      <c r="O241" s="403">
        <v>18.794790529371198</v>
      </c>
      <c r="P241" s="403">
        <v>19.411488540146799</v>
      </c>
      <c r="Q241" s="403">
        <v>20.7132326486492</v>
      </c>
      <c r="R241" s="403">
        <v>22.907735829135301</v>
      </c>
      <c r="S241" s="403">
        <v>25.0832797159592</v>
      </c>
      <c r="T241" s="403">
        <v>26.421017821305799</v>
      </c>
      <c r="U241" s="403">
        <v>27.094318712257</v>
      </c>
      <c r="V241" s="403">
        <v>2.1310266406096998</v>
      </c>
      <c r="W241" s="263" t="s">
        <v>4869</v>
      </c>
    </row>
    <row r="242" spans="1:23">
      <c r="A242" s="263" t="s">
        <v>7985</v>
      </c>
      <c r="B242" s="315" t="s">
        <v>4946</v>
      </c>
      <c r="C242" s="263" t="s">
        <v>4880</v>
      </c>
      <c r="D242" s="263">
        <v>52.43</v>
      </c>
      <c r="E242" s="263">
        <f t="shared" si="4"/>
        <v>33.739895013123359</v>
      </c>
      <c r="K242" s="263">
        <v>-2.8149999999999999</v>
      </c>
      <c r="L242" s="263">
        <v>0.94499999999999995</v>
      </c>
      <c r="N242" s="318" t="s">
        <v>4868</v>
      </c>
      <c r="O242" s="403">
        <v>18.958068881559299</v>
      </c>
      <c r="P242" s="403">
        <v>19.644508485118301</v>
      </c>
      <c r="Q242" s="403">
        <v>20.966281511834101</v>
      </c>
      <c r="R242" s="403">
        <v>23.183913564457701</v>
      </c>
      <c r="S242" s="403">
        <v>25.4027371892034</v>
      </c>
      <c r="T242" s="403">
        <v>26.636301255441001</v>
      </c>
      <c r="U242" s="403">
        <v>27.388209338086501</v>
      </c>
      <c r="V242" s="403">
        <v>2.14110619029023</v>
      </c>
      <c r="W242" s="263" t="s">
        <v>4869</v>
      </c>
    </row>
    <row r="243" spans="1:23">
      <c r="A243" s="263" t="s">
        <v>7986</v>
      </c>
      <c r="B243" s="315" t="s">
        <v>4946</v>
      </c>
      <c r="C243" s="263" t="s">
        <v>4881</v>
      </c>
      <c r="D243" s="263">
        <v>57.61</v>
      </c>
      <c r="E243" s="263">
        <f t="shared" si="4"/>
        <v>33.830533683289588</v>
      </c>
      <c r="K243" s="263">
        <v>-2.8330000000000002</v>
      </c>
      <c r="L243" s="263">
        <v>1.01</v>
      </c>
      <c r="N243" s="318" t="s">
        <v>4868</v>
      </c>
      <c r="O243" s="403">
        <v>19.136461996410901</v>
      </c>
      <c r="P243" s="403">
        <v>19.728586034701799</v>
      </c>
      <c r="Q243" s="403">
        <v>21.059277748354202</v>
      </c>
      <c r="R243" s="403">
        <v>23.277260271916902</v>
      </c>
      <c r="S243" s="403">
        <v>25.488556889039199</v>
      </c>
      <c r="T243" s="403">
        <v>26.7885671408885</v>
      </c>
      <c r="U243" s="403">
        <v>27.503306188417401</v>
      </c>
      <c r="V243" s="403">
        <v>2.13851934372458</v>
      </c>
      <c r="W243" s="263" t="s">
        <v>4869</v>
      </c>
    </row>
    <row r="244" spans="1:23">
      <c r="A244" s="263" t="s">
        <v>7987</v>
      </c>
      <c r="B244" s="315" t="s">
        <v>4946</v>
      </c>
      <c r="C244" s="263" t="s">
        <v>4882</v>
      </c>
      <c r="D244" s="263">
        <v>58.65</v>
      </c>
      <c r="E244" s="263">
        <f t="shared" si="4"/>
        <v>33.848731408573926</v>
      </c>
      <c r="K244" s="263">
        <v>-2.944</v>
      </c>
      <c r="L244" s="263">
        <v>1.073</v>
      </c>
      <c r="N244" s="318" t="s">
        <v>4868</v>
      </c>
      <c r="O244" s="403">
        <v>19.6194740287945</v>
      </c>
      <c r="P244" s="403">
        <v>20.249620060608901</v>
      </c>
      <c r="Q244" s="403">
        <v>21.462706837304399</v>
      </c>
      <c r="R244" s="403">
        <v>23.690249010119</v>
      </c>
      <c r="S244" s="403">
        <v>25.9154366937757</v>
      </c>
      <c r="T244" s="403">
        <v>27.178338413482798</v>
      </c>
      <c r="U244" s="403">
        <v>27.907497392242799</v>
      </c>
      <c r="V244" s="403">
        <v>2.1243555028248702</v>
      </c>
      <c r="W244" s="263" t="s">
        <v>4869</v>
      </c>
    </row>
    <row r="245" spans="1:23">
      <c r="A245" s="263" t="s">
        <v>7988</v>
      </c>
      <c r="B245" s="315" t="s">
        <v>4946</v>
      </c>
      <c r="C245" s="263" t="s">
        <v>4883</v>
      </c>
      <c r="D245" s="263">
        <v>59.22</v>
      </c>
      <c r="E245" s="263">
        <f t="shared" si="4"/>
        <v>33.858705161854765</v>
      </c>
      <c r="K245" s="263">
        <v>-2.8719999999999999</v>
      </c>
      <c r="L245" s="263">
        <v>0.90400000000000003</v>
      </c>
      <c r="N245" s="318" t="s">
        <v>4868</v>
      </c>
      <c r="O245" s="403">
        <v>19.3307404389484</v>
      </c>
      <c r="P245" s="403">
        <v>19.9693037471441</v>
      </c>
      <c r="Q245" s="403">
        <v>21.2084686243123</v>
      </c>
      <c r="R245" s="403">
        <v>23.430064632244999</v>
      </c>
      <c r="S245" s="403">
        <v>25.656704907662501</v>
      </c>
      <c r="T245" s="403">
        <v>26.971419751636699</v>
      </c>
      <c r="U245" s="403">
        <v>27.6942950971481</v>
      </c>
      <c r="V245" s="403">
        <v>2.1268625238805901</v>
      </c>
      <c r="W245" s="263" t="s">
        <v>4869</v>
      </c>
    </row>
    <row r="246" spans="1:23">
      <c r="A246" s="263" t="s">
        <v>7989</v>
      </c>
      <c r="B246" s="315" t="s">
        <v>4946</v>
      </c>
      <c r="C246" s="263" t="s">
        <v>4884</v>
      </c>
      <c r="D246" s="263">
        <v>60.43</v>
      </c>
      <c r="E246" s="263">
        <f t="shared" si="4"/>
        <v>33.879877515310589</v>
      </c>
      <c r="K246" s="263">
        <v>-2.6640000000000001</v>
      </c>
      <c r="L246" s="263">
        <v>1.0549999999999999</v>
      </c>
      <c r="N246" s="318" t="s">
        <v>4868</v>
      </c>
      <c r="O246" s="403">
        <v>18.627489588879101</v>
      </c>
      <c r="P246" s="403">
        <v>19.216222135287602</v>
      </c>
      <c r="Q246" s="403">
        <v>20.444904448951998</v>
      </c>
      <c r="R246" s="403">
        <v>22.679086072902901</v>
      </c>
      <c r="S246" s="403">
        <v>24.8764334920739</v>
      </c>
      <c r="T246" s="403">
        <v>26.1430449210247</v>
      </c>
      <c r="U246" s="403">
        <v>26.796415197528301</v>
      </c>
      <c r="V246" s="403">
        <v>2.1147129868182302</v>
      </c>
      <c r="W246" s="263" t="s">
        <v>4869</v>
      </c>
    </row>
    <row r="247" spans="1:23">
      <c r="A247" s="263" t="s">
        <v>7990</v>
      </c>
      <c r="B247" s="315" t="s">
        <v>4946</v>
      </c>
      <c r="C247" s="263" t="s">
        <v>4885</v>
      </c>
      <c r="D247" s="263">
        <v>61.58</v>
      </c>
      <c r="E247" s="320">
        <f t="shared" si="4"/>
        <v>33.9</v>
      </c>
      <c r="F247" s="211"/>
      <c r="G247" s="211"/>
      <c r="H247" s="211"/>
      <c r="I247" s="211"/>
      <c r="J247" s="211"/>
      <c r="K247" s="211">
        <v>-3.2930000000000001</v>
      </c>
      <c r="L247" s="263">
        <v>0.99299999999999999</v>
      </c>
      <c r="N247" s="318" t="s">
        <v>4868</v>
      </c>
      <c r="O247" s="403">
        <v>20.759003854118198</v>
      </c>
      <c r="P247" s="403">
        <v>21.444148678015399</v>
      </c>
      <c r="Q247" s="403">
        <v>22.700504671509101</v>
      </c>
      <c r="R247" s="403">
        <v>24.904116847544501</v>
      </c>
      <c r="S247" s="403">
        <v>27.1416164530835</v>
      </c>
      <c r="T247" s="403">
        <v>28.382470091053499</v>
      </c>
      <c r="U247" s="403">
        <v>29.049070558468799</v>
      </c>
      <c r="V247" s="403">
        <v>2.1309074246181199</v>
      </c>
      <c r="W247" s="263" t="s">
        <v>4869</v>
      </c>
    </row>
    <row r="248" spans="1:23">
      <c r="A248" s="263" t="s">
        <v>7991</v>
      </c>
      <c r="B248" s="315" t="s">
        <v>4946</v>
      </c>
      <c r="C248" s="263" t="s">
        <v>4886</v>
      </c>
      <c r="D248" s="263">
        <v>62.41</v>
      </c>
      <c r="E248" s="211">
        <f>33.9+0.1*(D248-61.58)/(73.89-61.58)</f>
        <v>33.906742485783916</v>
      </c>
      <c r="F248" s="211"/>
      <c r="G248" s="211"/>
      <c r="H248" s="211"/>
      <c r="I248" s="211"/>
      <c r="J248" s="211"/>
      <c r="K248" s="211">
        <v>-3.0979999999999999</v>
      </c>
      <c r="L248" s="263">
        <v>0.90300000000000002</v>
      </c>
      <c r="N248" s="318" t="s">
        <v>4868</v>
      </c>
      <c r="O248" s="403">
        <v>20.0355593574339</v>
      </c>
      <c r="P248" s="403">
        <v>20.698848783769101</v>
      </c>
      <c r="Q248" s="403">
        <v>21.958922221731498</v>
      </c>
      <c r="R248" s="403">
        <v>24.190626107717701</v>
      </c>
      <c r="S248" s="403">
        <v>26.403780417075701</v>
      </c>
      <c r="T248" s="403">
        <v>27.664809567917001</v>
      </c>
      <c r="U248" s="403">
        <v>28.290779737522598</v>
      </c>
      <c r="V248" s="403">
        <v>2.1258947439097402</v>
      </c>
      <c r="W248" s="263" t="s">
        <v>4869</v>
      </c>
    </row>
    <row r="249" spans="1:23">
      <c r="A249" s="263" t="s">
        <v>7992</v>
      </c>
      <c r="B249" s="315" t="s">
        <v>4946</v>
      </c>
      <c r="C249" s="263" t="s">
        <v>4887</v>
      </c>
      <c r="D249" s="263">
        <v>63.5</v>
      </c>
      <c r="E249" s="211">
        <f t="shared" ref="E249:E256" si="5">33.9+0.1*(D249-61.58)/(73.89-61.58)</f>
        <v>33.915597075548334</v>
      </c>
      <c r="F249" s="211"/>
      <c r="G249" s="211"/>
      <c r="H249" s="211"/>
      <c r="I249" s="211"/>
      <c r="J249" s="211"/>
      <c r="K249" s="211">
        <v>-3.0649999999999999</v>
      </c>
      <c r="L249" s="263">
        <v>0.81899999999999995</v>
      </c>
      <c r="N249" s="318" t="s">
        <v>4868</v>
      </c>
      <c r="O249" s="403">
        <v>19.866437190893901</v>
      </c>
      <c r="P249" s="403">
        <v>20.4921312222396</v>
      </c>
      <c r="Q249" s="403">
        <v>21.8238983635169</v>
      </c>
      <c r="R249" s="403">
        <v>24.070514492618301</v>
      </c>
      <c r="S249" s="403">
        <v>26.2892876395168</v>
      </c>
      <c r="T249" s="403">
        <v>27.577621688351499</v>
      </c>
      <c r="U249" s="403">
        <v>28.247283598393398</v>
      </c>
      <c r="V249" s="403">
        <v>2.15951367233825</v>
      </c>
      <c r="W249" s="263" t="s">
        <v>4869</v>
      </c>
    </row>
    <row r="250" spans="1:23">
      <c r="A250" s="263" t="s">
        <v>7993</v>
      </c>
      <c r="B250" s="315" t="s">
        <v>4946</v>
      </c>
      <c r="C250" s="263" t="s">
        <v>4888</v>
      </c>
      <c r="D250" s="263">
        <v>64.739999999999995</v>
      </c>
      <c r="E250" s="211">
        <f t="shared" si="5"/>
        <v>33.925670186839966</v>
      </c>
      <c r="F250" s="211"/>
      <c r="G250" s="211"/>
      <c r="H250" s="211"/>
      <c r="I250" s="211"/>
      <c r="J250" s="211"/>
      <c r="K250" s="211">
        <v>-2.9089999999999998</v>
      </c>
      <c r="L250" s="263">
        <v>0.89700000000000002</v>
      </c>
      <c r="N250" s="318" t="s">
        <v>4868</v>
      </c>
      <c r="O250" s="403">
        <v>19.3257996951303</v>
      </c>
      <c r="P250" s="403">
        <v>20.012256391561301</v>
      </c>
      <c r="Q250" s="403">
        <v>21.383562529306399</v>
      </c>
      <c r="R250" s="403">
        <v>23.5635743047653</v>
      </c>
      <c r="S250" s="403">
        <v>25.797392504115901</v>
      </c>
      <c r="T250" s="403">
        <v>27.087728798433499</v>
      </c>
      <c r="U250" s="403">
        <v>27.774688681655501</v>
      </c>
      <c r="V250" s="403">
        <v>2.1490555106397702</v>
      </c>
      <c r="W250" s="263" t="s">
        <v>4869</v>
      </c>
    </row>
    <row r="251" spans="1:23">
      <c r="A251" s="263" t="s">
        <v>7994</v>
      </c>
      <c r="B251" s="315" t="s">
        <v>4946</v>
      </c>
      <c r="C251" s="263" t="s">
        <v>4889</v>
      </c>
      <c r="D251" s="263">
        <v>65.37</v>
      </c>
      <c r="E251" s="211">
        <f t="shared" si="5"/>
        <v>33.930787977254262</v>
      </c>
      <c r="F251" s="211"/>
      <c r="G251" s="211"/>
      <c r="H251" s="211"/>
      <c r="I251" s="211"/>
      <c r="J251" s="211"/>
      <c r="K251" s="211">
        <v>-3.0009999999999999</v>
      </c>
      <c r="L251" s="263">
        <v>0.77800000000000002</v>
      </c>
      <c r="N251" s="318" t="s">
        <v>4868</v>
      </c>
      <c r="O251" s="403">
        <v>19.765326350832101</v>
      </c>
      <c r="P251" s="403">
        <v>20.380909459723199</v>
      </c>
      <c r="Q251" s="403">
        <v>21.707202879493799</v>
      </c>
      <c r="R251" s="403">
        <v>23.890503968166801</v>
      </c>
      <c r="S251" s="403">
        <v>26.063890135279198</v>
      </c>
      <c r="T251" s="403">
        <v>27.385580632195399</v>
      </c>
      <c r="U251" s="403">
        <v>27.994970070459601</v>
      </c>
      <c r="V251" s="403">
        <v>2.1166047557818901</v>
      </c>
      <c r="W251" s="263" t="s">
        <v>4869</v>
      </c>
    </row>
    <row r="252" spans="1:23">
      <c r="A252" s="263" t="s">
        <v>7995</v>
      </c>
      <c r="B252" s="315" t="s">
        <v>4946</v>
      </c>
      <c r="C252" s="263" t="s">
        <v>4890</v>
      </c>
      <c r="D252" s="263">
        <v>67.48</v>
      </c>
      <c r="E252" s="211">
        <f t="shared" si="5"/>
        <v>33.947928513403738</v>
      </c>
      <c r="F252" s="211"/>
      <c r="G252" s="211"/>
      <c r="H252" s="211"/>
      <c r="I252" s="211"/>
      <c r="J252" s="211"/>
      <c r="K252" s="211">
        <v>-3.081</v>
      </c>
      <c r="L252" s="263">
        <v>0.85299999999999998</v>
      </c>
      <c r="N252" s="318" t="s">
        <v>4868</v>
      </c>
      <c r="O252" s="403">
        <v>20.051584697792102</v>
      </c>
      <c r="P252" s="403">
        <v>20.717758592434699</v>
      </c>
      <c r="Q252" s="403">
        <v>21.969420482360999</v>
      </c>
      <c r="R252" s="403">
        <v>24.1554752783751</v>
      </c>
      <c r="S252" s="403">
        <v>26.345789872072402</v>
      </c>
      <c r="T252" s="403">
        <v>27.569059562839101</v>
      </c>
      <c r="U252" s="403">
        <v>28.2483813412105</v>
      </c>
      <c r="V252" s="403">
        <v>2.10406636969438</v>
      </c>
      <c r="W252" s="263" t="s">
        <v>4869</v>
      </c>
    </row>
    <row r="253" spans="1:23">
      <c r="A253" s="263" t="s">
        <v>7996</v>
      </c>
      <c r="B253" s="315" t="s">
        <v>4946</v>
      </c>
      <c r="C253" s="263" t="s">
        <v>4891</v>
      </c>
      <c r="D253" s="263">
        <v>68.41</v>
      </c>
      <c r="E253" s="211">
        <f t="shared" si="5"/>
        <v>33.955483346872462</v>
      </c>
      <c r="F253" s="211"/>
      <c r="G253" s="211"/>
      <c r="H253" s="211"/>
      <c r="I253" s="211"/>
      <c r="J253" s="211"/>
      <c r="K253" s="211">
        <v>-2.6309999999999998</v>
      </c>
      <c r="L253" s="263">
        <v>0.94</v>
      </c>
      <c r="N253" s="318" t="s">
        <v>4868</v>
      </c>
      <c r="O253" s="403">
        <v>18.297605309705698</v>
      </c>
      <c r="P253" s="403">
        <v>19.024273196889101</v>
      </c>
      <c r="Q253" s="403">
        <v>20.283103397728599</v>
      </c>
      <c r="R253" s="403">
        <v>22.521881062945202</v>
      </c>
      <c r="S253" s="403">
        <v>24.745187247254201</v>
      </c>
      <c r="T253" s="403">
        <v>26.124706012471002</v>
      </c>
      <c r="U253" s="403">
        <v>26.764888296074801</v>
      </c>
      <c r="V253" s="403">
        <v>2.1652191945131101</v>
      </c>
      <c r="W253" s="263" t="s">
        <v>4869</v>
      </c>
    </row>
    <row r="254" spans="1:23">
      <c r="A254" s="263" t="s">
        <v>7997</v>
      </c>
      <c r="B254" s="315" t="s">
        <v>4946</v>
      </c>
      <c r="C254" s="263" t="s">
        <v>4892</v>
      </c>
      <c r="D254" s="263">
        <v>71.75</v>
      </c>
      <c r="E254" s="211">
        <f t="shared" si="5"/>
        <v>33.982615759545084</v>
      </c>
      <c r="F254" s="211"/>
      <c r="G254" s="211"/>
      <c r="H254" s="211"/>
      <c r="I254" s="211"/>
      <c r="J254" s="211"/>
      <c r="K254" s="211">
        <v>-3.081</v>
      </c>
      <c r="L254" s="263">
        <v>0.59899999999999998</v>
      </c>
      <c r="N254" s="318" t="s">
        <v>4868</v>
      </c>
      <c r="O254" s="403">
        <v>20.011538969820801</v>
      </c>
      <c r="P254" s="403">
        <v>20.655821192660699</v>
      </c>
      <c r="Q254" s="403">
        <v>21.907810091655701</v>
      </c>
      <c r="R254" s="403">
        <v>24.120893545785702</v>
      </c>
      <c r="S254" s="403">
        <v>26.326565855712399</v>
      </c>
      <c r="T254" s="403">
        <v>27.652110039597101</v>
      </c>
      <c r="U254" s="403">
        <v>28.244671722539401</v>
      </c>
      <c r="V254" s="403">
        <v>2.1128615119963201</v>
      </c>
      <c r="W254" s="263" t="s">
        <v>4869</v>
      </c>
    </row>
    <row r="255" spans="1:23">
      <c r="A255" s="263" t="s">
        <v>7998</v>
      </c>
      <c r="B255" s="315" t="s">
        <v>4946</v>
      </c>
      <c r="C255" s="263" t="s">
        <v>4893</v>
      </c>
      <c r="D255" s="263">
        <v>72.7</v>
      </c>
      <c r="E255" s="263">
        <f t="shared" si="5"/>
        <v>33.990333062550768</v>
      </c>
      <c r="K255" s="263">
        <v>-2.7770000000000001</v>
      </c>
      <c r="L255" s="263">
        <v>0.65600000000000003</v>
      </c>
      <c r="N255" s="318" t="s">
        <v>4868</v>
      </c>
      <c r="O255" s="403">
        <v>18.896767919126098</v>
      </c>
      <c r="P255" s="403">
        <v>19.5957358552198</v>
      </c>
      <c r="Q255" s="403">
        <v>20.882477058560799</v>
      </c>
      <c r="R255" s="403">
        <v>23.066991771755202</v>
      </c>
      <c r="S255" s="403">
        <v>25.270357486224199</v>
      </c>
      <c r="T255" s="403">
        <v>26.5167909312717</v>
      </c>
      <c r="U255" s="403">
        <v>27.2456798105875</v>
      </c>
      <c r="V255" s="403">
        <v>2.1263790601841701</v>
      </c>
      <c r="W255" s="263" t="s">
        <v>4869</v>
      </c>
    </row>
    <row r="256" spans="1:23">
      <c r="A256" s="263" t="s">
        <v>7999</v>
      </c>
      <c r="B256" s="315" t="s">
        <v>4946</v>
      </c>
      <c r="C256" s="263" t="s">
        <v>4894</v>
      </c>
      <c r="D256" s="263">
        <v>73.89</v>
      </c>
      <c r="E256" s="319">
        <f t="shared" si="5"/>
        <v>34</v>
      </c>
      <c r="K256" s="263">
        <v>-2.6349999999999998</v>
      </c>
      <c r="L256" s="263">
        <v>0.8</v>
      </c>
      <c r="N256" s="318" t="s">
        <v>4868</v>
      </c>
      <c r="O256" s="403">
        <v>18.362996588530098</v>
      </c>
      <c r="P256" s="403">
        <v>19.026725824403499</v>
      </c>
      <c r="Q256" s="403">
        <v>20.316690495854498</v>
      </c>
      <c r="R256" s="403">
        <v>22.523973391842699</v>
      </c>
      <c r="S256" s="403">
        <v>24.769978300209502</v>
      </c>
      <c r="T256" s="403">
        <v>26.0652241125809</v>
      </c>
      <c r="U256" s="403">
        <v>26.723426678100399</v>
      </c>
      <c r="V256" s="403">
        <v>2.1432749101705202</v>
      </c>
      <c r="W256" s="263" t="s">
        <v>4869</v>
      </c>
    </row>
    <row r="257" spans="1:23">
      <c r="A257" s="263" t="s">
        <v>8000</v>
      </c>
      <c r="B257" s="315" t="s">
        <v>4946</v>
      </c>
      <c r="C257" s="263" t="s">
        <v>4895</v>
      </c>
      <c r="D257" s="263">
        <v>74.72</v>
      </c>
      <c r="E257" s="263">
        <f>34+0.63*(D257-73.89)/(147.71-73.89)</f>
        <v>34.007083446220534</v>
      </c>
      <c r="K257" s="263">
        <v>-2.907</v>
      </c>
      <c r="L257" s="263">
        <v>0.95699999999999996</v>
      </c>
      <c r="N257" s="318" t="s">
        <v>4868</v>
      </c>
      <c r="O257" s="403">
        <v>19.3906401589913</v>
      </c>
      <c r="P257" s="403">
        <v>20.0564832019999</v>
      </c>
      <c r="Q257" s="403">
        <v>21.314421715289299</v>
      </c>
      <c r="R257" s="403">
        <v>23.537080654721699</v>
      </c>
      <c r="S257" s="403">
        <v>25.763066211155198</v>
      </c>
      <c r="T257" s="403">
        <v>27.0266858560184</v>
      </c>
      <c r="U257" s="403">
        <v>27.8045338786801</v>
      </c>
      <c r="V257" s="403">
        <v>2.14493855906756</v>
      </c>
      <c r="W257" s="263" t="s">
        <v>4869</v>
      </c>
    </row>
    <row r="258" spans="1:23">
      <c r="A258" s="263" t="s">
        <v>8001</v>
      </c>
      <c r="B258" s="315" t="s">
        <v>4946</v>
      </c>
      <c r="C258" s="263" t="s">
        <v>4896</v>
      </c>
      <c r="D258" s="263">
        <v>75.67</v>
      </c>
      <c r="E258" s="261">
        <f t="shared" ref="E258:E306" si="6">34+0.63*(D258-73.89)/(147.71-73.89)</f>
        <v>34.015191005147656</v>
      </c>
      <c r="F258" s="261"/>
      <c r="G258" s="261"/>
      <c r="H258" s="261"/>
      <c r="I258" s="261"/>
      <c r="J258" s="261"/>
      <c r="K258" s="261">
        <v>-3.246</v>
      </c>
      <c r="L258" s="263">
        <v>0.81499999999999995</v>
      </c>
      <c r="N258" s="318" t="s">
        <v>4868</v>
      </c>
      <c r="O258" s="403">
        <v>20.544492278095401</v>
      </c>
      <c r="P258" s="403">
        <v>21.234122113275301</v>
      </c>
      <c r="Q258" s="403">
        <v>22.494655986853399</v>
      </c>
      <c r="R258" s="403">
        <v>24.7070337502477</v>
      </c>
      <c r="S258" s="403">
        <v>26.937568980771999</v>
      </c>
      <c r="T258" s="403">
        <v>28.204547252678498</v>
      </c>
      <c r="U258" s="403">
        <v>28.878515789882101</v>
      </c>
      <c r="V258" s="403">
        <v>2.1227357269973801</v>
      </c>
      <c r="W258" s="263" t="s">
        <v>4869</v>
      </c>
    </row>
    <row r="259" spans="1:23">
      <c r="A259" s="263" t="s">
        <v>8002</v>
      </c>
      <c r="B259" s="315" t="s">
        <v>4946</v>
      </c>
      <c r="C259" s="263" t="s">
        <v>4897</v>
      </c>
      <c r="D259" s="263">
        <v>76</v>
      </c>
      <c r="E259" s="261">
        <f t="shared" si="6"/>
        <v>34.018007315090763</v>
      </c>
      <c r="F259" s="261"/>
      <c r="G259" s="261"/>
      <c r="H259" s="261"/>
      <c r="I259" s="261"/>
      <c r="J259" s="261"/>
      <c r="K259" s="261">
        <v>-3.2269999999999999</v>
      </c>
      <c r="L259" s="263">
        <v>0.81100000000000005</v>
      </c>
      <c r="N259" s="318" t="s">
        <v>4868</v>
      </c>
      <c r="O259" s="403">
        <v>20.424228870392099</v>
      </c>
      <c r="P259" s="403">
        <v>21.1018682504846</v>
      </c>
      <c r="Q259" s="403">
        <v>22.443973464810899</v>
      </c>
      <c r="R259" s="403">
        <v>24.629474027253401</v>
      </c>
      <c r="S259" s="403">
        <v>26.820339372845801</v>
      </c>
      <c r="T259" s="403">
        <v>28.0773460379014</v>
      </c>
      <c r="U259" s="403">
        <v>28.769702146384599</v>
      </c>
      <c r="V259" s="403">
        <v>2.1219455668362199</v>
      </c>
      <c r="W259" s="263" t="s">
        <v>4869</v>
      </c>
    </row>
    <row r="260" spans="1:23">
      <c r="A260" s="263" t="s">
        <v>8003</v>
      </c>
      <c r="B260" s="315" t="s">
        <v>4946</v>
      </c>
      <c r="C260" s="263" t="s">
        <v>4898</v>
      </c>
      <c r="D260" s="263">
        <v>77.89</v>
      </c>
      <c r="E260" s="261">
        <f t="shared" si="6"/>
        <v>34.034137090219453</v>
      </c>
      <c r="F260" s="261"/>
      <c r="G260" s="261"/>
      <c r="H260" s="261"/>
      <c r="I260" s="261"/>
      <c r="J260" s="261"/>
      <c r="K260" s="261">
        <v>-3.121</v>
      </c>
      <c r="L260" s="263">
        <v>1.038</v>
      </c>
      <c r="N260" s="318" t="s">
        <v>4868</v>
      </c>
      <c r="O260" s="403">
        <v>20.122190028551099</v>
      </c>
      <c r="P260" s="403">
        <v>20.766132063747101</v>
      </c>
      <c r="Q260" s="403">
        <v>22.090169386419099</v>
      </c>
      <c r="R260" s="403">
        <v>24.2814878193773</v>
      </c>
      <c r="S260" s="403">
        <v>26.4947918252021</v>
      </c>
      <c r="T260" s="403">
        <v>27.755429932041999</v>
      </c>
      <c r="U260" s="403">
        <v>28.4036294222247</v>
      </c>
      <c r="V260" s="403">
        <v>2.1343007593730099</v>
      </c>
      <c r="W260" s="263" t="s">
        <v>4869</v>
      </c>
    </row>
    <row r="261" spans="1:23">
      <c r="A261" s="263" t="s">
        <v>8004</v>
      </c>
      <c r="B261" s="315" t="s">
        <v>4946</v>
      </c>
      <c r="C261" s="263" t="s">
        <v>4899</v>
      </c>
      <c r="D261" s="263">
        <v>80.69</v>
      </c>
      <c r="E261" s="261">
        <f t="shared" si="6"/>
        <v>34.058033053373073</v>
      </c>
      <c r="F261" s="261"/>
      <c r="G261" s="261"/>
      <c r="H261" s="261"/>
      <c r="I261" s="261"/>
      <c r="J261" s="261"/>
      <c r="K261" s="261">
        <v>-2.9830000000000001</v>
      </c>
      <c r="L261" s="263">
        <v>1.1240000000000001</v>
      </c>
      <c r="N261" s="318" t="s">
        <v>4868</v>
      </c>
      <c r="O261" s="403">
        <v>19.603800873727501</v>
      </c>
      <c r="P261" s="403">
        <v>20.220540785686101</v>
      </c>
      <c r="Q261" s="403">
        <v>21.557614071477801</v>
      </c>
      <c r="R261" s="403">
        <v>23.758172258133399</v>
      </c>
      <c r="S261" s="403">
        <v>25.953862143731499</v>
      </c>
      <c r="T261" s="403">
        <v>27.233656848767499</v>
      </c>
      <c r="U261" s="403">
        <v>27.851535071039599</v>
      </c>
      <c r="V261" s="403">
        <v>2.1169367917958799</v>
      </c>
      <c r="W261" s="263" t="s">
        <v>4869</v>
      </c>
    </row>
    <row r="262" spans="1:23">
      <c r="A262" s="263" t="s">
        <v>8005</v>
      </c>
      <c r="B262" s="315" t="s">
        <v>4946</v>
      </c>
      <c r="C262" s="263" t="s">
        <v>4900</v>
      </c>
      <c r="D262" s="263">
        <v>81.790000000000006</v>
      </c>
      <c r="E262" s="263">
        <f t="shared" si="6"/>
        <v>34.06742075318342</v>
      </c>
      <c r="K262" s="263">
        <v>-2.9510000000000001</v>
      </c>
      <c r="L262" s="263">
        <v>1.0640000000000001</v>
      </c>
      <c r="N262" s="318" t="s">
        <v>4868</v>
      </c>
      <c r="O262" s="403">
        <v>19.5093378386401</v>
      </c>
      <c r="P262" s="403">
        <v>20.154290414944398</v>
      </c>
      <c r="Q262" s="403">
        <v>21.426873900623999</v>
      </c>
      <c r="R262" s="403">
        <v>23.649915973389099</v>
      </c>
      <c r="S262" s="403">
        <v>25.8790597285793</v>
      </c>
      <c r="T262" s="403">
        <v>27.151022198597101</v>
      </c>
      <c r="U262" s="403">
        <v>27.797307251968199</v>
      </c>
      <c r="V262" s="403">
        <v>2.1390223197707599</v>
      </c>
      <c r="W262" s="263" t="s">
        <v>4869</v>
      </c>
    </row>
    <row r="263" spans="1:23">
      <c r="A263" s="263" t="s">
        <v>8006</v>
      </c>
      <c r="B263" s="315" t="s">
        <v>4946</v>
      </c>
      <c r="C263" s="263" t="s">
        <v>4901</v>
      </c>
      <c r="D263" s="263">
        <v>82.59</v>
      </c>
      <c r="E263" s="263">
        <f t="shared" si="6"/>
        <v>34.07424817122731</v>
      </c>
      <c r="K263" s="263">
        <v>-2.9729999999999999</v>
      </c>
      <c r="L263" s="263">
        <v>1.0129999999999999</v>
      </c>
      <c r="N263" s="318" t="s">
        <v>4868</v>
      </c>
      <c r="O263" s="403">
        <v>19.4823335715285</v>
      </c>
      <c r="P263" s="403">
        <v>20.188693121812999</v>
      </c>
      <c r="Q263" s="403">
        <v>21.511271013862899</v>
      </c>
      <c r="R263" s="403">
        <v>23.685195345355499</v>
      </c>
      <c r="S263" s="403">
        <v>25.8375558067955</v>
      </c>
      <c r="T263" s="403">
        <v>27.152945980282801</v>
      </c>
      <c r="U263" s="403">
        <v>27.825839467344899</v>
      </c>
      <c r="V263" s="403">
        <v>2.1226858345348698</v>
      </c>
      <c r="W263" s="263" t="s">
        <v>4869</v>
      </c>
    </row>
    <row r="264" spans="1:23">
      <c r="A264" s="263" t="s">
        <v>8007</v>
      </c>
      <c r="B264" s="315" t="s">
        <v>4946</v>
      </c>
      <c r="C264" s="263" t="s">
        <v>4902</v>
      </c>
      <c r="D264" s="263">
        <v>89.6</v>
      </c>
      <c r="E264" s="263">
        <f t="shared" si="6"/>
        <v>34.134073421836902</v>
      </c>
      <c r="K264" s="263">
        <v>-3.0760000000000001</v>
      </c>
      <c r="L264" s="263">
        <v>0.86499999999999999</v>
      </c>
      <c r="N264" s="318" t="s">
        <v>4868</v>
      </c>
      <c r="O264" s="403">
        <v>19.961694486507799</v>
      </c>
      <c r="P264" s="403">
        <v>20.6726690874974</v>
      </c>
      <c r="Q264" s="403">
        <v>21.953187240418899</v>
      </c>
      <c r="R264" s="403">
        <v>24.131382455389598</v>
      </c>
      <c r="S264" s="403">
        <v>26.334823386630301</v>
      </c>
      <c r="T264" s="403">
        <v>27.603955899639399</v>
      </c>
      <c r="U264" s="403">
        <v>28.281636833086701</v>
      </c>
      <c r="V264" s="403">
        <v>2.1107095526166599</v>
      </c>
      <c r="W264" s="263" t="s">
        <v>4869</v>
      </c>
    </row>
    <row r="265" spans="1:23">
      <c r="A265" s="263" t="s">
        <v>8008</v>
      </c>
      <c r="B265" s="315" t="s">
        <v>4946</v>
      </c>
      <c r="C265" s="263" t="s">
        <v>4903</v>
      </c>
      <c r="D265" s="263">
        <v>90.91</v>
      </c>
      <c r="E265" s="263">
        <f t="shared" si="6"/>
        <v>34.145253318883775</v>
      </c>
      <c r="K265" s="263">
        <v>-3.05</v>
      </c>
      <c r="L265" s="263">
        <v>0.84399999999999997</v>
      </c>
      <c r="N265" s="318" t="s">
        <v>4868</v>
      </c>
      <c r="O265" s="403">
        <v>19.770046887565702</v>
      </c>
      <c r="P265" s="403">
        <v>20.481047185163799</v>
      </c>
      <c r="Q265" s="403">
        <v>21.8401556285915</v>
      </c>
      <c r="R265" s="403">
        <v>24.0120210168939</v>
      </c>
      <c r="S265" s="403">
        <v>26.174894507339499</v>
      </c>
      <c r="T265" s="403">
        <v>27.493468014453502</v>
      </c>
      <c r="U265" s="403">
        <v>28.155235081166701</v>
      </c>
      <c r="V265" s="403">
        <v>2.1304654009599999</v>
      </c>
      <c r="W265" s="263" t="s">
        <v>4869</v>
      </c>
    </row>
    <row r="266" spans="1:23">
      <c r="A266" s="263" t="s">
        <v>8009</v>
      </c>
      <c r="B266" s="315" t="s">
        <v>4946</v>
      </c>
      <c r="C266" s="263" t="s">
        <v>4904</v>
      </c>
      <c r="D266" s="263">
        <v>91.9</v>
      </c>
      <c r="E266" s="263">
        <f t="shared" si="6"/>
        <v>34.153702248713088</v>
      </c>
      <c r="K266" s="263">
        <v>-2.883</v>
      </c>
      <c r="L266" s="263">
        <v>0.89200000000000002</v>
      </c>
      <c r="N266" s="318" t="s">
        <v>4868</v>
      </c>
      <c r="O266" s="403">
        <v>19.2801621476804</v>
      </c>
      <c r="P266" s="403">
        <v>19.911706427714101</v>
      </c>
      <c r="Q266" s="403">
        <v>21.272594984148402</v>
      </c>
      <c r="R266" s="403">
        <v>23.442663746072999</v>
      </c>
      <c r="S266" s="403">
        <v>25.6130176288945</v>
      </c>
      <c r="T266" s="403">
        <v>26.933770644339301</v>
      </c>
      <c r="U266" s="403">
        <v>27.592513580602599</v>
      </c>
      <c r="V266" s="403">
        <v>2.1181282628943001</v>
      </c>
      <c r="W266" s="263" t="s">
        <v>4869</v>
      </c>
    </row>
    <row r="267" spans="1:23">
      <c r="A267" s="263" t="s">
        <v>8010</v>
      </c>
      <c r="B267" s="315" t="s">
        <v>4946</v>
      </c>
      <c r="C267" s="263" t="s">
        <v>4905</v>
      </c>
      <c r="D267" s="263">
        <v>92.85</v>
      </c>
      <c r="E267" s="263">
        <f t="shared" si="6"/>
        <v>34.161809807640203</v>
      </c>
      <c r="K267" s="263">
        <v>-3.1880000000000002</v>
      </c>
      <c r="L267" s="263">
        <v>0.77400000000000002</v>
      </c>
      <c r="N267" s="318" t="s">
        <v>4868</v>
      </c>
      <c r="O267" s="403">
        <v>20.291901259985199</v>
      </c>
      <c r="P267" s="403">
        <v>21.020070899615501</v>
      </c>
      <c r="Q267" s="403">
        <v>22.356180584949598</v>
      </c>
      <c r="R267" s="403">
        <v>24.512960320828</v>
      </c>
      <c r="S267" s="403">
        <v>26.7011832439157</v>
      </c>
      <c r="T267" s="403">
        <v>27.9615924170398</v>
      </c>
      <c r="U267" s="403">
        <v>28.630349143632898</v>
      </c>
      <c r="V267" s="403">
        <v>2.1135877852734799</v>
      </c>
      <c r="W267" s="263" t="s">
        <v>4869</v>
      </c>
    </row>
    <row r="268" spans="1:23">
      <c r="A268" s="263" t="s">
        <v>8011</v>
      </c>
      <c r="B268" s="315" t="s">
        <v>4946</v>
      </c>
      <c r="C268" s="263" t="s">
        <v>4906</v>
      </c>
      <c r="D268" s="263">
        <v>93.7</v>
      </c>
      <c r="E268" s="263">
        <f t="shared" si="6"/>
        <v>34.16906393931184</v>
      </c>
      <c r="K268" s="263">
        <v>-3.0489999999999999</v>
      </c>
      <c r="L268" s="263">
        <v>0.98799999999999999</v>
      </c>
      <c r="N268" s="318" t="s">
        <v>4868</v>
      </c>
      <c r="O268" s="403">
        <v>19.795535319761001</v>
      </c>
      <c r="P268" s="403">
        <v>20.508570033703599</v>
      </c>
      <c r="Q268" s="403">
        <v>21.7932798760691</v>
      </c>
      <c r="R268" s="403">
        <v>24.015253272416398</v>
      </c>
      <c r="S268" s="403">
        <v>26.224662264040699</v>
      </c>
      <c r="T268" s="403">
        <v>27.496966804260801</v>
      </c>
      <c r="U268" s="403">
        <v>28.187056723367299</v>
      </c>
      <c r="V268" s="403">
        <v>2.13470421709436</v>
      </c>
      <c r="W268" s="263" t="s">
        <v>4869</v>
      </c>
    </row>
    <row r="269" spans="1:23">
      <c r="A269" s="263" t="s">
        <v>8012</v>
      </c>
      <c r="B269" s="315" t="s">
        <v>4946</v>
      </c>
      <c r="C269" s="263" t="s">
        <v>4907</v>
      </c>
      <c r="D269" s="263">
        <v>95.02</v>
      </c>
      <c r="E269" s="263">
        <f t="shared" si="6"/>
        <v>34.180329179084261</v>
      </c>
      <c r="K269" s="263">
        <v>-2.956</v>
      </c>
      <c r="L269" s="263">
        <v>1.0409999999999999</v>
      </c>
      <c r="N269" s="318" t="s">
        <v>4868</v>
      </c>
      <c r="O269" s="403">
        <v>19.615014486711299</v>
      </c>
      <c r="P269" s="403">
        <v>20.2452179056597</v>
      </c>
      <c r="Q269" s="403">
        <v>21.5004113258926</v>
      </c>
      <c r="R269" s="403">
        <v>23.7144485219922</v>
      </c>
      <c r="S269" s="403">
        <v>25.900556683464799</v>
      </c>
      <c r="T269" s="403">
        <v>27.213144601130502</v>
      </c>
      <c r="U269" s="403">
        <v>27.871413324076599</v>
      </c>
      <c r="V269" s="403">
        <v>2.12158111536908</v>
      </c>
      <c r="W269" s="263" t="s">
        <v>4869</v>
      </c>
    </row>
    <row r="270" spans="1:23">
      <c r="A270" s="263" t="s">
        <v>8013</v>
      </c>
      <c r="B270" s="315" t="s">
        <v>4946</v>
      </c>
      <c r="C270" s="263" t="s">
        <v>4908</v>
      </c>
      <c r="D270" s="263">
        <v>96.6</v>
      </c>
      <c r="E270" s="263">
        <f t="shared" si="6"/>
        <v>34.193813329720946</v>
      </c>
      <c r="K270" s="263">
        <v>-3.0049999999999999</v>
      </c>
      <c r="L270" s="263">
        <v>0.97099999999999997</v>
      </c>
      <c r="N270" s="318" t="s">
        <v>4868</v>
      </c>
      <c r="O270" s="403">
        <v>19.7040551000267</v>
      </c>
      <c r="P270" s="403">
        <v>20.408828635034801</v>
      </c>
      <c r="Q270" s="403">
        <v>21.631222616950801</v>
      </c>
      <c r="R270" s="403">
        <v>23.859440822035999</v>
      </c>
      <c r="S270" s="403">
        <v>26.079395865314101</v>
      </c>
      <c r="T270" s="403">
        <v>27.4068821304834</v>
      </c>
      <c r="U270" s="403">
        <v>28.133641652609001</v>
      </c>
      <c r="V270" s="403">
        <v>2.1483128230798099</v>
      </c>
      <c r="W270" s="263" t="s">
        <v>4869</v>
      </c>
    </row>
    <row r="271" spans="1:23">
      <c r="A271" s="263" t="s">
        <v>8014</v>
      </c>
      <c r="B271" s="315" t="s">
        <v>4946</v>
      </c>
      <c r="C271" s="263" t="s">
        <v>4909</v>
      </c>
      <c r="D271" s="263">
        <v>97.55</v>
      </c>
      <c r="E271" s="263">
        <f t="shared" si="6"/>
        <v>34.201920888648061</v>
      </c>
      <c r="K271" s="263">
        <v>-3.1760000000000002</v>
      </c>
      <c r="L271" s="263">
        <v>1.0920000000000001</v>
      </c>
      <c r="N271" s="318" t="s">
        <v>4868</v>
      </c>
      <c r="O271" s="403">
        <v>20.286659722124401</v>
      </c>
      <c r="P271" s="403">
        <v>20.915382797452502</v>
      </c>
      <c r="Q271" s="403">
        <v>22.254447857794201</v>
      </c>
      <c r="R271" s="403">
        <v>24.459820056790299</v>
      </c>
      <c r="S271" s="403">
        <v>26.697948196257698</v>
      </c>
      <c r="T271" s="403">
        <v>27.984740880353801</v>
      </c>
      <c r="U271" s="403">
        <v>28.699811332615599</v>
      </c>
      <c r="V271" s="403">
        <v>2.1444920463499901</v>
      </c>
      <c r="W271" s="263" t="s">
        <v>4869</v>
      </c>
    </row>
    <row r="272" spans="1:23">
      <c r="A272" s="263" t="s">
        <v>8015</v>
      </c>
      <c r="B272" s="315" t="s">
        <v>4946</v>
      </c>
      <c r="C272" s="263" t="s">
        <v>4910</v>
      </c>
      <c r="D272" s="263">
        <v>102.81</v>
      </c>
      <c r="E272" s="263">
        <f t="shared" si="6"/>
        <v>34.24681116228664</v>
      </c>
      <c r="K272" s="263">
        <v>-3.0059999999999998</v>
      </c>
      <c r="L272" s="263">
        <v>1.0569999999999999</v>
      </c>
      <c r="N272" s="318" t="s">
        <v>4868</v>
      </c>
      <c r="O272" s="403">
        <v>19.689068126775201</v>
      </c>
      <c r="P272" s="403">
        <v>20.3475274215231</v>
      </c>
      <c r="Q272" s="403">
        <v>21.696117961805399</v>
      </c>
      <c r="R272" s="403">
        <v>23.875782732082499</v>
      </c>
      <c r="S272" s="403">
        <v>26.110656027479202</v>
      </c>
      <c r="T272" s="403">
        <v>27.313159127165601</v>
      </c>
      <c r="U272" s="403">
        <v>27.981798854009501</v>
      </c>
      <c r="V272" s="403">
        <v>2.1210797885193502</v>
      </c>
      <c r="W272" s="263" t="s">
        <v>4869</v>
      </c>
    </row>
    <row r="273" spans="1:23">
      <c r="A273" s="263" t="s">
        <v>8016</v>
      </c>
      <c r="B273" s="315" t="s">
        <v>4946</v>
      </c>
      <c r="C273" s="263" t="s">
        <v>4911</v>
      </c>
      <c r="D273" s="263">
        <v>103.93</v>
      </c>
      <c r="E273" s="263">
        <f t="shared" si="6"/>
        <v>34.25636954754809</v>
      </c>
      <c r="K273" s="263">
        <v>-3.1579999999999999</v>
      </c>
      <c r="L273" s="263">
        <v>1.1000000000000001</v>
      </c>
      <c r="N273" s="318" t="s">
        <v>4868</v>
      </c>
      <c r="O273" s="403">
        <v>20.275585332430101</v>
      </c>
      <c r="P273" s="403">
        <v>20.8943152529353</v>
      </c>
      <c r="Q273" s="403">
        <v>22.205896648968899</v>
      </c>
      <c r="R273" s="403">
        <v>24.418201301463299</v>
      </c>
      <c r="S273" s="403">
        <v>26.6045715268164</v>
      </c>
      <c r="T273" s="403">
        <v>27.957320646998301</v>
      </c>
      <c r="U273" s="403">
        <v>28.604913342536602</v>
      </c>
      <c r="V273" s="403">
        <v>2.12482222576695</v>
      </c>
      <c r="W273" s="263" t="s">
        <v>4869</v>
      </c>
    </row>
    <row r="274" spans="1:23">
      <c r="A274" s="263" t="s">
        <v>8017</v>
      </c>
      <c r="B274" s="315" t="s">
        <v>4946</v>
      </c>
      <c r="C274" s="263" t="s">
        <v>4912</v>
      </c>
      <c r="D274" s="263">
        <v>103.01</v>
      </c>
      <c r="E274" s="263">
        <f t="shared" si="6"/>
        <v>34.248518016797618</v>
      </c>
      <c r="K274" s="263">
        <v>-3.0270000000000001</v>
      </c>
      <c r="L274" s="263">
        <v>1.115</v>
      </c>
      <c r="N274" s="318" t="s">
        <v>4868</v>
      </c>
      <c r="O274" s="403">
        <v>19.7828549943913</v>
      </c>
      <c r="P274" s="403">
        <v>20.460234339035502</v>
      </c>
      <c r="Q274" s="403">
        <v>21.736540927481201</v>
      </c>
      <c r="R274" s="403">
        <v>23.975719422442602</v>
      </c>
      <c r="S274" s="403">
        <v>26.211366394384498</v>
      </c>
      <c r="T274" s="403">
        <v>27.477522740942</v>
      </c>
      <c r="U274" s="403">
        <v>28.160344429610799</v>
      </c>
      <c r="V274" s="403">
        <v>2.1518530712486799</v>
      </c>
      <c r="W274" s="263" t="s">
        <v>4869</v>
      </c>
    </row>
    <row r="275" spans="1:23">
      <c r="A275" s="263" t="s">
        <v>8018</v>
      </c>
      <c r="B275" s="315" t="s">
        <v>4946</v>
      </c>
      <c r="C275" s="263" t="s">
        <v>4913</v>
      </c>
      <c r="D275" s="263">
        <v>104</v>
      </c>
      <c r="E275" s="263">
        <f t="shared" si="6"/>
        <v>34.256966946626932</v>
      </c>
      <c r="K275" s="263">
        <v>-2.798</v>
      </c>
      <c r="L275" s="263">
        <v>1.069</v>
      </c>
      <c r="N275" s="318" t="s">
        <v>4868</v>
      </c>
      <c r="O275" s="403">
        <v>19.0206502320897</v>
      </c>
      <c r="P275" s="403">
        <v>19.7009778915216</v>
      </c>
      <c r="Q275" s="403">
        <v>20.929402599987402</v>
      </c>
      <c r="R275" s="403">
        <v>23.138539831961701</v>
      </c>
      <c r="S275" s="403">
        <v>25.367516910545</v>
      </c>
      <c r="T275" s="403">
        <v>26.723469589277201</v>
      </c>
      <c r="U275" s="403">
        <v>27.381336440775701</v>
      </c>
      <c r="V275" s="403">
        <v>2.1331524837206599</v>
      </c>
      <c r="W275" s="263" t="s">
        <v>4869</v>
      </c>
    </row>
    <row r="276" spans="1:23">
      <c r="A276" s="263" t="s">
        <v>8019</v>
      </c>
      <c r="B276" s="315" t="s">
        <v>4946</v>
      </c>
      <c r="C276" s="263" t="s">
        <v>4914</v>
      </c>
      <c r="D276" s="263">
        <v>105.23</v>
      </c>
      <c r="E276" s="263">
        <f t="shared" si="6"/>
        <v>34.267464101869415</v>
      </c>
      <c r="K276" s="263">
        <v>-2.871</v>
      </c>
      <c r="L276" s="263">
        <v>1.113</v>
      </c>
      <c r="N276" s="318" t="s">
        <v>4868</v>
      </c>
      <c r="O276" s="403">
        <v>19.215348823793601</v>
      </c>
      <c r="P276" s="403">
        <v>19.8982153158316</v>
      </c>
      <c r="Q276" s="403">
        <v>21.210265140469499</v>
      </c>
      <c r="R276" s="403">
        <v>23.382524963769999</v>
      </c>
      <c r="S276" s="403">
        <v>25.574532310954201</v>
      </c>
      <c r="T276" s="403">
        <v>26.9517391471149</v>
      </c>
      <c r="U276" s="403">
        <v>27.641515642406102</v>
      </c>
      <c r="V276" s="403">
        <v>2.1428004402573899</v>
      </c>
      <c r="W276" s="263" t="s">
        <v>4869</v>
      </c>
    </row>
    <row r="277" spans="1:23">
      <c r="A277" s="263" t="s">
        <v>8020</v>
      </c>
      <c r="B277" s="315" t="s">
        <v>4946</v>
      </c>
      <c r="C277" s="263" t="s">
        <v>4915</v>
      </c>
      <c r="D277" s="263">
        <v>107.18</v>
      </c>
      <c r="E277" s="263">
        <f t="shared" si="6"/>
        <v>34.284105933351398</v>
      </c>
      <c r="K277" s="263">
        <v>-3.1589999999999998</v>
      </c>
      <c r="L277" s="263">
        <v>1.0780000000000001</v>
      </c>
      <c r="N277" s="318" t="s">
        <v>4868</v>
      </c>
      <c r="O277" s="403">
        <v>20.214784253910601</v>
      </c>
      <c r="P277" s="403">
        <v>20.9005535252846</v>
      </c>
      <c r="Q277" s="403">
        <v>22.173011542937498</v>
      </c>
      <c r="R277" s="403">
        <v>24.387091367498599</v>
      </c>
      <c r="S277" s="403">
        <v>26.614563638915499</v>
      </c>
      <c r="T277" s="403">
        <v>27.923730868110301</v>
      </c>
      <c r="U277" s="403">
        <v>28.598726767085701</v>
      </c>
      <c r="V277" s="403">
        <v>2.14628361610729</v>
      </c>
      <c r="W277" s="263" t="s">
        <v>4869</v>
      </c>
    </row>
    <row r="278" spans="1:23">
      <c r="A278" s="263" t="s">
        <v>8021</v>
      </c>
      <c r="B278" s="315" t="s">
        <v>4946</v>
      </c>
      <c r="C278" s="263" t="s">
        <v>4916</v>
      </c>
      <c r="D278" s="263">
        <v>108.45</v>
      </c>
      <c r="E278" s="263">
        <f t="shared" si="6"/>
        <v>34.294944459496072</v>
      </c>
      <c r="K278" s="263">
        <v>-3.1579999999999999</v>
      </c>
      <c r="L278" s="263">
        <v>1.008</v>
      </c>
      <c r="N278" s="318" t="s">
        <v>4868</v>
      </c>
      <c r="O278" s="403">
        <v>20.1828827792555</v>
      </c>
      <c r="P278" s="403">
        <v>20.872031833739701</v>
      </c>
      <c r="Q278" s="403">
        <v>22.202173408174001</v>
      </c>
      <c r="R278" s="403">
        <v>24.404137430916698</v>
      </c>
      <c r="S278" s="403">
        <v>26.622596768651398</v>
      </c>
      <c r="T278" s="403">
        <v>27.921825493373799</v>
      </c>
      <c r="U278" s="403">
        <v>28.5932696993383</v>
      </c>
      <c r="V278" s="403">
        <v>2.1473109337517098</v>
      </c>
      <c r="W278" s="263" t="s">
        <v>4869</v>
      </c>
    </row>
    <row r="279" spans="1:23">
      <c r="A279" s="263" t="s">
        <v>8022</v>
      </c>
      <c r="B279" s="315" t="s">
        <v>4946</v>
      </c>
      <c r="C279" s="263" t="s">
        <v>4917</v>
      </c>
      <c r="D279" s="263">
        <v>109.73</v>
      </c>
      <c r="E279" s="263">
        <f t="shared" si="6"/>
        <v>34.305868328366294</v>
      </c>
      <c r="K279" s="263">
        <v>-3.0259999999999998</v>
      </c>
      <c r="L279" s="263">
        <v>1.0029999999999999</v>
      </c>
      <c r="N279" s="318" t="s">
        <v>4868</v>
      </c>
      <c r="O279" s="403">
        <v>19.734963263509702</v>
      </c>
      <c r="P279" s="403">
        <v>20.366996961213101</v>
      </c>
      <c r="Q279" s="403">
        <v>21.714368023952101</v>
      </c>
      <c r="R279" s="403">
        <v>23.915869709429</v>
      </c>
      <c r="S279" s="403">
        <v>26.144658999362999</v>
      </c>
      <c r="T279" s="403">
        <v>27.455776096215299</v>
      </c>
      <c r="U279" s="403">
        <v>28.101360500769399</v>
      </c>
      <c r="V279" s="403">
        <v>2.1443771026971898</v>
      </c>
      <c r="W279" s="263" t="s">
        <v>4869</v>
      </c>
    </row>
    <row r="280" spans="1:23">
      <c r="A280" s="263" t="s">
        <v>8023</v>
      </c>
      <c r="B280" s="315" t="s">
        <v>4946</v>
      </c>
      <c r="C280" s="263" t="s">
        <v>4918</v>
      </c>
      <c r="D280" s="263">
        <v>110.98</v>
      </c>
      <c r="E280" s="263">
        <f t="shared" si="6"/>
        <v>34.316536169059873</v>
      </c>
      <c r="K280" s="263">
        <v>-3.1139999999999999</v>
      </c>
      <c r="L280" s="263">
        <v>1.147</v>
      </c>
      <c r="N280" s="318" t="s">
        <v>4868</v>
      </c>
      <c r="O280" s="403">
        <v>20.161644374931001</v>
      </c>
      <c r="P280" s="403">
        <v>20.826776318812701</v>
      </c>
      <c r="Q280" s="403">
        <v>22.1176728215822</v>
      </c>
      <c r="R280" s="403">
        <v>24.289217261648002</v>
      </c>
      <c r="S280" s="403">
        <v>26.494863755249099</v>
      </c>
      <c r="T280" s="403">
        <v>27.826025675395702</v>
      </c>
      <c r="U280" s="403">
        <v>28.4868430851676</v>
      </c>
      <c r="V280" s="403">
        <v>2.1212648681356199</v>
      </c>
      <c r="W280" s="263" t="s">
        <v>4869</v>
      </c>
    </row>
    <row r="281" spans="1:23">
      <c r="A281" s="263" t="s">
        <v>8024</v>
      </c>
      <c r="B281" s="315" t="s">
        <v>4946</v>
      </c>
      <c r="C281" s="263" t="s">
        <v>4919</v>
      </c>
      <c r="D281" s="263">
        <v>113.66</v>
      </c>
      <c r="E281" s="263">
        <f t="shared" si="6"/>
        <v>34.339408019506905</v>
      </c>
      <c r="K281" s="263">
        <v>-2.7949999999999999</v>
      </c>
      <c r="L281" s="263">
        <v>1.1000000000000001</v>
      </c>
      <c r="N281" s="318" t="s">
        <v>4868</v>
      </c>
      <c r="O281" s="403">
        <v>19.061489840846601</v>
      </c>
      <c r="P281" s="403">
        <v>19.676190309158699</v>
      </c>
      <c r="Q281" s="403">
        <v>20.912332030488098</v>
      </c>
      <c r="R281" s="403">
        <v>23.1322333749244</v>
      </c>
      <c r="S281" s="403">
        <v>25.340737230179101</v>
      </c>
      <c r="T281" s="403">
        <v>26.664866216443901</v>
      </c>
      <c r="U281" s="403">
        <v>27.373496513679001</v>
      </c>
      <c r="V281" s="403">
        <v>2.1328795437810699</v>
      </c>
      <c r="W281" s="263" t="s">
        <v>4869</v>
      </c>
    </row>
    <row r="282" spans="1:23">
      <c r="A282" s="263" t="s">
        <v>8025</v>
      </c>
      <c r="B282" s="315" t="s">
        <v>4946</v>
      </c>
      <c r="C282" s="263" t="s">
        <v>4920</v>
      </c>
      <c r="D282" s="263">
        <v>114.73</v>
      </c>
      <c r="E282" s="263">
        <f t="shared" si="6"/>
        <v>34.348539691140616</v>
      </c>
      <c r="K282" s="263">
        <v>-2.7829999999999999</v>
      </c>
      <c r="L282" s="263">
        <v>1.089</v>
      </c>
      <c r="N282" s="318" t="s">
        <v>4868</v>
      </c>
      <c r="O282" s="403">
        <v>18.8898083636537</v>
      </c>
      <c r="P282" s="403">
        <v>19.6297906471316</v>
      </c>
      <c r="Q282" s="403">
        <v>20.868031392285101</v>
      </c>
      <c r="R282" s="403">
        <v>23.068748826045098</v>
      </c>
      <c r="S282" s="403">
        <v>25.281809991318401</v>
      </c>
      <c r="T282" s="403">
        <v>26.555736462955501</v>
      </c>
      <c r="U282" s="403">
        <v>27.2330264309767</v>
      </c>
      <c r="V282" s="403">
        <v>2.1251770940928099</v>
      </c>
      <c r="W282" s="263" t="s">
        <v>4869</v>
      </c>
    </row>
    <row r="283" spans="1:23">
      <c r="A283" s="263" t="s">
        <v>8026</v>
      </c>
      <c r="B283" s="315" t="s">
        <v>4946</v>
      </c>
      <c r="C283" s="263" t="s">
        <v>4921</v>
      </c>
      <c r="D283" s="263">
        <v>115.68</v>
      </c>
      <c r="E283" s="263">
        <f t="shared" si="6"/>
        <v>34.356647250067731</v>
      </c>
      <c r="K283" s="263">
        <v>-2.9630000000000001</v>
      </c>
      <c r="L283" s="263">
        <v>1.139</v>
      </c>
      <c r="N283" s="318" t="s">
        <v>4868</v>
      </c>
      <c r="O283" s="403">
        <v>19.5693079698421</v>
      </c>
      <c r="P283" s="403">
        <v>20.188766130438001</v>
      </c>
      <c r="Q283" s="403">
        <v>21.496347257875001</v>
      </c>
      <c r="R283" s="403">
        <v>23.730158037645399</v>
      </c>
      <c r="S283" s="403">
        <v>25.936828263212899</v>
      </c>
      <c r="T283" s="403">
        <v>27.293929017567802</v>
      </c>
      <c r="U283" s="403">
        <v>27.927367792824501</v>
      </c>
      <c r="V283" s="403">
        <v>2.13926837097114</v>
      </c>
      <c r="W283" s="263" t="s">
        <v>4869</v>
      </c>
    </row>
    <row r="284" spans="1:23">
      <c r="A284" s="263" t="s">
        <v>8027</v>
      </c>
      <c r="B284" s="315" t="s">
        <v>4946</v>
      </c>
      <c r="C284" s="263" t="s">
        <v>4922</v>
      </c>
      <c r="D284" s="263">
        <v>116.65</v>
      </c>
      <c r="E284" s="263">
        <f t="shared" si="6"/>
        <v>34.364925494445949</v>
      </c>
      <c r="K284" s="263">
        <v>-3.161</v>
      </c>
      <c r="L284" s="263">
        <v>1.0049999999999999</v>
      </c>
      <c r="N284" s="318" t="s">
        <v>4868</v>
      </c>
      <c r="O284" s="403">
        <v>20.181891806606298</v>
      </c>
      <c r="P284" s="403">
        <v>20.902583960332802</v>
      </c>
      <c r="Q284" s="403">
        <v>22.180199200904699</v>
      </c>
      <c r="R284" s="403">
        <v>24.416808229049</v>
      </c>
      <c r="S284" s="403">
        <v>26.634464993437099</v>
      </c>
      <c r="T284" s="403">
        <v>27.939234948404302</v>
      </c>
      <c r="U284" s="403">
        <v>28.602175714770699</v>
      </c>
      <c r="V284" s="403">
        <v>2.1430201949655099</v>
      </c>
      <c r="W284" s="263" t="s">
        <v>4869</v>
      </c>
    </row>
    <row r="285" spans="1:23">
      <c r="A285" s="263" t="s">
        <v>8028</v>
      </c>
      <c r="B285" s="315" t="s">
        <v>4946</v>
      </c>
      <c r="C285" s="263" t="s">
        <v>4923</v>
      </c>
      <c r="D285" s="263">
        <v>117.7</v>
      </c>
      <c r="E285" s="263">
        <f t="shared" si="6"/>
        <v>34.373886480628556</v>
      </c>
      <c r="K285" s="263">
        <v>-3.0870000000000002</v>
      </c>
      <c r="L285" s="263">
        <v>1.105</v>
      </c>
      <c r="N285" s="318" t="s">
        <v>4868</v>
      </c>
      <c r="O285" s="403">
        <v>19.980636667446799</v>
      </c>
      <c r="P285" s="403">
        <v>20.6187692192863</v>
      </c>
      <c r="Q285" s="403">
        <v>21.906956963716901</v>
      </c>
      <c r="R285" s="403">
        <v>24.1280341172655</v>
      </c>
      <c r="S285" s="403">
        <v>26.331261414263</v>
      </c>
      <c r="T285" s="403">
        <v>27.599639047277499</v>
      </c>
      <c r="U285" s="403">
        <v>28.250141742478</v>
      </c>
      <c r="V285" s="403">
        <v>2.1167596814649601</v>
      </c>
      <c r="W285" s="263" t="s">
        <v>4869</v>
      </c>
    </row>
    <row r="286" spans="1:23">
      <c r="A286" s="263" t="s">
        <v>8029</v>
      </c>
      <c r="B286" s="315" t="s">
        <v>4946</v>
      </c>
      <c r="C286" s="263" t="s">
        <v>4924</v>
      </c>
      <c r="D286" s="263">
        <v>119.71</v>
      </c>
      <c r="E286" s="263">
        <f t="shared" si="6"/>
        <v>34.391040368463834</v>
      </c>
      <c r="K286" s="263">
        <v>-2.9260000000000002</v>
      </c>
      <c r="L286" s="263">
        <v>1.083</v>
      </c>
      <c r="N286" s="318" t="s">
        <v>4868</v>
      </c>
      <c r="O286" s="403">
        <v>19.475695912567399</v>
      </c>
      <c r="P286" s="403">
        <v>20.1578029295733</v>
      </c>
      <c r="Q286" s="403">
        <v>21.433987113268</v>
      </c>
      <c r="R286" s="403">
        <v>23.589384425849801</v>
      </c>
      <c r="S286" s="403">
        <v>25.791482856880101</v>
      </c>
      <c r="T286" s="403">
        <v>27.048104164219101</v>
      </c>
      <c r="U286" s="403">
        <v>27.775445059981202</v>
      </c>
      <c r="V286" s="403">
        <v>2.11290863591914</v>
      </c>
      <c r="W286" s="263" t="s">
        <v>4869</v>
      </c>
    </row>
    <row r="287" spans="1:23">
      <c r="A287" s="263" t="s">
        <v>8030</v>
      </c>
      <c r="B287" s="315" t="s">
        <v>4946</v>
      </c>
      <c r="C287" s="263" t="s">
        <v>4925</v>
      </c>
      <c r="D287" s="263">
        <v>121.05</v>
      </c>
      <c r="E287" s="263">
        <f t="shared" si="6"/>
        <v>34.40247629368735</v>
      </c>
      <c r="K287" s="263">
        <v>-3.2050000000000001</v>
      </c>
      <c r="L287" s="263">
        <v>1.127</v>
      </c>
      <c r="N287" s="318" t="s">
        <v>4868</v>
      </c>
      <c r="O287" s="403">
        <v>20.3126349583052</v>
      </c>
      <c r="P287" s="403">
        <v>21.0372672619845</v>
      </c>
      <c r="Q287" s="403">
        <v>22.3487486395018</v>
      </c>
      <c r="R287" s="403">
        <v>24.551344626668602</v>
      </c>
      <c r="S287" s="403">
        <v>26.7642887500526</v>
      </c>
      <c r="T287" s="403">
        <v>28.105852110838299</v>
      </c>
      <c r="U287" s="403">
        <v>28.8107538069948</v>
      </c>
      <c r="V287" s="403">
        <v>2.1486131033515101</v>
      </c>
      <c r="W287" s="263" t="s">
        <v>4869</v>
      </c>
    </row>
    <row r="288" spans="1:23">
      <c r="A288" s="263" t="s">
        <v>8031</v>
      </c>
      <c r="B288" s="315" t="s">
        <v>4946</v>
      </c>
      <c r="C288" s="263" t="s">
        <v>4926</v>
      </c>
      <c r="D288" s="263">
        <v>122.13</v>
      </c>
      <c r="E288" s="263">
        <f t="shared" si="6"/>
        <v>34.411693308046601</v>
      </c>
      <c r="K288" s="263">
        <v>-3.06</v>
      </c>
      <c r="L288" s="263">
        <v>0.94899999999999995</v>
      </c>
      <c r="N288" s="318" t="s">
        <v>4868</v>
      </c>
      <c r="O288" s="403">
        <v>19.859964977577999</v>
      </c>
      <c r="P288" s="403">
        <v>20.5525514054907</v>
      </c>
      <c r="Q288" s="403">
        <v>21.939910656295201</v>
      </c>
      <c r="R288" s="403">
        <v>24.0873891253474</v>
      </c>
      <c r="S288" s="403">
        <v>26.2936423850675</v>
      </c>
      <c r="T288" s="403">
        <v>27.5856571981926</v>
      </c>
      <c r="U288" s="403">
        <v>28.206023998052</v>
      </c>
      <c r="V288" s="403">
        <v>2.1298633885378302</v>
      </c>
      <c r="W288" s="263" t="s">
        <v>4869</v>
      </c>
    </row>
    <row r="289" spans="1:23">
      <c r="A289" s="263" t="s">
        <v>8032</v>
      </c>
      <c r="B289" s="315" t="s">
        <v>4946</v>
      </c>
      <c r="C289" s="263" t="s">
        <v>4927</v>
      </c>
      <c r="D289" s="263">
        <v>123.64</v>
      </c>
      <c r="E289" s="263">
        <f t="shared" si="6"/>
        <v>34.424580059604445</v>
      </c>
      <c r="K289" s="263">
        <v>-2.8959999999999999</v>
      </c>
      <c r="L289" s="263">
        <v>1.08</v>
      </c>
      <c r="N289" s="318" t="s">
        <v>4868</v>
      </c>
      <c r="O289" s="403">
        <v>19.359644333007001</v>
      </c>
      <c r="P289" s="403">
        <v>19.994232045805798</v>
      </c>
      <c r="Q289" s="403">
        <v>21.258813875208499</v>
      </c>
      <c r="R289" s="403">
        <v>23.465608951021299</v>
      </c>
      <c r="S289" s="403">
        <v>25.7045176662646</v>
      </c>
      <c r="T289" s="403">
        <v>27.010939002536499</v>
      </c>
      <c r="U289" s="403">
        <v>27.633397518882798</v>
      </c>
      <c r="V289" s="403">
        <v>2.13564064325847</v>
      </c>
      <c r="W289" s="263" t="s">
        <v>4869</v>
      </c>
    </row>
    <row r="290" spans="1:23">
      <c r="A290" s="263" t="s">
        <v>8033</v>
      </c>
      <c r="B290" s="315" t="s">
        <v>4946</v>
      </c>
      <c r="C290" s="263" t="s">
        <v>4928</v>
      </c>
      <c r="D290" s="263">
        <v>124.93</v>
      </c>
      <c r="E290" s="263">
        <f t="shared" si="6"/>
        <v>34.435589271200215</v>
      </c>
      <c r="K290" s="263">
        <v>-2.8069999999999999</v>
      </c>
      <c r="L290" s="263">
        <v>1.004</v>
      </c>
      <c r="N290" s="318" t="s">
        <v>4868</v>
      </c>
      <c r="O290" s="403">
        <v>18.9561648314317</v>
      </c>
      <c r="P290" s="403">
        <v>19.609178543305202</v>
      </c>
      <c r="Q290" s="403">
        <v>20.9424250461275</v>
      </c>
      <c r="R290" s="403">
        <v>23.144980599768299</v>
      </c>
      <c r="S290" s="403">
        <v>25.348318336971001</v>
      </c>
      <c r="T290" s="403">
        <v>26.645075124567999</v>
      </c>
      <c r="U290" s="403">
        <v>27.3101129876651</v>
      </c>
      <c r="V290" s="403">
        <v>2.1222242523344201</v>
      </c>
      <c r="W290" s="263" t="s">
        <v>4869</v>
      </c>
    </row>
    <row r="291" spans="1:23">
      <c r="A291" s="263" t="s">
        <v>8034</v>
      </c>
      <c r="B291" s="315" t="s">
        <v>4946</v>
      </c>
      <c r="C291" s="263" t="s">
        <v>4929</v>
      </c>
      <c r="D291" s="263">
        <v>126.81</v>
      </c>
      <c r="E291" s="263">
        <f t="shared" si="6"/>
        <v>34.451633703603356</v>
      </c>
      <c r="K291" s="263">
        <v>-2.6890000000000001</v>
      </c>
      <c r="L291" s="263">
        <v>1.024</v>
      </c>
      <c r="N291" s="318" t="s">
        <v>4868</v>
      </c>
      <c r="O291" s="403">
        <v>18.551130463633001</v>
      </c>
      <c r="P291" s="403">
        <v>19.234871346093101</v>
      </c>
      <c r="Q291" s="403">
        <v>20.558591924413498</v>
      </c>
      <c r="R291" s="403">
        <v>22.757966437294002</v>
      </c>
      <c r="S291" s="403">
        <v>24.968517503395798</v>
      </c>
      <c r="T291" s="403">
        <v>26.2542552899951</v>
      </c>
      <c r="U291" s="403">
        <v>26.948296976465599</v>
      </c>
      <c r="V291" s="403">
        <v>2.1293528146435201</v>
      </c>
      <c r="W291" s="263" t="s">
        <v>4869</v>
      </c>
    </row>
    <row r="292" spans="1:23">
      <c r="A292" s="263" t="s">
        <v>8035</v>
      </c>
      <c r="B292" s="315" t="s">
        <v>4946</v>
      </c>
      <c r="C292" s="263" t="s">
        <v>4930</v>
      </c>
      <c r="D292" s="263">
        <v>127.81</v>
      </c>
      <c r="E292" s="263">
        <f t="shared" si="6"/>
        <v>34.460167976158225</v>
      </c>
      <c r="K292" s="263">
        <v>-2.8180000000000001</v>
      </c>
      <c r="L292" s="263">
        <v>1.0389999999999999</v>
      </c>
      <c r="N292" s="318" t="s">
        <v>4868</v>
      </c>
      <c r="O292" s="403">
        <v>18.940900773161299</v>
      </c>
      <c r="P292" s="403">
        <v>19.6400188774981</v>
      </c>
      <c r="Q292" s="403">
        <v>20.993579639461402</v>
      </c>
      <c r="R292" s="403">
        <v>23.214762699903201</v>
      </c>
      <c r="S292" s="403">
        <v>25.4426294765689</v>
      </c>
      <c r="T292" s="403">
        <v>26.766734839782401</v>
      </c>
      <c r="U292" s="403">
        <v>27.3920494994912</v>
      </c>
      <c r="V292" s="403">
        <v>2.1411262496627601</v>
      </c>
      <c r="W292" s="263" t="s">
        <v>4869</v>
      </c>
    </row>
    <row r="293" spans="1:23">
      <c r="A293" s="263" t="s">
        <v>8036</v>
      </c>
      <c r="B293" s="315" t="s">
        <v>4946</v>
      </c>
      <c r="C293" s="263" t="s">
        <v>4931</v>
      </c>
      <c r="D293" s="263">
        <v>129</v>
      </c>
      <c r="E293" s="263">
        <f t="shared" si="6"/>
        <v>34.470323760498509</v>
      </c>
      <c r="K293" s="263">
        <v>-2.7730000000000001</v>
      </c>
      <c r="L293" s="263">
        <v>1.0609999999999999</v>
      </c>
      <c r="N293" s="318" t="s">
        <v>4868</v>
      </c>
      <c r="O293" s="403">
        <v>18.8201557590648</v>
      </c>
      <c r="P293" s="403">
        <v>19.457816606846901</v>
      </c>
      <c r="Q293" s="403">
        <v>20.856132109534599</v>
      </c>
      <c r="R293" s="403">
        <v>23.0466660664698</v>
      </c>
      <c r="S293" s="403">
        <v>25.271826755973098</v>
      </c>
      <c r="T293" s="403">
        <v>26.5600777088999</v>
      </c>
      <c r="U293" s="403">
        <v>27.198559591665401</v>
      </c>
      <c r="V293" s="403">
        <v>2.1457618402288201</v>
      </c>
      <c r="W293" s="263" t="s">
        <v>4869</v>
      </c>
    </row>
    <row r="294" spans="1:23">
      <c r="A294" s="263" t="s">
        <v>8037</v>
      </c>
      <c r="B294" s="315" t="s">
        <v>4946</v>
      </c>
      <c r="C294" s="263" t="s">
        <v>4932</v>
      </c>
      <c r="D294" s="263">
        <v>130.18</v>
      </c>
      <c r="E294" s="263">
        <f t="shared" si="6"/>
        <v>34.480394202113246</v>
      </c>
      <c r="K294" s="263">
        <v>-2.8719999999999999</v>
      </c>
      <c r="L294" s="263">
        <v>0.95599999999999996</v>
      </c>
      <c r="N294" s="318" t="s">
        <v>4868</v>
      </c>
      <c r="O294" s="403">
        <v>19.171745799412999</v>
      </c>
      <c r="P294" s="403">
        <v>19.938977273151998</v>
      </c>
      <c r="Q294" s="403">
        <v>21.1962824731235</v>
      </c>
      <c r="R294" s="403">
        <v>23.415378185795799</v>
      </c>
      <c r="S294" s="403">
        <v>25.637066670024499</v>
      </c>
      <c r="T294" s="403">
        <v>26.915684705215099</v>
      </c>
      <c r="U294" s="403">
        <v>27.563947171803299</v>
      </c>
      <c r="V294" s="403">
        <v>2.1265339153609002</v>
      </c>
      <c r="W294" s="263" t="s">
        <v>4869</v>
      </c>
    </row>
    <row r="295" spans="1:23">
      <c r="A295" s="263" t="s">
        <v>8038</v>
      </c>
      <c r="B295" s="315" t="s">
        <v>4946</v>
      </c>
      <c r="C295" s="263" t="s">
        <v>4933</v>
      </c>
      <c r="D295" s="263">
        <v>132.79</v>
      </c>
      <c r="E295" s="263">
        <f t="shared" si="6"/>
        <v>34.502668653481443</v>
      </c>
      <c r="K295" s="263">
        <v>-2.8149999999999999</v>
      </c>
      <c r="L295" s="263">
        <v>1.125</v>
      </c>
      <c r="N295" s="318" t="s">
        <v>4868</v>
      </c>
      <c r="O295" s="403">
        <v>18.995425687509201</v>
      </c>
      <c r="P295" s="403">
        <v>19.681703806899801</v>
      </c>
      <c r="Q295" s="403">
        <v>20.975391144864702</v>
      </c>
      <c r="R295" s="403">
        <v>23.160228359876701</v>
      </c>
      <c r="S295" s="403">
        <v>25.352061254298899</v>
      </c>
      <c r="T295" s="403">
        <v>26.6448258813511</v>
      </c>
      <c r="U295" s="403">
        <v>27.317871784114899</v>
      </c>
      <c r="V295" s="403">
        <v>2.1202265465358301</v>
      </c>
      <c r="W295" s="263" t="s">
        <v>4869</v>
      </c>
    </row>
    <row r="296" spans="1:23">
      <c r="A296" s="263" t="s">
        <v>8039</v>
      </c>
      <c r="B296" s="315" t="s">
        <v>4946</v>
      </c>
      <c r="C296" s="263" t="s">
        <v>4934</v>
      </c>
      <c r="D296" s="263">
        <v>134.22999999999999</v>
      </c>
      <c r="E296" s="263">
        <f t="shared" si="6"/>
        <v>34.514958005960445</v>
      </c>
      <c r="K296" s="263">
        <v>-2.9289999999999998</v>
      </c>
      <c r="L296" s="263">
        <v>1.056</v>
      </c>
      <c r="N296" s="318" t="s">
        <v>4868</v>
      </c>
      <c r="O296" s="403">
        <v>19.440447314286398</v>
      </c>
      <c r="P296" s="403">
        <v>20.144544523456901</v>
      </c>
      <c r="Q296" s="403">
        <v>21.400461874367402</v>
      </c>
      <c r="R296" s="403">
        <v>23.6052737569001</v>
      </c>
      <c r="S296" s="403">
        <v>25.831913683565201</v>
      </c>
      <c r="T296" s="403">
        <v>27.066945150700199</v>
      </c>
      <c r="U296" s="403">
        <v>27.735397355530601</v>
      </c>
      <c r="V296" s="403">
        <v>2.12296257292628</v>
      </c>
      <c r="W296" s="263" t="s">
        <v>4869</v>
      </c>
    </row>
    <row r="297" spans="1:23">
      <c r="A297" s="263" t="s">
        <v>8040</v>
      </c>
      <c r="B297" s="315" t="s">
        <v>4946</v>
      </c>
      <c r="C297" s="263" t="s">
        <v>4935</v>
      </c>
      <c r="D297" s="263">
        <v>135.07</v>
      </c>
      <c r="E297" s="263">
        <f t="shared" si="6"/>
        <v>34.522126794906526</v>
      </c>
      <c r="K297" s="263">
        <v>-3.0169999999999999</v>
      </c>
      <c r="L297" s="263">
        <v>0.996</v>
      </c>
      <c r="N297" s="318" t="s">
        <v>4868</v>
      </c>
      <c r="O297" s="403">
        <v>19.741513459791602</v>
      </c>
      <c r="P297" s="403">
        <v>20.431470948254798</v>
      </c>
      <c r="Q297" s="403">
        <v>21.7649948189277</v>
      </c>
      <c r="R297" s="403">
        <v>23.9328362532904</v>
      </c>
      <c r="S297" s="403">
        <v>26.181787707209502</v>
      </c>
      <c r="T297" s="403">
        <v>27.456917218227101</v>
      </c>
      <c r="U297" s="403">
        <v>28.1543312818632</v>
      </c>
      <c r="V297" s="403">
        <v>2.1411936760261301</v>
      </c>
      <c r="W297" s="263" t="s">
        <v>4869</v>
      </c>
    </row>
    <row r="298" spans="1:23">
      <c r="A298" s="263" t="s">
        <v>8041</v>
      </c>
      <c r="B298" s="315" t="s">
        <v>4946</v>
      </c>
      <c r="C298" s="263" t="s">
        <v>4936</v>
      </c>
      <c r="D298" s="263">
        <v>136.96</v>
      </c>
      <c r="E298" s="263">
        <f t="shared" si="6"/>
        <v>34.538256570035223</v>
      </c>
      <c r="K298" s="263">
        <v>-3.0009999999999999</v>
      </c>
      <c r="L298" s="263">
        <v>0.81699999999999995</v>
      </c>
      <c r="N298" s="318" t="s">
        <v>4868</v>
      </c>
      <c r="O298" s="403">
        <v>19.714709127641299</v>
      </c>
      <c r="P298" s="403">
        <v>20.345776242726899</v>
      </c>
      <c r="Q298" s="403">
        <v>21.616505153882901</v>
      </c>
      <c r="R298" s="403">
        <v>23.8307577901342</v>
      </c>
      <c r="S298" s="403">
        <v>26.0509291902287</v>
      </c>
      <c r="T298" s="403">
        <v>27.386456019435499</v>
      </c>
      <c r="U298" s="403">
        <v>28.083365497626801</v>
      </c>
      <c r="V298" s="403">
        <v>2.14125032367359</v>
      </c>
      <c r="W298" s="263" t="s">
        <v>4869</v>
      </c>
    </row>
    <row r="299" spans="1:23">
      <c r="A299" s="263" t="s">
        <v>8042</v>
      </c>
      <c r="B299" s="315" t="s">
        <v>4946</v>
      </c>
      <c r="C299" s="263" t="s">
        <v>4937</v>
      </c>
      <c r="D299" s="263">
        <v>138.12</v>
      </c>
      <c r="E299" s="263">
        <f t="shared" si="6"/>
        <v>34.548156326198864</v>
      </c>
      <c r="K299" s="263">
        <v>-3.5350000000000001</v>
      </c>
      <c r="L299" s="263">
        <v>0.90100000000000002</v>
      </c>
      <c r="N299" s="318" t="s">
        <v>4868</v>
      </c>
      <c r="O299" s="403">
        <v>21.490082300327199</v>
      </c>
      <c r="P299" s="403">
        <v>22.205589756843501</v>
      </c>
      <c r="Q299" s="403">
        <v>23.516294285355102</v>
      </c>
      <c r="R299" s="403">
        <v>25.719912675856399</v>
      </c>
      <c r="S299" s="403">
        <v>27.9192725425536</v>
      </c>
      <c r="T299" s="403">
        <v>29.2990610804884</v>
      </c>
      <c r="U299" s="403">
        <v>30.007339070421001</v>
      </c>
      <c r="V299" s="403">
        <v>2.1564571122336802</v>
      </c>
      <c r="W299" s="263" t="s">
        <v>4869</v>
      </c>
    </row>
    <row r="300" spans="1:23">
      <c r="A300" s="263" t="s">
        <v>8043</v>
      </c>
      <c r="B300" s="315" t="s">
        <v>4946</v>
      </c>
      <c r="C300" s="263" t="s">
        <v>4938</v>
      </c>
      <c r="D300" s="263">
        <v>138.69999999999999</v>
      </c>
      <c r="E300" s="263">
        <f t="shared" si="6"/>
        <v>34.553106204280681</v>
      </c>
      <c r="K300" s="263">
        <v>-3.3769999999999998</v>
      </c>
      <c r="L300" s="263">
        <v>0.75900000000000001</v>
      </c>
      <c r="N300" s="318" t="s">
        <v>4868</v>
      </c>
      <c r="O300" s="403">
        <v>21.1191162321904</v>
      </c>
      <c r="P300" s="403">
        <v>21.7960481727062</v>
      </c>
      <c r="Q300" s="403">
        <v>23.017266589990001</v>
      </c>
      <c r="R300" s="403">
        <v>25.184761152353602</v>
      </c>
      <c r="S300" s="403">
        <v>27.338576660111801</v>
      </c>
      <c r="T300" s="403">
        <v>28.5664513747742</v>
      </c>
      <c r="U300" s="403">
        <v>29.191088832666999</v>
      </c>
      <c r="V300" s="403">
        <v>2.0784607578713001</v>
      </c>
      <c r="W300" s="263" t="s">
        <v>4869</v>
      </c>
    </row>
    <row r="301" spans="1:23">
      <c r="A301" s="263" t="s">
        <v>8044</v>
      </c>
      <c r="B301" s="315" t="s">
        <v>4946</v>
      </c>
      <c r="C301" s="263" t="s">
        <v>4939</v>
      </c>
      <c r="D301" s="263">
        <v>139.88999999999999</v>
      </c>
      <c r="E301" s="263">
        <f t="shared" si="6"/>
        <v>34.563261988620972</v>
      </c>
      <c r="K301" s="263">
        <v>-3.6459999999999999</v>
      </c>
      <c r="L301" s="263">
        <v>0.89500000000000002</v>
      </c>
      <c r="N301" s="318" t="s">
        <v>4868</v>
      </c>
      <c r="O301" s="403">
        <v>21.867727949775599</v>
      </c>
      <c r="P301" s="403">
        <v>22.6241275894408</v>
      </c>
      <c r="Q301" s="403">
        <v>23.943361619260301</v>
      </c>
      <c r="R301" s="403">
        <v>26.146140548764901</v>
      </c>
      <c r="S301" s="403">
        <v>28.4111815904885</v>
      </c>
      <c r="T301" s="403">
        <v>29.6241034351163</v>
      </c>
      <c r="U301" s="403">
        <v>30.247086090538101</v>
      </c>
      <c r="V301" s="403">
        <v>2.1424120599557299</v>
      </c>
      <c r="W301" s="263" t="s">
        <v>4869</v>
      </c>
    </row>
    <row r="302" spans="1:23">
      <c r="A302" s="263" t="s">
        <v>8045</v>
      </c>
      <c r="B302" s="315" t="s">
        <v>4946</v>
      </c>
      <c r="C302" s="263" t="s">
        <v>4940</v>
      </c>
      <c r="D302" s="263">
        <v>141.75</v>
      </c>
      <c r="E302" s="263">
        <f t="shared" si="6"/>
        <v>34.579135735573018</v>
      </c>
      <c r="K302" s="263">
        <v>-3.2210000000000001</v>
      </c>
      <c r="L302" s="263">
        <v>0.86399999999999999</v>
      </c>
      <c r="N302" s="318" t="s">
        <v>4868</v>
      </c>
      <c r="O302" s="403">
        <v>20.498683957208598</v>
      </c>
      <c r="P302" s="403">
        <v>21.092472221925799</v>
      </c>
      <c r="Q302" s="403">
        <v>22.379605289495601</v>
      </c>
      <c r="R302" s="403">
        <v>24.596603706910301</v>
      </c>
      <c r="S302" s="403">
        <v>26.817452717879</v>
      </c>
      <c r="T302" s="403">
        <v>28.1667017864876</v>
      </c>
      <c r="U302" s="403">
        <v>28.836512046447499</v>
      </c>
      <c r="V302" s="403">
        <v>2.1448430841167898</v>
      </c>
      <c r="W302" s="263" t="s">
        <v>4869</v>
      </c>
    </row>
    <row r="303" spans="1:23">
      <c r="A303" s="263" t="s">
        <v>8046</v>
      </c>
      <c r="B303" s="315" t="s">
        <v>4946</v>
      </c>
      <c r="C303" s="263" t="s">
        <v>4941</v>
      </c>
      <c r="D303" s="263">
        <v>143.01</v>
      </c>
      <c r="E303" s="263">
        <f t="shared" si="6"/>
        <v>34.589888918992145</v>
      </c>
      <c r="K303" s="263">
        <v>-3.052</v>
      </c>
      <c r="L303" s="263">
        <v>0.89800000000000002</v>
      </c>
      <c r="N303" s="318" t="s">
        <v>4868</v>
      </c>
      <c r="O303" s="403">
        <v>19.7503686540548</v>
      </c>
      <c r="P303" s="403">
        <v>20.482636284521799</v>
      </c>
      <c r="Q303" s="403">
        <v>21.7995032420508</v>
      </c>
      <c r="R303" s="403">
        <v>24.029242740934802</v>
      </c>
      <c r="S303" s="403">
        <v>26.2860234781424</v>
      </c>
      <c r="T303" s="403">
        <v>27.511355699026598</v>
      </c>
      <c r="U303" s="403">
        <v>28.124291466351199</v>
      </c>
      <c r="V303" s="403">
        <v>2.14813300211279</v>
      </c>
      <c r="W303" s="263" t="s">
        <v>4869</v>
      </c>
    </row>
    <row r="304" spans="1:23">
      <c r="A304" s="263" t="s">
        <v>8047</v>
      </c>
      <c r="B304" s="315" t="s">
        <v>4946</v>
      </c>
      <c r="C304" s="263" t="s">
        <v>4942</v>
      </c>
      <c r="D304" s="263">
        <v>143.80000000000001</v>
      </c>
      <c r="E304" s="263">
        <f t="shared" si="6"/>
        <v>34.596630994310487</v>
      </c>
      <c r="K304" s="263">
        <v>-3.008</v>
      </c>
      <c r="L304" s="263">
        <v>0.89800000000000002</v>
      </c>
      <c r="N304" s="318" t="s">
        <v>4868</v>
      </c>
      <c r="O304" s="403">
        <v>19.6804182485001</v>
      </c>
      <c r="P304" s="403">
        <v>20.376137951636402</v>
      </c>
      <c r="Q304" s="403">
        <v>21.691187095886601</v>
      </c>
      <c r="R304" s="403">
        <v>23.8891010689469</v>
      </c>
      <c r="S304" s="403">
        <v>26.091896484964298</v>
      </c>
      <c r="T304" s="403">
        <v>27.3530851909461</v>
      </c>
      <c r="U304" s="403">
        <v>28.024763264402299</v>
      </c>
      <c r="V304" s="403">
        <v>2.1309396350155301</v>
      </c>
      <c r="W304" s="263" t="s">
        <v>4869</v>
      </c>
    </row>
    <row r="305" spans="1:23">
      <c r="A305" s="263" t="s">
        <v>8048</v>
      </c>
      <c r="B305" s="315" t="s">
        <v>4946</v>
      </c>
      <c r="C305" s="263" t="s">
        <v>4943</v>
      </c>
      <c r="D305" s="263">
        <v>144.94999999999999</v>
      </c>
      <c r="E305" s="263">
        <f t="shared" si="6"/>
        <v>34.606445407748581</v>
      </c>
      <c r="K305" s="263">
        <v>-3.1589999999999998</v>
      </c>
      <c r="L305" s="263">
        <v>0.80600000000000005</v>
      </c>
      <c r="N305" s="318" t="s">
        <v>4868</v>
      </c>
      <c r="O305" s="403">
        <v>20.250672567641001</v>
      </c>
      <c r="P305" s="403">
        <v>20.8955349948851</v>
      </c>
      <c r="Q305" s="403">
        <v>22.2236269035538</v>
      </c>
      <c r="R305" s="403">
        <v>24.405297601105001</v>
      </c>
      <c r="S305" s="403">
        <v>26.606339109297199</v>
      </c>
      <c r="T305" s="403">
        <v>27.902779411801799</v>
      </c>
      <c r="U305" s="403">
        <v>28.563574566278401</v>
      </c>
      <c r="V305" s="403">
        <v>2.1300967032192202</v>
      </c>
      <c r="W305" s="263" t="s">
        <v>4869</v>
      </c>
    </row>
    <row r="306" spans="1:23">
      <c r="A306" s="263" t="s">
        <v>8049</v>
      </c>
      <c r="B306" s="315" t="s">
        <v>4946</v>
      </c>
      <c r="C306" s="263" t="s">
        <v>4944</v>
      </c>
      <c r="D306" s="263">
        <v>147.03</v>
      </c>
      <c r="E306" s="263">
        <f t="shared" si="6"/>
        <v>34.624196694662693</v>
      </c>
      <c r="K306" s="263">
        <v>-3.0590000000000002</v>
      </c>
      <c r="L306" s="263">
        <v>0.86699999999999999</v>
      </c>
      <c r="N306" s="318" t="s">
        <v>4868</v>
      </c>
      <c r="O306" s="403">
        <v>19.8038625521786</v>
      </c>
      <c r="P306" s="403">
        <v>20.453613023642799</v>
      </c>
      <c r="Q306" s="403">
        <v>21.795936393864999</v>
      </c>
      <c r="R306" s="403">
        <v>24.020708243662099</v>
      </c>
      <c r="S306" s="403">
        <v>26.267518406348501</v>
      </c>
      <c r="T306" s="403">
        <v>27.540527780812699</v>
      </c>
      <c r="U306" s="403">
        <v>28.2488379902498</v>
      </c>
      <c r="V306" s="403">
        <v>2.15176054884726</v>
      </c>
      <c r="W306" s="263" t="s">
        <v>4869</v>
      </c>
    </row>
    <row r="307" spans="1:23">
      <c r="A307" s="263" t="s">
        <v>8050</v>
      </c>
      <c r="B307" s="315" t="s">
        <v>4946</v>
      </c>
      <c r="C307" s="263" t="s">
        <v>4945</v>
      </c>
      <c r="D307" s="263">
        <v>147.71</v>
      </c>
      <c r="E307" s="319">
        <f t="shared" ref="E307" si="7">33.5+1.13*(D307-38.72)/(147.71-38.72)</f>
        <v>34.630000000000003</v>
      </c>
      <c r="K307" s="263">
        <v>-3.0920000000000001</v>
      </c>
      <c r="L307" s="263">
        <v>0.98</v>
      </c>
      <c r="N307" s="318" t="s">
        <v>4868</v>
      </c>
      <c r="O307" s="403">
        <v>20.109319171677999</v>
      </c>
      <c r="P307" s="403">
        <v>20.726292674765102</v>
      </c>
      <c r="Q307" s="403">
        <v>21.977099092231999</v>
      </c>
      <c r="R307" s="403">
        <v>24.162667234216102</v>
      </c>
      <c r="S307" s="403">
        <v>26.341812899554899</v>
      </c>
      <c r="T307" s="403">
        <v>27.618674851008802</v>
      </c>
      <c r="U307" s="403">
        <v>28.2942067471276</v>
      </c>
      <c r="V307" s="403">
        <v>2.0956646455156198</v>
      </c>
      <c r="W307" s="263" t="s">
        <v>4869</v>
      </c>
    </row>
  </sheetData>
  <mergeCells count="2">
    <mergeCell ref="O44:V44"/>
    <mergeCell ref="O1:V1"/>
  </mergeCells>
  <phoneticPr fontId="3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5"/>
  <sheetViews>
    <sheetView topLeftCell="AC1" zoomScale="115" zoomScaleNormal="115" workbookViewId="0">
      <pane ySplit="2" topLeftCell="A3" activePane="bottomLeft" state="frozen"/>
      <selection activeCell="K1" sqref="K1"/>
      <selection pane="bottomLeft" activeCell="AE2" sqref="AD1:AE1048576"/>
    </sheetView>
  </sheetViews>
  <sheetFormatPr defaultRowHeight="14.4"/>
  <cols>
    <col min="2" max="2" width="28.33203125" customWidth="1"/>
    <col min="6" max="6" width="9.5546875" bestFit="1" customWidth="1"/>
    <col min="7" max="7" width="8.77734375" bestFit="1" customWidth="1"/>
    <col min="8" max="8" width="9.5546875" bestFit="1" customWidth="1"/>
    <col min="9" max="9" width="8.77734375" bestFit="1" customWidth="1"/>
    <col min="10" max="10" width="10.21875" bestFit="1" customWidth="1"/>
    <col min="11" max="15" width="9.5546875" bestFit="1" customWidth="1"/>
    <col min="16" max="17" width="10.21875" bestFit="1" customWidth="1"/>
    <col min="18" max="18" width="9.109375" bestFit="1" customWidth="1"/>
    <col min="19" max="19" width="10.21875" bestFit="1" customWidth="1"/>
    <col min="20" max="20" width="9.109375" bestFit="1" customWidth="1"/>
    <col min="21" max="22" width="10.21875" bestFit="1" customWidth="1"/>
    <col min="23" max="27" width="9.109375" bestFit="1" customWidth="1"/>
    <col min="28" max="29" width="8.88671875" bestFit="1" customWidth="1"/>
    <col min="30" max="37" width="6.33203125" style="230" customWidth="1"/>
    <col min="38" max="38" width="17.21875" customWidth="1"/>
  </cols>
  <sheetData>
    <row r="1" spans="1:38" s="185" customFormat="1">
      <c r="AD1" s="439" t="s">
        <v>9522</v>
      </c>
      <c r="AE1" s="440"/>
      <c r="AF1" s="440"/>
      <c r="AG1" s="440"/>
      <c r="AH1" s="440"/>
      <c r="AI1" s="440"/>
      <c r="AJ1" s="440"/>
      <c r="AK1" s="440"/>
    </row>
    <row r="2" spans="1:38" ht="15" thickBot="1">
      <c r="A2" s="117" t="s">
        <v>4972</v>
      </c>
      <c r="B2" s="232" t="s">
        <v>3619</v>
      </c>
      <c r="C2" s="233" t="s">
        <v>3620</v>
      </c>
      <c r="D2" s="233" t="s">
        <v>3621</v>
      </c>
      <c r="E2" s="235" t="s">
        <v>3623</v>
      </c>
      <c r="F2" s="236" t="s">
        <v>3624</v>
      </c>
      <c r="G2" s="236" t="s">
        <v>3625</v>
      </c>
      <c r="H2" s="236" t="s">
        <v>3626</v>
      </c>
      <c r="I2" s="236" t="s">
        <v>3627</v>
      </c>
      <c r="J2" s="236" t="s">
        <v>3628</v>
      </c>
      <c r="K2" s="236" t="s">
        <v>3629</v>
      </c>
      <c r="L2" s="236" t="s">
        <v>3630</v>
      </c>
      <c r="M2" s="236" t="s">
        <v>3631</v>
      </c>
      <c r="N2" s="236" t="s">
        <v>3632</v>
      </c>
      <c r="O2" s="236" t="s">
        <v>3633</v>
      </c>
      <c r="P2" s="236" t="s">
        <v>3634</v>
      </c>
      <c r="Q2" s="236" t="s">
        <v>3635</v>
      </c>
      <c r="R2" s="236" t="s">
        <v>3636</v>
      </c>
      <c r="S2" s="234" t="s">
        <v>3622</v>
      </c>
      <c r="T2" s="237" t="s">
        <v>3637</v>
      </c>
      <c r="U2" s="237" t="s">
        <v>3638</v>
      </c>
      <c r="V2" s="237" t="s">
        <v>3639</v>
      </c>
      <c r="W2" s="237" t="s">
        <v>3640</v>
      </c>
      <c r="X2" s="237" t="s">
        <v>3641</v>
      </c>
      <c r="Y2" s="237" t="s">
        <v>3642</v>
      </c>
      <c r="Z2" s="237" t="s">
        <v>3643</v>
      </c>
      <c r="AA2" s="237" t="s">
        <v>3644</v>
      </c>
      <c r="AB2" s="237" t="s">
        <v>3645</v>
      </c>
      <c r="AC2" s="234" t="s">
        <v>3646</v>
      </c>
      <c r="AD2" s="251">
        <v>2.5000000000000001E-2</v>
      </c>
      <c r="AE2" s="251">
        <v>0.05</v>
      </c>
      <c r="AF2" s="251">
        <v>0.15</v>
      </c>
      <c r="AG2" s="251" t="s">
        <v>9519</v>
      </c>
      <c r="AH2" s="251">
        <v>0.85</v>
      </c>
      <c r="AI2" s="251">
        <v>0.95</v>
      </c>
      <c r="AJ2" s="251">
        <v>0.97499999999999998</v>
      </c>
      <c r="AK2" s="251" t="s">
        <v>9518</v>
      </c>
      <c r="AL2" s="70" t="s">
        <v>1830</v>
      </c>
    </row>
    <row r="3" spans="1:38" ht="15" thickTop="1">
      <c r="B3" s="228"/>
      <c r="C3" s="230"/>
      <c r="D3" s="230"/>
      <c r="E3" s="231"/>
      <c r="F3" s="229">
        <v>1302</v>
      </c>
      <c r="G3" s="229">
        <v>1300</v>
      </c>
      <c r="H3" s="229">
        <v>1298</v>
      </c>
      <c r="I3" s="229">
        <v>1296</v>
      </c>
      <c r="J3" s="229">
        <v>1292</v>
      </c>
      <c r="K3" s="229" t="s">
        <v>3617</v>
      </c>
      <c r="L3" s="229">
        <v>1050</v>
      </c>
      <c r="M3" s="229">
        <v>1050</v>
      </c>
      <c r="N3" s="229">
        <v>1036</v>
      </c>
      <c r="O3" s="229">
        <v>1036</v>
      </c>
      <c r="P3" s="229">
        <v>1022</v>
      </c>
      <c r="Q3" s="229">
        <v>1020</v>
      </c>
      <c r="R3" s="229">
        <v>1018</v>
      </c>
      <c r="S3" s="230"/>
      <c r="T3" s="227"/>
      <c r="U3" s="230"/>
      <c r="V3" s="230"/>
      <c r="W3" s="230"/>
      <c r="X3" s="230"/>
      <c r="Y3" s="230"/>
      <c r="Z3" s="230"/>
      <c r="AA3" s="441" t="s">
        <v>3618</v>
      </c>
      <c r="AB3" s="441"/>
      <c r="AC3" s="441"/>
    </row>
    <row r="4" spans="1:38">
      <c r="A4" s="81" t="s">
        <v>8051</v>
      </c>
      <c r="B4" s="357" t="s">
        <v>3647</v>
      </c>
      <c r="C4" s="358" t="s">
        <v>3648</v>
      </c>
      <c r="D4" s="358" t="s">
        <v>3649</v>
      </c>
      <c r="E4" s="359" t="s">
        <v>3650</v>
      </c>
      <c r="F4" s="359">
        <v>1112584</v>
      </c>
      <c r="G4" s="359">
        <v>255420</v>
      </c>
      <c r="H4" s="359">
        <v>378589</v>
      </c>
      <c r="I4" s="359">
        <v>57555</v>
      </c>
      <c r="J4" s="359">
        <v>3187295</v>
      </c>
      <c r="K4" s="359">
        <v>398969</v>
      </c>
      <c r="L4" s="359">
        <v>433448</v>
      </c>
      <c r="M4" s="359">
        <v>803652</v>
      </c>
      <c r="N4" s="359">
        <v>192828</v>
      </c>
      <c r="O4" s="359">
        <v>434510</v>
      </c>
      <c r="P4" s="359">
        <v>5836657</v>
      </c>
      <c r="Q4" s="359">
        <v>222610.46875</v>
      </c>
      <c r="R4" s="359">
        <v>174567.328125</v>
      </c>
      <c r="S4" s="359">
        <v>21.940565907666599</v>
      </c>
      <c r="T4" s="359">
        <f t="shared" ref="T4:T66" si="0">(H4+I4+K4)/(G4+H4+I4+K4)</f>
        <v>0.76578425412160844</v>
      </c>
      <c r="U4" s="360">
        <f t="shared" ref="U4:U66" si="1">(P4+O4+N4+M4+L4)/(P4+O4+N4+M4+L4+J4)</f>
        <v>0.70727582314740745</v>
      </c>
      <c r="V4" s="359">
        <f t="shared" ref="V4:V66" si="2">(G4+H4+I4)/(G4+H4+I4+J4+K4)</f>
        <v>0.16166241372958426</v>
      </c>
      <c r="W4" s="359">
        <f t="shared" ref="W4:W66" si="3">(0*F4/(F4+G4+H4+I4+J4+K4))+(1*G4/(F4+G4+H4+I4+J4+K4))+(2*H4/(F4+G4+H4+I4+J4+K4))+(3*I4/(F4+G4+H4+I4+J4+K4))+(4*J4/(F4+G4+H4+I4+J4+K4))+(4*K4/(F4+G4+H4+I4+J4+K4))</f>
        <v>2.8811005540949375</v>
      </c>
      <c r="X4" s="359">
        <f t="shared" ref="X4:X66" si="4">(-0.77*T4)+(3.32*T4^2)+1.59-W4</f>
        <v>6.6178309448576833E-2</v>
      </c>
      <c r="Y4" s="359">
        <v>9.1716438377002524E-2</v>
      </c>
      <c r="Z4" s="359">
        <f t="shared" ref="Z4:Z19" si="5">68.4*LOG(T4)+38.6</f>
        <v>30.672879965282277</v>
      </c>
      <c r="AA4" s="359">
        <v>27.606646743625902</v>
      </c>
      <c r="AB4" s="359">
        <v>32.025569580408401</v>
      </c>
      <c r="AC4" s="359">
        <v>38.9162082255935</v>
      </c>
      <c r="AD4" s="403">
        <v>25.041924999999999</v>
      </c>
      <c r="AE4" s="403">
        <v>26.28295</v>
      </c>
      <c r="AF4" s="403">
        <v>28.47485</v>
      </c>
      <c r="AG4" s="403">
        <v>31.771771814814802</v>
      </c>
      <c r="AH4" s="403">
        <v>35.167999999999999</v>
      </c>
      <c r="AI4" s="403">
        <v>37.328049999999998</v>
      </c>
      <c r="AJ4" s="403">
        <v>38.475025000000002</v>
      </c>
      <c r="AK4" s="403">
        <v>3.33929392121461</v>
      </c>
      <c r="AL4" s="311" t="s">
        <v>4483</v>
      </c>
    </row>
    <row r="5" spans="1:38">
      <c r="A5" s="81" t="s">
        <v>8052</v>
      </c>
      <c r="B5" s="357" t="s">
        <v>3651</v>
      </c>
      <c r="C5" s="358" t="s">
        <v>3652</v>
      </c>
      <c r="D5" s="358" t="s">
        <v>3653</v>
      </c>
      <c r="E5" s="359" t="s">
        <v>3654</v>
      </c>
      <c r="F5" s="359">
        <v>1882294</v>
      </c>
      <c r="G5" s="359">
        <v>321938</v>
      </c>
      <c r="H5" s="359">
        <v>479901</v>
      </c>
      <c r="I5" s="359">
        <v>69067</v>
      </c>
      <c r="J5" s="359">
        <v>3453812</v>
      </c>
      <c r="K5" s="359">
        <v>426510</v>
      </c>
      <c r="L5" s="359">
        <v>474436</v>
      </c>
      <c r="M5" s="359">
        <v>766364</v>
      </c>
      <c r="N5" s="359">
        <v>246438</v>
      </c>
      <c r="O5" s="359">
        <v>569566</v>
      </c>
      <c r="P5" s="359">
        <v>10016452</v>
      </c>
      <c r="Q5" s="359">
        <v>334232.65625</v>
      </c>
      <c r="R5" s="359">
        <v>173753.28125</v>
      </c>
      <c r="S5" s="359">
        <v>22.061269688740339</v>
      </c>
      <c r="T5" s="359">
        <f t="shared" si="0"/>
        <v>0.75186216294542385</v>
      </c>
      <c r="U5" s="360">
        <f t="shared" si="1"/>
        <v>0.77756186808739425</v>
      </c>
      <c r="V5" s="359">
        <f t="shared" si="2"/>
        <v>0.18330124338381573</v>
      </c>
      <c r="W5" s="359">
        <f t="shared" si="3"/>
        <v>2.5642831967693782</v>
      </c>
      <c r="X5" s="359">
        <f t="shared" si="4"/>
        <v>0.32356802183162969</v>
      </c>
      <c r="Y5" s="359">
        <v>6.4776781695948887E-2</v>
      </c>
      <c r="Z5" s="359">
        <f t="shared" si="5"/>
        <v>30.127854914343395</v>
      </c>
      <c r="AA5" s="359">
        <v>24.109631682049599</v>
      </c>
      <c r="AB5" s="359">
        <v>30.230544384372902</v>
      </c>
      <c r="AC5" s="359">
        <v>35.667626053229398</v>
      </c>
      <c r="AD5" s="403">
        <v>24.382774999999999</v>
      </c>
      <c r="AE5" s="403">
        <v>25.650950000000002</v>
      </c>
      <c r="AF5" s="403">
        <v>27.911999999999999</v>
      </c>
      <c r="AG5" s="403">
        <v>31.1440455555556</v>
      </c>
      <c r="AH5" s="403">
        <v>34.474150000000002</v>
      </c>
      <c r="AI5" s="403">
        <v>36.566049999999997</v>
      </c>
      <c r="AJ5" s="403">
        <v>37.667074999999997</v>
      </c>
      <c r="AK5" s="403">
        <v>3.2903685247557801</v>
      </c>
      <c r="AL5" s="311" t="s">
        <v>4483</v>
      </c>
    </row>
    <row r="6" spans="1:38">
      <c r="A6" s="81" t="s">
        <v>8053</v>
      </c>
      <c r="B6" s="357" t="s">
        <v>3655</v>
      </c>
      <c r="C6" s="358" t="s">
        <v>3656</v>
      </c>
      <c r="D6" s="358" t="s">
        <v>3657</v>
      </c>
      <c r="E6" s="359" t="s">
        <v>3658</v>
      </c>
      <c r="F6" s="359">
        <v>496030</v>
      </c>
      <c r="G6" s="359">
        <v>60457</v>
      </c>
      <c r="H6" s="359">
        <v>80753</v>
      </c>
      <c r="I6" s="359">
        <v>12236</v>
      </c>
      <c r="J6" s="359">
        <v>450221</v>
      </c>
      <c r="K6" s="359">
        <v>61031</v>
      </c>
      <c r="L6" s="359">
        <v>298480</v>
      </c>
      <c r="M6" s="359">
        <v>392739</v>
      </c>
      <c r="N6" s="359">
        <v>130858</v>
      </c>
      <c r="O6" s="359">
        <v>280988</v>
      </c>
      <c r="P6" s="359">
        <v>3095825</v>
      </c>
      <c r="Q6" s="359">
        <v>111226.8203125</v>
      </c>
      <c r="R6" s="359">
        <v>75233.640625</v>
      </c>
      <c r="S6" s="359">
        <v>22.181235220388551</v>
      </c>
      <c r="T6" s="359">
        <f t="shared" si="0"/>
        <v>0.71811895914247215</v>
      </c>
      <c r="U6" s="360">
        <f t="shared" si="1"/>
        <v>0.90315976538310228</v>
      </c>
      <c r="V6" s="359">
        <f t="shared" si="2"/>
        <v>0.2308507021233703</v>
      </c>
      <c r="W6" s="359">
        <f t="shared" si="3"/>
        <v>1.9846846117264338</v>
      </c>
      <c r="X6" s="359">
        <f t="shared" si="4"/>
        <v>0.76447065680702297</v>
      </c>
      <c r="Y6" s="359">
        <v>7.9729232779087361E-2</v>
      </c>
      <c r="Z6" s="359">
        <f t="shared" si="5"/>
        <v>28.763833263268506</v>
      </c>
      <c r="AA6" s="359">
        <v>22.988128157717998</v>
      </c>
      <c r="AB6" s="359">
        <v>28.550181051635899</v>
      </c>
      <c r="AC6" s="359">
        <v>35.384211646922701</v>
      </c>
      <c r="AD6" s="403">
        <v>23.032975</v>
      </c>
      <c r="AE6" s="403">
        <v>24.218</v>
      </c>
      <c r="AF6" s="403">
        <v>26.416</v>
      </c>
      <c r="AG6" s="403">
        <v>29.652542259259299</v>
      </c>
      <c r="AH6" s="403">
        <v>32.950150000000001</v>
      </c>
      <c r="AI6" s="403">
        <v>35.094000000000001</v>
      </c>
      <c r="AJ6" s="403">
        <v>36.213025000000002</v>
      </c>
      <c r="AK6" s="403">
        <v>3.2687645240710999</v>
      </c>
      <c r="AL6" s="311" t="s">
        <v>4483</v>
      </c>
    </row>
    <row r="7" spans="1:38">
      <c r="A7" s="81" t="s">
        <v>8054</v>
      </c>
      <c r="B7" s="357" t="s">
        <v>3659</v>
      </c>
      <c r="C7" s="358" t="s">
        <v>3660</v>
      </c>
      <c r="D7" s="358" t="s">
        <v>3661</v>
      </c>
      <c r="E7" s="359" t="s">
        <v>3662</v>
      </c>
      <c r="F7" s="359">
        <v>2944654</v>
      </c>
      <c r="G7" s="359">
        <v>646387</v>
      </c>
      <c r="H7" s="359">
        <v>904729</v>
      </c>
      <c r="I7" s="359">
        <v>150682</v>
      </c>
      <c r="J7" s="359">
        <v>8596561</v>
      </c>
      <c r="K7" s="359">
        <v>930357</v>
      </c>
      <c r="L7" s="359">
        <v>348227</v>
      </c>
      <c r="M7" s="359">
        <v>725366</v>
      </c>
      <c r="N7" s="359">
        <v>252221</v>
      </c>
      <c r="O7" s="359">
        <v>457076</v>
      </c>
      <c r="P7" s="359">
        <v>8392515</v>
      </c>
      <c r="Q7" s="359">
        <v>316878.0625</v>
      </c>
      <c r="R7" s="359">
        <v>198093.421875</v>
      </c>
      <c r="S7" s="359">
        <v>22.305261123877166</v>
      </c>
      <c r="T7" s="359">
        <f t="shared" si="0"/>
        <v>0.75442669599624645</v>
      </c>
      <c r="U7" s="360">
        <f t="shared" si="1"/>
        <v>0.5420532404544095</v>
      </c>
      <c r="V7" s="359">
        <f t="shared" si="2"/>
        <v>0.15155766696744311</v>
      </c>
      <c r="W7" s="359">
        <f t="shared" si="3"/>
        <v>2.8938469114967011</v>
      </c>
      <c r="X7" s="359">
        <f t="shared" si="4"/>
        <v>4.854536163807488E-3</v>
      </c>
      <c r="Y7" s="359">
        <v>8.0052314140562256E-2</v>
      </c>
      <c r="Z7" s="359">
        <f t="shared" si="5"/>
        <v>30.229006073706046</v>
      </c>
      <c r="AA7" s="359">
        <v>25.248428967409499</v>
      </c>
      <c r="AB7" s="359">
        <v>30.497793701632499</v>
      </c>
      <c r="AC7" s="359">
        <v>36.545963773116398</v>
      </c>
      <c r="AD7" s="403">
        <v>24.556975000000001</v>
      </c>
      <c r="AE7" s="403">
        <v>25.836749999999999</v>
      </c>
      <c r="AF7" s="403">
        <v>27.989000000000001</v>
      </c>
      <c r="AG7" s="403">
        <v>31.276921740740701</v>
      </c>
      <c r="AH7" s="403">
        <v>34.632150000000003</v>
      </c>
      <c r="AI7" s="403">
        <v>36.739049999999999</v>
      </c>
      <c r="AJ7" s="403">
        <v>37.869050000000001</v>
      </c>
      <c r="AK7" s="403">
        <v>3.3045755034323299</v>
      </c>
      <c r="AL7" s="311" t="s">
        <v>4483</v>
      </c>
    </row>
    <row r="8" spans="1:38">
      <c r="A8" s="81" t="s">
        <v>8055</v>
      </c>
      <c r="B8" s="357" t="s">
        <v>3663</v>
      </c>
      <c r="C8" s="358" t="s">
        <v>3664</v>
      </c>
      <c r="D8" s="358" t="s">
        <v>3665</v>
      </c>
      <c r="E8" s="359" t="s">
        <v>3666</v>
      </c>
      <c r="F8" s="359">
        <v>6575710</v>
      </c>
      <c r="G8" s="359">
        <v>1331886</v>
      </c>
      <c r="H8" s="359">
        <v>2126804</v>
      </c>
      <c r="I8" s="359">
        <v>238476</v>
      </c>
      <c r="J8" s="359">
        <v>14593970</v>
      </c>
      <c r="K8" s="359">
        <v>1833052</v>
      </c>
      <c r="L8" s="359">
        <v>3752919</v>
      </c>
      <c r="M8" s="359">
        <v>4922487</v>
      </c>
      <c r="N8" s="359">
        <v>1515395</v>
      </c>
      <c r="O8" s="359">
        <v>3011180</v>
      </c>
      <c r="P8" s="359">
        <v>21166348</v>
      </c>
      <c r="Q8" s="359">
        <v>1115418.75</v>
      </c>
      <c r="R8" s="359">
        <v>1019733.3125</v>
      </c>
      <c r="S8" s="359">
        <v>22.421166283684983</v>
      </c>
      <c r="T8" s="359">
        <f t="shared" si="0"/>
        <v>0.75916211621314023</v>
      </c>
      <c r="U8" s="360">
        <f t="shared" si="1"/>
        <v>0.70193454355564477</v>
      </c>
      <c r="V8" s="359">
        <f t="shared" si="2"/>
        <v>0.18371752440396602</v>
      </c>
      <c r="W8" s="359">
        <f t="shared" si="3"/>
        <v>2.6969769697247532</v>
      </c>
      <c r="X8" s="359">
        <f t="shared" si="4"/>
        <v>0.2218742348525975</v>
      </c>
      <c r="Y8" s="359">
        <v>0.13539408907314418</v>
      </c>
      <c r="Z8" s="359">
        <f t="shared" si="5"/>
        <v>30.414881698207353</v>
      </c>
      <c r="AA8" s="359">
        <v>25.367774288756799</v>
      </c>
      <c r="AB8" s="359">
        <v>31.429185563084602</v>
      </c>
      <c r="AC8" s="359">
        <v>38.284608907284102</v>
      </c>
      <c r="AD8" s="403">
        <v>24.731974999999998</v>
      </c>
      <c r="AE8" s="403">
        <v>25.9299</v>
      </c>
      <c r="AF8" s="403">
        <v>28.170850000000002</v>
      </c>
      <c r="AG8" s="403">
        <v>31.477594111111099</v>
      </c>
      <c r="AH8" s="403">
        <v>34.81615</v>
      </c>
      <c r="AI8" s="403">
        <v>36.988100000000003</v>
      </c>
      <c r="AJ8" s="403">
        <v>38.243049999999997</v>
      </c>
      <c r="AK8" s="403">
        <v>3.3312968774145899</v>
      </c>
      <c r="AL8" s="311" t="s">
        <v>4483</v>
      </c>
    </row>
    <row r="9" spans="1:38">
      <c r="A9" s="81" t="s">
        <v>8056</v>
      </c>
      <c r="B9" s="357" t="s">
        <v>3667</v>
      </c>
      <c r="C9" s="361" t="s">
        <v>3668</v>
      </c>
      <c r="D9" s="361" t="s">
        <v>3669</v>
      </c>
      <c r="E9" s="359" t="s">
        <v>3670</v>
      </c>
      <c r="F9" s="359">
        <v>9356763</v>
      </c>
      <c r="G9" s="359">
        <v>1379839</v>
      </c>
      <c r="H9" s="359">
        <v>1920828</v>
      </c>
      <c r="I9" s="359">
        <v>205306</v>
      </c>
      <c r="J9" s="359">
        <v>12405354</v>
      </c>
      <c r="K9" s="359">
        <v>1451836</v>
      </c>
      <c r="L9" s="359">
        <v>23698652</v>
      </c>
      <c r="M9" s="359">
        <v>25344918</v>
      </c>
      <c r="N9" s="359">
        <v>10142839</v>
      </c>
      <c r="O9" s="359">
        <v>9929624</v>
      </c>
      <c r="P9" s="359">
        <v>109351952</v>
      </c>
      <c r="Q9" s="359">
        <v>4939119.5</v>
      </c>
      <c r="R9" s="359">
        <v>5667717</v>
      </c>
      <c r="S9" s="359">
        <v>22.513447461875913</v>
      </c>
      <c r="T9" s="359">
        <f t="shared" si="0"/>
        <v>0.72168371149433141</v>
      </c>
      <c r="U9" s="360">
        <f t="shared" si="1"/>
        <v>0.93500740299827834</v>
      </c>
      <c r="V9" s="359">
        <f t="shared" si="2"/>
        <v>0.20192018009621865</v>
      </c>
      <c r="W9" s="359">
        <f t="shared" si="3"/>
        <v>2.2929020462107568</v>
      </c>
      <c r="X9" s="359">
        <f t="shared" si="4"/>
        <v>0.47054839566690276</v>
      </c>
      <c r="Y9" s="359">
        <v>0.1356678714707093</v>
      </c>
      <c r="Z9" s="359">
        <f t="shared" si="5"/>
        <v>28.910928187031004</v>
      </c>
      <c r="AA9" s="359">
        <v>22.588088530343398</v>
      </c>
      <c r="AB9" s="359">
        <v>29.015546130315801</v>
      </c>
      <c r="AC9" s="359">
        <v>34.099731193562398</v>
      </c>
      <c r="AD9" s="403">
        <v>23.222975000000002</v>
      </c>
      <c r="AE9" s="403">
        <v>24.379000000000001</v>
      </c>
      <c r="AF9" s="403">
        <v>26.596</v>
      </c>
      <c r="AG9" s="403">
        <v>29.835039296296301</v>
      </c>
      <c r="AH9" s="403">
        <v>33.158999999999999</v>
      </c>
      <c r="AI9" s="403">
        <v>35.281100000000002</v>
      </c>
      <c r="AJ9" s="403">
        <v>36.416150000000002</v>
      </c>
      <c r="AK9" s="403">
        <v>3.2802966827183599</v>
      </c>
      <c r="AL9" s="311" t="s">
        <v>4483</v>
      </c>
    </row>
    <row r="10" spans="1:38">
      <c r="A10" s="81" t="s">
        <v>8057</v>
      </c>
      <c r="B10" s="357" t="s">
        <v>3671</v>
      </c>
      <c r="C10" s="358" t="s">
        <v>3672</v>
      </c>
      <c r="D10" s="358" t="s">
        <v>3673</v>
      </c>
      <c r="E10" s="359" t="s">
        <v>3674</v>
      </c>
      <c r="F10" s="359">
        <v>581297</v>
      </c>
      <c r="G10" s="359">
        <v>99018</v>
      </c>
      <c r="H10" s="359">
        <v>148758</v>
      </c>
      <c r="I10" s="359">
        <v>20650</v>
      </c>
      <c r="J10" s="359">
        <v>1236057</v>
      </c>
      <c r="K10" s="359">
        <v>146971</v>
      </c>
      <c r="L10" s="359">
        <v>164318</v>
      </c>
      <c r="M10" s="359">
        <v>137237</v>
      </c>
      <c r="N10" s="359">
        <v>108521</v>
      </c>
      <c r="O10" s="359">
        <v>123004</v>
      </c>
      <c r="P10" s="359">
        <v>1165819.3799999999</v>
      </c>
      <c r="Q10" s="359">
        <v>57876.65234375</v>
      </c>
      <c r="R10" s="359">
        <v>41690.09375</v>
      </c>
      <c r="S10" s="359">
        <v>22.664788594109048</v>
      </c>
      <c r="T10" s="359">
        <f t="shared" si="0"/>
        <v>0.76163044027761395</v>
      </c>
      <c r="U10" s="360">
        <f t="shared" si="1"/>
        <v>0.57884995892170632</v>
      </c>
      <c r="V10" s="359">
        <f t="shared" si="2"/>
        <v>0.1625391927356136</v>
      </c>
      <c r="W10" s="359">
        <f t="shared" si="3"/>
        <v>2.6830560147548921</v>
      </c>
      <c r="X10" s="359">
        <f t="shared" si="4"/>
        <v>0.24635722572215268</v>
      </c>
      <c r="Y10" s="359">
        <v>0.11163141189149135</v>
      </c>
      <c r="Z10" s="359">
        <f t="shared" si="5"/>
        <v>30.511309660445342</v>
      </c>
      <c r="AA10" s="359">
        <v>26.092814318728799</v>
      </c>
      <c r="AB10" s="359">
        <v>31.393475097806501</v>
      </c>
      <c r="AC10" s="359">
        <v>37.706629395436899</v>
      </c>
      <c r="AD10" s="403">
        <v>24.783999999999999</v>
      </c>
      <c r="AE10" s="403">
        <v>26.11195</v>
      </c>
      <c r="AF10" s="403">
        <v>28.295000000000002</v>
      </c>
      <c r="AG10" s="403">
        <v>31.582111444444401</v>
      </c>
      <c r="AH10" s="403">
        <v>34.960149999999999</v>
      </c>
      <c r="AI10" s="403">
        <v>37.121049999999997</v>
      </c>
      <c r="AJ10" s="403">
        <v>38.221049999999998</v>
      </c>
      <c r="AK10" s="403">
        <v>3.3199690660554801</v>
      </c>
      <c r="AL10" s="311" t="s">
        <v>4483</v>
      </c>
    </row>
    <row r="11" spans="1:38">
      <c r="A11" s="81" t="s">
        <v>8058</v>
      </c>
      <c r="B11" s="357" t="s">
        <v>3675</v>
      </c>
      <c r="C11" s="358" t="s">
        <v>3676</v>
      </c>
      <c r="D11" s="358" t="s">
        <v>3677</v>
      </c>
      <c r="E11" s="362" t="s">
        <v>3678</v>
      </c>
      <c r="F11" s="362">
        <v>706777</v>
      </c>
      <c r="G11" s="362">
        <v>60944</v>
      </c>
      <c r="H11" s="362">
        <v>74410</v>
      </c>
      <c r="I11" s="362">
        <v>9102</v>
      </c>
      <c r="J11" s="362">
        <v>447958</v>
      </c>
      <c r="K11" s="362">
        <v>47998</v>
      </c>
      <c r="L11" s="362">
        <v>704884</v>
      </c>
      <c r="M11" s="362">
        <v>368004</v>
      </c>
      <c r="N11" s="362">
        <v>381996</v>
      </c>
      <c r="O11" s="362">
        <v>356045</v>
      </c>
      <c r="P11" s="362">
        <v>6697152</v>
      </c>
      <c r="Q11" s="359">
        <v>263240.9375</v>
      </c>
      <c r="R11" s="359">
        <v>228609.609375</v>
      </c>
      <c r="S11" s="359">
        <v>22.78180112805515</v>
      </c>
      <c r="T11" s="359">
        <f t="shared" si="0"/>
        <v>0.68333212092240225</v>
      </c>
      <c r="U11" s="360">
        <f t="shared" si="1"/>
        <v>0.94998257600262792</v>
      </c>
      <c r="V11" s="359">
        <f t="shared" si="2"/>
        <v>0.22556729105638246</v>
      </c>
      <c r="W11" s="359">
        <f t="shared" si="3"/>
        <v>1.6485392918142887</v>
      </c>
      <c r="X11" s="359">
        <f t="shared" si="4"/>
        <v>0.96554502952336563</v>
      </c>
      <c r="Y11" s="359">
        <v>0.10021698442201528</v>
      </c>
      <c r="Z11" s="359">
        <f t="shared" si="5"/>
        <v>27.288817567634126</v>
      </c>
      <c r="AA11" s="359">
        <v>20.100544509887001</v>
      </c>
      <c r="AB11" s="359">
        <v>26.725953604261999</v>
      </c>
      <c r="AC11" s="359">
        <v>31.92226646109</v>
      </c>
      <c r="AD11" s="403">
        <v>21.618950000000002</v>
      </c>
      <c r="AE11" s="403">
        <v>22.742000000000001</v>
      </c>
      <c r="AF11" s="403">
        <v>24.896999999999998</v>
      </c>
      <c r="AG11" s="403">
        <v>28.1359612222222</v>
      </c>
      <c r="AH11" s="403">
        <v>31.40615</v>
      </c>
      <c r="AI11" s="403">
        <v>33.490049999999997</v>
      </c>
      <c r="AJ11" s="403">
        <v>34.658999999999999</v>
      </c>
      <c r="AK11" s="403">
        <v>3.23793841799468</v>
      </c>
      <c r="AL11" s="311" t="s">
        <v>4483</v>
      </c>
    </row>
    <row r="12" spans="1:38">
      <c r="A12" s="81" t="s">
        <v>8059</v>
      </c>
      <c r="B12" s="357" t="s">
        <v>3679</v>
      </c>
      <c r="C12" s="358" t="s">
        <v>3680</v>
      </c>
      <c r="D12" s="358" t="s">
        <v>3681</v>
      </c>
      <c r="E12" s="362" t="s">
        <v>3682</v>
      </c>
      <c r="F12" s="362">
        <v>150279</v>
      </c>
      <c r="G12" s="362">
        <v>17202</v>
      </c>
      <c r="H12" s="362">
        <v>17703</v>
      </c>
      <c r="I12" s="362">
        <v>3096</v>
      </c>
      <c r="J12" s="362">
        <v>99283</v>
      </c>
      <c r="K12" s="362">
        <v>14014</v>
      </c>
      <c r="L12" s="362">
        <v>151540</v>
      </c>
      <c r="M12" s="362">
        <v>352598</v>
      </c>
      <c r="N12" s="362">
        <v>60861</v>
      </c>
      <c r="O12" s="362">
        <v>233629</v>
      </c>
      <c r="P12" s="362">
        <v>2124102.75</v>
      </c>
      <c r="Q12" s="359">
        <v>73341.34375</v>
      </c>
      <c r="R12" s="359">
        <v>47276.95703125</v>
      </c>
      <c r="S12" s="359">
        <v>22.902135784416124</v>
      </c>
      <c r="T12" s="359">
        <f t="shared" si="0"/>
        <v>0.66928770546957606</v>
      </c>
      <c r="U12" s="360">
        <f t="shared" si="1"/>
        <v>0.96714674114239219</v>
      </c>
      <c r="V12" s="359">
        <f t="shared" si="2"/>
        <v>0.25116657193089137</v>
      </c>
      <c r="W12" s="359">
        <f t="shared" si="3"/>
        <v>1.7079684458695457</v>
      </c>
      <c r="X12" s="359">
        <f t="shared" si="4"/>
        <v>0.85386084945874452</v>
      </c>
      <c r="Y12" s="359">
        <v>7.4795599994068721E-2</v>
      </c>
      <c r="Z12" s="359">
        <f t="shared" si="5"/>
        <v>26.671918753397748</v>
      </c>
      <c r="AA12" s="359">
        <v>20.546970613282099</v>
      </c>
      <c r="AB12" s="359">
        <v>25.862810259917602</v>
      </c>
      <c r="AC12" s="359">
        <v>30.459508224711701</v>
      </c>
      <c r="AD12" s="403">
        <v>21.042874999999999</v>
      </c>
      <c r="AE12" s="403">
        <v>22.200949999999999</v>
      </c>
      <c r="AF12" s="403">
        <v>24.295850000000002</v>
      </c>
      <c r="AG12" s="403">
        <v>27.5056940740741</v>
      </c>
      <c r="AH12" s="403">
        <v>30.738</v>
      </c>
      <c r="AI12" s="403">
        <v>32.834049999999998</v>
      </c>
      <c r="AJ12" s="403">
        <v>33.986024999999998</v>
      </c>
      <c r="AK12" s="403">
        <v>3.2131032140245099</v>
      </c>
      <c r="AL12" s="311" t="s">
        <v>4483</v>
      </c>
    </row>
    <row r="13" spans="1:38">
      <c r="A13" s="81" t="s">
        <v>8060</v>
      </c>
      <c r="B13" s="357" t="s">
        <v>3683</v>
      </c>
      <c r="C13" s="358" t="s">
        <v>3684</v>
      </c>
      <c r="D13" s="358" t="s">
        <v>3685</v>
      </c>
      <c r="E13" s="362" t="s">
        <v>3686</v>
      </c>
      <c r="F13" s="362">
        <v>1177530.375</v>
      </c>
      <c r="G13" s="362">
        <v>106907.0625</v>
      </c>
      <c r="H13" s="362">
        <v>161565.953125</v>
      </c>
      <c r="I13" s="362">
        <v>20665.736328125</v>
      </c>
      <c r="J13" s="362">
        <v>1062807.25</v>
      </c>
      <c r="K13" s="362">
        <v>134360.84375</v>
      </c>
      <c r="L13" s="362">
        <v>112735.5390625</v>
      </c>
      <c r="M13" s="362">
        <v>371422.8125</v>
      </c>
      <c r="N13" s="362">
        <v>102478.2890625</v>
      </c>
      <c r="O13" s="362">
        <v>339145.5625</v>
      </c>
      <c r="P13" s="362">
        <v>1269807.375</v>
      </c>
      <c r="Q13" s="359">
        <v>135582.875</v>
      </c>
      <c r="R13" s="359">
        <v>81540.140625</v>
      </c>
      <c r="S13" s="359">
        <v>22.903981407979945</v>
      </c>
      <c r="T13" s="359">
        <f t="shared" si="0"/>
        <v>0.74756277553817951</v>
      </c>
      <c r="U13" s="360">
        <f t="shared" si="1"/>
        <v>0.67382510293825137</v>
      </c>
      <c r="V13" s="359">
        <f t="shared" si="2"/>
        <v>0.19453503345491391</v>
      </c>
      <c r="W13" s="359">
        <f t="shared" si="3"/>
        <v>1.9823690846021447</v>
      </c>
      <c r="X13" s="359">
        <f t="shared" si="4"/>
        <v>0.88738992142300743</v>
      </c>
      <c r="Y13" s="359">
        <v>0.20085886880317458</v>
      </c>
      <c r="Z13" s="359">
        <f t="shared" si="5"/>
        <v>29.957500477471324</v>
      </c>
      <c r="AA13" s="359">
        <v>25.178984545203299</v>
      </c>
      <c r="AB13" s="359">
        <v>30.975993690165598</v>
      </c>
      <c r="AC13" s="359">
        <v>38.042499167580303</v>
      </c>
      <c r="AD13" s="403">
        <v>24.238949999999999</v>
      </c>
      <c r="AE13" s="403">
        <v>25.490849999999998</v>
      </c>
      <c r="AF13" s="403">
        <v>27.726700000000001</v>
      </c>
      <c r="AG13" s="403">
        <v>30.999907185185201</v>
      </c>
      <c r="AH13" s="403">
        <v>34.378149999999998</v>
      </c>
      <c r="AI13" s="403">
        <v>36.457000000000001</v>
      </c>
      <c r="AJ13" s="403">
        <v>37.617024999999998</v>
      </c>
      <c r="AK13" s="403">
        <v>3.3095968516865599</v>
      </c>
      <c r="AL13" s="311" t="s">
        <v>4483</v>
      </c>
    </row>
    <row r="14" spans="1:38">
      <c r="A14" s="81" t="s">
        <v>8061</v>
      </c>
      <c r="B14" s="357" t="s">
        <v>3687</v>
      </c>
      <c r="C14" s="361" t="s">
        <v>3688</v>
      </c>
      <c r="D14" s="361" t="s">
        <v>3689</v>
      </c>
      <c r="E14" s="359" t="s">
        <v>3690</v>
      </c>
      <c r="F14" s="359">
        <v>18230234</v>
      </c>
      <c r="G14" s="359">
        <v>3244687</v>
      </c>
      <c r="H14" s="359">
        <v>4163834</v>
      </c>
      <c r="I14" s="359">
        <v>380256</v>
      </c>
      <c r="J14" s="359">
        <v>19875024</v>
      </c>
      <c r="K14" s="359">
        <v>2604019</v>
      </c>
      <c r="L14" s="359">
        <v>3337221</v>
      </c>
      <c r="M14" s="359">
        <v>10243972</v>
      </c>
      <c r="N14" s="359">
        <v>3076025</v>
      </c>
      <c r="O14" s="359">
        <v>4767391</v>
      </c>
      <c r="P14" s="359">
        <v>57294940</v>
      </c>
      <c r="Q14" s="359">
        <v>2801147</v>
      </c>
      <c r="R14" s="359">
        <v>1850745</v>
      </c>
      <c r="S14" s="359">
        <v>22.936833507415919</v>
      </c>
      <c r="T14" s="359">
        <f t="shared" si="0"/>
        <v>0.68779460310776808</v>
      </c>
      <c r="U14" s="360">
        <f t="shared" si="1"/>
        <v>0.79841665321680533</v>
      </c>
      <c r="V14" s="359">
        <f t="shared" si="2"/>
        <v>0.2573286414416367</v>
      </c>
      <c r="W14" s="359">
        <f t="shared" si="3"/>
        <v>2.1161528460502765</v>
      </c>
      <c r="X14" s="359">
        <f t="shared" si="4"/>
        <v>0.51480921088979414</v>
      </c>
      <c r="Y14" s="359">
        <v>0.10497125987007697</v>
      </c>
      <c r="Z14" s="359">
        <f t="shared" si="5"/>
        <v>27.482179439615489</v>
      </c>
      <c r="AA14" s="359">
        <v>21.294119707643599</v>
      </c>
      <c r="AB14" s="359">
        <v>26.611639103600002</v>
      </c>
      <c r="AC14" s="359">
        <v>32.2334179878751</v>
      </c>
      <c r="AD14" s="403">
        <v>21.658950000000001</v>
      </c>
      <c r="AE14" s="403">
        <v>22.950800000000001</v>
      </c>
      <c r="AF14" s="403">
        <v>25.111999999999998</v>
      </c>
      <c r="AG14" s="403">
        <v>28.342201629629599</v>
      </c>
      <c r="AH14" s="403">
        <v>31.616</v>
      </c>
      <c r="AI14" s="403">
        <v>33.763150000000003</v>
      </c>
      <c r="AJ14" s="403">
        <v>34.927025</v>
      </c>
      <c r="AK14" s="403">
        <v>3.2544744112160502</v>
      </c>
      <c r="AL14" s="311" t="s">
        <v>4483</v>
      </c>
    </row>
    <row r="15" spans="1:38">
      <c r="A15" s="81" t="s">
        <v>8062</v>
      </c>
      <c r="B15" s="357" t="s">
        <v>3691</v>
      </c>
      <c r="C15" s="358" t="s">
        <v>3692</v>
      </c>
      <c r="D15" s="358" t="s">
        <v>3693</v>
      </c>
      <c r="E15" s="359" t="s">
        <v>3694</v>
      </c>
      <c r="F15" s="359">
        <v>1463931</v>
      </c>
      <c r="G15" s="359">
        <v>193837</v>
      </c>
      <c r="H15" s="359">
        <v>260420</v>
      </c>
      <c r="I15" s="359">
        <v>28136</v>
      </c>
      <c r="J15" s="359">
        <v>1232373</v>
      </c>
      <c r="K15" s="359">
        <v>133958</v>
      </c>
      <c r="L15" s="359">
        <v>296345</v>
      </c>
      <c r="M15" s="359">
        <v>866267</v>
      </c>
      <c r="N15" s="359">
        <v>189281</v>
      </c>
      <c r="O15" s="359">
        <v>548467</v>
      </c>
      <c r="P15" s="359">
        <v>2386187.75</v>
      </c>
      <c r="Q15" s="359">
        <v>119309.359375</v>
      </c>
      <c r="R15" s="359">
        <v>97254.3828125</v>
      </c>
      <c r="S15" s="363">
        <v>23.118733333333331</v>
      </c>
      <c r="T15" s="363">
        <f t="shared" si="0"/>
        <v>0.68550874420581775</v>
      </c>
      <c r="U15" s="364">
        <f t="shared" si="1"/>
        <v>0.77670036301934575</v>
      </c>
      <c r="V15" s="363">
        <f t="shared" si="2"/>
        <v>0.26093294618342167</v>
      </c>
      <c r="W15" s="363">
        <f t="shared" si="3"/>
        <v>1.8910538525744458</v>
      </c>
      <c r="X15" s="363">
        <f t="shared" si="4"/>
        <v>0.73124624581743025</v>
      </c>
      <c r="Y15" s="363">
        <v>0.12057168190738389</v>
      </c>
      <c r="Z15" s="363">
        <f t="shared" si="5"/>
        <v>27.383289126827123</v>
      </c>
      <c r="AA15" s="363">
        <v>20.695041972457702</v>
      </c>
      <c r="AB15" s="363">
        <v>26.668761354119699</v>
      </c>
      <c r="AC15" s="363">
        <v>32.156800960818799</v>
      </c>
      <c r="AD15" s="403">
        <v>21.778974999999999</v>
      </c>
      <c r="AE15" s="403">
        <v>22.904949999999999</v>
      </c>
      <c r="AF15" s="403">
        <v>25.04</v>
      </c>
      <c r="AG15" s="403">
        <v>28.248376814814801</v>
      </c>
      <c r="AH15" s="403">
        <v>31.513999999999999</v>
      </c>
      <c r="AI15" s="403">
        <v>33.695</v>
      </c>
      <c r="AJ15" s="403">
        <v>34.814999999999998</v>
      </c>
      <c r="AK15" s="403">
        <v>3.2326691300372699</v>
      </c>
      <c r="AL15" s="311" t="s">
        <v>4483</v>
      </c>
    </row>
    <row r="16" spans="1:38">
      <c r="A16" s="81" t="s">
        <v>8063</v>
      </c>
      <c r="B16" s="357" t="s">
        <v>3695</v>
      </c>
      <c r="C16" s="358" t="s">
        <v>3696</v>
      </c>
      <c r="D16" s="358" t="s">
        <v>3697</v>
      </c>
      <c r="E16" s="362" t="s">
        <v>3698</v>
      </c>
      <c r="F16" s="362">
        <v>1277849</v>
      </c>
      <c r="G16" s="362">
        <v>141653</v>
      </c>
      <c r="H16" s="362">
        <v>290216</v>
      </c>
      <c r="I16" s="362">
        <v>23301</v>
      </c>
      <c r="J16" s="362">
        <v>1084501</v>
      </c>
      <c r="K16" s="362">
        <v>121294</v>
      </c>
      <c r="L16" s="362">
        <v>416672</v>
      </c>
      <c r="M16" s="362">
        <v>694327</v>
      </c>
      <c r="N16" s="362">
        <v>325467</v>
      </c>
      <c r="O16" s="362">
        <v>1641928</v>
      </c>
      <c r="P16" s="362">
        <v>13455575</v>
      </c>
      <c r="Q16" s="359">
        <v>404327.75</v>
      </c>
      <c r="R16" s="359">
        <v>299711.03125</v>
      </c>
      <c r="S16" s="359">
        <v>23.157666666666668</v>
      </c>
      <c r="T16" s="359">
        <f t="shared" si="0"/>
        <v>0.75427259985012074</v>
      </c>
      <c r="U16" s="360">
        <f t="shared" si="1"/>
        <v>0.93844522254202545</v>
      </c>
      <c r="V16" s="359">
        <f t="shared" si="2"/>
        <v>0.27403948909218434</v>
      </c>
      <c r="W16" s="359">
        <f t="shared" si="3"/>
        <v>1.9106918641329462</v>
      </c>
      <c r="X16" s="359">
        <f t="shared" si="4"/>
        <v>0.98735638819953331</v>
      </c>
      <c r="Y16" s="359">
        <v>7.0888219693474558E-2</v>
      </c>
      <c r="Z16" s="359">
        <f t="shared" si="5"/>
        <v>30.222937879102716</v>
      </c>
      <c r="AA16" s="359">
        <v>25.853246087216998</v>
      </c>
      <c r="AB16" s="359">
        <v>30.850335290506202</v>
      </c>
      <c r="AC16" s="359">
        <v>35.817221568653203</v>
      </c>
      <c r="AD16" s="403">
        <v>24.450925000000002</v>
      </c>
      <c r="AE16" s="403">
        <v>25.7029</v>
      </c>
      <c r="AF16" s="403">
        <v>27.960999999999999</v>
      </c>
      <c r="AG16" s="403">
        <v>31.221542222222201</v>
      </c>
      <c r="AH16" s="403">
        <v>34.5503</v>
      </c>
      <c r="AI16" s="403">
        <v>36.747149999999998</v>
      </c>
      <c r="AJ16" s="403">
        <v>37.938049999999997</v>
      </c>
      <c r="AK16" s="403">
        <v>3.31472959153048</v>
      </c>
      <c r="AL16" s="311" t="s">
        <v>4483</v>
      </c>
    </row>
    <row r="17" spans="1:38">
      <c r="A17" s="81" t="s">
        <v>8064</v>
      </c>
      <c r="B17" s="357" t="s">
        <v>3699</v>
      </c>
      <c r="C17" s="361" t="s">
        <v>3700</v>
      </c>
      <c r="D17" s="361" t="s">
        <v>3701</v>
      </c>
      <c r="E17" s="359" t="s">
        <v>3702</v>
      </c>
      <c r="F17" s="359">
        <v>10677855</v>
      </c>
      <c r="G17" s="359">
        <v>1775384</v>
      </c>
      <c r="H17" s="359">
        <v>2912425</v>
      </c>
      <c r="I17" s="359">
        <v>253482</v>
      </c>
      <c r="J17" s="359">
        <v>15023029</v>
      </c>
      <c r="K17" s="359">
        <v>1814785</v>
      </c>
      <c r="L17" s="359">
        <v>3124940</v>
      </c>
      <c r="M17" s="359">
        <v>13987093</v>
      </c>
      <c r="N17" s="359">
        <v>1672595</v>
      </c>
      <c r="O17" s="359">
        <v>6116359</v>
      </c>
      <c r="P17" s="359">
        <v>48262328</v>
      </c>
      <c r="Q17" s="359">
        <v>1555509</v>
      </c>
      <c r="R17" s="359">
        <v>949280.8125</v>
      </c>
      <c r="S17" s="359">
        <v>23.326637623762377</v>
      </c>
      <c r="T17" s="359">
        <f t="shared" si="0"/>
        <v>0.73721669205615803</v>
      </c>
      <c r="U17" s="360">
        <f t="shared" si="1"/>
        <v>0.82964449688491448</v>
      </c>
      <c r="V17" s="359">
        <f t="shared" si="2"/>
        <v>0.2268821882258247</v>
      </c>
      <c r="W17" s="359">
        <f t="shared" si="3"/>
        <v>2.3326872264069092</v>
      </c>
      <c r="X17" s="359">
        <f t="shared" si="4"/>
        <v>0.49403757818331329</v>
      </c>
      <c r="Y17" s="359">
        <v>6.8037556076298078E-2</v>
      </c>
      <c r="Z17" s="359">
        <f t="shared" si="5"/>
        <v>29.543508940686383</v>
      </c>
      <c r="AA17" s="359">
        <v>25.032372980117501</v>
      </c>
      <c r="AB17" s="359">
        <v>30.245517092542201</v>
      </c>
      <c r="AC17" s="359">
        <v>35.992168149959497</v>
      </c>
      <c r="AD17" s="403">
        <v>23.76895</v>
      </c>
      <c r="AE17" s="403">
        <v>25.00695</v>
      </c>
      <c r="AF17" s="403">
        <v>27.219000000000001</v>
      </c>
      <c r="AG17" s="403">
        <v>30.494995888888901</v>
      </c>
      <c r="AH17" s="403">
        <v>33.879150000000003</v>
      </c>
      <c r="AI17" s="403">
        <v>36.042099999999998</v>
      </c>
      <c r="AJ17" s="403">
        <v>37.193049999999999</v>
      </c>
      <c r="AK17" s="403">
        <v>3.3197669401301</v>
      </c>
      <c r="AL17" s="311" t="s">
        <v>4483</v>
      </c>
    </row>
    <row r="18" spans="1:38">
      <c r="A18" s="81" t="s">
        <v>8065</v>
      </c>
      <c r="B18" s="357" t="s">
        <v>3703</v>
      </c>
      <c r="C18" s="358" t="s">
        <v>3704</v>
      </c>
      <c r="D18" s="358" t="s">
        <v>3705</v>
      </c>
      <c r="E18" s="359" t="s">
        <v>3706</v>
      </c>
      <c r="F18" s="359">
        <v>4655673</v>
      </c>
      <c r="G18" s="359">
        <v>405176</v>
      </c>
      <c r="H18" s="359">
        <v>602278</v>
      </c>
      <c r="I18" s="359">
        <v>56694</v>
      </c>
      <c r="J18" s="359">
        <v>3034210</v>
      </c>
      <c r="K18" s="359">
        <v>352511</v>
      </c>
      <c r="L18" s="359">
        <v>949826</v>
      </c>
      <c r="M18" s="359">
        <v>1489242</v>
      </c>
      <c r="N18" s="359">
        <v>633457</v>
      </c>
      <c r="O18" s="359">
        <v>1158277</v>
      </c>
      <c r="P18" s="359">
        <v>13987895</v>
      </c>
      <c r="Q18" s="357">
        <v>393670.90625</v>
      </c>
      <c r="R18" s="357">
        <v>252163.703125</v>
      </c>
      <c r="S18" s="359">
        <v>23.575679207920793</v>
      </c>
      <c r="T18" s="359">
        <f t="shared" si="0"/>
        <v>0.7139918639559697</v>
      </c>
      <c r="U18" s="360">
        <f t="shared" si="1"/>
        <v>0.85723317756013329</v>
      </c>
      <c r="V18" s="359">
        <f t="shared" si="2"/>
        <v>0.23908769276291889</v>
      </c>
      <c r="W18" s="359">
        <f t="shared" si="3"/>
        <v>1.6830425863077334</v>
      </c>
      <c r="X18" s="359">
        <f t="shared" si="4"/>
        <v>1.0496678260066323</v>
      </c>
      <c r="Y18" s="357">
        <v>6.1364965492098709E-2</v>
      </c>
      <c r="Z18" s="359">
        <f t="shared" si="5"/>
        <v>28.5926191860415</v>
      </c>
      <c r="AA18" s="359">
        <v>21.972669154924301</v>
      </c>
      <c r="AB18" s="359">
        <v>28.467301776304001</v>
      </c>
      <c r="AC18" s="359">
        <v>32.876019965137303</v>
      </c>
      <c r="AD18" s="403">
        <v>22.892875</v>
      </c>
      <c r="AE18" s="403">
        <v>24.135000000000002</v>
      </c>
      <c r="AF18" s="403">
        <v>26.244</v>
      </c>
      <c r="AG18" s="403">
        <v>29.501373518518498</v>
      </c>
      <c r="AH18" s="403">
        <v>32.826149999999998</v>
      </c>
      <c r="AI18" s="403">
        <v>34.949150000000003</v>
      </c>
      <c r="AJ18" s="403">
        <v>36.059024999999998</v>
      </c>
      <c r="AK18" s="403">
        <v>3.2759044448484298</v>
      </c>
      <c r="AL18" s="311" t="s">
        <v>4483</v>
      </c>
    </row>
    <row r="19" spans="1:38">
      <c r="A19" s="81" t="s">
        <v>8066</v>
      </c>
      <c r="B19" s="357" t="s">
        <v>3707</v>
      </c>
      <c r="C19" s="358" t="s">
        <v>3708</v>
      </c>
      <c r="D19" s="358" t="s">
        <v>3709</v>
      </c>
      <c r="E19" s="362" t="s">
        <v>3710</v>
      </c>
      <c r="F19" s="362">
        <v>2104106</v>
      </c>
      <c r="G19" s="362">
        <v>338483</v>
      </c>
      <c r="H19" s="362">
        <v>520317</v>
      </c>
      <c r="I19" s="362">
        <v>55021</v>
      </c>
      <c r="J19" s="362">
        <v>3587000</v>
      </c>
      <c r="K19" s="362">
        <v>388690</v>
      </c>
      <c r="L19" s="362">
        <v>288061</v>
      </c>
      <c r="M19" s="362">
        <v>676677</v>
      </c>
      <c r="N19" s="362">
        <v>633937</v>
      </c>
      <c r="O19" s="362">
        <v>582908</v>
      </c>
      <c r="P19" s="362">
        <v>10466485</v>
      </c>
      <c r="Q19" s="359">
        <v>381747.75</v>
      </c>
      <c r="R19" s="359">
        <v>221498.515625</v>
      </c>
      <c r="S19" s="359">
        <v>23.701827722772276</v>
      </c>
      <c r="T19" s="359">
        <f t="shared" si="0"/>
        <v>0.74013040964721222</v>
      </c>
      <c r="U19" s="360">
        <f t="shared" si="1"/>
        <v>0.77905851703238937</v>
      </c>
      <c r="V19" s="357">
        <f t="shared" si="2"/>
        <v>0.18689414953765315</v>
      </c>
      <c r="W19" s="357">
        <f t="shared" si="3"/>
        <v>2.4946948052774411</v>
      </c>
      <c r="X19" s="357">
        <f t="shared" si="4"/>
        <v>0.3440776165989119</v>
      </c>
      <c r="Y19" s="359">
        <v>7.4504498931341909E-2</v>
      </c>
      <c r="Z19" s="357">
        <f t="shared" si="5"/>
        <v>29.660684189192288</v>
      </c>
      <c r="AA19" s="359">
        <v>25.2135350179333</v>
      </c>
      <c r="AB19" s="359">
        <v>29.7159859171915</v>
      </c>
      <c r="AC19" s="359">
        <v>37.294166598410399</v>
      </c>
      <c r="AD19" s="403">
        <v>23.929974999999999</v>
      </c>
      <c r="AE19" s="403">
        <v>25.220949999999998</v>
      </c>
      <c r="AF19" s="403">
        <v>27.382850000000001</v>
      </c>
      <c r="AG19" s="403">
        <v>30.655459</v>
      </c>
      <c r="AH19" s="403">
        <v>34.011150000000001</v>
      </c>
      <c r="AI19" s="403">
        <v>36.142150000000001</v>
      </c>
      <c r="AJ19" s="403">
        <v>37.323075000000003</v>
      </c>
      <c r="AK19" s="403">
        <v>3.30453951824322</v>
      </c>
      <c r="AL19" s="311" t="s">
        <v>4483</v>
      </c>
    </row>
    <row r="20" spans="1:38">
      <c r="A20" s="81" t="s">
        <v>8067</v>
      </c>
      <c r="B20" s="357" t="s">
        <v>3716</v>
      </c>
      <c r="C20" s="358" t="s">
        <v>3717</v>
      </c>
      <c r="D20" s="358" t="s">
        <v>3718</v>
      </c>
      <c r="E20" s="362" t="s">
        <v>3719</v>
      </c>
      <c r="F20" s="362">
        <v>1831843</v>
      </c>
      <c r="G20" s="362">
        <v>142713</v>
      </c>
      <c r="H20" s="362">
        <v>247056</v>
      </c>
      <c r="I20" s="362">
        <v>16567</v>
      </c>
      <c r="J20" s="362">
        <v>977855</v>
      </c>
      <c r="K20" s="362">
        <v>124101</v>
      </c>
      <c r="L20" s="362">
        <v>587802</v>
      </c>
      <c r="M20" s="362">
        <v>927696</v>
      </c>
      <c r="N20" s="362">
        <v>637326</v>
      </c>
      <c r="O20" s="362">
        <v>888493</v>
      </c>
      <c r="P20" s="362">
        <v>7739169.5</v>
      </c>
      <c r="Q20" s="359">
        <v>338123.71875</v>
      </c>
      <c r="R20" s="359">
        <v>273300.0625</v>
      </c>
      <c r="S20" s="359">
        <v>23.97691287128713</v>
      </c>
      <c r="T20" s="359">
        <f t="shared" si="0"/>
        <v>0.73095202634808654</v>
      </c>
      <c r="U20" s="360">
        <f t="shared" si="1"/>
        <v>0.91683733628590391</v>
      </c>
      <c r="V20" s="357">
        <f t="shared" si="2"/>
        <v>0.26940141564100323</v>
      </c>
      <c r="W20" s="357">
        <f t="shared" si="3"/>
        <v>1.5251928440018143</v>
      </c>
      <c r="X20" s="357">
        <f t="shared" si="4"/>
        <v>1.2758197669204399</v>
      </c>
      <c r="Y20" s="359">
        <v>0.1059474236083937</v>
      </c>
      <c r="Z20" s="357">
        <f t="shared" ref="Z20:Z83" si="6">68.4*LOG(T20)+38.6</f>
        <v>29.28999900837983</v>
      </c>
      <c r="AA20" s="359">
        <v>23.369648583641599</v>
      </c>
      <c r="AB20" s="359">
        <v>29.6263394040202</v>
      </c>
      <c r="AC20" s="359">
        <v>37.573828242182898</v>
      </c>
      <c r="AD20" s="403">
        <v>23.553999999999998</v>
      </c>
      <c r="AE20" s="403">
        <v>24.820900000000002</v>
      </c>
      <c r="AF20" s="403">
        <v>26.972000000000001</v>
      </c>
      <c r="AG20" s="403">
        <v>30.231341037037001</v>
      </c>
      <c r="AH20" s="403">
        <v>33.536149999999999</v>
      </c>
      <c r="AI20" s="403">
        <v>35.779000000000003</v>
      </c>
      <c r="AJ20" s="403">
        <v>36.963000000000001</v>
      </c>
      <c r="AK20" s="403">
        <v>3.3041510336286102</v>
      </c>
      <c r="AL20" s="311" t="s">
        <v>4483</v>
      </c>
    </row>
    <row r="21" spans="1:38">
      <c r="A21" s="81" t="s">
        <v>8068</v>
      </c>
      <c r="B21" s="357" t="s">
        <v>3720</v>
      </c>
      <c r="C21" s="361" t="s">
        <v>3721</v>
      </c>
      <c r="D21" s="361" t="s">
        <v>3722</v>
      </c>
      <c r="E21" s="359" t="s">
        <v>3723</v>
      </c>
      <c r="F21" s="359">
        <v>21156066</v>
      </c>
      <c r="G21" s="359">
        <v>1670924</v>
      </c>
      <c r="H21" s="359">
        <v>1925223</v>
      </c>
      <c r="I21" s="359">
        <v>260646</v>
      </c>
      <c r="J21" s="359">
        <v>15349507</v>
      </c>
      <c r="K21" s="359">
        <v>1702969</v>
      </c>
      <c r="L21" s="359">
        <v>5185413</v>
      </c>
      <c r="M21" s="359">
        <v>10492772</v>
      </c>
      <c r="N21" s="359">
        <v>5756818</v>
      </c>
      <c r="O21" s="359">
        <v>8689760</v>
      </c>
      <c r="P21" s="359">
        <v>61378672</v>
      </c>
      <c r="Q21" s="359">
        <v>2490861</v>
      </c>
      <c r="R21" s="359">
        <v>2360248.5</v>
      </c>
      <c r="S21" s="359">
        <v>24.046904950495048</v>
      </c>
      <c r="T21" s="359">
        <f t="shared" si="0"/>
        <v>0.69946123593060283</v>
      </c>
      <c r="U21" s="360">
        <f t="shared" si="1"/>
        <v>0.85634923369728089</v>
      </c>
      <c r="V21" s="359">
        <f t="shared" si="2"/>
        <v>0.18445374632656933</v>
      </c>
      <c r="W21" s="359">
        <f t="shared" si="3"/>
        <v>1.7713685627369899</v>
      </c>
      <c r="X21" s="359">
        <f t="shared" si="4"/>
        <v>0.90434307388740653</v>
      </c>
      <c r="Y21" s="359">
        <v>0.108883916520244</v>
      </c>
      <c r="Z21" s="359">
        <f t="shared" si="6"/>
        <v>27.981833724259264</v>
      </c>
      <c r="AA21" s="359">
        <v>22.7706186240957</v>
      </c>
      <c r="AB21" s="359">
        <v>27.888426080960802</v>
      </c>
      <c r="AC21" s="359">
        <v>34.576225439329797</v>
      </c>
      <c r="AD21" s="403">
        <v>22.346</v>
      </c>
      <c r="AE21" s="403">
        <v>23.527000000000001</v>
      </c>
      <c r="AF21" s="403">
        <v>25.613849999999999</v>
      </c>
      <c r="AG21" s="403">
        <v>28.850836444444401</v>
      </c>
      <c r="AH21" s="403">
        <v>32.143000000000001</v>
      </c>
      <c r="AI21" s="403">
        <v>34.233049999999999</v>
      </c>
      <c r="AJ21" s="403">
        <v>35.389074999999998</v>
      </c>
      <c r="AK21" s="403">
        <v>3.23721754564338</v>
      </c>
      <c r="AL21" s="311" t="s">
        <v>4483</v>
      </c>
    </row>
    <row r="22" spans="1:38">
      <c r="A22" s="81" t="s">
        <v>8069</v>
      </c>
      <c r="B22" s="357" t="s">
        <v>3724</v>
      </c>
      <c r="C22" s="358" t="s">
        <v>3725</v>
      </c>
      <c r="D22" s="358" t="s">
        <v>3726</v>
      </c>
      <c r="E22" s="362" t="s">
        <v>3727</v>
      </c>
      <c r="F22" s="362">
        <v>1444908</v>
      </c>
      <c r="G22" s="362">
        <v>183715</v>
      </c>
      <c r="H22" s="362">
        <v>254416</v>
      </c>
      <c r="I22" s="362">
        <v>18901</v>
      </c>
      <c r="J22" s="362">
        <v>1167321</v>
      </c>
      <c r="K22" s="362">
        <v>162887</v>
      </c>
      <c r="L22" s="362">
        <v>408432</v>
      </c>
      <c r="M22" s="362">
        <v>638918</v>
      </c>
      <c r="N22" s="362">
        <v>261708</v>
      </c>
      <c r="O22" s="362">
        <v>607326</v>
      </c>
      <c r="P22" s="362">
        <v>4536766.5</v>
      </c>
      <c r="Q22" s="359">
        <v>199428.53125</v>
      </c>
      <c r="R22" s="359">
        <v>196844.3125</v>
      </c>
      <c r="S22" s="359">
        <v>24.114455445544557</v>
      </c>
      <c r="T22" s="359">
        <f t="shared" si="0"/>
        <v>0.70364676675501159</v>
      </c>
      <c r="U22" s="360">
        <f t="shared" si="1"/>
        <v>0.84681774611977745</v>
      </c>
      <c r="V22" s="359">
        <f t="shared" si="2"/>
        <v>0.25571943331617464</v>
      </c>
      <c r="W22" s="359">
        <f t="shared" si="3"/>
        <v>1.8780334316374128</v>
      </c>
      <c r="X22" s="359">
        <f t="shared" si="4"/>
        <v>0.81395288221230322</v>
      </c>
      <c r="Y22" s="359">
        <v>0.12023361561092354</v>
      </c>
      <c r="Z22" s="359">
        <f t="shared" si="6"/>
        <v>28.159061235923339</v>
      </c>
      <c r="AA22" s="359">
        <v>23.167213060596001</v>
      </c>
      <c r="AB22" s="359">
        <v>27.706586804579299</v>
      </c>
      <c r="AC22" s="359">
        <v>33.576247507696202</v>
      </c>
      <c r="AD22" s="403">
        <v>22.455974999999999</v>
      </c>
      <c r="AE22" s="403">
        <v>23.627949999999998</v>
      </c>
      <c r="AF22" s="403">
        <v>25.84</v>
      </c>
      <c r="AG22" s="403">
        <v>29.036291111111101</v>
      </c>
      <c r="AH22" s="403">
        <v>32.332000000000001</v>
      </c>
      <c r="AI22" s="403">
        <v>34.422049999999999</v>
      </c>
      <c r="AJ22" s="403">
        <v>35.520024999999997</v>
      </c>
      <c r="AK22" s="403">
        <v>3.24658859556701</v>
      </c>
      <c r="AL22" s="311" t="s">
        <v>4483</v>
      </c>
    </row>
    <row r="23" spans="1:38">
      <c r="A23" s="81" t="s">
        <v>8070</v>
      </c>
      <c r="B23" s="357" t="s">
        <v>3728</v>
      </c>
      <c r="C23" s="358" t="s">
        <v>3729</v>
      </c>
      <c r="D23" s="358" t="s">
        <v>3730</v>
      </c>
      <c r="E23" s="362" t="s">
        <v>3731</v>
      </c>
      <c r="F23" s="362">
        <v>663701</v>
      </c>
      <c r="G23" s="362">
        <v>148085</v>
      </c>
      <c r="H23" s="362">
        <v>228670</v>
      </c>
      <c r="I23" s="362">
        <v>30752</v>
      </c>
      <c r="J23" s="362">
        <v>1575279</v>
      </c>
      <c r="K23" s="362">
        <v>183506</v>
      </c>
      <c r="L23" s="362">
        <v>155484</v>
      </c>
      <c r="M23" s="362">
        <v>252211</v>
      </c>
      <c r="N23" s="362">
        <v>205089</v>
      </c>
      <c r="O23" s="362">
        <v>267781</v>
      </c>
      <c r="P23" s="362">
        <v>3128070.25</v>
      </c>
      <c r="Q23" s="359">
        <v>142936.5625</v>
      </c>
      <c r="R23" s="359">
        <v>100113.5546875</v>
      </c>
      <c r="S23" s="359">
        <v>24.246300990099012</v>
      </c>
      <c r="T23" s="359">
        <f t="shared" si="0"/>
        <v>0.74943867562980848</v>
      </c>
      <c r="U23" s="360">
        <f t="shared" si="1"/>
        <v>0.71788982970144999</v>
      </c>
      <c r="V23" s="359">
        <f t="shared" si="2"/>
        <v>0.18811268287008401</v>
      </c>
      <c r="W23" s="359">
        <f t="shared" si="3"/>
        <v>2.7324523417549091</v>
      </c>
      <c r="X23" s="359">
        <f t="shared" si="4"/>
        <v>0.14518552872894563</v>
      </c>
      <c r="Y23" s="359">
        <v>0.10179514063489191</v>
      </c>
      <c r="Z23" s="359">
        <f t="shared" si="6"/>
        <v>30.031949349005369</v>
      </c>
      <c r="AA23" s="359">
        <v>24.6899826438753</v>
      </c>
      <c r="AB23" s="359">
        <v>30.611403890215001</v>
      </c>
      <c r="AC23" s="359">
        <v>38.013425317252803</v>
      </c>
      <c r="AD23" s="403">
        <v>24.360975</v>
      </c>
      <c r="AE23" s="403">
        <v>25.555900000000001</v>
      </c>
      <c r="AF23" s="403">
        <v>27.739850000000001</v>
      </c>
      <c r="AG23" s="403">
        <v>31.022016185185201</v>
      </c>
      <c r="AH23" s="403">
        <v>34.381</v>
      </c>
      <c r="AI23" s="403">
        <v>36.5411</v>
      </c>
      <c r="AJ23" s="403">
        <v>37.648074999999999</v>
      </c>
      <c r="AK23" s="403">
        <v>3.3097445710723199</v>
      </c>
      <c r="AL23" s="311" t="s">
        <v>4483</v>
      </c>
    </row>
    <row r="24" spans="1:38">
      <c r="A24" s="81" t="s">
        <v>8071</v>
      </c>
      <c r="B24" s="357" t="s">
        <v>3732</v>
      </c>
      <c r="C24" s="358" t="s">
        <v>3733</v>
      </c>
      <c r="D24" s="358" t="s">
        <v>3734</v>
      </c>
      <c r="E24" s="362" t="s">
        <v>3735</v>
      </c>
      <c r="F24" s="362">
        <v>989042</v>
      </c>
      <c r="G24" s="362">
        <v>115351</v>
      </c>
      <c r="H24" s="362">
        <v>172677</v>
      </c>
      <c r="I24" s="362">
        <v>14614</v>
      </c>
      <c r="J24" s="362">
        <v>843734</v>
      </c>
      <c r="K24" s="362">
        <v>105592</v>
      </c>
      <c r="L24" s="362">
        <v>459769</v>
      </c>
      <c r="M24" s="362">
        <v>694838</v>
      </c>
      <c r="N24" s="362">
        <v>462288</v>
      </c>
      <c r="O24" s="362">
        <v>776238</v>
      </c>
      <c r="P24" s="362">
        <v>5942769.5</v>
      </c>
      <c r="Q24" s="359">
        <v>215020.6875</v>
      </c>
      <c r="R24" s="359">
        <v>241642.359375</v>
      </c>
      <c r="S24" s="359">
        <v>24.384657425742574</v>
      </c>
      <c r="T24" s="359">
        <f t="shared" si="0"/>
        <v>0.71743901781821207</v>
      </c>
      <c r="U24" s="360">
        <f t="shared" si="1"/>
        <v>0.90808633871286737</v>
      </c>
      <c r="V24" s="359">
        <f t="shared" si="2"/>
        <v>0.2417330155403333</v>
      </c>
      <c r="W24" s="359">
        <f t="shared" si="3"/>
        <v>1.9196036608493492</v>
      </c>
      <c r="X24" s="359">
        <f t="shared" si="4"/>
        <v>0.82683452646665745</v>
      </c>
      <c r="Y24" s="359">
        <v>0.10911989479301562</v>
      </c>
      <c r="Z24" s="359">
        <f t="shared" si="6"/>
        <v>28.735693454538492</v>
      </c>
      <c r="AA24" s="359">
        <v>22.689342146802701</v>
      </c>
      <c r="AB24" s="359">
        <v>28.053765707863999</v>
      </c>
      <c r="AC24" s="359">
        <v>34.484129704358203</v>
      </c>
      <c r="AD24" s="403">
        <v>22.975974999999998</v>
      </c>
      <c r="AE24" s="403">
        <v>24.288900000000002</v>
      </c>
      <c r="AF24" s="403">
        <v>26.385850000000001</v>
      </c>
      <c r="AG24" s="403">
        <v>29.627794777777801</v>
      </c>
      <c r="AH24" s="403">
        <v>32.939300000000003</v>
      </c>
      <c r="AI24" s="403">
        <v>35.02205</v>
      </c>
      <c r="AJ24" s="403">
        <v>36.205075000000001</v>
      </c>
      <c r="AK24" s="403">
        <v>3.2602946392017</v>
      </c>
      <c r="AL24" s="311" t="s">
        <v>4483</v>
      </c>
    </row>
    <row r="25" spans="1:38">
      <c r="A25" s="81" t="s">
        <v>8072</v>
      </c>
      <c r="B25" s="357" t="s">
        <v>3736</v>
      </c>
      <c r="C25" s="358" t="s">
        <v>3737</v>
      </c>
      <c r="D25" s="358" t="s">
        <v>3738</v>
      </c>
      <c r="E25" s="362" t="s">
        <v>3739</v>
      </c>
      <c r="F25" s="362">
        <v>582799</v>
      </c>
      <c r="G25" s="362">
        <v>89468</v>
      </c>
      <c r="H25" s="362">
        <v>144613</v>
      </c>
      <c r="I25" s="362">
        <v>17115</v>
      </c>
      <c r="J25" s="362">
        <v>797482</v>
      </c>
      <c r="K25" s="362">
        <v>99841</v>
      </c>
      <c r="L25" s="362">
        <v>168836</v>
      </c>
      <c r="M25" s="362">
        <v>353645</v>
      </c>
      <c r="N25" s="362">
        <v>277369</v>
      </c>
      <c r="O25" s="362">
        <v>308688</v>
      </c>
      <c r="P25" s="362">
        <v>1977586.625</v>
      </c>
      <c r="Q25" s="359">
        <v>116241.8046875</v>
      </c>
      <c r="R25" s="359">
        <v>94117.8984375</v>
      </c>
      <c r="S25" s="359">
        <v>24.482865044247788</v>
      </c>
      <c r="T25" s="359">
        <f t="shared" si="0"/>
        <v>0.74513227950330019</v>
      </c>
      <c r="U25" s="360">
        <f t="shared" si="1"/>
        <v>0.79465427964141455</v>
      </c>
      <c r="V25" s="359">
        <f t="shared" si="2"/>
        <v>0.21871296861436337</v>
      </c>
      <c r="W25" s="359">
        <f t="shared" si="3"/>
        <v>2.3215440491001651</v>
      </c>
      <c r="X25" s="359">
        <f t="shared" si="4"/>
        <v>0.53804151402213751</v>
      </c>
      <c r="Y25" s="359">
        <v>0.1391613668254045</v>
      </c>
      <c r="Z25" s="359">
        <f t="shared" si="6"/>
        <v>29.860763031905584</v>
      </c>
      <c r="AA25" s="359">
        <v>24.686907916042699</v>
      </c>
      <c r="AB25" s="359">
        <v>30.2785545381665</v>
      </c>
      <c r="AC25" s="359">
        <v>36.749567421070303</v>
      </c>
      <c r="AD25" s="403">
        <v>24.159949999999998</v>
      </c>
      <c r="AE25" s="403">
        <v>25.409800000000001</v>
      </c>
      <c r="AF25" s="403">
        <v>27.566849999999999</v>
      </c>
      <c r="AG25" s="403">
        <v>30.860979851851901</v>
      </c>
      <c r="AH25" s="403">
        <v>34.192</v>
      </c>
      <c r="AI25" s="403">
        <v>36.349049999999998</v>
      </c>
      <c r="AJ25" s="403">
        <v>37.475999999999999</v>
      </c>
      <c r="AK25" s="403">
        <v>3.30597613244072</v>
      </c>
      <c r="AL25" s="311" t="s">
        <v>4483</v>
      </c>
    </row>
    <row r="26" spans="1:38">
      <c r="A26" s="81" t="s">
        <v>8073</v>
      </c>
      <c r="B26" s="357" t="s">
        <v>3740</v>
      </c>
      <c r="C26" s="358" t="s">
        <v>3741</v>
      </c>
      <c r="D26" s="358" t="s">
        <v>3742</v>
      </c>
      <c r="E26" s="362" t="s">
        <v>3743</v>
      </c>
      <c r="F26" s="362">
        <v>719285</v>
      </c>
      <c r="G26" s="362">
        <v>133965</v>
      </c>
      <c r="H26" s="362">
        <v>196756</v>
      </c>
      <c r="I26" s="362">
        <v>27279</v>
      </c>
      <c r="J26" s="362">
        <v>1246198</v>
      </c>
      <c r="K26" s="362">
        <v>146197</v>
      </c>
      <c r="L26" s="362">
        <v>395475</v>
      </c>
      <c r="M26" s="362">
        <v>336659</v>
      </c>
      <c r="N26" s="362">
        <v>366113</v>
      </c>
      <c r="O26" s="362">
        <v>558885</v>
      </c>
      <c r="P26" s="362">
        <v>5157735.5</v>
      </c>
      <c r="Q26" s="359">
        <v>158430.0625</v>
      </c>
      <c r="R26" s="359">
        <v>115718.03125</v>
      </c>
      <c r="S26" s="359">
        <v>24.563064159292036</v>
      </c>
      <c r="T26" s="359">
        <f t="shared" si="0"/>
        <v>0.73430028342096443</v>
      </c>
      <c r="U26" s="360">
        <f t="shared" si="1"/>
        <v>0.84540530032909422</v>
      </c>
      <c r="V26" s="359">
        <f t="shared" si="2"/>
        <v>0.20452526429748713</v>
      </c>
      <c r="W26" s="359">
        <f t="shared" si="3"/>
        <v>2.5019006510964981</v>
      </c>
      <c r="X26" s="359">
        <f t="shared" si="4"/>
        <v>0.3128218593599601</v>
      </c>
      <c r="Y26" s="359">
        <v>7.1773652411952521E-2</v>
      </c>
      <c r="Z26" s="359">
        <f t="shared" si="6"/>
        <v>29.425760795066957</v>
      </c>
      <c r="AA26" s="359">
        <v>25.114737236997598</v>
      </c>
      <c r="AB26" s="359">
        <v>29.6177879110102</v>
      </c>
      <c r="AC26" s="359">
        <v>35.903917440108302</v>
      </c>
      <c r="AD26" s="403">
        <v>23.744975</v>
      </c>
      <c r="AE26" s="403">
        <v>24.949950000000001</v>
      </c>
      <c r="AF26" s="403">
        <v>27.103999999999999</v>
      </c>
      <c r="AG26" s="403">
        <v>30.358841814814799</v>
      </c>
      <c r="AH26" s="403">
        <v>33.695</v>
      </c>
      <c r="AI26" s="403">
        <v>35.82705</v>
      </c>
      <c r="AJ26" s="403">
        <v>36.966074999999996</v>
      </c>
      <c r="AK26" s="403">
        <v>3.2833963031788702</v>
      </c>
      <c r="AL26" s="311" t="s">
        <v>4483</v>
      </c>
    </row>
    <row r="27" spans="1:38">
      <c r="A27" s="81" t="s">
        <v>8074</v>
      </c>
      <c r="B27" s="357" t="s">
        <v>3744</v>
      </c>
      <c r="C27" s="358" t="s">
        <v>3745</v>
      </c>
      <c r="D27" s="358" t="s">
        <v>3746</v>
      </c>
      <c r="E27" s="359" t="s">
        <v>3747</v>
      </c>
      <c r="F27" s="359">
        <v>893588</v>
      </c>
      <c r="G27" s="359">
        <v>170177</v>
      </c>
      <c r="H27" s="359">
        <v>305359</v>
      </c>
      <c r="I27" s="359">
        <v>36254</v>
      </c>
      <c r="J27" s="359">
        <v>1904775</v>
      </c>
      <c r="K27" s="359">
        <v>228499</v>
      </c>
      <c r="L27" s="359">
        <v>211908</v>
      </c>
      <c r="M27" s="359">
        <v>211226</v>
      </c>
      <c r="N27" s="359">
        <v>327270</v>
      </c>
      <c r="O27" s="359">
        <v>260121</v>
      </c>
      <c r="P27" s="359">
        <v>2397347.5</v>
      </c>
      <c r="Q27" s="359">
        <v>111437.140625</v>
      </c>
      <c r="R27" s="359">
        <v>107244.3515625</v>
      </c>
      <c r="S27" s="359">
        <v>24.634966814159291</v>
      </c>
      <c r="T27" s="359">
        <f t="shared" si="0"/>
        <v>0.77012085820537657</v>
      </c>
      <c r="U27" s="360">
        <f t="shared" si="1"/>
        <v>0.64146407229163993</v>
      </c>
      <c r="V27" s="359">
        <f t="shared" si="2"/>
        <v>0.19348870197469703</v>
      </c>
      <c r="W27" s="359">
        <f t="shared" si="3"/>
        <v>2.6628086062150218</v>
      </c>
      <c r="X27" s="359">
        <f t="shared" si="4"/>
        <v>0.30324430529355073</v>
      </c>
      <c r="Y27" s="359">
        <v>0.12458800904857852</v>
      </c>
      <c r="Z27" s="359">
        <f t="shared" si="6"/>
        <v>30.840627810901267</v>
      </c>
      <c r="AA27" s="359">
        <v>26.770776204603202</v>
      </c>
      <c r="AB27" s="359">
        <v>31.9996926942672</v>
      </c>
      <c r="AC27" s="359">
        <v>38.041969709261402</v>
      </c>
      <c r="AD27" s="403">
        <v>25.170999999999999</v>
      </c>
      <c r="AE27" s="403">
        <v>26.388000000000002</v>
      </c>
      <c r="AF27" s="403">
        <v>28.605</v>
      </c>
      <c r="AG27" s="403">
        <v>31.9481298888889</v>
      </c>
      <c r="AH27" s="403">
        <v>35.398000000000003</v>
      </c>
      <c r="AI27" s="403">
        <v>37.526049999999998</v>
      </c>
      <c r="AJ27" s="403">
        <v>38.670025000000003</v>
      </c>
      <c r="AK27" s="403">
        <v>3.3540813304868502</v>
      </c>
      <c r="AL27" s="311" t="s">
        <v>4483</v>
      </c>
    </row>
    <row r="28" spans="1:38">
      <c r="A28" s="81" t="s">
        <v>8075</v>
      </c>
      <c r="B28" s="357" t="s">
        <v>3748</v>
      </c>
      <c r="C28" s="358" t="s">
        <v>3749</v>
      </c>
      <c r="D28" s="358" t="s">
        <v>3750</v>
      </c>
      <c r="E28" s="362" t="s">
        <v>3751</v>
      </c>
      <c r="F28" s="362">
        <v>7026290</v>
      </c>
      <c r="G28" s="362">
        <v>1064793</v>
      </c>
      <c r="H28" s="362">
        <v>1643794</v>
      </c>
      <c r="I28" s="362">
        <v>195312</v>
      </c>
      <c r="J28" s="362">
        <v>11074503</v>
      </c>
      <c r="K28" s="362">
        <v>1105185</v>
      </c>
      <c r="L28" s="362">
        <v>1481906</v>
      </c>
      <c r="M28" s="362">
        <v>1946274</v>
      </c>
      <c r="N28" s="362">
        <v>1548947</v>
      </c>
      <c r="O28" s="362">
        <v>1674187</v>
      </c>
      <c r="P28" s="362">
        <v>17380962</v>
      </c>
      <c r="Q28" s="359">
        <v>596932.25</v>
      </c>
      <c r="R28" s="359">
        <v>473079.84375</v>
      </c>
      <c r="S28" s="359">
        <v>24.717240044247788</v>
      </c>
      <c r="T28" s="359">
        <f t="shared" si="0"/>
        <v>0.73440491643477657</v>
      </c>
      <c r="U28" s="360">
        <f t="shared" si="1"/>
        <v>0.6845480184895345</v>
      </c>
      <c r="V28" s="359">
        <f t="shared" si="2"/>
        <v>0.19252045286045025</v>
      </c>
      <c r="W28" s="359">
        <f t="shared" si="3"/>
        <v>2.4268370647199893</v>
      </c>
      <c r="X28" s="359">
        <f t="shared" si="4"/>
        <v>0.38831507948668875</v>
      </c>
      <c r="Y28" s="359">
        <v>8.3632003907192082E-2</v>
      </c>
      <c r="Z28" s="359">
        <f t="shared" si="6"/>
        <v>29.429993368598218</v>
      </c>
      <c r="AA28" s="359">
        <v>22.8643107318848</v>
      </c>
      <c r="AB28" s="359">
        <v>29.9224640065041</v>
      </c>
      <c r="AC28" s="359">
        <v>36.348743794735597</v>
      </c>
      <c r="AD28" s="403">
        <v>23.700949999999999</v>
      </c>
      <c r="AE28" s="403">
        <v>24.97795</v>
      </c>
      <c r="AF28" s="403">
        <v>27.132999999999999</v>
      </c>
      <c r="AG28" s="403">
        <v>30.367206555555601</v>
      </c>
      <c r="AH28" s="403">
        <v>33.628999999999998</v>
      </c>
      <c r="AI28" s="403">
        <v>35.815100000000001</v>
      </c>
      <c r="AJ28" s="403">
        <v>36.975000000000001</v>
      </c>
      <c r="AK28" s="403">
        <v>3.2751276135268501</v>
      </c>
      <c r="AL28" s="311" t="s">
        <v>4483</v>
      </c>
    </row>
    <row r="29" spans="1:38">
      <c r="A29" s="81" t="s">
        <v>8076</v>
      </c>
      <c r="B29" s="357" t="s">
        <v>3752</v>
      </c>
      <c r="C29" s="361" t="s">
        <v>3753</v>
      </c>
      <c r="D29" s="361" t="s">
        <v>3754</v>
      </c>
      <c r="E29" s="359" t="s">
        <v>3755</v>
      </c>
      <c r="F29" s="359">
        <v>25909012</v>
      </c>
      <c r="G29" s="359">
        <v>5232885</v>
      </c>
      <c r="H29" s="359">
        <v>8118609</v>
      </c>
      <c r="I29" s="359">
        <v>984935</v>
      </c>
      <c r="J29" s="359">
        <v>42230484</v>
      </c>
      <c r="K29" s="359">
        <v>6696715</v>
      </c>
      <c r="L29" s="359">
        <v>5508438</v>
      </c>
      <c r="M29" s="359">
        <v>9066173</v>
      </c>
      <c r="N29" s="359">
        <v>4885261</v>
      </c>
      <c r="O29" s="359">
        <v>7206707</v>
      </c>
      <c r="P29" s="359">
        <v>53657180</v>
      </c>
      <c r="Q29" s="359">
        <v>2455840</v>
      </c>
      <c r="R29" s="359">
        <v>1976832.875</v>
      </c>
      <c r="S29" s="359">
        <v>24.723462389380529</v>
      </c>
      <c r="T29" s="359">
        <f t="shared" si="0"/>
        <v>0.75120766538754258</v>
      </c>
      <c r="U29" s="360">
        <f t="shared" si="1"/>
        <v>0.65541393781037838</v>
      </c>
      <c r="V29" s="359">
        <f t="shared" si="2"/>
        <v>0.22661408226540533</v>
      </c>
      <c r="W29" s="359">
        <f t="shared" si="3"/>
        <v>2.4686238290130245</v>
      </c>
      <c r="X29" s="359">
        <f t="shared" si="4"/>
        <v>0.4164652843414145</v>
      </c>
      <c r="Y29" s="359">
        <v>0.11033778590887849</v>
      </c>
      <c r="Z29" s="359">
        <f t="shared" si="6"/>
        <v>30.101984742746147</v>
      </c>
      <c r="AA29" s="359">
        <v>25.0265204731637</v>
      </c>
      <c r="AB29" s="359">
        <v>31.237755259359002</v>
      </c>
      <c r="AC29" s="359">
        <v>37.443861623876501</v>
      </c>
      <c r="AD29" s="403">
        <v>24.420974999999999</v>
      </c>
      <c r="AE29" s="403">
        <v>25.717949999999998</v>
      </c>
      <c r="AF29" s="403">
        <v>27.855</v>
      </c>
      <c r="AG29" s="403">
        <v>31.128161814814799</v>
      </c>
      <c r="AH29" s="403">
        <v>34.500149999999998</v>
      </c>
      <c r="AI29" s="403">
        <v>36.590350000000001</v>
      </c>
      <c r="AJ29" s="403">
        <v>37.756999999999998</v>
      </c>
      <c r="AK29" s="403">
        <v>3.3130357493342801</v>
      </c>
      <c r="AL29" s="311" t="s">
        <v>4483</v>
      </c>
    </row>
    <row r="30" spans="1:38">
      <c r="A30" s="81" t="s">
        <v>8077</v>
      </c>
      <c r="B30" s="357" t="s">
        <v>3756</v>
      </c>
      <c r="C30" s="358" t="s">
        <v>3757</v>
      </c>
      <c r="D30" s="358" t="s">
        <v>3758</v>
      </c>
      <c r="E30" s="362" t="s">
        <v>3759</v>
      </c>
      <c r="F30" s="362">
        <v>1854959</v>
      </c>
      <c r="G30" s="362">
        <v>276574</v>
      </c>
      <c r="H30" s="362">
        <v>386039</v>
      </c>
      <c r="I30" s="362">
        <v>45278</v>
      </c>
      <c r="J30" s="362">
        <v>2623075</v>
      </c>
      <c r="K30" s="362">
        <v>311105</v>
      </c>
      <c r="L30" s="362">
        <v>684713</v>
      </c>
      <c r="M30" s="362">
        <v>989215</v>
      </c>
      <c r="N30" s="362">
        <v>492076</v>
      </c>
      <c r="O30" s="362">
        <v>906052</v>
      </c>
      <c r="P30" s="362">
        <v>8411284</v>
      </c>
      <c r="Q30" s="359">
        <v>353999.46875</v>
      </c>
      <c r="R30" s="359">
        <v>378867.78125</v>
      </c>
      <c r="S30" s="359">
        <v>24.790525442477875</v>
      </c>
      <c r="T30" s="359">
        <f t="shared" si="0"/>
        <v>0.728581859006316</v>
      </c>
      <c r="U30" s="360">
        <f t="shared" si="1"/>
        <v>0.81405091229770288</v>
      </c>
      <c r="V30" s="359">
        <f t="shared" si="2"/>
        <v>0.19436496432936096</v>
      </c>
      <c r="W30" s="359">
        <f t="shared" si="3"/>
        <v>2.350579494745344</v>
      </c>
      <c r="X30" s="359">
        <f t="shared" si="4"/>
        <v>0.4407731377264823</v>
      </c>
      <c r="Y30" s="359">
        <v>0.12157881041720521</v>
      </c>
      <c r="Z30" s="359">
        <f t="shared" si="6"/>
        <v>29.193519380902082</v>
      </c>
      <c r="AA30" s="359">
        <v>24.0515905695393</v>
      </c>
      <c r="AB30" s="359">
        <v>29.248836972157601</v>
      </c>
      <c r="AC30" s="359">
        <v>36.244596005353102</v>
      </c>
      <c r="AD30" s="403">
        <v>23.530950000000001</v>
      </c>
      <c r="AE30" s="403">
        <v>24.743950000000002</v>
      </c>
      <c r="AF30" s="403">
        <v>26.916</v>
      </c>
      <c r="AG30" s="403">
        <v>30.1471663703704</v>
      </c>
      <c r="AH30" s="403">
        <v>33.441000000000003</v>
      </c>
      <c r="AI30" s="403">
        <v>35.63205</v>
      </c>
      <c r="AJ30" s="403">
        <v>36.727024999999998</v>
      </c>
      <c r="AK30" s="403">
        <v>3.2747333188960499</v>
      </c>
      <c r="AL30" s="311" t="s">
        <v>4483</v>
      </c>
    </row>
    <row r="31" spans="1:38">
      <c r="A31" s="81" t="s">
        <v>8078</v>
      </c>
      <c r="B31" s="357" t="s">
        <v>3760</v>
      </c>
      <c r="C31" s="358" t="s">
        <v>3761</v>
      </c>
      <c r="D31" s="358" t="s">
        <v>3762</v>
      </c>
      <c r="E31" s="359" t="s">
        <v>3763</v>
      </c>
      <c r="F31" s="359">
        <v>3000130</v>
      </c>
      <c r="G31" s="359">
        <v>374526</v>
      </c>
      <c r="H31" s="359">
        <v>603799</v>
      </c>
      <c r="I31" s="359">
        <v>61140</v>
      </c>
      <c r="J31" s="359">
        <v>3681324</v>
      </c>
      <c r="K31" s="359">
        <v>385430</v>
      </c>
      <c r="L31" s="359">
        <v>439375</v>
      </c>
      <c r="M31" s="359">
        <v>792153</v>
      </c>
      <c r="N31" s="359">
        <v>681912</v>
      </c>
      <c r="O31" s="359">
        <v>861710</v>
      </c>
      <c r="P31" s="359">
        <v>8587831</v>
      </c>
      <c r="Q31" s="359">
        <v>328054.6875</v>
      </c>
      <c r="R31" s="359">
        <v>242033.953125</v>
      </c>
      <c r="S31" s="359">
        <v>24.866576327433627</v>
      </c>
      <c r="T31" s="359">
        <f t="shared" si="0"/>
        <v>0.73715536934300419</v>
      </c>
      <c r="U31" s="360">
        <f t="shared" si="1"/>
        <v>0.75530115881059312</v>
      </c>
      <c r="V31" s="359">
        <f t="shared" si="2"/>
        <v>0.20356843292463564</v>
      </c>
      <c r="W31" s="359">
        <f t="shared" si="3"/>
        <v>2.2244983530810232</v>
      </c>
      <c r="X31" s="359">
        <f t="shared" si="4"/>
        <v>0.60197350051491716</v>
      </c>
      <c r="Y31" s="359">
        <v>8.8679812186534437E-2</v>
      </c>
      <c r="Z31" s="359">
        <f t="shared" si="6"/>
        <v>29.54103787279395</v>
      </c>
      <c r="AA31" s="359">
        <v>24.680071780800201</v>
      </c>
      <c r="AB31" s="359">
        <v>30.0973400510786</v>
      </c>
      <c r="AC31" s="359">
        <v>36.304099338646999</v>
      </c>
      <c r="AD31" s="403">
        <v>23.796975</v>
      </c>
      <c r="AE31" s="403">
        <v>25.061</v>
      </c>
      <c r="AF31" s="403">
        <v>27.248000000000001</v>
      </c>
      <c r="AG31" s="403">
        <v>30.490478555555601</v>
      </c>
      <c r="AH31" s="403">
        <v>33.814</v>
      </c>
      <c r="AI31" s="403">
        <v>35.944049999999997</v>
      </c>
      <c r="AJ31" s="403">
        <v>37.094000000000001</v>
      </c>
      <c r="AK31" s="403">
        <v>3.2958394536214399</v>
      </c>
      <c r="AL31" s="311" t="s">
        <v>4483</v>
      </c>
    </row>
    <row r="32" spans="1:38">
      <c r="A32" s="81" t="s">
        <v>8079</v>
      </c>
      <c r="B32" s="357" t="s">
        <v>3764</v>
      </c>
      <c r="C32" s="358" t="s">
        <v>3765</v>
      </c>
      <c r="D32" s="358" t="s">
        <v>3766</v>
      </c>
      <c r="E32" s="362" t="s">
        <v>3767</v>
      </c>
      <c r="F32" s="362">
        <v>30028916</v>
      </c>
      <c r="G32" s="362">
        <v>7046452</v>
      </c>
      <c r="H32" s="362">
        <v>10674975</v>
      </c>
      <c r="I32" s="362">
        <v>1351307</v>
      </c>
      <c r="J32" s="362">
        <v>70871792</v>
      </c>
      <c r="K32" s="362">
        <v>9359504</v>
      </c>
      <c r="L32" s="362">
        <v>2539869</v>
      </c>
      <c r="M32" s="362">
        <v>3926551</v>
      </c>
      <c r="N32" s="362">
        <v>1584193</v>
      </c>
      <c r="O32" s="362">
        <v>2202333</v>
      </c>
      <c r="P32" s="362">
        <v>26696754</v>
      </c>
      <c r="Q32" s="359">
        <v>1401901.625</v>
      </c>
      <c r="R32" s="359">
        <v>2344210.75</v>
      </c>
      <c r="S32" s="359">
        <v>24.946084070796463</v>
      </c>
      <c r="T32" s="359">
        <f t="shared" si="0"/>
        <v>0.75216681852480272</v>
      </c>
      <c r="U32" s="360">
        <f t="shared" si="1"/>
        <v>0.34269327306285097</v>
      </c>
      <c r="V32" s="359">
        <f t="shared" si="2"/>
        <v>0.19206404815595096</v>
      </c>
      <c r="W32" s="359">
        <f t="shared" si="3"/>
        <v>2.7322930307332518</v>
      </c>
      <c r="X32" s="359">
        <f t="shared" si="4"/>
        <v>0.156844862996532</v>
      </c>
      <c r="Y32" s="359">
        <v>0.20005747980424857</v>
      </c>
      <c r="Z32" s="359">
        <f t="shared" si="6"/>
        <v>30.139889283955196</v>
      </c>
      <c r="AA32" s="359">
        <v>24.357292565212902</v>
      </c>
      <c r="AB32" s="359">
        <v>30.563777420113201</v>
      </c>
      <c r="AC32" s="359">
        <v>36.5347546786533</v>
      </c>
      <c r="AD32" s="403">
        <v>24.530999999999999</v>
      </c>
      <c r="AE32" s="403">
        <v>25.766950000000001</v>
      </c>
      <c r="AF32" s="403">
        <v>27.881</v>
      </c>
      <c r="AG32" s="403">
        <v>31.177018666666701</v>
      </c>
      <c r="AH32" s="403">
        <v>34.521999999999998</v>
      </c>
      <c r="AI32" s="403">
        <v>36.707999999999998</v>
      </c>
      <c r="AJ32" s="403">
        <v>37.862000000000002</v>
      </c>
      <c r="AK32" s="403">
        <v>3.3105159480528701</v>
      </c>
      <c r="AL32" s="311" t="s">
        <v>4483</v>
      </c>
    </row>
    <row r="33" spans="1:38">
      <c r="A33" s="81" t="s">
        <v>8080</v>
      </c>
      <c r="B33" s="357" t="s">
        <v>3768</v>
      </c>
      <c r="C33" s="358" t="s">
        <v>3769</v>
      </c>
      <c r="D33" s="358" t="s">
        <v>3770</v>
      </c>
      <c r="E33" s="362" t="s">
        <v>3771</v>
      </c>
      <c r="F33" s="362">
        <v>3714885</v>
      </c>
      <c r="G33" s="362">
        <v>786654</v>
      </c>
      <c r="H33" s="362">
        <v>1268905</v>
      </c>
      <c r="I33" s="362">
        <v>137430</v>
      </c>
      <c r="J33" s="362">
        <v>10004389</v>
      </c>
      <c r="K33" s="362">
        <v>1095527</v>
      </c>
      <c r="L33" s="362">
        <v>772515</v>
      </c>
      <c r="M33" s="362">
        <v>1140896</v>
      </c>
      <c r="N33" s="362">
        <v>637116</v>
      </c>
      <c r="O33" s="362">
        <v>1077982</v>
      </c>
      <c r="P33" s="362">
        <v>10962115</v>
      </c>
      <c r="Q33" s="359">
        <v>504803</v>
      </c>
      <c r="R33" s="359">
        <v>283347.34375</v>
      </c>
      <c r="S33" s="359">
        <v>25.022134955752211</v>
      </c>
      <c r="T33" s="359">
        <f t="shared" si="0"/>
        <v>0.76078754064143217</v>
      </c>
      <c r="U33" s="360">
        <f t="shared" si="1"/>
        <v>0.59323505948136723</v>
      </c>
      <c r="V33" s="359">
        <f t="shared" si="2"/>
        <v>0.16497439799652522</v>
      </c>
      <c r="W33" s="359">
        <f t="shared" si="3"/>
        <v>2.8302570763162054</v>
      </c>
      <c r="X33" s="359">
        <f t="shared" si="4"/>
        <v>9.5544821614084618E-2</v>
      </c>
      <c r="Y33" s="359">
        <v>9.1189233277181495E-2</v>
      </c>
      <c r="Z33" s="359">
        <f t="shared" si="6"/>
        <v>30.478415984108807</v>
      </c>
      <c r="AA33" s="359">
        <v>26.215980782598798</v>
      </c>
      <c r="AB33" s="359">
        <v>31.178977518077701</v>
      </c>
      <c r="AC33" s="359">
        <v>37.499674306095997</v>
      </c>
      <c r="AD33" s="403">
        <v>24.773975</v>
      </c>
      <c r="AE33" s="403">
        <v>26.024850000000001</v>
      </c>
      <c r="AF33" s="403">
        <v>28.263999999999999</v>
      </c>
      <c r="AG33" s="403">
        <v>31.545001074074101</v>
      </c>
      <c r="AH33" s="403">
        <v>34.933300000000003</v>
      </c>
      <c r="AI33" s="403">
        <v>37.065199999999997</v>
      </c>
      <c r="AJ33" s="403">
        <v>38.245075</v>
      </c>
      <c r="AK33" s="403">
        <v>3.33278931140359</v>
      </c>
      <c r="AL33" s="311" t="s">
        <v>4483</v>
      </c>
    </row>
    <row r="34" spans="1:38">
      <c r="A34" s="81" t="s">
        <v>8081</v>
      </c>
      <c r="B34" s="357" t="s">
        <v>3772</v>
      </c>
      <c r="C34" s="358" t="s">
        <v>3773</v>
      </c>
      <c r="D34" s="358" t="s">
        <v>3774</v>
      </c>
      <c r="E34" s="362" t="s">
        <v>3775</v>
      </c>
      <c r="F34" s="362">
        <v>838499</v>
      </c>
      <c r="G34" s="362">
        <v>135672</v>
      </c>
      <c r="H34" s="362">
        <v>194713</v>
      </c>
      <c r="I34" s="362">
        <v>18547</v>
      </c>
      <c r="J34" s="362">
        <v>1228022</v>
      </c>
      <c r="K34" s="362">
        <v>150546</v>
      </c>
      <c r="L34" s="362">
        <v>554258</v>
      </c>
      <c r="M34" s="362">
        <v>470504</v>
      </c>
      <c r="N34" s="362">
        <v>472106</v>
      </c>
      <c r="O34" s="362">
        <v>641275</v>
      </c>
      <c r="P34" s="362">
        <v>4752690</v>
      </c>
      <c r="Q34" s="359">
        <v>184507.703125</v>
      </c>
      <c r="R34" s="359">
        <v>327262.03125</v>
      </c>
      <c r="S34" s="359">
        <v>25.098185840707966</v>
      </c>
      <c r="T34" s="359">
        <f t="shared" si="0"/>
        <v>0.7283724208073229</v>
      </c>
      <c r="U34" s="360">
        <f t="shared" si="1"/>
        <v>0.84874443502193353</v>
      </c>
      <c r="V34" s="359">
        <f t="shared" si="2"/>
        <v>0.20198668596237337</v>
      </c>
      <c r="W34" s="359">
        <f t="shared" si="3"/>
        <v>2.3752974962188214</v>
      </c>
      <c r="X34" s="359">
        <f t="shared" si="4"/>
        <v>0.41520333262336973</v>
      </c>
      <c r="Y34" s="359">
        <v>0.15937661373804968</v>
      </c>
      <c r="Z34" s="359">
        <f t="shared" si="6"/>
        <v>29.184978938211422</v>
      </c>
      <c r="AA34" s="359">
        <v>22.5785643403416</v>
      </c>
      <c r="AB34" s="359">
        <v>29.143009753247501</v>
      </c>
      <c r="AC34" s="359">
        <v>34.915623050017601</v>
      </c>
      <c r="AD34" s="403">
        <v>23.428999999999998</v>
      </c>
      <c r="AE34" s="403">
        <v>24.669899999999998</v>
      </c>
      <c r="AF34" s="403">
        <v>26.792000000000002</v>
      </c>
      <c r="AG34" s="403">
        <v>30.0934714444444</v>
      </c>
      <c r="AH34" s="403">
        <v>33.43515</v>
      </c>
      <c r="AI34" s="403">
        <v>35.625999999999998</v>
      </c>
      <c r="AJ34" s="403">
        <v>36.673000000000002</v>
      </c>
      <c r="AK34" s="403">
        <v>3.29110080131067</v>
      </c>
      <c r="AL34" s="311" t="s">
        <v>4483</v>
      </c>
    </row>
    <row r="35" spans="1:38">
      <c r="A35" s="81" t="s">
        <v>8082</v>
      </c>
      <c r="B35" s="357" t="s">
        <v>3776</v>
      </c>
      <c r="C35" s="358" t="s">
        <v>3777</v>
      </c>
      <c r="D35" s="358" t="s">
        <v>3778</v>
      </c>
      <c r="E35" s="362" t="s">
        <v>3779</v>
      </c>
      <c r="F35" s="362">
        <v>1074758</v>
      </c>
      <c r="G35" s="362">
        <v>175155</v>
      </c>
      <c r="H35" s="362">
        <v>253110</v>
      </c>
      <c r="I35" s="362">
        <v>28649</v>
      </c>
      <c r="J35" s="362">
        <v>1380996</v>
      </c>
      <c r="K35" s="362">
        <v>166657</v>
      </c>
      <c r="L35" s="362">
        <v>187576</v>
      </c>
      <c r="M35" s="362">
        <v>374514</v>
      </c>
      <c r="N35" s="362">
        <v>276884</v>
      </c>
      <c r="O35" s="362">
        <v>316747</v>
      </c>
      <c r="P35" s="362">
        <v>2768650.75</v>
      </c>
      <c r="Q35" s="359">
        <v>115130.9765625</v>
      </c>
      <c r="R35" s="359">
        <v>175864.5625</v>
      </c>
      <c r="S35" s="359">
        <v>25.174928097345134</v>
      </c>
      <c r="T35" s="359">
        <f t="shared" si="0"/>
        <v>0.71910977258403619</v>
      </c>
      <c r="U35" s="360">
        <f t="shared" si="1"/>
        <v>0.73969834607600948</v>
      </c>
      <c r="V35" s="359">
        <f t="shared" si="2"/>
        <v>0.22793650698629678</v>
      </c>
      <c r="W35" s="359">
        <f t="shared" si="3"/>
        <v>2.2595646773237643</v>
      </c>
      <c r="X35" s="359">
        <f t="shared" si="4"/>
        <v>0.49355542967239696</v>
      </c>
      <c r="Y35" s="359">
        <v>0.15258629836769455</v>
      </c>
      <c r="Z35" s="359">
        <f t="shared" si="6"/>
        <v>28.804791049646262</v>
      </c>
      <c r="AA35" s="359">
        <v>24.199788738365601</v>
      </c>
      <c r="AB35" s="359">
        <v>28.489626774936099</v>
      </c>
      <c r="AC35" s="359">
        <v>34.091028112780101</v>
      </c>
      <c r="AD35" s="403">
        <v>23.105899999999998</v>
      </c>
      <c r="AE35" s="403">
        <v>24.288</v>
      </c>
      <c r="AF35" s="403">
        <v>26.45</v>
      </c>
      <c r="AG35" s="403">
        <v>29.7070883703704</v>
      </c>
      <c r="AH35" s="403">
        <v>32.993000000000002</v>
      </c>
      <c r="AI35" s="403">
        <v>35.159050000000001</v>
      </c>
      <c r="AJ35" s="403">
        <v>36.283000000000001</v>
      </c>
      <c r="AK35" s="403">
        <v>3.2706271035044199</v>
      </c>
      <c r="AL35" s="311" t="s">
        <v>4483</v>
      </c>
    </row>
    <row r="36" spans="1:38">
      <c r="A36" s="81" t="s">
        <v>8083</v>
      </c>
      <c r="B36" s="357" t="s">
        <v>3780</v>
      </c>
      <c r="C36" s="358" t="s">
        <v>3781</v>
      </c>
      <c r="D36" s="358" t="s">
        <v>3782</v>
      </c>
      <c r="E36" s="362" t="s">
        <v>3783</v>
      </c>
      <c r="F36" s="362">
        <v>918563</v>
      </c>
      <c r="G36" s="362">
        <v>123431</v>
      </c>
      <c r="H36" s="362">
        <v>191486</v>
      </c>
      <c r="I36" s="362">
        <v>27496</v>
      </c>
      <c r="J36" s="362">
        <v>1413634</v>
      </c>
      <c r="K36" s="362">
        <v>159080</v>
      </c>
      <c r="L36" s="362">
        <v>289626</v>
      </c>
      <c r="M36" s="362">
        <v>653330</v>
      </c>
      <c r="N36" s="362">
        <v>283447</v>
      </c>
      <c r="O36" s="362">
        <v>486419</v>
      </c>
      <c r="P36" s="362">
        <v>6040575</v>
      </c>
      <c r="Q36" s="359">
        <v>191600.796875</v>
      </c>
      <c r="R36" s="359">
        <v>126632.125</v>
      </c>
      <c r="S36" s="359">
        <v>25.254435840707966</v>
      </c>
      <c r="T36" s="359">
        <f t="shared" si="0"/>
        <v>0.75387293541485123</v>
      </c>
      <c r="U36" s="360">
        <f t="shared" si="1"/>
        <v>0.84579151090467564</v>
      </c>
      <c r="V36" s="359">
        <f t="shared" si="2"/>
        <v>0.17879388677617725</v>
      </c>
      <c r="W36" s="359">
        <f t="shared" si="3"/>
        <v>2.4278403777406847</v>
      </c>
      <c r="X36" s="359">
        <f t="shared" si="4"/>
        <v>0.46851447912321476</v>
      </c>
      <c r="Y36" s="359">
        <v>6.996044735753304E-2</v>
      </c>
      <c r="Z36" s="359">
        <f t="shared" si="6"/>
        <v>30.207193603997052</v>
      </c>
      <c r="AA36" s="359">
        <v>25.185828697549798</v>
      </c>
      <c r="AB36" s="359">
        <v>30.4966197042841</v>
      </c>
      <c r="AC36" s="359">
        <v>37.395589206381104</v>
      </c>
      <c r="AD36" s="403">
        <v>24.57995</v>
      </c>
      <c r="AE36" s="403">
        <v>25.808</v>
      </c>
      <c r="AF36" s="403">
        <v>27.94285</v>
      </c>
      <c r="AG36" s="403">
        <v>31.248059370370399</v>
      </c>
      <c r="AH36" s="403">
        <v>34.628999999999998</v>
      </c>
      <c r="AI36" s="403">
        <v>36.722000000000001</v>
      </c>
      <c r="AJ36" s="403">
        <v>37.835050000000003</v>
      </c>
      <c r="AK36" s="403">
        <v>3.3096219670406901</v>
      </c>
      <c r="AL36" s="311" t="s">
        <v>4483</v>
      </c>
    </row>
    <row r="37" spans="1:38">
      <c r="A37" s="81" t="s">
        <v>8084</v>
      </c>
      <c r="B37" s="357" t="s">
        <v>3784</v>
      </c>
      <c r="C37" s="361" t="s">
        <v>3785</v>
      </c>
      <c r="D37" s="361" t="s">
        <v>3786</v>
      </c>
      <c r="E37" s="359" t="s">
        <v>3787</v>
      </c>
      <c r="F37" s="359">
        <v>6078102</v>
      </c>
      <c r="G37" s="359">
        <v>1494982</v>
      </c>
      <c r="H37" s="359">
        <v>2616181</v>
      </c>
      <c r="I37" s="359">
        <v>251986</v>
      </c>
      <c r="J37" s="359">
        <v>16374050</v>
      </c>
      <c r="K37" s="359">
        <v>2496132</v>
      </c>
      <c r="L37" s="359">
        <v>512997</v>
      </c>
      <c r="M37" s="359">
        <v>643845</v>
      </c>
      <c r="N37" s="359">
        <v>540029</v>
      </c>
      <c r="O37" s="359">
        <v>811199</v>
      </c>
      <c r="P37" s="359">
        <v>5071754.5</v>
      </c>
      <c r="Q37" s="359">
        <v>324787.84375</v>
      </c>
      <c r="R37" s="359">
        <v>197181.265625</v>
      </c>
      <c r="S37" s="359">
        <v>25.329795353982302</v>
      </c>
      <c r="T37" s="359">
        <f t="shared" si="0"/>
        <v>0.78204975127859611</v>
      </c>
      <c r="U37" s="359">
        <f t="shared" si="1"/>
        <v>0.31643417435454962</v>
      </c>
      <c r="V37" s="359">
        <f t="shared" si="2"/>
        <v>0.18779696290643816</v>
      </c>
      <c r="W37" s="359">
        <f t="shared" si="3"/>
        <v>2.830432411816918</v>
      </c>
      <c r="X37" s="359">
        <f t="shared" si="4"/>
        <v>0.18790730043527715</v>
      </c>
      <c r="Y37" s="359">
        <v>0.12856380207894333</v>
      </c>
      <c r="Z37" s="359">
        <f t="shared" si="6"/>
        <v>31.297231745180738</v>
      </c>
      <c r="AA37" s="359">
        <v>28.085387685775402</v>
      </c>
      <c r="AB37" s="359">
        <v>32.3660002220807</v>
      </c>
      <c r="AC37" s="359">
        <v>37.961297904671397</v>
      </c>
      <c r="AD37" s="403">
        <v>25.719850000000001</v>
      </c>
      <c r="AE37" s="403">
        <v>26.972950000000001</v>
      </c>
      <c r="AF37" s="403">
        <v>29.145</v>
      </c>
      <c r="AG37" s="403">
        <v>32.4937157037037</v>
      </c>
      <c r="AH37" s="403">
        <v>35.908000000000001</v>
      </c>
      <c r="AI37" s="403">
        <v>38.086100000000002</v>
      </c>
      <c r="AJ37" s="403">
        <v>39.245100000000001</v>
      </c>
      <c r="AK37" s="403">
        <v>3.35356235766523</v>
      </c>
      <c r="AL37" s="311" t="s">
        <v>4483</v>
      </c>
    </row>
    <row r="38" spans="1:38">
      <c r="A38" s="81" t="s">
        <v>8085</v>
      </c>
      <c r="B38" s="357" t="s">
        <v>3788</v>
      </c>
      <c r="C38" s="358" t="s">
        <v>3789</v>
      </c>
      <c r="D38" s="358" t="s">
        <v>3790</v>
      </c>
      <c r="E38" s="359" t="s">
        <v>3791</v>
      </c>
      <c r="F38" s="359">
        <v>1044200</v>
      </c>
      <c r="G38" s="359">
        <v>244437</v>
      </c>
      <c r="H38" s="359">
        <v>382530</v>
      </c>
      <c r="I38" s="359">
        <v>51477</v>
      </c>
      <c r="J38" s="359">
        <v>2689031</v>
      </c>
      <c r="K38" s="359">
        <v>298978</v>
      </c>
      <c r="L38" s="359">
        <v>296280</v>
      </c>
      <c r="M38" s="359">
        <v>221318</v>
      </c>
      <c r="N38" s="359">
        <v>150132</v>
      </c>
      <c r="O38" s="359">
        <v>273448</v>
      </c>
      <c r="P38" s="359">
        <v>2303521.5</v>
      </c>
      <c r="Q38" s="359">
        <v>106245.6953125</v>
      </c>
      <c r="R38" s="359">
        <v>80004.3046875</v>
      </c>
      <c r="S38" s="359">
        <v>25.40653761061947</v>
      </c>
      <c r="T38" s="359">
        <f t="shared" si="0"/>
        <v>0.74991661738737214</v>
      </c>
      <c r="U38" s="360">
        <f t="shared" si="1"/>
        <v>0.54682286295274107</v>
      </c>
      <c r="V38" s="359">
        <f t="shared" si="2"/>
        <v>0.18504096465984973</v>
      </c>
      <c r="W38" s="359">
        <f t="shared" si="3"/>
        <v>2.7843197110888873</v>
      </c>
      <c r="X38" s="359">
        <f t="shared" si="4"/>
        <v>9.5329271194780851E-2</v>
      </c>
      <c r="Y38" s="359">
        <v>0.10693925313527768</v>
      </c>
      <c r="Z38" s="359">
        <f t="shared" si="6"/>
        <v>30.050887642493112</v>
      </c>
      <c r="AA38" s="359">
        <v>24.770887256060998</v>
      </c>
      <c r="AB38" s="359">
        <v>30.470527517226699</v>
      </c>
      <c r="AC38" s="359">
        <v>36.0244666441383</v>
      </c>
      <c r="AD38" s="403">
        <v>24.351900000000001</v>
      </c>
      <c r="AE38" s="403">
        <v>25.617000000000001</v>
      </c>
      <c r="AF38" s="403">
        <v>27.76585</v>
      </c>
      <c r="AG38" s="403">
        <v>31.086031629629598</v>
      </c>
      <c r="AH38" s="403">
        <v>34.438299999999998</v>
      </c>
      <c r="AI38" s="403">
        <v>36.58305</v>
      </c>
      <c r="AJ38" s="403">
        <v>37.643075000000003</v>
      </c>
      <c r="AK38" s="403">
        <v>3.3013418772505401</v>
      </c>
      <c r="AL38" s="311" t="s">
        <v>4483</v>
      </c>
    </row>
    <row r="39" spans="1:38">
      <c r="A39" s="81" t="s">
        <v>8086</v>
      </c>
      <c r="B39" s="357" t="s">
        <v>3792</v>
      </c>
      <c r="C39" s="358" t="s">
        <v>3793</v>
      </c>
      <c r="D39" s="358" t="s">
        <v>3794</v>
      </c>
      <c r="E39" s="362" t="s">
        <v>3795</v>
      </c>
      <c r="F39" s="362">
        <v>7107074.5</v>
      </c>
      <c r="G39" s="362">
        <v>1117985.375</v>
      </c>
      <c r="H39" s="362">
        <v>1694691.125</v>
      </c>
      <c r="I39" s="362">
        <v>155775.21875</v>
      </c>
      <c r="J39" s="362">
        <v>9592006</v>
      </c>
      <c r="K39" s="362">
        <v>1130189.75</v>
      </c>
      <c r="L39" s="362">
        <v>1095825.5</v>
      </c>
      <c r="M39" s="362">
        <v>1247585.625</v>
      </c>
      <c r="N39" s="362">
        <v>1076590.5</v>
      </c>
      <c r="O39" s="362">
        <v>1581466.125</v>
      </c>
      <c r="P39" s="362">
        <v>17587854</v>
      </c>
      <c r="Q39" s="359">
        <v>535862.875</v>
      </c>
      <c r="R39" s="359">
        <v>599676.8125</v>
      </c>
      <c r="S39" s="359">
        <v>25.482588495575222</v>
      </c>
      <c r="T39" s="359">
        <f t="shared" si="0"/>
        <v>0.72723025823945464</v>
      </c>
      <c r="U39" s="360">
        <f t="shared" si="1"/>
        <v>0.70193877410791417</v>
      </c>
      <c r="V39" s="359">
        <f t="shared" si="2"/>
        <v>0.21682332596217446</v>
      </c>
      <c r="W39" s="359">
        <f t="shared" si="3"/>
        <v>2.3013807162711446</v>
      </c>
      <c r="X39" s="359">
        <f t="shared" si="4"/>
        <v>0.48447996190123455</v>
      </c>
      <c r="Y39" s="359">
        <v>9.2676388103640359E-2</v>
      </c>
      <c r="Z39" s="359">
        <f t="shared" si="6"/>
        <v>29.138360730293847</v>
      </c>
      <c r="AA39" s="359">
        <v>23.606567016891599</v>
      </c>
      <c r="AB39" s="359">
        <v>29.174050331834401</v>
      </c>
      <c r="AC39" s="359">
        <v>34.397231657677999</v>
      </c>
      <c r="AD39" s="403">
        <v>23.395949999999999</v>
      </c>
      <c r="AE39" s="403">
        <v>24.575949999999999</v>
      </c>
      <c r="AF39" s="403">
        <v>26.783999999999999</v>
      </c>
      <c r="AG39" s="403">
        <v>30.034838370370402</v>
      </c>
      <c r="AH39" s="403">
        <v>33.340150000000001</v>
      </c>
      <c r="AI39" s="403">
        <v>35.511249999999997</v>
      </c>
      <c r="AJ39" s="403">
        <v>36.640124999999998</v>
      </c>
      <c r="AK39" s="403">
        <v>3.2734183409887598</v>
      </c>
      <c r="AL39" s="311" t="s">
        <v>4483</v>
      </c>
    </row>
    <row r="40" spans="1:38">
      <c r="A40" s="81" t="s">
        <v>8087</v>
      </c>
      <c r="B40" s="357" t="s">
        <v>3796</v>
      </c>
      <c r="C40" s="358" t="s">
        <v>3797</v>
      </c>
      <c r="D40" s="358" t="s">
        <v>3798</v>
      </c>
      <c r="E40" s="362" t="s">
        <v>3799</v>
      </c>
      <c r="F40" s="362">
        <v>797595</v>
      </c>
      <c r="G40" s="362">
        <v>80176</v>
      </c>
      <c r="H40" s="362">
        <v>120066</v>
      </c>
      <c r="I40" s="362">
        <v>14877</v>
      </c>
      <c r="J40" s="362">
        <v>744108</v>
      </c>
      <c r="K40" s="362">
        <v>84578</v>
      </c>
      <c r="L40" s="362">
        <v>304992</v>
      </c>
      <c r="M40" s="362">
        <v>285769</v>
      </c>
      <c r="N40" s="362">
        <v>205577</v>
      </c>
      <c r="O40" s="362">
        <v>269416</v>
      </c>
      <c r="P40" s="362">
        <v>2768617</v>
      </c>
      <c r="Q40" s="359">
        <v>98078.2109375</v>
      </c>
      <c r="R40" s="359">
        <v>79081.7734375</v>
      </c>
      <c r="S40" s="363">
        <v>25.533750000000001</v>
      </c>
      <c r="T40" s="363">
        <f t="shared" si="0"/>
        <v>0.73247646789924492</v>
      </c>
      <c r="U40" s="364">
        <f t="shared" si="1"/>
        <v>0.8374770311275862</v>
      </c>
      <c r="V40" s="363">
        <f t="shared" si="2"/>
        <v>0.20609117603383773</v>
      </c>
      <c r="W40" s="363">
        <f t="shared" si="3"/>
        <v>1.9983072662104919</v>
      </c>
      <c r="X40" s="363">
        <f t="shared" si="4"/>
        <v>0.80893814991391944</v>
      </c>
      <c r="Y40" s="363">
        <v>8.6986136143930234E-2</v>
      </c>
      <c r="Z40" s="363">
        <f t="shared" si="6"/>
        <v>29.351887491250874</v>
      </c>
      <c r="AA40" s="363">
        <v>22.961328668464901</v>
      </c>
      <c r="AB40" s="363">
        <v>28.580110340407</v>
      </c>
      <c r="AC40" s="363">
        <v>35.791462355853099</v>
      </c>
      <c r="AD40" s="403">
        <v>23.599975000000001</v>
      </c>
      <c r="AE40" s="403">
        <v>24.832000000000001</v>
      </c>
      <c r="AF40" s="403">
        <v>27.028700000000001</v>
      </c>
      <c r="AG40" s="403">
        <v>30.294919185185201</v>
      </c>
      <c r="AH40" s="403">
        <v>33.646149999999999</v>
      </c>
      <c r="AI40" s="403">
        <v>35.795000000000002</v>
      </c>
      <c r="AJ40" s="403">
        <v>36.945099999999996</v>
      </c>
      <c r="AK40" s="403">
        <v>3.2927631836489999</v>
      </c>
      <c r="AL40" s="311" t="s">
        <v>4483</v>
      </c>
    </row>
    <row r="41" spans="1:38">
      <c r="A41" s="81" t="s">
        <v>8088</v>
      </c>
      <c r="B41" s="357" t="s">
        <v>3800</v>
      </c>
      <c r="C41" s="358" t="s">
        <v>3801</v>
      </c>
      <c r="D41" s="358" t="s">
        <v>3802</v>
      </c>
      <c r="E41" s="359" t="s">
        <v>3803</v>
      </c>
      <c r="F41" s="359">
        <v>821378</v>
      </c>
      <c r="G41" s="359">
        <v>109612</v>
      </c>
      <c r="H41" s="359">
        <v>155223</v>
      </c>
      <c r="I41" s="359">
        <v>25026</v>
      </c>
      <c r="J41" s="359">
        <v>1195505</v>
      </c>
      <c r="K41" s="359">
        <v>150132</v>
      </c>
      <c r="L41" s="359">
        <v>245577</v>
      </c>
      <c r="M41" s="359">
        <v>373131</v>
      </c>
      <c r="N41" s="359">
        <v>156323</v>
      </c>
      <c r="O41" s="359">
        <v>364987</v>
      </c>
      <c r="P41" s="359">
        <v>3518855.75</v>
      </c>
      <c r="Q41" s="359">
        <v>124279.421875</v>
      </c>
      <c r="R41" s="359">
        <v>128125.515625</v>
      </c>
      <c r="S41" s="359">
        <v>25.636073008849557</v>
      </c>
      <c r="T41" s="359">
        <f t="shared" si="0"/>
        <v>0.75087785487496395</v>
      </c>
      <c r="U41" s="360">
        <f t="shared" si="1"/>
        <v>0.79579302073682878</v>
      </c>
      <c r="V41" s="359">
        <f t="shared" si="2"/>
        <v>0.17723103299423174</v>
      </c>
      <c r="W41" s="359">
        <f t="shared" si="3"/>
        <v>2.392340516981728</v>
      </c>
      <c r="X41" s="359">
        <f t="shared" si="4"/>
        <v>0.491357810530753</v>
      </c>
      <c r="Y41" s="359">
        <v>0.10090271785938426</v>
      </c>
      <c r="Z41" s="359">
        <f t="shared" si="6"/>
        <v>30.088939857876088</v>
      </c>
      <c r="AA41" s="359">
        <v>23.878872188435899</v>
      </c>
      <c r="AB41" s="359">
        <v>30.965351482133102</v>
      </c>
      <c r="AC41" s="359">
        <v>36.9397608773237</v>
      </c>
      <c r="AD41" s="403">
        <v>24.403974999999999</v>
      </c>
      <c r="AE41" s="403">
        <v>25.661899999999999</v>
      </c>
      <c r="AF41" s="403">
        <v>27.78285</v>
      </c>
      <c r="AG41" s="403">
        <v>31.117671333333298</v>
      </c>
      <c r="AH41" s="403">
        <v>34.48415</v>
      </c>
      <c r="AI41" s="403">
        <v>36.675150000000002</v>
      </c>
      <c r="AJ41" s="403">
        <v>37.740074999999997</v>
      </c>
      <c r="AK41" s="403">
        <v>3.3251154198623198</v>
      </c>
      <c r="AL41" s="311" t="s">
        <v>4483</v>
      </c>
    </row>
    <row r="42" spans="1:38">
      <c r="A42" s="81" t="s">
        <v>8089</v>
      </c>
      <c r="B42" s="357" t="s">
        <v>3804</v>
      </c>
      <c r="C42" s="358" t="s">
        <v>3805</v>
      </c>
      <c r="D42" s="358" t="s">
        <v>3806</v>
      </c>
      <c r="E42" s="362" t="s">
        <v>3807</v>
      </c>
      <c r="F42" s="362">
        <v>8450428</v>
      </c>
      <c r="G42" s="362">
        <v>1732953</v>
      </c>
      <c r="H42" s="362">
        <v>2818640</v>
      </c>
      <c r="I42" s="362">
        <v>312608</v>
      </c>
      <c r="J42" s="362">
        <v>19233604</v>
      </c>
      <c r="K42" s="362">
        <v>2537500</v>
      </c>
      <c r="L42" s="362">
        <v>3058860</v>
      </c>
      <c r="M42" s="362">
        <v>4641723</v>
      </c>
      <c r="N42" s="362">
        <v>1675989</v>
      </c>
      <c r="O42" s="362">
        <v>2943419</v>
      </c>
      <c r="P42" s="362">
        <v>29882526</v>
      </c>
      <c r="Q42" s="359">
        <v>1138386.375</v>
      </c>
      <c r="R42" s="359">
        <v>900581</v>
      </c>
      <c r="S42" s="359">
        <v>25.710049778761064</v>
      </c>
      <c r="T42" s="359">
        <f t="shared" si="0"/>
        <v>0.76587098019765998</v>
      </c>
      <c r="U42" s="360">
        <f t="shared" si="1"/>
        <v>0.68693329450275675</v>
      </c>
      <c r="V42" s="359">
        <f t="shared" si="2"/>
        <v>0.18262231275369289</v>
      </c>
      <c r="W42" s="359">
        <f t="shared" si="3"/>
        <v>2.7188393926385981</v>
      </c>
      <c r="X42" s="359">
        <f t="shared" si="4"/>
        <v>0.22881370219483266</v>
      </c>
      <c r="Y42" s="359">
        <v>9.2086806230129895E-2</v>
      </c>
      <c r="Z42" s="359">
        <f t="shared" si="6"/>
        <v>30.676243989291912</v>
      </c>
      <c r="AA42" s="359">
        <v>26.3456255705198</v>
      </c>
      <c r="AB42" s="359">
        <v>32.227215340023797</v>
      </c>
      <c r="AC42" s="359">
        <v>38.040901508584597</v>
      </c>
      <c r="AD42" s="403">
        <v>24.982975</v>
      </c>
      <c r="AE42" s="403">
        <v>26.257899999999999</v>
      </c>
      <c r="AF42" s="403">
        <v>28.457999999999998</v>
      </c>
      <c r="AG42" s="403">
        <v>31.760038518518499</v>
      </c>
      <c r="AH42" s="403">
        <v>35.143999999999998</v>
      </c>
      <c r="AI42" s="403">
        <v>37.298000000000002</v>
      </c>
      <c r="AJ42" s="403">
        <v>38.465150000000001</v>
      </c>
      <c r="AK42" s="403">
        <v>3.3365601046546498</v>
      </c>
      <c r="AL42" s="311" t="s">
        <v>4483</v>
      </c>
    </row>
    <row r="43" spans="1:38">
      <c r="A43" s="81" t="s">
        <v>8090</v>
      </c>
      <c r="B43" s="357" t="s">
        <v>3808</v>
      </c>
      <c r="C43" s="358" t="s">
        <v>3809</v>
      </c>
      <c r="D43" s="358" t="s">
        <v>3810</v>
      </c>
      <c r="E43" s="362" t="s">
        <v>3811</v>
      </c>
      <c r="F43" s="362">
        <v>410402</v>
      </c>
      <c r="G43" s="362">
        <v>76632</v>
      </c>
      <c r="H43" s="362">
        <v>109690</v>
      </c>
      <c r="I43" s="362">
        <v>17010</v>
      </c>
      <c r="J43" s="362">
        <v>758734</v>
      </c>
      <c r="K43" s="362">
        <v>109292</v>
      </c>
      <c r="L43" s="362">
        <v>144811</v>
      </c>
      <c r="M43" s="362">
        <v>187223</v>
      </c>
      <c r="N43" s="362">
        <v>95738</v>
      </c>
      <c r="O43" s="362">
        <v>210529</v>
      </c>
      <c r="P43" s="362">
        <v>2086007.25</v>
      </c>
      <c r="Q43" s="359">
        <v>72355.164099999995</v>
      </c>
      <c r="R43" s="359">
        <v>83650.906300000002</v>
      </c>
      <c r="S43" s="359">
        <v>25.787483407079645</v>
      </c>
      <c r="T43" s="359">
        <f t="shared" si="0"/>
        <v>0.75487486565330875</v>
      </c>
      <c r="U43" s="360">
        <f t="shared" si="1"/>
        <v>0.78216342336932609</v>
      </c>
      <c r="V43" s="359">
        <f t="shared" si="2"/>
        <v>0.18978903410437967</v>
      </c>
      <c r="W43" s="359">
        <f t="shared" si="3"/>
        <v>2.5774389914696036</v>
      </c>
      <c r="X43" s="359">
        <f t="shared" si="4"/>
        <v>0.32316309045708325</v>
      </c>
      <c r="Y43" s="359">
        <v>0.10689364533179603</v>
      </c>
      <c r="Z43" s="359">
        <f t="shared" si="6"/>
        <v>30.246647628165995</v>
      </c>
      <c r="AA43" s="359">
        <v>24.4745335459085</v>
      </c>
      <c r="AB43" s="359">
        <v>31.353497233492401</v>
      </c>
      <c r="AC43" s="359">
        <v>37.584191190373303</v>
      </c>
      <c r="AD43" s="403">
        <v>24.577974999999999</v>
      </c>
      <c r="AE43" s="403">
        <v>25.841950000000001</v>
      </c>
      <c r="AF43" s="403">
        <v>28.00385</v>
      </c>
      <c r="AG43" s="403">
        <v>31.301631407407399</v>
      </c>
      <c r="AH43" s="403">
        <v>34.683999999999997</v>
      </c>
      <c r="AI43" s="403">
        <v>36.734999999999999</v>
      </c>
      <c r="AJ43" s="403">
        <v>37.890149999999998</v>
      </c>
      <c r="AK43" s="403">
        <v>3.3172463055350399</v>
      </c>
      <c r="AL43" s="311" t="s">
        <v>4483</v>
      </c>
    </row>
    <row r="44" spans="1:38">
      <c r="A44" s="81" t="s">
        <v>8091</v>
      </c>
      <c r="B44" s="357" t="s">
        <v>3812</v>
      </c>
      <c r="C44" s="358" t="s">
        <v>3813</v>
      </c>
      <c r="D44" s="358" t="s">
        <v>3814</v>
      </c>
      <c r="E44" s="362" t="s">
        <v>3815</v>
      </c>
      <c r="F44" s="362">
        <v>498419</v>
      </c>
      <c r="G44" s="362">
        <v>78759</v>
      </c>
      <c r="H44" s="362">
        <v>112694</v>
      </c>
      <c r="I44" s="362">
        <v>13788</v>
      </c>
      <c r="J44" s="362">
        <v>829996</v>
      </c>
      <c r="K44" s="362">
        <v>98844</v>
      </c>
      <c r="L44" s="362">
        <v>167709</v>
      </c>
      <c r="M44" s="362">
        <v>310165</v>
      </c>
      <c r="N44" s="362">
        <v>255690</v>
      </c>
      <c r="O44" s="362">
        <v>484307</v>
      </c>
      <c r="P44" s="362">
        <v>2697215.25</v>
      </c>
      <c r="Q44" s="359">
        <v>119982.5625</v>
      </c>
      <c r="R44" s="359">
        <v>88162.421875</v>
      </c>
      <c r="S44" s="359">
        <v>25.864917035398229</v>
      </c>
      <c r="T44" s="359">
        <f t="shared" si="0"/>
        <v>0.74099676077412568</v>
      </c>
      <c r="U44" s="360">
        <f t="shared" si="1"/>
        <v>0.82508290557028807</v>
      </c>
      <c r="V44" s="359">
        <f t="shared" si="2"/>
        <v>0.18097560932596526</v>
      </c>
      <c r="W44" s="359">
        <f t="shared" si="3"/>
        <v>2.4875166921898928</v>
      </c>
      <c r="X44" s="359">
        <f t="shared" si="4"/>
        <v>0.35484878428015021</v>
      </c>
      <c r="Y44" s="359">
        <v>0.1019864603171116</v>
      </c>
      <c r="Z44" s="359">
        <f t="shared" si="6"/>
        <v>29.695435569078569</v>
      </c>
      <c r="AA44" s="359">
        <v>24.277190209014002</v>
      </c>
      <c r="AB44" s="359">
        <v>29.5541544213485</v>
      </c>
      <c r="AC44" s="359">
        <v>35.687737321451898</v>
      </c>
      <c r="AD44" s="403">
        <v>23.9649</v>
      </c>
      <c r="AE44" s="403">
        <v>25.261949999999999</v>
      </c>
      <c r="AF44" s="403">
        <v>27.403849999999998</v>
      </c>
      <c r="AG44" s="403">
        <v>30.6860237037037</v>
      </c>
      <c r="AH44" s="403">
        <v>34.021000000000001</v>
      </c>
      <c r="AI44" s="403">
        <v>36.167999999999999</v>
      </c>
      <c r="AJ44" s="403">
        <v>37.249000000000002</v>
      </c>
      <c r="AK44" s="403">
        <v>3.2943334096565602</v>
      </c>
      <c r="AL44" s="311" t="s">
        <v>4483</v>
      </c>
    </row>
    <row r="45" spans="1:38">
      <c r="A45" s="81" t="s">
        <v>8092</v>
      </c>
      <c r="B45" s="357" t="s">
        <v>3816</v>
      </c>
      <c r="C45" s="358" t="s">
        <v>3817</v>
      </c>
      <c r="D45" s="358" t="s">
        <v>3818</v>
      </c>
      <c r="E45" s="362" t="s">
        <v>3819</v>
      </c>
      <c r="F45" s="362">
        <v>1542963</v>
      </c>
      <c r="G45" s="362">
        <v>203016</v>
      </c>
      <c r="H45" s="362">
        <v>272954</v>
      </c>
      <c r="I45" s="362">
        <v>24763</v>
      </c>
      <c r="J45" s="362">
        <v>1211623</v>
      </c>
      <c r="K45" s="362">
        <v>144710</v>
      </c>
      <c r="L45" s="362">
        <v>666846</v>
      </c>
      <c r="M45" s="362">
        <v>1256052</v>
      </c>
      <c r="N45" s="362">
        <v>1112228</v>
      </c>
      <c r="O45" s="362">
        <v>1008789</v>
      </c>
      <c r="P45" s="362">
        <v>10758743</v>
      </c>
      <c r="Q45" s="359">
        <v>393406.25</v>
      </c>
      <c r="R45" s="359">
        <v>491684.84375</v>
      </c>
      <c r="S45" s="359">
        <v>26.189711538461541</v>
      </c>
      <c r="T45" s="359">
        <f t="shared" si="0"/>
        <v>0.68546254278069485</v>
      </c>
      <c r="U45" s="360">
        <f t="shared" si="1"/>
        <v>0.92434109280335475</v>
      </c>
      <c r="V45" s="359">
        <f t="shared" si="2"/>
        <v>0.26963662034628816</v>
      </c>
      <c r="W45" s="359">
        <f t="shared" si="3"/>
        <v>1.8377916776592198</v>
      </c>
      <c r="X45" s="359">
        <f t="shared" si="4"/>
        <v>0.78433370428349325</v>
      </c>
      <c r="Y45" s="359">
        <v>0.11824077244788336</v>
      </c>
      <c r="Z45" s="359">
        <f t="shared" si="6"/>
        <v>27.381286973092386</v>
      </c>
      <c r="AA45" s="359">
        <v>21.556963039031899</v>
      </c>
      <c r="AB45" s="359">
        <v>27.475274370712999</v>
      </c>
      <c r="AC45" s="359">
        <v>32.4514522928011</v>
      </c>
      <c r="AD45" s="403">
        <v>21.597950000000001</v>
      </c>
      <c r="AE45" s="403">
        <v>22.800850000000001</v>
      </c>
      <c r="AF45" s="403">
        <v>24.978000000000002</v>
      </c>
      <c r="AG45" s="403">
        <v>28.201952925925902</v>
      </c>
      <c r="AH45" s="403">
        <v>31.452999999999999</v>
      </c>
      <c r="AI45" s="403">
        <v>33.489049999999999</v>
      </c>
      <c r="AJ45" s="403">
        <v>34.577024999999999</v>
      </c>
      <c r="AK45" s="403">
        <v>3.2321492219732502</v>
      </c>
      <c r="AL45" s="311" t="s">
        <v>4483</v>
      </c>
    </row>
    <row r="46" spans="1:38">
      <c r="A46" s="81" t="s">
        <v>8093</v>
      </c>
      <c r="B46" s="365" t="s">
        <v>3820</v>
      </c>
      <c r="C46" s="361" t="s">
        <v>3821</v>
      </c>
      <c r="D46" s="361" t="s">
        <v>3822</v>
      </c>
      <c r="E46" s="359" t="s">
        <v>3823</v>
      </c>
      <c r="F46" s="359">
        <v>21627916</v>
      </c>
      <c r="G46" s="359">
        <v>5427975</v>
      </c>
      <c r="H46" s="359">
        <v>8389875</v>
      </c>
      <c r="I46" s="359">
        <v>1124847</v>
      </c>
      <c r="J46" s="359">
        <v>46539776</v>
      </c>
      <c r="K46" s="359">
        <v>8540346</v>
      </c>
      <c r="L46" s="359">
        <v>7713955</v>
      </c>
      <c r="M46" s="359">
        <v>11352132</v>
      </c>
      <c r="N46" s="359">
        <v>4137283</v>
      </c>
      <c r="O46" s="359">
        <v>7685555</v>
      </c>
      <c r="P46" s="359">
        <v>78112320</v>
      </c>
      <c r="Q46" s="359">
        <v>3730753.5</v>
      </c>
      <c r="R46" s="359">
        <v>3290318.75</v>
      </c>
      <c r="S46" s="359">
        <v>26.192826923076929</v>
      </c>
      <c r="T46" s="359">
        <f t="shared" si="0"/>
        <v>0.7688555524937718</v>
      </c>
      <c r="U46" s="360">
        <f t="shared" si="1"/>
        <v>0.70078776839197943</v>
      </c>
      <c r="V46" s="359">
        <f t="shared" si="2"/>
        <v>0.21339753545197887</v>
      </c>
      <c r="W46" s="359">
        <f t="shared" si="3"/>
        <v>2.6830418108485437</v>
      </c>
      <c r="X46" s="359">
        <f t="shared" si="4"/>
        <v>0.27752043092492285</v>
      </c>
      <c r="Y46" s="359">
        <v>0.12112040560676707</v>
      </c>
      <c r="Z46" s="359">
        <f t="shared" si="6"/>
        <v>30.791781247771034</v>
      </c>
      <c r="AA46" s="359">
        <v>26.928342928465199</v>
      </c>
      <c r="AB46" s="359">
        <v>32.217838386215703</v>
      </c>
      <c r="AC46" s="359">
        <v>38.5536986220798</v>
      </c>
      <c r="AD46" s="403">
        <v>25.139975</v>
      </c>
      <c r="AE46" s="403">
        <v>26.464950000000002</v>
      </c>
      <c r="AF46" s="403">
        <v>28.620999999999999</v>
      </c>
      <c r="AG46" s="403">
        <v>31.907217629629599</v>
      </c>
      <c r="AH46" s="403">
        <v>35.270000000000003</v>
      </c>
      <c r="AI46" s="403">
        <v>37.386099999999999</v>
      </c>
      <c r="AJ46" s="403">
        <v>38.551124999999999</v>
      </c>
      <c r="AK46" s="403">
        <v>3.3183048040627598</v>
      </c>
      <c r="AL46" s="311" t="s">
        <v>4483</v>
      </c>
    </row>
    <row r="47" spans="1:38">
      <c r="A47" s="81" t="s">
        <v>8094</v>
      </c>
      <c r="B47" s="357" t="s">
        <v>3824</v>
      </c>
      <c r="C47" s="358" t="s">
        <v>3825</v>
      </c>
      <c r="D47" s="358" t="s">
        <v>3826</v>
      </c>
      <c r="E47" s="359" t="s">
        <v>3827</v>
      </c>
      <c r="F47" s="359">
        <v>11400370</v>
      </c>
      <c r="G47" s="359">
        <v>2521770</v>
      </c>
      <c r="H47" s="359">
        <v>3546887</v>
      </c>
      <c r="I47" s="359">
        <v>485975</v>
      </c>
      <c r="J47" s="359">
        <v>24027448</v>
      </c>
      <c r="K47" s="359">
        <v>3359176</v>
      </c>
      <c r="L47" s="359">
        <v>2461860</v>
      </c>
      <c r="M47" s="359">
        <v>2974368</v>
      </c>
      <c r="N47" s="359">
        <v>2622100</v>
      </c>
      <c r="O47" s="359">
        <v>3480871</v>
      </c>
      <c r="P47" s="359">
        <v>20683342</v>
      </c>
      <c r="Q47" s="359">
        <v>1032633.3125</v>
      </c>
      <c r="R47" s="359">
        <v>625603.25</v>
      </c>
      <c r="S47" s="359">
        <v>26.249942307692312</v>
      </c>
      <c r="T47" s="359">
        <f t="shared" si="0"/>
        <v>0.74563053873950358</v>
      </c>
      <c r="U47" s="360">
        <f t="shared" si="1"/>
        <v>0.57284528535641133</v>
      </c>
      <c r="V47" s="359">
        <f t="shared" si="2"/>
        <v>0.19311695477621688</v>
      </c>
      <c r="W47" s="359">
        <f t="shared" si="3"/>
        <v>2.6602478923009953</v>
      </c>
      <c r="X47" s="359">
        <f t="shared" si="4"/>
        <v>0.20142006186878225</v>
      </c>
      <c r="Y47" s="359">
        <v>0.10222374422250496</v>
      </c>
      <c r="Z47" s="359">
        <f t="shared" si="6"/>
        <v>29.880620196264541</v>
      </c>
      <c r="AA47" s="359">
        <v>24.9450298699165</v>
      </c>
      <c r="AB47" s="359">
        <v>30.5555242305436</v>
      </c>
      <c r="AC47" s="359">
        <v>36.612629081410802</v>
      </c>
      <c r="AD47" s="403">
        <v>24.18995</v>
      </c>
      <c r="AE47" s="403">
        <v>25.367999999999999</v>
      </c>
      <c r="AF47" s="403">
        <v>27.614999999999998</v>
      </c>
      <c r="AG47" s="403">
        <v>30.8681825925926</v>
      </c>
      <c r="AH47" s="403">
        <v>34.176000000000002</v>
      </c>
      <c r="AI47" s="403">
        <v>36.364199999999997</v>
      </c>
      <c r="AJ47" s="403">
        <v>37.523024999999997</v>
      </c>
      <c r="AK47" s="403">
        <v>3.2974329431972902</v>
      </c>
      <c r="AL47" s="311" t="s">
        <v>4483</v>
      </c>
    </row>
    <row r="48" spans="1:38">
      <c r="A48" s="81" t="s">
        <v>8095</v>
      </c>
      <c r="B48" s="357" t="s">
        <v>3828</v>
      </c>
      <c r="C48" s="358" t="s">
        <v>3829</v>
      </c>
      <c r="D48" s="358" t="s">
        <v>3830</v>
      </c>
      <c r="E48" s="362" t="s">
        <v>3831</v>
      </c>
      <c r="F48" s="362">
        <v>529797</v>
      </c>
      <c r="G48" s="362">
        <v>71481</v>
      </c>
      <c r="H48" s="362">
        <v>100431</v>
      </c>
      <c r="I48" s="362">
        <v>10358</v>
      </c>
      <c r="J48" s="362">
        <v>381957</v>
      </c>
      <c r="K48" s="362">
        <v>53487</v>
      </c>
      <c r="L48" s="362">
        <v>137052</v>
      </c>
      <c r="M48" s="362">
        <v>414103</v>
      </c>
      <c r="N48" s="362">
        <v>410989</v>
      </c>
      <c r="O48" s="362">
        <v>393513</v>
      </c>
      <c r="P48" s="362">
        <v>2558909.75</v>
      </c>
      <c r="Q48" s="359">
        <v>105725.03125</v>
      </c>
      <c r="R48" s="359">
        <v>105681.5703125</v>
      </c>
      <c r="S48" s="359">
        <v>26.304461538461542</v>
      </c>
      <c r="T48" s="359">
        <f t="shared" si="0"/>
        <v>0.69680221584088697</v>
      </c>
      <c r="U48" s="360">
        <f t="shared" si="1"/>
        <v>0.91110092199536896</v>
      </c>
      <c r="V48" s="359">
        <f t="shared" si="2"/>
        <v>0.29507182935792292</v>
      </c>
      <c r="W48" s="359">
        <f t="shared" si="3"/>
        <v>1.7822861828775498</v>
      </c>
      <c r="X48" s="359">
        <f t="shared" si="4"/>
        <v>0.88314675988752378</v>
      </c>
      <c r="Y48" s="359">
        <v>0.11445919224934636</v>
      </c>
      <c r="Z48" s="359">
        <f t="shared" si="6"/>
        <v>27.868691377604172</v>
      </c>
      <c r="AA48" s="359">
        <v>22.112168639203901</v>
      </c>
      <c r="AB48" s="359">
        <v>27.701835204668999</v>
      </c>
      <c r="AC48" s="359">
        <v>34.049796574821897</v>
      </c>
      <c r="AD48" s="403">
        <v>22.078975</v>
      </c>
      <c r="AE48" s="403">
        <v>23.286999999999999</v>
      </c>
      <c r="AF48" s="403">
        <v>25.489850000000001</v>
      </c>
      <c r="AG48" s="403">
        <v>28.719605962963001</v>
      </c>
      <c r="AH48" s="403">
        <v>32.021299999999997</v>
      </c>
      <c r="AI48" s="403">
        <v>34.057000000000002</v>
      </c>
      <c r="AJ48" s="403">
        <v>35.237050000000004</v>
      </c>
      <c r="AK48" s="403">
        <v>3.2517142651479598</v>
      </c>
      <c r="AL48" s="311" t="s">
        <v>4483</v>
      </c>
    </row>
    <row r="49" spans="1:38">
      <c r="A49" s="81" t="s">
        <v>8096</v>
      </c>
      <c r="B49" s="357" t="s">
        <v>3832</v>
      </c>
      <c r="C49" s="358" t="s">
        <v>3833</v>
      </c>
      <c r="D49" s="358" t="s">
        <v>3834</v>
      </c>
      <c r="E49" s="362" t="s">
        <v>3835</v>
      </c>
      <c r="F49" s="362">
        <v>926427</v>
      </c>
      <c r="G49" s="362">
        <v>190612</v>
      </c>
      <c r="H49" s="362">
        <v>260911</v>
      </c>
      <c r="I49" s="362">
        <v>32847</v>
      </c>
      <c r="J49" s="362">
        <v>1800084</v>
      </c>
      <c r="K49" s="362">
        <v>211243</v>
      </c>
      <c r="L49" s="362">
        <v>392988</v>
      </c>
      <c r="M49" s="362">
        <v>563351</v>
      </c>
      <c r="N49" s="362">
        <v>479636</v>
      </c>
      <c r="O49" s="362">
        <v>498475</v>
      </c>
      <c r="P49" s="362">
        <v>5468418</v>
      </c>
      <c r="Q49" s="359">
        <v>228074.828125</v>
      </c>
      <c r="R49" s="359">
        <v>341585.84375</v>
      </c>
      <c r="S49" s="359">
        <v>26.360538461538468</v>
      </c>
      <c r="T49" s="359">
        <f t="shared" si="0"/>
        <v>0.72597981923857091</v>
      </c>
      <c r="U49" s="360">
        <f t="shared" si="1"/>
        <v>0.80440145727153634</v>
      </c>
      <c r="V49" s="359">
        <f t="shared" si="2"/>
        <v>0.19408205403139883</v>
      </c>
      <c r="W49" s="359">
        <f t="shared" si="3"/>
        <v>2.5879491800998444</v>
      </c>
      <c r="X49" s="359">
        <f t="shared" si="4"/>
        <v>0.19284139625279462</v>
      </c>
      <c r="Y49" s="359">
        <v>0.15091663509942829</v>
      </c>
      <c r="Z49" s="359">
        <f t="shared" si="6"/>
        <v>29.087239108178601</v>
      </c>
      <c r="AA49" s="359">
        <v>23.5227373450549</v>
      </c>
      <c r="AB49" s="359">
        <v>30.015881981565698</v>
      </c>
      <c r="AC49" s="359">
        <v>35.893857972875502</v>
      </c>
      <c r="AD49" s="403">
        <v>23.363975</v>
      </c>
      <c r="AE49" s="403">
        <v>24.539950000000001</v>
      </c>
      <c r="AF49" s="403">
        <v>26.757850000000001</v>
      </c>
      <c r="AG49" s="403">
        <v>30.0180887037037</v>
      </c>
      <c r="AH49" s="403">
        <v>33.292999999999999</v>
      </c>
      <c r="AI49" s="403">
        <v>35.442</v>
      </c>
      <c r="AJ49" s="403">
        <v>36.554025000000003</v>
      </c>
      <c r="AK49" s="403">
        <v>3.2698849844444098</v>
      </c>
      <c r="AL49" s="311" t="s">
        <v>4483</v>
      </c>
    </row>
    <row r="50" spans="1:38">
      <c r="A50" s="81" t="s">
        <v>8097</v>
      </c>
      <c r="B50" s="357" t="s">
        <v>3836</v>
      </c>
      <c r="C50" s="358" t="s">
        <v>3837</v>
      </c>
      <c r="D50" s="358" t="s">
        <v>3838</v>
      </c>
      <c r="E50" s="362" t="s">
        <v>3839</v>
      </c>
      <c r="F50" s="362">
        <v>814738</v>
      </c>
      <c r="G50" s="362">
        <v>148283</v>
      </c>
      <c r="H50" s="362">
        <v>182619</v>
      </c>
      <c r="I50" s="362">
        <v>26597</v>
      </c>
      <c r="J50" s="362">
        <v>1174748</v>
      </c>
      <c r="K50" s="362">
        <v>137168</v>
      </c>
      <c r="L50" s="362">
        <v>243818</v>
      </c>
      <c r="M50" s="362">
        <v>419750</v>
      </c>
      <c r="N50" s="362">
        <v>184114</v>
      </c>
      <c r="O50" s="362">
        <v>500917</v>
      </c>
      <c r="P50" s="362">
        <v>4432657.5</v>
      </c>
      <c r="Q50" s="359">
        <v>131961.453125</v>
      </c>
      <c r="R50" s="359">
        <v>142839.90625</v>
      </c>
      <c r="S50" s="359">
        <v>26.421288461538463</v>
      </c>
      <c r="T50" s="359">
        <f t="shared" si="0"/>
        <v>0.70023672490786726</v>
      </c>
      <c r="U50" s="360">
        <f t="shared" si="1"/>
        <v>0.83111741805227413</v>
      </c>
      <c r="V50" s="359">
        <f t="shared" si="2"/>
        <v>0.21414627279615914</v>
      </c>
      <c r="W50" s="359">
        <f t="shared" si="3"/>
        <v>2.351294787398361</v>
      </c>
      <c r="X50" s="359">
        <f t="shared" si="4"/>
        <v>0.3274234178427724</v>
      </c>
      <c r="Y50" s="359">
        <v>8.8719047388647679E-2</v>
      </c>
      <c r="Z50" s="359">
        <f t="shared" si="6"/>
        <v>28.014750080387589</v>
      </c>
      <c r="AA50" s="359">
        <v>21.739328446632801</v>
      </c>
      <c r="AB50" s="359">
        <v>27.592056404414599</v>
      </c>
      <c r="AC50" s="359">
        <v>32.730422256268902</v>
      </c>
      <c r="AD50" s="403">
        <v>22.311975</v>
      </c>
      <c r="AE50" s="403">
        <v>23.476849999999999</v>
      </c>
      <c r="AF50" s="403">
        <v>25.588850000000001</v>
      </c>
      <c r="AG50" s="403">
        <v>28.8497131111111</v>
      </c>
      <c r="AH50" s="403">
        <v>32.142449999999997</v>
      </c>
      <c r="AI50" s="403">
        <v>34.2821</v>
      </c>
      <c r="AJ50" s="403">
        <v>35.348100000000002</v>
      </c>
      <c r="AK50" s="403">
        <v>3.2545695072121901</v>
      </c>
      <c r="AL50" s="311" t="s">
        <v>4483</v>
      </c>
    </row>
    <row r="51" spans="1:38">
      <c r="A51" s="81" t="s">
        <v>8098</v>
      </c>
      <c r="B51" s="357" t="s">
        <v>3840</v>
      </c>
      <c r="C51" s="358" t="s">
        <v>3841</v>
      </c>
      <c r="D51" s="358" t="s">
        <v>3842</v>
      </c>
      <c r="E51" s="362" t="s">
        <v>3843</v>
      </c>
      <c r="F51" s="362">
        <v>158140</v>
      </c>
      <c r="G51" s="362">
        <v>25310</v>
      </c>
      <c r="H51" s="362">
        <v>33373</v>
      </c>
      <c r="I51" s="362">
        <v>2566</v>
      </c>
      <c r="J51" s="362">
        <v>138760</v>
      </c>
      <c r="K51" s="362">
        <v>20556</v>
      </c>
      <c r="L51" s="362">
        <v>76216</v>
      </c>
      <c r="M51" s="362">
        <v>136007</v>
      </c>
      <c r="N51" s="362">
        <v>69511</v>
      </c>
      <c r="O51" s="362">
        <v>99537</v>
      </c>
      <c r="P51" s="362">
        <v>737917.4375</v>
      </c>
      <c r="Q51" s="359">
        <v>32930.265625</v>
      </c>
      <c r="R51" s="359">
        <v>40254.33984375</v>
      </c>
      <c r="S51" s="359">
        <v>26.478923076923081</v>
      </c>
      <c r="T51" s="359">
        <f t="shared" si="0"/>
        <v>0.69060570869751237</v>
      </c>
      <c r="U51" s="360">
        <f t="shared" si="1"/>
        <v>0.88969341201634111</v>
      </c>
      <c r="V51" s="359">
        <f t="shared" si="2"/>
        <v>0.27769138349239453</v>
      </c>
      <c r="W51" s="359">
        <f t="shared" si="3"/>
        <v>1.946153338350431</v>
      </c>
      <c r="X51" s="359">
        <f t="shared" si="4"/>
        <v>0.69550859897265394</v>
      </c>
      <c r="Y51" s="359">
        <v>0.13985779754332409</v>
      </c>
      <c r="Z51" s="359">
        <f t="shared" si="6"/>
        <v>27.603343217685172</v>
      </c>
      <c r="AA51" s="359">
        <v>21.875883796516199</v>
      </c>
      <c r="AB51" s="359">
        <v>27.2537154231443</v>
      </c>
      <c r="AC51" s="359">
        <v>33.2061728995142</v>
      </c>
      <c r="AD51" s="403">
        <v>21.840924999999999</v>
      </c>
      <c r="AE51" s="403">
        <v>23.071000000000002</v>
      </c>
      <c r="AF51" s="403">
        <v>25.277999999999999</v>
      </c>
      <c r="AG51" s="403">
        <v>28.474642925925899</v>
      </c>
      <c r="AH51" s="403">
        <v>31.724</v>
      </c>
      <c r="AI51" s="403">
        <v>33.847149999999999</v>
      </c>
      <c r="AJ51" s="403">
        <v>35.004125000000002</v>
      </c>
      <c r="AK51" s="403">
        <v>3.2312944302620199</v>
      </c>
      <c r="AL51" s="311" t="s">
        <v>4483</v>
      </c>
    </row>
    <row r="52" spans="1:38">
      <c r="A52" s="81" t="s">
        <v>8099</v>
      </c>
      <c r="B52" s="357" t="s">
        <v>3844</v>
      </c>
      <c r="C52" s="358" t="s">
        <v>3845</v>
      </c>
      <c r="D52" s="358" t="s">
        <v>3846</v>
      </c>
      <c r="E52" s="362" t="s">
        <v>3847</v>
      </c>
      <c r="F52" s="362">
        <v>1511599.375</v>
      </c>
      <c r="G52" s="362">
        <v>202506.375</v>
      </c>
      <c r="H52" s="362">
        <v>336340.34375</v>
      </c>
      <c r="I52" s="362">
        <v>34980.19921875</v>
      </c>
      <c r="J52" s="362">
        <v>1297775.125</v>
      </c>
      <c r="K52" s="362">
        <v>161474.25</v>
      </c>
      <c r="L52" s="362">
        <v>783731.4375</v>
      </c>
      <c r="M52" s="362">
        <v>533880</v>
      </c>
      <c r="N52" s="362">
        <v>541154</v>
      </c>
      <c r="O52" s="362">
        <v>467854.28125</v>
      </c>
      <c r="P52" s="362">
        <v>5061839.5</v>
      </c>
      <c r="Q52" s="359">
        <v>174297.234375</v>
      </c>
      <c r="R52" s="359">
        <v>219198.046875</v>
      </c>
      <c r="S52" s="359">
        <v>26.535519230769236</v>
      </c>
      <c r="T52" s="359">
        <f t="shared" si="0"/>
        <v>0.72459397071349896</v>
      </c>
      <c r="U52" s="360">
        <f t="shared" si="1"/>
        <v>0.85059404643695946</v>
      </c>
      <c r="V52" s="359">
        <f t="shared" si="2"/>
        <v>0.2822456392577542</v>
      </c>
      <c r="W52" s="359">
        <f t="shared" si="3"/>
        <v>1.9232013867330076</v>
      </c>
      <c r="X52" s="359">
        <f t="shared" si="4"/>
        <v>0.85198217816685684</v>
      </c>
      <c r="Y52" s="359">
        <v>0.11231085766373652</v>
      </c>
      <c r="Z52" s="359">
        <f t="shared" si="6"/>
        <v>29.03047857338003</v>
      </c>
      <c r="AA52" s="359">
        <v>23.9994431533603</v>
      </c>
      <c r="AB52" s="359">
        <v>28.8684125624617</v>
      </c>
      <c r="AC52" s="359">
        <v>34.416405315892902</v>
      </c>
      <c r="AD52" s="403">
        <v>23.296975</v>
      </c>
      <c r="AE52" s="403">
        <v>24.528949999999998</v>
      </c>
      <c r="AF52" s="403">
        <v>26.713000000000001</v>
      </c>
      <c r="AG52" s="403">
        <v>29.9603527777778</v>
      </c>
      <c r="AH52" s="403">
        <v>33.25215</v>
      </c>
      <c r="AI52" s="403">
        <v>35.38205</v>
      </c>
      <c r="AJ52" s="403">
        <v>36.590049999999998</v>
      </c>
      <c r="AK52" s="403">
        <v>3.2811263619937301</v>
      </c>
      <c r="AL52" s="311" t="s">
        <v>4483</v>
      </c>
    </row>
    <row r="53" spans="1:38">
      <c r="A53" s="81" t="s">
        <v>8100</v>
      </c>
      <c r="B53" s="357" t="s">
        <v>3848</v>
      </c>
      <c r="C53" s="358" t="s">
        <v>3849</v>
      </c>
      <c r="D53" s="358" t="s">
        <v>3850</v>
      </c>
      <c r="E53" s="359" t="s">
        <v>3851</v>
      </c>
      <c r="F53" s="359">
        <v>9931353</v>
      </c>
      <c r="G53" s="359">
        <v>888546</v>
      </c>
      <c r="H53" s="359">
        <v>1280276</v>
      </c>
      <c r="I53" s="359">
        <v>149921</v>
      </c>
      <c r="J53" s="359">
        <v>7393221</v>
      </c>
      <c r="K53" s="359">
        <v>871286</v>
      </c>
      <c r="L53" s="359">
        <v>5820072</v>
      </c>
      <c r="M53" s="359">
        <v>1894281</v>
      </c>
      <c r="N53" s="359">
        <v>2612487</v>
      </c>
      <c r="O53" s="359">
        <v>1456601</v>
      </c>
      <c r="P53" s="359">
        <v>10062633</v>
      </c>
      <c r="Q53" s="359">
        <v>504435.28125</v>
      </c>
      <c r="R53" s="359">
        <v>452920.28125</v>
      </c>
      <c r="S53" s="359">
        <v>26.592634615384618</v>
      </c>
      <c r="T53" s="359">
        <f t="shared" si="0"/>
        <v>0.72146146633776687</v>
      </c>
      <c r="U53" s="360">
        <f t="shared" si="1"/>
        <v>0.74714776809769179</v>
      </c>
      <c r="V53" s="359">
        <f t="shared" si="2"/>
        <v>0.21909555193347979</v>
      </c>
      <c r="W53" s="359">
        <f t="shared" si="3"/>
        <v>1.8014917958685335</v>
      </c>
      <c r="X53" s="359">
        <f t="shared" si="4"/>
        <v>0.96106494445338497</v>
      </c>
      <c r="Y53" s="359">
        <v>0.12797434731911048</v>
      </c>
      <c r="Z53" s="359">
        <f t="shared" si="6"/>
        <v>28.901778785348903</v>
      </c>
      <c r="AA53" s="359">
        <v>22.716546136767999</v>
      </c>
      <c r="AB53" s="359">
        <v>28.6757665831481</v>
      </c>
      <c r="AC53" s="359">
        <v>34.432084324267898</v>
      </c>
      <c r="AD53" s="403">
        <v>23.210975000000001</v>
      </c>
      <c r="AE53" s="403">
        <v>24.42595</v>
      </c>
      <c r="AF53" s="403">
        <v>26.513850000000001</v>
      </c>
      <c r="AG53" s="403">
        <v>29.7792544074074</v>
      </c>
      <c r="AH53" s="403">
        <v>33.063000000000002</v>
      </c>
      <c r="AI53" s="403">
        <v>35.176000000000002</v>
      </c>
      <c r="AJ53" s="403">
        <v>36.327024999999999</v>
      </c>
      <c r="AK53" s="403">
        <v>3.2608001133376399</v>
      </c>
      <c r="AL53" s="311" t="s">
        <v>4483</v>
      </c>
    </row>
    <row r="54" spans="1:38">
      <c r="A54" s="81" t="s">
        <v>8101</v>
      </c>
      <c r="B54" s="357" t="s">
        <v>3852</v>
      </c>
      <c r="C54" s="358" t="s">
        <v>3853</v>
      </c>
      <c r="D54" s="358" t="s">
        <v>3854</v>
      </c>
      <c r="E54" s="362" t="s">
        <v>3855</v>
      </c>
      <c r="F54" s="362">
        <v>860401</v>
      </c>
      <c r="G54" s="362">
        <v>111677</v>
      </c>
      <c r="H54" s="362">
        <v>180445</v>
      </c>
      <c r="I54" s="362">
        <v>19227</v>
      </c>
      <c r="J54" s="362">
        <v>884046</v>
      </c>
      <c r="K54" s="362">
        <v>110939</v>
      </c>
      <c r="L54" s="362">
        <v>402999</v>
      </c>
      <c r="M54" s="362">
        <v>695037</v>
      </c>
      <c r="N54" s="362">
        <v>693542</v>
      </c>
      <c r="O54" s="362">
        <v>409747</v>
      </c>
      <c r="P54" s="362">
        <v>4833073</v>
      </c>
      <c r="Q54" s="359">
        <v>183445.71875</v>
      </c>
      <c r="R54" s="359">
        <v>253292</v>
      </c>
      <c r="S54" s="359">
        <v>26.648192307692309</v>
      </c>
      <c r="T54" s="359">
        <f t="shared" si="0"/>
        <v>0.73554304171560636</v>
      </c>
      <c r="U54" s="360">
        <f t="shared" si="1"/>
        <v>0.88835609622294476</v>
      </c>
      <c r="V54" s="359">
        <f t="shared" si="2"/>
        <v>0.23833797482114069</v>
      </c>
      <c r="W54" s="359">
        <f t="shared" si="3"/>
        <v>2.081559581582427</v>
      </c>
      <c r="X54" s="359">
        <f t="shared" si="4"/>
        <v>0.73827051613449335</v>
      </c>
      <c r="Y54" s="359">
        <v>0.13094013344632521</v>
      </c>
      <c r="Z54" s="359">
        <f t="shared" si="6"/>
        <v>29.475993450661424</v>
      </c>
      <c r="AA54" s="359">
        <v>24.461912608429699</v>
      </c>
      <c r="AB54" s="359">
        <v>30.006616708083801</v>
      </c>
      <c r="AC54" s="359">
        <v>36.230610826585902</v>
      </c>
      <c r="AD54" s="403">
        <v>23.790925000000001</v>
      </c>
      <c r="AE54" s="403">
        <v>25.00995</v>
      </c>
      <c r="AF54" s="403">
        <v>27.146850000000001</v>
      </c>
      <c r="AG54" s="403">
        <v>30.4352070740741</v>
      </c>
      <c r="AH54" s="403">
        <v>33.799999999999997</v>
      </c>
      <c r="AI54" s="403">
        <v>35.892000000000003</v>
      </c>
      <c r="AJ54" s="403">
        <v>37.034075000000001</v>
      </c>
      <c r="AK54" s="403">
        <v>3.3002232728671599</v>
      </c>
      <c r="AL54" s="311" t="s">
        <v>4483</v>
      </c>
    </row>
    <row r="55" spans="1:38">
      <c r="A55" s="81" t="s">
        <v>8102</v>
      </c>
      <c r="B55" s="365" t="s">
        <v>3856</v>
      </c>
      <c r="C55" s="361" t="s">
        <v>3857</v>
      </c>
      <c r="D55" s="361" t="s">
        <v>3858</v>
      </c>
      <c r="E55" s="359" t="s">
        <v>3859</v>
      </c>
      <c r="F55" s="359">
        <v>37928460</v>
      </c>
      <c r="G55" s="359">
        <v>8244033</v>
      </c>
      <c r="H55" s="359">
        <v>11068863</v>
      </c>
      <c r="I55" s="359">
        <v>1476529</v>
      </c>
      <c r="J55" s="359">
        <v>80262624</v>
      </c>
      <c r="K55" s="359">
        <v>8910477</v>
      </c>
      <c r="L55" s="359">
        <v>12810555</v>
      </c>
      <c r="M55" s="359">
        <v>23819944</v>
      </c>
      <c r="N55" s="359">
        <v>9479120</v>
      </c>
      <c r="O55" s="359">
        <v>22522102</v>
      </c>
      <c r="P55" s="359">
        <v>179128672</v>
      </c>
      <c r="Q55" s="359">
        <v>5975851.5</v>
      </c>
      <c r="R55" s="359">
        <v>4221870</v>
      </c>
      <c r="S55" s="359">
        <v>26.659096153846157</v>
      </c>
      <c r="T55" s="359">
        <f t="shared" si="0"/>
        <v>0.7224222153999027</v>
      </c>
      <c r="U55" s="360">
        <f t="shared" si="1"/>
        <v>0.75531404858702345</v>
      </c>
      <c r="V55" s="359">
        <f t="shared" si="2"/>
        <v>0.18905918003375077</v>
      </c>
      <c r="W55" s="359">
        <f t="shared" si="3"/>
        <v>2.6472455190744353</v>
      </c>
      <c r="X55" s="359">
        <f t="shared" si="4"/>
        <v>0.11917698131460686</v>
      </c>
      <c r="Y55" s="359">
        <v>7.6162605928475582E-2</v>
      </c>
      <c r="Z55" s="359">
        <f t="shared" si="6"/>
        <v>28.941310735019918</v>
      </c>
      <c r="AA55" s="359">
        <v>23.027343417451402</v>
      </c>
      <c r="AB55" s="359">
        <v>28.846051963027101</v>
      </c>
      <c r="AC55" s="359">
        <v>35.185111986989199</v>
      </c>
      <c r="AD55" s="403">
        <v>23.154924999999999</v>
      </c>
      <c r="AE55" s="403">
        <v>24.41395</v>
      </c>
      <c r="AF55" s="403">
        <v>26.571000000000002</v>
      </c>
      <c r="AG55" s="403">
        <v>29.826047740740702</v>
      </c>
      <c r="AH55" s="403">
        <v>33.137</v>
      </c>
      <c r="AI55" s="403">
        <v>35.258049999999997</v>
      </c>
      <c r="AJ55" s="403">
        <v>36.360199999999999</v>
      </c>
      <c r="AK55" s="403">
        <v>3.27396200839229</v>
      </c>
      <c r="AL55" s="311" t="s">
        <v>4483</v>
      </c>
    </row>
    <row r="56" spans="1:38">
      <c r="A56" s="81" t="s">
        <v>8103</v>
      </c>
      <c r="B56" s="357" t="s">
        <v>3860</v>
      </c>
      <c r="C56" s="358" t="s">
        <v>3861</v>
      </c>
      <c r="D56" s="358" t="s">
        <v>3862</v>
      </c>
      <c r="E56" s="359" t="s">
        <v>3863</v>
      </c>
      <c r="F56" s="359">
        <v>731800.125</v>
      </c>
      <c r="G56" s="359">
        <v>137848.234375</v>
      </c>
      <c r="H56" s="359">
        <v>192964.828125</v>
      </c>
      <c r="I56" s="359">
        <v>20859.40234375</v>
      </c>
      <c r="J56" s="359">
        <v>1283191</v>
      </c>
      <c r="K56" s="359">
        <v>127414.8671875</v>
      </c>
      <c r="L56" s="359">
        <v>225290</v>
      </c>
      <c r="M56" s="359">
        <v>235697.53125</v>
      </c>
      <c r="N56" s="359">
        <v>206317.140625</v>
      </c>
      <c r="O56" s="359">
        <v>242932.8125</v>
      </c>
      <c r="P56" s="359">
        <v>1670374</v>
      </c>
      <c r="Q56" s="359">
        <v>85532.09375</v>
      </c>
      <c r="R56" s="359">
        <v>61447.171875</v>
      </c>
      <c r="S56" s="359">
        <v>26.709980769230771</v>
      </c>
      <c r="T56" s="359">
        <f t="shared" si="0"/>
        <v>0.71226908924820331</v>
      </c>
      <c r="U56" s="360">
        <f t="shared" si="1"/>
        <v>0.66789425567451954</v>
      </c>
      <c r="V56" s="359">
        <f t="shared" si="2"/>
        <v>0.19955557442416189</v>
      </c>
      <c r="W56" s="359">
        <f t="shared" si="3"/>
        <v>2.4974272757323308</v>
      </c>
      <c r="X56" s="359">
        <f t="shared" si="4"/>
        <v>0.2284520138014563</v>
      </c>
      <c r="Y56" s="359">
        <v>0.11468680384950955</v>
      </c>
      <c r="Z56" s="359">
        <f t="shared" si="6"/>
        <v>28.520856263926085</v>
      </c>
      <c r="AA56" s="359">
        <v>21.548951017872898</v>
      </c>
      <c r="AB56" s="359">
        <v>28.371676075445599</v>
      </c>
      <c r="AC56" s="359">
        <v>35.889946601734302</v>
      </c>
      <c r="AD56" s="403">
        <v>22.838999999999999</v>
      </c>
      <c r="AE56" s="403">
        <v>23.988949999999999</v>
      </c>
      <c r="AF56" s="403">
        <v>26.135999999999999</v>
      </c>
      <c r="AG56" s="403">
        <v>29.391384185185199</v>
      </c>
      <c r="AH56" s="403">
        <v>32.704999999999998</v>
      </c>
      <c r="AI56" s="403">
        <v>34.876249999999999</v>
      </c>
      <c r="AJ56" s="403">
        <v>35.973075000000001</v>
      </c>
      <c r="AK56" s="403">
        <v>3.2723169472389202</v>
      </c>
      <c r="AL56" s="311" t="s">
        <v>4483</v>
      </c>
    </row>
    <row r="57" spans="1:38">
      <c r="A57" s="81" t="s">
        <v>8104</v>
      </c>
      <c r="B57" s="357" t="s">
        <v>3864</v>
      </c>
      <c r="C57" s="358" t="s">
        <v>3865</v>
      </c>
      <c r="D57" s="358" t="s">
        <v>3866</v>
      </c>
      <c r="E57" s="359" t="s">
        <v>3867</v>
      </c>
      <c r="F57" s="359">
        <v>9184349</v>
      </c>
      <c r="G57" s="359">
        <v>1877569</v>
      </c>
      <c r="H57" s="359">
        <v>2850329</v>
      </c>
      <c r="I57" s="359">
        <v>288935</v>
      </c>
      <c r="J57" s="359">
        <v>17603392</v>
      </c>
      <c r="K57" s="359">
        <v>2352141</v>
      </c>
      <c r="L57" s="359">
        <v>3209987</v>
      </c>
      <c r="M57" s="359">
        <v>4934518</v>
      </c>
      <c r="N57" s="359">
        <v>1733826</v>
      </c>
      <c r="O57" s="359">
        <v>3297280</v>
      </c>
      <c r="P57" s="359">
        <v>25741850</v>
      </c>
      <c r="Q57" s="359">
        <v>1118540.25</v>
      </c>
      <c r="R57" s="359">
        <v>1718206.25</v>
      </c>
      <c r="S57" s="359">
        <v>26.767096153846158</v>
      </c>
      <c r="T57" s="359">
        <f t="shared" si="0"/>
        <v>0.74520618474159361</v>
      </c>
      <c r="U57" s="360">
        <f t="shared" si="1"/>
        <v>0.68855048949809727</v>
      </c>
      <c r="V57" s="359">
        <f t="shared" si="2"/>
        <v>0.20089538171913707</v>
      </c>
      <c r="W57" s="359">
        <f t="shared" si="3"/>
        <v>2.5841818804882144</v>
      </c>
      <c r="X57" s="359">
        <f t="shared" si="4"/>
        <v>0.27571245308080394</v>
      </c>
      <c r="Y57" s="359">
        <v>0.15938336055096339</v>
      </c>
      <c r="Z57" s="359">
        <f t="shared" si="6"/>
        <v>29.863709221696979</v>
      </c>
      <c r="AA57" s="359">
        <v>24.213738776019198</v>
      </c>
      <c r="AB57" s="359">
        <v>30.4373607517045</v>
      </c>
      <c r="AC57" s="359">
        <v>38.099565176908101</v>
      </c>
      <c r="AD57" s="403">
        <v>24.191974999999999</v>
      </c>
      <c r="AE57" s="403">
        <v>25.408950000000001</v>
      </c>
      <c r="AF57" s="403">
        <v>27.549849999999999</v>
      </c>
      <c r="AG57" s="403">
        <v>30.8363678148148</v>
      </c>
      <c r="AH57" s="403">
        <v>34.170999999999999</v>
      </c>
      <c r="AI57" s="403">
        <v>36.2502</v>
      </c>
      <c r="AJ57" s="403">
        <v>37.45505</v>
      </c>
      <c r="AK57" s="403">
        <v>3.2872610161225801</v>
      </c>
      <c r="AL57" s="311" t="s">
        <v>4483</v>
      </c>
    </row>
    <row r="58" spans="1:38">
      <c r="A58" s="81" t="s">
        <v>8105</v>
      </c>
      <c r="B58" s="357" t="s">
        <v>3868</v>
      </c>
      <c r="C58" s="358" t="s">
        <v>3869</v>
      </c>
      <c r="D58" s="358" t="s">
        <v>3870</v>
      </c>
      <c r="E58" s="359" t="s">
        <v>3871</v>
      </c>
      <c r="F58" s="359">
        <v>609014</v>
      </c>
      <c r="G58" s="359">
        <v>121995</v>
      </c>
      <c r="H58" s="359">
        <v>130904</v>
      </c>
      <c r="I58" s="359">
        <v>21000</v>
      </c>
      <c r="J58" s="359">
        <v>896005</v>
      </c>
      <c r="K58" s="359">
        <v>114917</v>
      </c>
      <c r="L58" s="359">
        <v>282455</v>
      </c>
      <c r="M58" s="359">
        <v>403818</v>
      </c>
      <c r="N58" s="359">
        <v>205592</v>
      </c>
      <c r="O58" s="359">
        <v>500633</v>
      </c>
      <c r="P58" s="359">
        <v>4443449.5</v>
      </c>
      <c r="Q58" s="359">
        <v>143776.890625</v>
      </c>
      <c r="R58" s="359">
        <v>156149.265625</v>
      </c>
      <c r="S58" s="359">
        <v>26.825769230769236</v>
      </c>
      <c r="T58" s="359">
        <f t="shared" si="0"/>
        <v>0.6862397637957286</v>
      </c>
      <c r="U58" s="360">
        <f t="shared" si="1"/>
        <v>0.86690265565599278</v>
      </c>
      <c r="V58" s="359">
        <f t="shared" si="2"/>
        <v>0.21318066874685268</v>
      </c>
      <c r="W58" s="359">
        <f t="shared" si="3"/>
        <v>2.3711099435800902</v>
      </c>
      <c r="X58" s="359">
        <f t="shared" si="4"/>
        <v>0.25395648283306471</v>
      </c>
      <c r="Y58" s="359">
        <v>9.6149968909601896E-2</v>
      </c>
      <c r="Z58" s="359">
        <f t="shared" si="6"/>
        <v>27.414950151679456</v>
      </c>
      <c r="AA58" s="359">
        <v>20.831786629096602</v>
      </c>
      <c r="AB58" s="359">
        <v>26.6475701119493</v>
      </c>
      <c r="AC58" s="359">
        <v>33.389732650023099</v>
      </c>
      <c r="AD58" s="403">
        <v>21.631875000000001</v>
      </c>
      <c r="AE58" s="403">
        <v>22.842949999999998</v>
      </c>
      <c r="AF58" s="403">
        <v>25.037849999999999</v>
      </c>
      <c r="AG58" s="403">
        <v>28.248410111111099</v>
      </c>
      <c r="AH58" s="403">
        <v>31.488150000000001</v>
      </c>
      <c r="AI58" s="403">
        <v>33.572049999999997</v>
      </c>
      <c r="AJ58" s="403">
        <v>34.675075</v>
      </c>
      <c r="AK58" s="403">
        <v>3.2335995861516502</v>
      </c>
      <c r="AL58" s="311" t="s">
        <v>4483</v>
      </c>
    </row>
    <row r="59" spans="1:38">
      <c r="A59" s="81" t="s">
        <v>8106</v>
      </c>
      <c r="B59" s="357" t="s">
        <v>3872</v>
      </c>
      <c r="C59" s="358" t="s">
        <v>3873</v>
      </c>
      <c r="D59" s="358" t="s">
        <v>3874</v>
      </c>
      <c r="E59" s="362" t="s">
        <v>3875</v>
      </c>
      <c r="F59" s="362">
        <v>2257427.5</v>
      </c>
      <c r="G59" s="362">
        <v>383273.4375</v>
      </c>
      <c r="H59" s="362">
        <v>433050.375</v>
      </c>
      <c r="I59" s="362">
        <v>57068.328125</v>
      </c>
      <c r="J59" s="362">
        <v>3344062.25</v>
      </c>
      <c r="K59" s="362">
        <v>335089.8125</v>
      </c>
      <c r="L59" s="362">
        <v>765035.375</v>
      </c>
      <c r="M59" s="362">
        <v>1375861.125</v>
      </c>
      <c r="N59" s="362">
        <v>638416.6875</v>
      </c>
      <c r="O59" s="362">
        <v>1282231.5</v>
      </c>
      <c r="P59" s="362">
        <v>11753299</v>
      </c>
      <c r="Q59" s="359">
        <v>381823.34375</v>
      </c>
      <c r="R59" s="359">
        <v>340335.09375</v>
      </c>
      <c r="S59" s="359">
        <v>26.862115384615386</v>
      </c>
      <c r="T59" s="359">
        <f t="shared" si="0"/>
        <v>0.68284719808277028</v>
      </c>
      <c r="U59" s="360">
        <f t="shared" si="1"/>
        <v>0.82545651297057521</v>
      </c>
      <c r="V59" s="359">
        <f t="shared" si="2"/>
        <v>0.19184704236929276</v>
      </c>
      <c r="W59" s="359">
        <f t="shared" si="3"/>
        <v>2.3696408921155827</v>
      </c>
      <c r="X59" s="359">
        <f t="shared" si="4"/>
        <v>0.24261734784659161</v>
      </c>
      <c r="Y59" s="359">
        <v>8.5166699223088102E-2</v>
      </c>
      <c r="Z59" s="359">
        <f t="shared" si="6"/>
        <v>27.267729569241538</v>
      </c>
      <c r="AA59" s="359">
        <v>20.425857311050699</v>
      </c>
      <c r="AB59" s="359">
        <v>25.922029995071298</v>
      </c>
      <c r="AC59" s="359">
        <v>31.894662261054599</v>
      </c>
      <c r="AD59" s="403">
        <v>21.51595</v>
      </c>
      <c r="AE59" s="403">
        <v>22.763950000000001</v>
      </c>
      <c r="AF59" s="403">
        <v>24.929849999999998</v>
      </c>
      <c r="AG59" s="403">
        <v>28.129648851851901</v>
      </c>
      <c r="AH59" s="403">
        <v>31.399149999999999</v>
      </c>
      <c r="AI59" s="403">
        <v>33.448099999999997</v>
      </c>
      <c r="AJ59" s="403">
        <v>34.606175</v>
      </c>
      <c r="AK59" s="403">
        <v>3.2260787248993599</v>
      </c>
      <c r="AL59" s="311" t="s">
        <v>4483</v>
      </c>
    </row>
    <row r="60" spans="1:38">
      <c r="A60" s="81" t="s">
        <v>8107</v>
      </c>
      <c r="B60" s="357" t="s">
        <v>3876</v>
      </c>
      <c r="C60" s="358" t="s">
        <v>3877</v>
      </c>
      <c r="D60" s="358" t="s">
        <v>3878</v>
      </c>
      <c r="E60" s="359" t="s">
        <v>3879</v>
      </c>
      <c r="F60" s="359">
        <v>4288089</v>
      </c>
      <c r="G60" s="359">
        <v>876075</v>
      </c>
      <c r="H60" s="359">
        <v>1131083</v>
      </c>
      <c r="I60" s="359">
        <v>138574</v>
      </c>
      <c r="J60" s="359">
        <v>6224557</v>
      </c>
      <c r="K60" s="359">
        <v>636459</v>
      </c>
      <c r="L60" s="359">
        <v>1032380</v>
      </c>
      <c r="M60" s="359">
        <v>1286330</v>
      </c>
      <c r="N60" s="359">
        <v>1198149</v>
      </c>
      <c r="O60" s="359">
        <v>1535477</v>
      </c>
      <c r="P60" s="359">
        <v>14307301</v>
      </c>
      <c r="Q60" s="359">
        <v>528750.875</v>
      </c>
      <c r="R60" s="359">
        <v>664080.6875</v>
      </c>
      <c r="S60" s="359">
        <v>26.940519230769233</v>
      </c>
      <c r="T60" s="359">
        <f t="shared" si="0"/>
        <v>0.68511327942617883</v>
      </c>
      <c r="U60" s="360">
        <f t="shared" si="1"/>
        <v>0.7567030253132071</v>
      </c>
      <c r="V60" s="359">
        <f t="shared" si="2"/>
        <v>0.23823604257607742</v>
      </c>
      <c r="W60" s="359">
        <f t="shared" si="3"/>
        <v>2.3315838321297204</v>
      </c>
      <c r="X60" s="359">
        <f t="shared" si="4"/>
        <v>0.28922122545715157</v>
      </c>
      <c r="Y60" s="359">
        <v>0.11979976574474538</v>
      </c>
      <c r="Z60" s="359">
        <f t="shared" si="6"/>
        <v>27.366147164915223</v>
      </c>
      <c r="AA60" s="359">
        <v>21.4062724458724</v>
      </c>
      <c r="AB60" s="359">
        <v>26.792989347739798</v>
      </c>
      <c r="AC60" s="359">
        <v>32.111347913207503</v>
      </c>
      <c r="AD60" s="403">
        <v>21.614924999999999</v>
      </c>
      <c r="AE60" s="403">
        <v>22.748950000000001</v>
      </c>
      <c r="AF60" s="403">
        <v>24.966999999999999</v>
      </c>
      <c r="AG60" s="403">
        <v>28.191905444444401</v>
      </c>
      <c r="AH60" s="403">
        <v>31.465</v>
      </c>
      <c r="AI60" s="403">
        <v>33.517099999999999</v>
      </c>
      <c r="AJ60" s="403">
        <v>34.628025000000001</v>
      </c>
      <c r="AK60" s="403">
        <v>3.24527972451894</v>
      </c>
      <c r="AL60" s="311" t="s">
        <v>4483</v>
      </c>
    </row>
    <row r="61" spans="1:38">
      <c r="A61" s="81" t="s">
        <v>8108</v>
      </c>
      <c r="B61" s="357" t="s">
        <v>3880</v>
      </c>
      <c r="C61" s="358" t="s">
        <v>3881</v>
      </c>
      <c r="D61" s="358" t="s">
        <v>3882</v>
      </c>
      <c r="E61" s="359" t="s">
        <v>3883</v>
      </c>
      <c r="F61" s="359">
        <v>406708</v>
      </c>
      <c r="G61" s="359">
        <v>93115</v>
      </c>
      <c r="H61" s="359">
        <v>151853</v>
      </c>
      <c r="I61" s="359">
        <v>22472</v>
      </c>
      <c r="J61" s="359">
        <v>1119897</v>
      </c>
      <c r="K61" s="359">
        <v>149726</v>
      </c>
      <c r="L61" s="359">
        <v>100419</v>
      </c>
      <c r="M61" s="359">
        <v>138183</v>
      </c>
      <c r="N61" s="359">
        <v>62175</v>
      </c>
      <c r="O61" s="359">
        <v>156220</v>
      </c>
      <c r="P61" s="359">
        <v>928199.875</v>
      </c>
      <c r="Q61" s="359">
        <v>61075.73046875</v>
      </c>
      <c r="R61" s="359">
        <v>83504.21875</v>
      </c>
      <c r="S61" s="359">
        <v>27.068769230769234</v>
      </c>
      <c r="T61" s="359">
        <f t="shared" si="0"/>
        <v>0.7767914930746993</v>
      </c>
      <c r="U61" s="360">
        <f t="shared" si="1"/>
        <v>0.55295208248433403</v>
      </c>
      <c r="V61" s="359">
        <f t="shared" si="2"/>
        <v>0.17399416939969278</v>
      </c>
      <c r="W61" s="359">
        <f t="shared" si="3"/>
        <v>2.8515339512730669</v>
      </c>
      <c r="X61" s="359">
        <f t="shared" si="4"/>
        <v>0.14364127778730706</v>
      </c>
      <c r="Y61" s="359">
        <v>0.21261041904367645</v>
      </c>
      <c r="Z61" s="359">
        <f t="shared" si="6"/>
        <v>31.096825119379876</v>
      </c>
      <c r="AA61" s="359">
        <v>26.931556530228601</v>
      </c>
      <c r="AB61" s="359">
        <v>32.7132102246701</v>
      </c>
      <c r="AC61" s="359">
        <v>38.180508420884202</v>
      </c>
      <c r="AD61" s="403">
        <v>25.4269</v>
      </c>
      <c r="AE61" s="403">
        <v>26.77</v>
      </c>
      <c r="AF61" s="403">
        <v>28.96</v>
      </c>
      <c r="AG61" s="403">
        <v>32.2780859259259</v>
      </c>
      <c r="AH61" s="403">
        <v>35.685450000000003</v>
      </c>
      <c r="AI61" s="403">
        <v>37.859250000000003</v>
      </c>
      <c r="AJ61" s="403">
        <v>39.007125000000002</v>
      </c>
      <c r="AK61" s="403">
        <v>3.3470806313219499</v>
      </c>
      <c r="AL61" s="311" t="s">
        <v>4483</v>
      </c>
    </row>
    <row r="62" spans="1:38">
      <c r="A62" s="81" t="s">
        <v>8109</v>
      </c>
      <c r="B62" s="357" t="s">
        <v>3884</v>
      </c>
      <c r="C62" s="361" t="s">
        <v>3885</v>
      </c>
      <c r="D62" s="361" t="s">
        <v>3886</v>
      </c>
      <c r="E62" s="359" t="s">
        <v>3887</v>
      </c>
      <c r="F62" s="359">
        <v>42019668</v>
      </c>
      <c r="G62" s="359">
        <v>9883423</v>
      </c>
      <c r="H62" s="359">
        <v>15325786</v>
      </c>
      <c r="I62" s="359">
        <v>2382687</v>
      </c>
      <c r="J62" s="359">
        <v>111523296</v>
      </c>
      <c r="K62" s="359">
        <v>14123386</v>
      </c>
      <c r="L62" s="359">
        <v>5063557</v>
      </c>
      <c r="M62" s="359">
        <v>14376019</v>
      </c>
      <c r="N62" s="359">
        <v>6311147</v>
      </c>
      <c r="O62" s="359">
        <v>7867485</v>
      </c>
      <c r="P62" s="359">
        <v>60088876</v>
      </c>
      <c r="Q62" s="359">
        <v>4755960.5</v>
      </c>
      <c r="R62" s="359">
        <v>6144792.5</v>
      </c>
      <c r="S62" s="359">
        <v>27.115500000000001</v>
      </c>
      <c r="T62" s="359">
        <f t="shared" si="0"/>
        <v>0.76307428534223976</v>
      </c>
      <c r="U62" s="360">
        <f t="shared" si="1"/>
        <v>0.45659460358646708</v>
      </c>
      <c r="V62" s="359">
        <f t="shared" si="2"/>
        <v>0.18005841844864939</v>
      </c>
      <c r="W62" s="359">
        <f t="shared" si="3"/>
        <v>2.8181641250633791</v>
      </c>
      <c r="X62" s="359">
        <f t="shared" si="4"/>
        <v>0.11744612685898881</v>
      </c>
      <c r="Y62" s="359">
        <v>0.24011317906732546</v>
      </c>
      <c r="Z62" s="359">
        <f t="shared" si="6"/>
        <v>30.567570393280221</v>
      </c>
      <c r="AA62" s="359">
        <v>25.9640348747022</v>
      </c>
      <c r="AB62" s="359">
        <v>31.119466575124498</v>
      </c>
      <c r="AC62" s="359">
        <v>37.872975250230397</v>
      </c>
      <c r="AD62" s="403">
        <v>24.841925</v>
      </c>
      <c r="AE62" s="403">
        <v>26.20795</v>
      </c>
      <c r="AF62" s="403">
        <v>28.341850000000001</v>
      </c>
      <c r="AG62" s="403">
        <v>31.660325851851901</v>
      </c>
      <c r="AH62" s="403">
        <v>35.029000000000003</v>
      </c>
      <c r="AI62" s="403">
        <v>37.182000000000002</v>
      </c>
      <c r="AJ62" s="403">
        <v>38.348025</v>
      </c>
      <c r="AK62" s="403">
        <v>3.3301437021725802</v>
      </c>
      <c r="AL62" s="311" t="s">
        <v>4483</v>
      </c>
    </row>
    <row r="63" spans="1:38">
      <c r="A63" s="81" t="s">
        <v>8110</v>
      </c>
      <c r="B63" s="357" t="s">
        <v>3888</v>
      </c>
      <c r="C63" s="358" t="s">
        <v>3889</v>
      </c>
      <c r="D63" s="358" t="s">
        <v>3890</v>
      </c>
      <c r="E63" s="362" t="s">
        <v>3891</v>
      </c>
      <c r="F63" s="362">
        <v>1980837</v>
      </c>
      <c r="G63" s="362">
        <v>379124</v>
      </c>
      <c r="H63" s="362">
        <v>587311</v>
      </c>
      <c r="I63" s="362">
        <v>48522</v>
      </c>
      <c r="J63" s="362">
        <v>2614067</v>
      </c>
      <c r="K63" s="362">
        <v>273222</v>
      </c>
      <c r="L63" s="362">
        <v>643744</v>
      </c>
      <c r="M63" s="362">
        <v>799316</v>
      </c>
      <c r="N63" s="362">
        <v>366776</v>
      </c>
      <c r="O63" s="362">
        <v>1489857</v>
      </c>
      <c r="P63" s="362">
        <v>10996041</v>
      </c>
      <c r="Q63" s="359">
        <v>356290.15625</v>
      </c>
      <c r="R63" s="359">
        <v>444563.46875</v>
      </c>
      <c r="S63" s="359">
        <v>27.190269230769232</v>
      </c>
      <c r="T63" s="359">
        <f t="shared" si="0"/>
        <v>0.70568997010508627</v>
      </c>
      <c r="U63" s="360">
        <f t="shared" si="1"/>
        <v>0.84541113168629245</v>
      </c>
      <c r="V63" s="359">
        <f t="shared" si="2"/>
        <v>0.26009559622842843</v>
      </c>
      <c r="W63" s="359">
        <f t="shared" si="3"/>
        <v>2.2519600692358073</v>
      </c>
      <c r="X63" s="359">
        <f t="shared" si="4"/>
        <v>0.44801312235424229</v>
      </c>
      <c r="Y63" s="359">
        <v>0.10557160450604601</v>
      </c>
      <c r="Z63" s="359">
        <f t="shared" si="6"/>
        <v>28.245193831001835</v>
      </c>
      <c r="AA63" s="359">
        <v>22.702475877184298</v>
      </c>
      <c r="AB63" s="359">
        <v>28.778980426881802</v>
      </c>
      <c r="AC63" s="359">
        <v>34.886328239122697</v>
      </c>
      <c r="AD63" s="403">
        <v>22.502974999999999</v>
      </c>
      <c r="AE63" s="403">
        <v>23.682950000000002</v>
      </c>
      <c r="AF63" s="403">
        <v>25.896850000000001</v>
      </c>
      <c r="AG63" s="403">
        <v>29.1252706296296</v>
      </c>
      <c r="AH63" s="403">
        <v>32.414999999999999</v>
      </c>
      <c r="AI63" s="403">
        <v>34.523000000000003</v>
      </c>
      <c r="AJ63" s="403">
        <v>35.618124999999999</v>
      </c>
      <c r="AK63" s="403">
        <v>3.25298144892193</v>
      </c>
      <c r="AL63" s="311" t="s">
        <v>4483</v>
      </c>
    </row>
    <row r="64" spans="1:38">
      <c r="A64" s="81" t="s">
        <v>8111</v>
      </c>
      <c r="B64" s="357" t="s">
        <v>3892</v>
      </c>
      <c r="C64" s="358" t="s">
        <v>3893</v>
      </c>
      <c r="D64" s="358" t="s">
        <v>3894</v>
      </c>
      <c r="E64" s="359" t="s">
        <v>3895</v>
      </c>
      <c r="F64" s="359">
        <v>4947254</v>
      </c>
      <c r="G64" s="359">
        <v>786903</v>
      </c>
      <c r="H64" s="359">
        <v>1116990</v>
      </c>
      <c r="I64" s="359">
        <v>100500</v>
      </c>
      <c r="J64" s="359">
        <v>7439603</v>
      </c>
      <c r="K64" s="359">
        <v>835189</v>
      </c>
      <c r="L64" s="359">
        <v>486241</v>
      </c>
      <c r="M64" s="359">
        <v>1174427</v>
      </c>
      <c r="N64" s="359">
        <v>645936</v>
      </c>
      <c r="O64" s="359">
        <v>1622593</v>
      </c>
      <c r="P64" s="359">
        <v>7643591</v>
      </c>
      <c r="Q64" s="359">
        <v>311360.625</v>
      </c>
      <c r="R64" s="359">
        <v>378383.5</v>
      </c>
      <c r="S64" s="359">
        <v>27.260884615384619</v>
      </c>
      <c r="T64" s="359">
        <f t="shared" si="0"/>
        <v>0.72288069159474877</v>
      </c>
      <c r="U64" s="360">
        <f t="shared" si="1"/>
        <v>0.608697138618704</v>
      </c>
      <c r="V64" s="359">
        <f t="shared" si="2"/>
        <v>0.19499532307279224</v>
      </c>
      <c r="W64" s="359">
        <f t="shared" si="3"/>
        <v>2.3919940177739525</v>
      </c>
      <c r="X64" s="359">
        <f t="shared" si="4"/>
        <v>0.37627541070935866</v>
      </c>
      <c r="Y64" s="359">
        <v>0.12817528744231321</v>
      </c>
      <c r="Z64" s="359">
        <f t="shared" si="6"/>
        <v>28.960157132139724</v>
      </c>
      <c r="AA64" s="359">
        <v>23.2933477034201</v>
      </c>
      <c r="AB64" s="359">
        <v>29.346068990798699</v>
      </c>
      <c r="AC64" s="359">
        <v>34.5473384399941</v>
      </c>
      <c r="AD64" s="403">
        <v>23.198</v>
      </c>
      <c r="AE64" s="403">
        <v>24.451899999999998</v>
      </c>
      <c r="AF64" s="403">
        <v>26.62885</v>
      </c>
      <c r="AG64" s="403">
        <v>29.8904564444444</v>
      </c>
      <c r="AH64" s="403">
        <v>33.168149999999997</v>
      </c>
      <c r="AI64" s="403">
        <v>35.344000000000001</v>
      </c>
      <c r="AJ64" s="403">
        <v>36.481999999999999</v>
      </c>
      <c r="AK64" s="403">
        <v>3.27284323066403</v>
      </c>
      <c r="AL64" s="311" t="s">
        <v>4483</v>
      </c>
    </row>
    <row r="65" spans="1:38">
      <c r="A65" s="81" t="s">
        <v>8112</v>
      </c>
      <c r="B65" s="357" t="s">
        <v>3896</v>
      </c>
      <c r="C65" s="358" t="s">
        <v>3897</v>
      </c>
      <c r="D65" s="358" t="s">
        <v>3898</v>
      </c>
      <c r="E65" s="359" t="s">
        <v>3899</v>
      </c>
      <c r="F65" s="359">
        <v>1114755</v>
      </c>
      <c r="G65" s="359">
        <v>194464</v>
      </c>
      <c r="H65" s="359">
        <v>254504</v>
      </c>
      <c r="I65" s="359">
        <v>36814</v>
      </c>
      <c r="J65" s="359">
        <v>2080766</v>
      </c>
      <c r="K65" s="359">
        <v>230406</v>
      </c>
      <c r="L65" s="359">
        <v>257150</v>
      </c>
      <c r="M65" s="359">
        <v>575417</v>
      </c>
      <c r="N65" s="359">
        <v>164546</v>
      </c>
      <c r="O65" s="359">
        <v>438549</v>
      </c>
      <c r="P65" s="359">
        <v>5772252.5</v>
      </c>
      <c r="Q65" s="359">
        <v>181726.78125</v>
      </c>
      <c r="R65" s="359">
        <v>134334.25</v>
      </c>
      <c r="S65" s="359">
        <v>27.430963855421687</v>
      </c>
      <c r="T65" s="359">
        <f t="shared" si="0"/>
        <v>0.72847352929677678</v>
      </c>
      <c r="U65" s="360">
        <f t="shared" si="1"/>
        <v>0.77598906540062396</v>
      </c>
      <c r="V65" s="359">
        <f t="shared" si="2"/>
        <v>0.17368251319113578</v>
      </c>
      <c r="W65" s="359">
        <f t="shared" si="3"/>
        <v>2.5714085582542054</v>
      </c>
      <c r="X65" s="359">
        <f t="shared" si="4"/>
        <v>0.21950345136913496</v>
      </c>
      <c r="Y65" s="359">
        <v>7.3977018256076693E-2</v>
      </c>
      <c r="Z65" s="359">
        <f t="shared" si="6"/>
        <v>29.189102233146173</v>
      </c>
      <c r="AA65" s="359">
        <v>23.2852080231259</v>
      </c>
      <c r="AB65" s="359">
        <v>29.279832414944</v>
      </c>
      <c r="AC65" s="359">
        <v>35.210795036601397</v>
      </c>
      <c r="AD65" s="403">
        <v>23.443925</v>
      </c>
      <c r="AE65" s="403">
        <v>24.638000000000002</v>
      </c>
      <c r="AF65" s="403">
        <v>26.867000000000001</v>
      </c>
      <c r="AG65" s="403">
        <v>30.0895501851852</v>
      </c>
      <c r="AH65" s="403">
        <v>33.398150000000001</v>
      </c>
      <c r="AI65" s="403">
        <v>35.526000000000003</v>
      </c>
      <c r="AJ65" s="403">
        <v>36.625999999999998</v>
      </c>
      <c r="AK65" s="403">
        <v>3.2776923700432401</v>
      </c>
      <c r="AL65" s="311" t="s">
        <v>4483</v>
      </c>
    </row>
    <row r="66" spans="1:38">
      <c r="A66" s="81" t="s">
        <v>8113</v>
      </c>
      <c r="B66" s="357" t="s">
        <v>3900</v>
      </c>
      <c r="C66" s="358" t="s">
        <v>3901</v>
      </c>
      <c r="D66" s="358" t="s">
        <v>3902</v>
      </c>
      <c r="E66" s="359" t="s">
        <v>3903</v>
      </c>
      <c r="F66" s="359">
        <v>1518045</v>
      </c>
      <c r="G66" s="359">
        <v>200391</v>
      </c>
      <c r="H66" s="359">
        <v>273986</v>
      </c>
      <c r="I66" s="359">
        <v>32258</v>
      </c>
      <c r="J66" s="359">
        <v>1335008</v>
      </c>
      <c r="K66" s="359">
        <v>158671</v>
      </c>
      <c r="L66" s="359">
        <v>251290</v>
      </c>
      <c r="M66" s="359">
        <v>506035</v>
      </c>
      <c r="N66" s="359">
        <v>343246</v>
      </c>
      <c r="O66" s="359">
        <v>574632</v>
      </c>
      <c r="P66" s="359">
        <v>4622437</v>
      </c>
      <c r="Q66" s="359">
        <v>150550.296875</v>
      </c>
      <c r="R66" s="359">
        <v>107395.265625</v>
      </c>
      <c r="S66" s="359">
        <v>27.94677108433735</v>
      </c>
      <c r="T66" s="359">
        <f t="shared" si="0"/>
        <v>0.69879874824516841</v>
      </c>
      <c r="U66" s="360">
        <f t="shared" si="1"/>
        <v>0.82509241877786055</v>
      </c>
      <c r="V66" s="359">
        <f t="shared" si="2"/>
        <v>0.25327773539554288</v>
      </c>
      <c r="W66" s="359">
        <f t="shared" si="3"/>
        <v>1.9383618897332535</v>
      </c>
      <c r="X66" s="359">
        <f t="shared" si="4"/>
        <v>0.73478444674069388</v>
      </c>
      <c r="Y66" s="359">
        <v>7.4859055298700267E-2</v>
      </c>
      <c r="Z66" s="359">
        <f t="shared" si="6"/>
        <v>27.953684895959206</v>
      </c>
      <c r="AA66" s="359">
        <v>22.4157079198426</v>
      </c>
      <c r="AB66" s="359">
        <v>27.041174320271999</v>
      </c>
      <c r="AC66" s="359">
        <v>33.686817480490497</v>
      </c>
      <c r="AD66" s="403">
        <v>22.109950000000001</v>
      </c>
      <c r="AE66" s="403">
        <v>23.4467</v>
      </c>
      <c r="AF66" s="403">
        <v>25.566849999999999</v>
      </c>
      <c r="AG66" s="403">
        <v>28.802738481481502</v>
      </c>
      <c r="AH66" s="403">
        <v>32.095999999999997</v>
      </c>
      <c r="AI66" s="403">
        <v>34.177100000000003</v>
      </c>
      <c r="AJ66" s="403">
        <v>35.262025000000001</v>
      </c>
      <c r="AK66" s="403">
        <v>3.2551560704204099</v>
      </c>
      <c r="AL66" s="311" t="s">
        <v>4483</v>
      </c>
    </row>
    <row r="67" spans="1:38">
      <c r="A67" s="81" t="s">
        <v>8114</v>
      </c>
      <c r="B67" s="357" t="s">
        <v>3904</v>
      </c>
      <c r="C67" s="361" t="s">
        <v>3905</v>
      </c>
      <c r="D67" s="361" t="s">
        <v>3906</v>
      </c>
      <c r="E67" s="359" t="s">
        <v>3907</v>
      </c>
      <c r="F67" s="359">
        <v>8507246</v>
      </c>
      <c r="G67" s="359">
        <v>1007334</v>
      </c>
      <c r="H67" s="359">
        <v>1532771</v>
      </c>
      <c r="I67" s="359">
        <v>127422</v>
      </c>
      <c r="J67" s="359">
        <v>5876695</v>
      </c>
      <c r="K67" s="359">
        <v>609094</v>
      </c>
      <c r="L67" s="359">
        <v>2315460</v>
      </c>
      <c r="M67" s="359">
        <v>7010626</v>
      </c>
      <c r="N67" s="359">
        <v>3246800</v>
      </c>
      <c r="O67" s="359">
        <v>4276818</v>
      </c>
      <c r="P67" s="359">
        <v>31721000</v>
      </c>
      <c r="Q67" s="359">
        <v>1559832.125</v>
      </c>
      <c r="R67" s="359">
        <v>1639399.625</v>
      </c>
      <c r="S67" s="359">
        <v>28.036361445783132</v>
      </c>
      <c r="T67" s="359">
        <f t="shared" ref="T67:T83" si="7">(H67+I67+K67)/(G67+H67+I67+K67)</f>
        <v>0.69256926571611421</v>
      </c>
      <c r="U67" s="360">
        <f t="shared" ref="U67:U83" si="8">(P67+O67+N67+M67+L67)/(P67+O67+N67+M67+L67+J67)</f>
        <v>0.89206656134299456</v>
      </c>
      <c r="V67" s="359">
        <f t="shared" ref="V67:V83" si="9">(G67+H67+I67)/(G67+H67+I67+J67+K67)</f>
        <v>0.29142739090401776</v>
      </c>
      <c r="W67" s="359">
        <f t="shared" ref="W67:W83" si="10">(0*F67/(F67+G67+H67+I67+J67+K67))+(1*G67/(F67+G67+H67+I67+J67+K67))+(2*H67/(F67+G67+H67+I67+J67+K67))+(3*I67/(F67+G67+H67+I67+J67+K67))+(4*J67/(F67+G67+H67+I67+J67+K67))+(4*K67/(F67+G67+H67+I67+J67+K67))</f>
        <v>1.7212531515135248</v>
      </c>
      <c r="X67" s="359">
        <f t="shared" ref="X67:X83" si="11">(-0.77*T67)+(3.32*T67^2)+1.59-W67</f>
        <v>0.92791377742939884</v>
      </c>
      <c r="Y67" s="359">
        <v>0.13856240730704772</v>
      </c>
      <c r="Z67" s="359">
        <f t="shared" si="6"/>
        <v>27.687683897010039</v>
      </c>
      <c r="AA67" s="359">
        <v>21.2627984671273</v>
      </c>
      <c r="AB67" s="359">
        <v>26.693821794830001</v>
      </c>
      <c r="AC67" s="359">
        <v>32.086108250449797</v>
      </c>
      <c r="AD67" s="403">
        <v>21.857949999999999</v>
      </c>
      <c r="AE67" s="403">
        <v>23.21575</v>
      </c>
      <c r="AF67" s="403">
        <v>25.339849999999998</v>
      </c>
      <c r="AG67" s="403">
        <v>28.551520222222202</v>
      </c>
      <c r="AH67" s="403">
        <v>31.822150000000001</v>
      </c>
      <c r="AI67" s="403">
        <v>33.956099999999999</v>
      </c>
      <c r="AJ67" s="403">
        <v>35.012075000000003</v>
      </c>
      <c r="AK67" s="403">
        <v>3.2417981503423698</v>
      </c>
      <c r="AL67" s="311" t="s">
        <v>4483</v>
      </c>
    </row>
    <row r="68" spans="1:38">
      <c r="A68" s="81" t="s">
        <v>8115</v>
      </c>
      <c r="B68" s="357" t="s">
        <v>3908</v>
      </c>
      <c r="C68" s="358" t="s">
        <v>3909</v>
      </c>
      <c r="D68" s="358" t="s">
        <v>3910</v>
      </c>
      <c r="E68" s="359" t="s">
        <v>3911</v>
      </c>
      <c r="F68" s="359">
        <v>3569005</v>
      </c>
      <c r="G68" s="359">
        <v>583722</v>
      </c>
      <c r="H68" s="359">
        <v>709718</v>
      </c>
      <c r="I68" s="359">
        <v>71640</v>
      </c>
      <c r="J68" s="359">
        <v>3364305</v>
      </c>
      <c r="K68" s="359">
        <v>408078</v>
      </c>
      <c r="L68" s="359">
        <v>1208574</v>
      </c>
      <c r="M68" s="359">
        <v>1644595</v>
      </c>
      <c r="N68" s="359">
        <v>2154021</v>
      </c>
      <c r="O68" s="359">
        <v>2134286</v>
      </c>
      <c r="P68" s="359">
        <v>14281712</v>
      </c>
      <c r="Q68" s="359">
        <v>472838.9375</v>
      </c>
      <c r="R68" s="359">
        <v>359936.15625</v>
      </c>
      <c r="S68" s="359">
        <v>28.074530120481928</v>
      </c>
      <c r="T68" s="359">
        <f t="shared" si="7"/>
        <v>0.67080091001478714</v>
      </c>
      <c r="U68" s="360">
        <f t="shared" si="8"/>
        <v>0.86427409177684889</v>
      </c>
      <c r="V68" s="359">
        <f t="shared" si="9"/>
        <v>0.26571091606888458</v>
      </c>
      <c r="W68" s="359">
        <f t="shared" si="10"/>
        <v>1.9879025570415005</v>
      </c>
      <c r="X68" s="359">
        <f t="shared" si="11"/>
        <v>0.57949396035764655</v>
      </c>
      <c r="Y68" s="359">
        <v>7.8911791224010416E-2</v>
      </c>
      <c r="Z68" s="359">
        <f t="shared" si="6"/>
        <v>26.739005188204363</v>
      </c>
      <c r="AA68" s="359">
        <v>19.480664817298202</v>
      </c>
      <c r="AB68" s="359">
        <v>25.393978529959099</v>
      </c>
      <c r="AC68" s="359">
        <v>30.815293307876299</v>
      </c>
      <c r="AD68" s="403">
        <v>21.106000000000002</v>
      </c>
      <c r="AE68" s="403">
        <v>22.241849999999999</v>
      </c>
      <c r="AF68" s="403">
        <v>24.373000000000001</v>
      </c>
      <c r="AG68" s="403">
        <v>27.588964185185201</v>
      </c>
      <c r="AH68" s="403">
        <v>30.846299999999999</v>
      </c>
      <c r="AI68" s="403">
        <v>32.904000000000003</v>
      </c>
      <c r="AJ68" s="403">
        <v>34.073025000000001</v>
      </c>
      <c r="AK68" s="403">
        <v>3.2138966955921902</v>
      </c>
      <c r="AL68" s="311" t="s">
        <v>4483</v>
      </c>
    </row>
    <row r="69" spans="1:38">
      <c r="A69" s="81" t="s">
        <v>8116</v>
      </c>
      <c r="B69" s="357" t="s">
        <v>3912</v>
      </c>
      <c r="C69" s="358" t="s">
        <v>3913</v>
      </c>
      <c r="D69" s="358" t="s">
        <v>3914</v>
      </c>
      <c r="E69" s="362" t="s">
        <v>3915</v>
      </c>
      <c r="F69" s="362">
        <v>26064836</v>
      </c>
      <c r="G69" s="362">
        <v>4533742</v>
      </c>
      <c r="H69" s="362">
        <v>6350147</v>
      </c>
      <c r="I69" s="362">
        <v>785244</v>
      </c>
      <c r="J69" s="362">
        <v>42156680</v>
      </c>
      <c r="K69" s="362">
        <v>5048610</v>
      </c>
      <c r="L69" s="362">
        <v>1493176</v>
      </c>
      <c r="M69" s="362">
        <v>2486427</v>
      </c>
      <c r="N69" s="362">
        <v>3189549</v>
      </c>
      <c r="O69" s="362">
        <v>3161321</v>
      </c>
      <c r="P69" s="362">
        <v>26174930</v>
      </c>
      <c r="Q69" s="359">
        <v>1056821.75</v>
      </c>
      <c r="R69" s="359">
        <v>588067.125</v>
      </c>
      <c r="S69" s="359">
        <v>28.182674698795179</v>
      </c>
      <c r="T69" s="359">
        <f t="shared" si="7"/>
        <v>0.72880657394960546</v>
      </c>
      <c r="U69" s="360">
        <f t="shared" si="8"/>
        <v>0.46407877350514604</v>
      </c>
      <c r="V69" s="359">
        <f t="shared" si="9"/>
        <v>0.19820377687608082</v>
      </c>
      <c r="W69" s="359">
        <f t="shared" si="10"/>
        <v>2.4536466464818112</v>
      </c>
      <c r="X69" s="359">
        <f t="shared" si="11"/>
        <v>0.33862024538776936</v>
      </c>
      <c r="Y69" s="359">
        <v>8.0264936663790559E-2</v>
      </c>
      <c r="Z69" s="359">
        <f t="shared" si="6"/>
        <v>29.202680046867563</v>
      </c>
      <c r="AA69" s="359">
        <v>22.849398814450002</v>
      </c>
      <c r="AB69" s="359">
        <v>29.582969096691102</v>
      </c>
      <c r="AC69" s="359">
        <v>35.530219935915198</v>
      </c>
      <c r="AD69" s="403">
        <v>23.520949999999999</v>
      </c>
      <c r="AE69" s="403">
        <v>24.74</v>
      </c>
      <c r="AF69" s="403">
        <v>26.914850000000001</v>
      </c>
      <c r="AG69" s="403">
        <v>30.1413093333333</v>
      </c>
      <c r="AH69" s="403">
        <v>33.416150000000002</v>
      </c>
      <c r="AI69" s="403">
        <v>35.598100000000002</v>
      </c>
      <c r="AJ69" s="403">
        <v>36.677124999999997</v>
      </c>
      <c r="AK69" s="403">
        <v>3.2681416111144399</v>
      </c>
      <c r="AL69" s="311" t="s">
        <v>4483</v>
      </c>
    </row>
    <row r="70" spans="1:38">
      <c r="A70" s="81" t="s">
        <v>8117</v>
      </c>
      <c r="B70" s="357" t="s">
        <v>3916</v>
      </c>
      <c r="C70" s="358" t="s">
        <v>3917</v>
      </c>
      <c r="D70" s="358" t="s">
        <v>3918</v>
      </c>
      <c r="E70" s="359" t="s">
        <v>3919</v>
      </c>
      <c r="F70" s="359">
        <v>16443381</v>
      </c>
      <c r="G70" s="359">
        <v>2942584</v>
      </c>
      <c r="H70" s="359">
        <v>3932787</v>
      </c>
      <c r="I70" s="359">
        <v>619026</v>
      </c>
      <c r="J70" s="359">
        <v>23473896</v>
      </c>
      <c r="K70" s="359">
        <v>2587689</v>
      </c>
      <c r="L70" s="359">
        <v>1117094</v>
      </c>
      <c r="M70" s="359">
        <v>1736371</v>
      </c>
      <c r="N70" s="359">
        <v>1363589</v>
      </c>
      <c r="O70" s="359">
        <v>2994730</v>
      </c>
      <c r="P70" s="359">
        <v>21337980</v>
      </c>
      <c r="Q70" s="359">
        <v>699057.625</v>
      </c>
      <c r="R70" s="359">
        <v>402291.53125</v>
      </c>
      <c r="S70" s="359">
        <v>28.293469879518071</v>
      </c>
      <c r="T70" s="359">
        <f t="shared" si="7"/>
        <v>0.70813738347401523</v>
      </c>
      <c r="U70" s="360">
        <f t="shared" si="8"/>
        <v>0.54878422625397749</v>
      </c>
      <c r="V70" s="359">
        <f t="shared" si="9"/>
        <v>0.22334011861134029</v>
      </c>
      <c r="W70" s="359">
        <f t="shared" si="10"/>
        <v>2.3382613094490821</v>
      </c>
      <c r="X70" s="359">
        <f t="shared" si="11"/>
        <v>0.3713153041356958</v>
      </c>
      <c r="Y70" s="359">
        <v>6.7009164000840588E-2</v>
      </c>
      <c r="Z70" s="359">
        <f t="shared" si="6"/>
        <v>28.348038501414273</v>
      </c>
      <c r="AA70" s="359">
        <v>23.848212431234099</v>
      </c>
      <c r="AB70" s="359">
        <v>29.3976769944151</v>
      </c>
      <c r="AC70" s="359">
        <v>35.585760786979201</v>
      </c>
      <c r="AD70" s="403">
        <v>22.659974999999999</v>
      </c>
      <c r="AE70" s="403">
        <v>23.815950000000001</v>
      </c>
      <c r="AF70" s="403">
        <v>26.01</v>
      </c>
      <c r="AG70" s="403">
        <v>29.228892185185199</v>
      </c>
      <c r="AH70" s="403">
        <v>32.501150000000003</v>
      </c>
      <c r="AI70" s="403">
        <v>34.609099999999998</v>
      </c>
      <c r="AJ70" s="403">
        <v>35.748024999999998</v>
      </c>
      <c r="AK70" s="403">
        <v>3.2482744685628999</v>
      </c>
      <c r="AL70" s="311" t="s">
        <v>4483</v>
      </c>
    </row>
    <row r="71" spans="1:38">
      <c r="A71" s="81" t="s">
        <v>8118</v>
      </c>
      <c r="B71" s="357" t="s">
        <v>3920</v>
      </c>
      <c r="C71" s="358" t="s">
        <v>3921</v>
      </c>
      <c r="D71" s="358" t="s">
        <v>3922</v>
      </c>
      <c r="E71" s="359" t="s">
        <v>3923</v>
      </c>
      <c r="F71" s="359">
        <v>7248838</v>
      </c>
      <c r="G71" s="359">
        <v>686849</v>
      </c>
      <c r="H71" s="359">
        <v>1078672</v>
      </c>
      <c r="I71" s="359">
        <v>103871</v>
      </c>
      <c r="J71" s="359">
        <v>5081809</v>
      </c>
      <c r="K71" s="359">
        <v>653625</v>
      </c>
      <c r="L71" s="359">
        <v>1989862</v>
      </c>
      <c r="M71" s="359">
        <v>2703892</v>
      </c>
      <c r="N71" s="359">
        <v>2029900</v>
      </c>
      <c r="O71" s="359">
        <v>1972069</v>
      </c>
      <c r="P71" s="359">
        <v>21216496</v>
      </c>
      <c r="Q71" s="359">
        <v>927627</v>
      </c>
      <c r="R71" s="359">
        <v>693658.4375</v>
      </c>
      <c r="S71" s="359">
        <v>28.291306622148021</v>
      </c>
      <c r="T71" s="359">
        <f t="shared" si="7"/>
        <v>0.72776679665654254</v>
      </c>
      <c r="U71" s="360">
        <f t="shared" si="8"/>
        <v>0.85478067857749895</v>
      </c>
      <c r="V71" s="359">
        <f t="shared" si="9"/>
        <v>0.2458165380772683</v>
      </c>
      <c r="W71" s="359">
        <f t="shared" si="10"/>
        <v>1.7569767297819583</v>
      </c>
      <c r="X71" s="359">
        <f t="shared" si="11"/>
        <v>1.0310626110407122</v>
      </c>
      <c r="Y71" s="359">
        <v>0.10136465669116289</v>
      </c>
      <c r="Z71" s="359">
        <f t="shared" si="6"/>
        <v>29.160269053422795</v>
      </c>
      <c r="AA71" s="359">
        <v>23.246620910742202</v>
      </c>
      <c r="AB71" s="359">
        <v>28.503116985388498</v>
      </c>
      <c r="AC71" s="359">
        <v>33.484866785700198</v>
      </c>
      <c r="AD71" s="403">
        <v>23.511949999999999</v>
      </c>
      <c r="AE71" s="403">
        <v>24.688949999999998</v>
      </c>
      <c r="AF71" s="403">
        <v>26.846</v>
      </c>
      <c r="AG71" s="403">
        <v>30.108331925925899</v>
      </c>
      <c r="AH71" s="403">
        <v>33.430999999999997</v>
      </c>
      <c r="AI71" s="403">
        <v>35.606999999999999</v>
      </c>
      <c r="AJ71" s="403">
        <v>36.741075000000002</v>
      </c>
      <c r="AK71" s="403">
        <v>3.2906557779101799</v>
      </c>
      <c r="AL71" s="311" t="s">
        <v>4483</v>
      </c>
    </row>
    <row r="72" spans="1:38">
      <c r="A72" s="81" t="s">
        <v>8119</v>
      </c>
      <c r="B72" s="357" t="s">
        <v>3924</v>
      </c>
      <c r="C72" s="361" t="s">
        <v>3925</v>
      </c>
      <c r="D72" s="361" t="s">
        <v>3926</v>
      </c>
      <c r="E72" s="359" t="s">
        <v>3927</v>
      </c>
      <c r="F72" s="359">
        <v>19057504</v>
      </c>
      <c r="G72" s="359">
        <v>4566020</v>
      </c>
      <c r="H72" s="359">
        <v>5920673</v>
      </c>
      <c r="I72" s="359">
        <v>921511</v>
      </c>
      <c r="J72" s="359">
        <v>39435468</v>
      </c>
      <c r="K72" s="359">
        <v>5972742</v>
      </c>
      <c r="L72" s="359">
        <v>3604050</v>
      </c>
      <c r="M72" s="359">
        <v>6855766</v>
      </c>
      <c r="N72" s="359">
        <v>5231876</v>
      </c>
      <c r="O72" s="359">
        <v>7739916</v>
      </c>
      <c r="P72" s="359">
        <v>62080532</v>
      </c>
      <c r="Q72" s="359">
        <v>2505767.25</v>
      </c>
      <c r="R72" s="359">
        <v>1149144</v>
      </c>
      <c r="S72" s="359">
        <v>28.376423483583746</v>
      </c>
      <c r="T72" s="359">
        <f t="shared" si="7"/>
        <v>0.73729738300780634</v>
      </c>
      <c r="U72" s="360">
        <f t="shared" si="8"/>
        <v>0.68438396995963302</v>
      </c>
      <c r="V72" s="359">
        <f t="shared" si="9"/>
        <v>0.20079063771958575</v>
      </c>
      <c r="W72" s="359">
        <f t="shared" si="10"/>
        <v>2.6465581888100203</v>
      </c>
      <c r="X72" s="359">
        <f t="shared" si="11"/>
        <v>0.18049949716129943</v>
      </c>
      <c r="Y72" s="359">
        <v>7.3081659033310015E-2</v>
      </c>
      <c r="Z72" s="359">
        <f t="shared" si="6"/>
        <v>29.546760160433543</v>
      </c>
      <c r="AA72" s="359">
        <v>23.482656434720301</v>
      </c>
      <c r="AB72" s="359">
        <v>29.777403153743201</v>
      </c>
      <c r="AC72" s="359">
        <v>35.978894988512998</v>
      </c>
      <c r="AD72" s="403">
        <v>23.911899999999999</v>
      </c>
      <c r="AE72" s="403">
        <v>25.074850000000001</v>
      </c>
      <c r="AF72" s="403">
        <v>27.227</v>
      </c>
      <c r="AG72" s="403">
        <v>30.521686148148099</v>
      </c>
      <c r="AH72" s="403">
        <v>33.825000000000003</v>
      </c>
      <c r="AI72" s="403">
        <v>35.989049999999999</v>
      </c>
      <c r="AJ72" s="403">
        <v>37.110999999999997</v>
      </c>
      <c r="AK72" s="403">
        <v>3.28340257025057</v>
      </c>
      <c r="AL72" s="311" t="s">
        <v>4483</v>
      </c>
    </row>
    <row r="73" spans="1:38">
      <c r="A73" s="81" t="s">
        <v>8120</v>
      </c>
      <c r="B73" s="357" t="s">
        <v>3928</v>
      </c>
      <c r="C73" s="358" t="s">
        <v>3929</v>
      </c>
      <c r="D73" s="358" t="s">
        <v>3930</v>
      </c>
      <c r="E73" s="362" t="s">
        <v>3931</v>
      </c>
      <c r="F73" s="362">
        <v>548265</v>
      </c>
      <c r="G73" s="362">
        <v>42632</v>
      </c>
      <c r="H73" s="362">
        <v>58316</v>
      </c>
      <c r="I73" s="362">
        <v>8051</v>
      </c>
      <c r="J73" s="362">
        <v>360298</v>
      </c>
      <c r="K73" s="362">
        <v>47726</v>
      </c>
      <c r="L73" s="362">
        <v>292285</v>
      </c>
      <c r="M73" s="362">
        <v>431452</v>
      </c>
      <c r="N73" s="362">
        <v>288558</v>
      </c>
      <c r="O73" s="362">
        <v>305389</v>
      </c>
      <c r="P73" s="362">
        <v>1916809.25</v>
      </c>
      <c r="Q73" s="359">
        <v>78026.4296875</v>
      </c>
      <c r="R73" s="359">
        <v>81229.3515625</v>
      </c>
      <c r="S73" s="359">
        <v>28.387141903171948</v>
      </c>
      <c r="T73" s="359">
        <f t="shared" si="7"/>
        <v>0.72798213431169245</v>
      </c>
      <c r="U73" s="360">
        <f t="shared" si="8"/>
        <v>0.8997722051315219</v>
      </c>
      <c r="V73" s="359">
        <f t="shared" si="9"/>
        <v>0.21082040837641652</v>
      </c>
      <c r="W73" s="359">
        <f t="shared" si="10"/>
        <v>1.704246175682069</v>
      </c>
      <c r="X73" s="359">
        <f t="shared" si="11"/>
        <v>1.0846681006495908</v>
      </c>
      <c r="Y73" s="359">
        <v>0.1158369941175223</v>
      </c>
      <c r="Z73" s="359">
        <f t="shared" si="6"/>
        <v>29.169057333954427</v>
      </c>
      <c r="AA73" s="359">
        <v>24.187687697539399</v>
      </c>
      <c r="AB73" s="359">
        <v>29.417469298342098</v>
      </c>
      <c r="AC73" s="359">
        <v>34.4552806061564</v>
      </c>
      <c r="AD73" s="403">
        <v>23.377875</v>
      </c>
      <c r="AE73" s="403">
        <v>24.680949999999999</v>
      </c>
      <c r="AF73" s="403">
        <v>26.825849999999999</v>
      </c>
      <c r="AG73" s="403">
        <v>30.097813629629599</v>
      </c>
      <c r="AH73" s="403">
        <v>33.386000000000003</v>
      </c>
      <c r="AI73" s="403">
        <v>35.444200000000002</v>
      </c>
      <c r="AJ73" s="403">
        <v>36.555050000000001</v>
      </c>
      <c r="AK73" s="403">
        <v>3.2724493188771602</v>
      </c>
      <c r="AL73" s="311" t="s">
        <v>4483</v>
      </c>
    </row>
    <row r="74" spans="1:38">
      <c r="A74" s="81" t="s">
        <v>8121</v>
      </c>
      <c r="B74" s="357" t="s">
        <v>3932</v>
      </c>
      <c r="C74" s="358" t="s">
        <v>3933</v>
      </c>
      <c r="D74" s="358" t="s">
        <v>3934</v>
      </c>
      <c r="E74" s="362" t="s">
        <v>3935</v>
      </c>
      <c r="F74" s="362">
        <v>1840389</v>
      </c>
      <c r="G74" s="362">
        <v>417984</v>
      </c>
      <c r="H74" s="362">
        <v>618028</v>
      </c>
      <c r="I74" s="362">
        <v>93925</v>
      </c>
      <c r="J74" s="362">
        <v>6189074</v>
      </c>
      <c r="K74" s="362">
        <v>675158</v>
      </c>
      <c r="L74" s="362">
        <v>344896</v>
      </c>
      <c r="M74" s="362">
        <v>331608</v>
      </c>
      <c r="N74" s="362">
        <v>433621</v>
      </c>
      <c r="O74" s="362">
        <v>462374</v>
      </c>
      <c r="P74" s="362">
        <v>4629706.5</v>
      </c>
      <c r="Q74" s="359">
        <v>249572.796875</v>
      </c>
      <c r="R74" s="359">
        <v>178020.765625</v>
      </c>
      <c r="S74" s="359">
        <v>28.648797440178068</v>
      </c>
      <c r="T74" s="359">
        <f t="shared" si="7"/>
        <v>0.76844210415518299</v>
      </c>
      <c r="U74" s="360">
        <f t="shared" si="8"/>
        <v>0.5005298686063856</v>
      </c>
      <c r="V74" s="359">
        <f t="shared" si="9"/>
        <v>0.1413451479447082</v>
      </c>
      <c r="W74" s="359">
        <f t="shared" si="10"/>
        <v>2.9887202861582596</v>
      </c>
      <c r="X74" s="359">
        <f t="shared" si="11"/>
        <v>-2.9949858462113177E-2</v>
      </c>
      <c r="Y74" s="359">
        <v>0.11975052313301413</v>
      </c>
      <c r="Z74" s="359">
        <f t="shared" si="6"/>
        <v>30.775802832463</v>
      </c>
      <c r="AA74" s="359">
        <v>26.384176246767598</v>
      </c>
      <c r="AB74" s="359">
        <v>31.797168469431899</v>
      </c>
      <c r="AC74" s="359">
        <v>38.985392310045903</v>
      </c>
      <c r="AD74" s="403">
        <v>25.114924999999999</v>
      </c>
      <c r="AE74" s="403">
        <v>26.368849999999998</v>
      </c>
      <c r="AF74" s="403">
        <v>28.568850000000001</v>
      </c>
      <c r="AG74" s="403">
        <v>31.852266074074102</v>
      </c>
      <c r="AH74" s="403">
        <v>35.225149999999999</v>
      </c>
      <c r="AI74" s="403">
        <v>37.34205</v>
      </c>
      <c r="AJ74" s="403">
        <v>38.450200000000002</v>
      </c>
      <c r="AK74" s="403">
        <v>3.3176205709803099</v>
      </c>
      <c r="AL74" s="311" t="s">
        <v>4483</v>
      </c>
    </row>
    <row r="75" spans="1:38">
      <c r="A75" s="81" t="s">
        <v>8122</v>
      </c>
      <c r="B75" s="357" t="s">
        <v>3936</v>
      </c>
      <c r="C75" s="358" t="s">
        <v>3937</v>
      </c>
      <c r="D75" s="358" t="s">
        <v>3938</v>
      </c>
      <c r="E75" s="359" t="s">
        <v>3939</v>
      </c>
      <c r="F75" s="359">
        <v>908154</v>
      </c>
      <c r="G75" s="359">
        <v>135767</v>
      </c>
      <c r="H75" s="359">
        <v>230576</v>
      </c>
      <c r="I75" s="359">
        <v>34680</v>
      </c>
      <c r="J75" s="359">
        <v>1920886</v>
      </c>
      <c r="K75" s="359">
        <v>232873</v>
      </c>
      <c r="L75" s="359">
        <v>88975</v>
      </c>
      <c r="M75" s="359">
        <v>123480</v>
      </c>
      <c r="N75" s="359">
        <v>102943</v>
      </c>
      <c r="O75" s="359">
        <v>156892</v>
      </c>
      <c r="P75" s="359">
        <v>1731281.88</v>
      </c>
      <c r="Q75" s="359">
        <v>96952.984375</v>
      </c>
      <c r="R75" s="359">
        <v>93933.28125</v>
      </c>
      <c r="S75" s="359">
        <v>28.785614913745128</v>
      </c>
      <c r="T75" s="359">
        <f t="shared" si="7"/>
        <v>0.78582133346795058</v>
      </c>
      <c r="U75" s="360">
        <f t="shared" si="8"/>
        <v>0.53426945894765687</v>
      </c>
      <c r="V75" s="359">
        <f t="shared" si="9"/>
        <v>0.15696955748083399</v>
      </c>
      <c r="W75" s="359">
        <f t="shared" si="10"/>
        <v>2.6902013204979816</v>
      </c>
      <c r="X75" s="359">
        <f t="shared" si="11"/>
        <v>0.34486661093441162</v>
      </c>
      <c r="Y75" s="359">
        <v>0.14817618714745162</v>
      </c>
      <c r="Z75" s="359">
        <f t="shared" si="6"/>
        <v>31.440148936226599</v>
      </c>
      <c r="AA75" s="359">
        <v>28.0651642865854</v>
      </c>
      <c r="AB75" s="359">
        <v>32.573084457617597</v>
      </c>
      <c r="AC75" s="359">
        <v>39.483320600811297</v>
      </c>
      <c r="AD75" s="403">
        <v>25.777975000000001</v>
      </c>
      <c r="AE75" s="403">
        <v>27.045950000000001</v>
      </c>
      <c r="AF75" s="403">
        <v>29.327999999999999</v>
      </c>
      <c r="AG75" s="403">
        <v>32.652846185185197</v>
      </c>
      <c r="AH75" s="403">
        <v>36.098149999999997</v>
      </c>
      <c r="AI75" s="403">
        <v>38.231099999999998</v>
      </c>
      <c r="AJ75" s="403">
        <v>39.331074999999998</v>
      </c>
      <c r="AK75" s="403">
        <v>3.3616420447478399</v>
      </c>
      <c r="AL75" s="311" t="s">
        <v>4483</v>
      </c>
    </row>
    <row r="76" spans="1:38">
      <c r="A76" s="81" t="s">
        <v>8123</v>
      </c>
      <c r="B76" s="357" t="s">
        <v>3940</v>
      </c>
      <c r="C76" s="358" t="s">
        <v>3941</v>
      </c>
      <c r="D76" s="358" t="s">
        <v>3942</v>
      </c>
      <c r="E76" s="362" t="s">
        <v>3943</v>
      </c>
      <c r="F76" s="362">
        <v>29718866</v>
      </c>
      <c r="G76" s="362">
        <v>5294495</v>
      </c>
      <c r="H76" s="362">
        <v>7167172</v>
      </c>
      <c r="I76" s="362">
        <v>1066303</v>
      </c>
      <c r="J76" s="362">
        <v>73126640</v>
      </c>
      <c r="K76" s="362">
        <v>8168595</v>
      </c>
      <c r="L76" s="362">
        <v>6332113</v>
      </c>
      <c r="M76" s="362">
        <v>10587233</v>
      </c>
      <c r="N76" s="362">
        <v>5756579</v>
      </c>
      <c r="O76" s="362">
        <v>11753080</v>
      </c>
      <c r="P76" s="362">
        <v>117118448</v>
      </c>
      <c r="Q76" s="359">
        <v>5132050.5</v>
      </c>
      <c r="R76" s="359">
        <v>5504380.5</v>
      </c>
      <c r="S76" s="359">
        <v>28.910452977184192</v>
      </c>
      <c r="T76" s="359">
        <f t="shared" si="7"/>
        <v>0.75597542744669488</v>
      </c>
      <c r="U76" s="360">
        <f t="shared" si="8"/>
        <v>0.67452126311688276</v>
      </c>
      <c r="V76" s="359">
        <f t="shared" si="9"/>
        <v>0.14266518411817022</v>
      </c>
      <c r="W76" s="359">
        <f t="shared" si="10"/>
        <v>2.794306254952192</v>
      </c>
      <c r="X76" s="359">
        <f t="shared" si="11"/>
        <v>0.11096883763251997</v>
      </c>
      <c r="Y76" s="359">
        <v>0.12634203582941048</v>
      </c>
      <c r="Z76" s="359">
        <f t="shared" si="6"/>
        <v>30.289925259629499</v>
      </c>
      <c r="AA76" s="359">
        <v>25.288768515579701</v>
      </c>
      <c r="AB76" s="359">
        <v>30.619777529944798</v>
      </c>
      <c r="AC76" s="359">
        <v>37.484558892691197</v>
      </c>
      <c r="AD76" s="403">
        <v>24.552</v>
      </c>
      <c r="AE76" s="403">
        <v>25.858000000000001</v>
      </c>
      <c r="AF76" s="403">
        <v>28.038</v>
      </c>
      <c r="AG76" s="403">
        <v>31.344499481481499</v>
      </c>
      <c r="AH76" s="403">
        <v>34.748150000000003</v>
      </c>
      <c r="AI76" s="403">
        <v>36.844999999999999</v>
      </c>
      <c r="AJ76" s="403">
        <v>37.984074999999997</v>
      </c>
      <c r="AK76" s="403">
        <v>3.3266452770231498</v>
      </c>
      <c r="AL76" s="311" t="s">
        <v>4483</v>
      </c>
    </row>
    <row r="77" spans="1:38">
      <c r="A77" s="81" t="s">
        <v>8124</v>
      </c>
      <c r="B77" s="357" t="s">
        <v>3944</v>
      </c>
      <c r="C77" s="358" t="s">
        <v>3945</v>
      </c>
      <c r="D77" s="358" t="s">
        <v>3946</v>
      </c>
      <c r="E77" s="359" t="s">
        <v>3947</v>
      </c>
      <c r="F77" s="359">
        <v>6789080</v>
      </c>
      <c r="G77" s="359">
        <v>1395469</v>
      </c>
      <c r="H77" s="359">
        <v>2330553</v>
      </c>
      <c r="I77" s="359">
        <v>328003</v>
      </c>
      <c r="J77" s="359">
        <v>18867036</v>
      </c>
      <c r="K77" s="359">
        <v>2437577</v>
      </c>
      <c r="L77" s="359">
        <v>1061761</v>
      </c>
      <c r="M77" s="359">
        <v>1399894</v>
      </c>
      <c r="N77" s="359">
        <v>726832</v>
      </c>
      <c r="O77" s="359">
        <v>1503454</v>
      </c>
      <c r="P77" s="359">
        <v>13882409</v>
      </c>
      <c r="Q77" s="359">
        <v>572738.0625</v>
      </c>
      <c r="R77" s="359">
        <v>510580.59375</v>
      </c>
      <c r="S77" s="359">
        <v>29.042226488592092</v>
      </c>
      <c r="T77" s="359">
        <f t="shared" si="7"/>
        <v>0.78503472640497673</v>
      </c>
      <c r="U77" s="360">
        <f t="shared" si="8"/>
        <v>0.49609141071860963</v>
      </c>
      <c r="V77" s="359">
        <f t="shared" si="9"/>
        <v>0.159867615918489</v>
      </c>
      <c r="W77" s="359">
        <f t="shared" si="10"/>
        <v>2.8698471225858082</v>
      </c>
      <c r="X77" s="359">
        <f t="shared" si="11"/>
        <v>0.16172414999932538</v>
      </c>
      <c r="Y77" s="359">
        <v>0.10650329116034357</v>
      </c>
      <c r="Z77" s="359">
        <f t="shared" si="6"/>
        <v>31.410398598865623</v>
      </c>
      <c r="AA77" s="359">
        <v>27.204043540811899</v>
      </c>
      <c r="AB77" s="359">
        <v>33.500356717959399</v>
      </c>
      <c r="AC77" s="359">
        <v>39.772874649532397</v>
      </c>
      <c r="AD77" s="403">
        <v>25.845974999999999</v>
      </c>
      <c r="AE77" s="403">
        <v>27.011949999999999</v>
      </c>
      <c r="AF77" s="403">
        <v>29.254000000000001</v>
      </c>
      <c r="AG77" s="403">
        <v>32.600449814814802</v>
      </c>
      <c r="AH77" s="403">
        <v>36.063000000000002</v>
      </c>
      <c r="AI77" s="403">
        <v>38.254100000000001</v>
      </c>
      <c r="AJ77" s="403">
        <v>39.418999999999997</v>
      </c>
      <c r="AK77" s="403">
        <v>3.37581200748473</v>
      </c>
      <c r="AL77" s="311" t="s">
        <v>4483</v>
      </c>
    </row>
    <row r="78" spans="1:38">
      <c r="A78" s="81" t="s">
        <v>8125</v>
      </c>
      <c r="B78" s="357" t="s">
        <v>3948</v>
      </c>
      <c r="C78" s="358" t="s">
        <v>3949</v>
      </c>
      <c r="D78" s="358" t="s">
        <v>3950</v>
      </c>
      <c r="E78" s="359" t="s">
        <v>3951</v>
      </c>
      <c r="F78" s="359">
        <v>875364</v>
      </c>
      <c r="G78" s="359">
        <v>184317</v>
      </c>
      <c r="H78" s="359">
        <v>293547</v>
      </c>
      <c r="I78" s="359">
        <v>44975</v>
      </c>
      <c r="J78" s="359">
        <v>2463429</v>
      </c>
      <c r="K78" s="359">
        <v>283132</v>
      </c>
      <c r="L78" s="359">
        <v>177895</v>
      </c>
      <c r="M78" s="359">
        <v>178875</v>
      </c>
      <c r="N78" s="359">
        <v>139751</v>
      </c>
      <c r="O78" s="359">
        <v>173328</v>
      </c>
      <c r="P78" s="359">
        <v>1817244.13</v>
      </c>
      <c r="Q78" s="359">
        <v>116589.5625</v>
      </c>
      <c r="R78" s="359">
        <v>123457.6328125</v>
      </c>
      <c r="S78" s="359">
        <v>29.172739009460205</v>
      </c>
      <c r="T78" s="359">
        <f t="shared" si="7"/>
        <v>0.77131063028322355</v>
      </c>
      <c r="U78" s="360">
        <f t="shared" si="8"/>
        <v>0.50239006405572817</v>
      </c>
      <c r="V78" s="359">
        <f t="shared" si="9"/>
        <v>0.15991894537223955</v>
      </c>
      <c r="W78" s="359">
        <f t="shared" si="10"/>
        <v>2.8693020881285398</v>
      </c>
      <c r="X78" s="359">
        <f t="shared" si="11"/>
        <v>0.10192342000121757</v>
      </c>
      <c r="Y78" s="359">
        <v>0.17669098374766348</v>
      </c>
      <c r="Z78" s="359">
        <f t="shared" si="6"/>
        <v>30.886485275647416</v>
      </c>
      <c r="AA78" s="359">
        <v>25.974234862458001</v>
      </c>
      <c r="AB78" s="359">
        <v>31.664045481821098</v>
      </c>
      <c r="AC78" s="359">
        <v>37.408739771116601</v>
      </c>
      <c r="AD78" s="403">
        <v>25.178975000000001</v>
      </c>
      <c r="AE78" s="403">
        <v>26.440850000000001</v>
      </c>
      <c r="AF78" s="403">
        <v>28.65785</v>
      </c>
      <c r="AG78" s="403">
        <v>31.991565481481501</v>
      </c>
      <c r="AH78" s="403">
        <v>35.367150000000002</v>
      </c>
      <c r="AI78" s="403">
        <v>37.649050000000003</v>
      </c>
      <c r="AJ78" s="403">
        <v>38.738025</v>
      </c>
      <c r="AK78" s="403">
        <v>3.3618049874093598</v>
      </c>
      <c r="AL78" s="311" t="s">
        <v>4483</v>
      </c>
    </row>
    <row r="79" spans="1:38">
      <c r="A79" s="81" t="s">
        <v>8126</v>
      </c>
      <c r="B79" s="357" t="s">
        <v>3952</v>
      </c>
      <c r="C79" s="358" t="s">
        <v>3953</v>
      </c>
      <c r="D79" s="358" t="s">
        <v>3954</v>
      </c>
      <c r="E79" s="359" t="s">
        <v>3955</v>
      </c>
      <c r="F79" s="359">
        <v>5554314</v>
      </c>
      <c r="G79" s="359">
        <v>1204969</v>
      </c>
      <c r="H79" s="359">
        <v>1882208</v>
      </c>
      <c r="I79" s="359">
        <v>266139</v>
      </c>
      <c r="J79" s="359">
        <v>16292128</v>
      </c>
      <c r="K79" s="359">
        <v>1799794</v>
      </c>
      <c r="L79" s="359">
        <v>1979198</v>
      </c>
      <c r="M79" s="359">
        <v>1195260</v>
      </c>
      <c r="N79" s="359">
        <v>1030539</v>
      </c>
      <c r="O79" s="359">
        <v>1368619</v>
      </c>
      <c r="P79" s="359">
        <v>16788978</v>
      </c>
      <c r="Q79" s="359">
        <v>951388.75</v>
      </c>
      <c r="R79" s="359">
        <v>622062.875</v>
      </c>
      <c r="S79" s="359">
        <v>29.300729549248747</v>
      </c>
      <c r="T79" s="359">
        <f t="shared" si="7"/>
        <v>0.76616664499690479</v>
      </c>
      <c r="U79" s="360">
        <f t="shared" si="8"/>
        <v>0.57852166159673846</v>
      </c>
      <c r="V79" s="359">
        <f t="shared" si="9"/>
        <v>0.15636646233536788</v>
      </c>
      <c r="W79" s="359">
        <f t="shared" si="10"/>
        <v>2.8939550552542501</v>
      </c>
      <c r="X79" s="359">
        <f t="shared" si="11"/>
        <v>5.497423674543267E-2</v>
      </c>
      <c r="Y79" s="359">
        <v>0.11956557736841429</v>
      </c>
      <c r="Z79" s="359">
        <f t="shared" si="6"/>
        <v>30.687709690101954</v>
      </c>
      <c r="AA79" s="359">
        <v>26.613157714905</v>
      </c>
      <c r="AB79" s="359">
        <v>31.5693893689261</v>
      </c>
      <c r="AC79" s="359">
        <v>37.821001437857397</v>
      </c>
      <c r="AD79" s="403">
        <v>25.007925</v>
      </c>
      <c r="AE79" s="403">
        <v>26.290849999999999</v>
      </c>
      <c r="AF79" s="403">
        <v>28.469000000000001</v>
      </c>
      <c r="AG79" s="403">
        <v>31.775110074074099</v>
      </c>
      <c r="AH79" s="403">
        <v>35.152149999999999</v>
      </c>
      <c r="AI79" s="403">
        <v>37.347149999999999</v>
      </c>
      <c r="AJ79" s="403">
        <v>38.466074999999996</v>
      </c>
      <c r="AK79" s="403">
        <v>3.33524388583858</v>
      </c>
      <c r="AL79" s="311" t="s">
        <v>4483</v>
      </c>
    </row>
    <row r="80" spans="1:38">
      <c r="A80" s="81" t="s">
        <v>8127</v>
      </c>
      <c r="B80" s="357" t="s">
        <v>3956</v>
      </c>
      <c r="C80" s="358" t="s">
        <v>3957</v>
      </c>
      <c r="D80" s="358" t="s">
        <v>3958</v>
      </c>
      <c r="E80" s="362" t="s">
        <v>3959</v>
      </c>
      <c r="F80" s="362">
        <v>1392196</v>
      </c>
      <c r="G80" s="362">
        <v>245313</v>
      </c>
      <c r="H80" s="362">
        <v>401099</v>
      </c>
      <c r="I80" s="362">
        <v>57723</v>
      </c>
      <c r="J80" s="362">
        <v>3587088</v>
      </c>
      <c r="K80" s="362">
        <v>422249</v>
      </c>
      <c r="L80" s="362">
        <v>207235</v>
      </c>
      <c r="M80" s="362">
        <v>230488</v>
      </c>
      <c r="N80" s="362">
        <v>192413</v>
      </c>
      <c r="O80" s="362">
        <v>255027</v>
      </c>
      <c r="P80" s="362">
        <v>3262845</v>
      </c>
      <c r="Q80" s="359">
        <v>192342.625</v>
      </c>
      <c r="R80" s="359">
        <v>162259.734375</v>
      </c>
      <c r="S80" s="359">
        <v>29.508162493043958</v>
      </c>
      <c r="T80" s="359">
        <f t="shared" si="7"/>
        <v>0.78221192772624615</v>
      </c>
      <c r="U80" s="360">
        <f t="shared" si="8"/>
        <v>0.53625811496069342</v>
      </c>
      <c r="V80" s="359">
        <f t="shared" si="9"/>
        <v>0.14938775492885076</v>
      </c>
      <c r="W80" s="359">
        <f t="shared" si="10"/>
        <v>2.8265585354460807</v>
      </c>
      <c r="X80" s="359">
        <f t="shared" si="11"/>
        <v>0.19249853979704667</v>
      </c>
      <c r="Y80" s="359">
        <v>0.1428803358839478</v>
      </c>
      <c r="Z80" s="359">
        <f t="shared" si="6"/>
        <v>31.303391292378578</v>
      </c>
      <c r="AA80" s="359">
        <v>26.343552856185902</v>
      </c>
      <c r="AB80" s="359">
        <v>32.006649593133197</v>
      </c>
      <c r="AC80" s="359">
        <v>39.347429824912297</v>
      </c>
      <c r="AD80" s="403">
        <v>25.64995</v>
      </c>
      <c r="AE80" s="403">
        <v>26.888850000000001</v>
      </c>
      <c r="AF80" s="403">
        <v>29.155000000000001</v>
      </c>
      <c r="AG80" s="403">
        <v>32.487721407407399</v>
      </c>
      <c r="AH80" s="403">
        <v>35.915149999999997</v>
      </c>
      <c r="AI80" s="403">
        <v>38.104050000000001</v>
      </c>
      <c r="AJ80" s="403">
        <v>39.158025000000002</v>
      </c>
      <c r="AK80" s="403">
        <v>3.3631027266629898</v>
      </c>
      <c r="AL80" s="311" t="s">
        <v>4483</v>
      </c>
    </row>
    <row r="81" spans="1:38">
      <c r="A81" s="81" t="s">
        <v>8128</v>
      </c>
      <c r="B81" s="357" t="s">
        <v>3960</v>
      </c>
      <c r="C81" s="358" t="s">
        <v>3961</v>
      </c>
      <c r="D81" s="358" t="s">
        <v>3962</v>
      </c>
      <c r="E81" s="359" t="s">
        <v>3963</v>
      </c>
      <c r="F81" s="359">
        <v>437233</v>
      </c>
      <c r="G81" s="359">
        <v>88372</v>
      </c>
      <c r="H81" s="359">
        <v>112066</v>
      </c>
      <c r="I81" s="359">
        <v>17475</v>
      </c>
      <c r="J81" s="359">
        <v>949136</v>
      </c>
      <c r="K81" s="359">
        <v>110379</v>
      </c>
      <c r="L81" s="359">
        <v>150442</v>
      </c>
      <c r="M81" s="359">
        <v>318844</v>
      </c>
      <c r="N81" s="359">
        <v>71853</v>
      </c>
      <c r="O81" s="359">
        <v>157168</v>
      </c>
      <c r="P81" s="359">
        <v>1636934.25</v>
      </c>
      <c r="Q81" s="359">
        <v>83403.6015625</v>
      </c>
      <c r="R81" s="359">
        <v>60743.8203125</v>
      </c>
      <c r="S81" s="359">
        <v>29.552927657206453</v>
      </c>
      <c r="T81" s="359">
        <f t="shared" si="7"/>
        <v>0.73081281298356338</v>
      </c>
      <c r="U81" s="360">
        <f t="shared" si="8"/>
        <v>0.71101492680233369</v>
      </c>
      <c r="V81" s="359">
        <f t="shared" si="9"/>
        <v>0.17058730511621789</v>
      </c>
      <c r="W81" s="359">
        <f t="shared" si="10"/>
        <v>2.6844892372311495</v>
      </c>
      <c r="X81" s="359">
        <f t="shared" si="11"/>
        <v>0.11595495727305671</v>
      </c>
      <c r="Y81" s="359">
        <v>0.11503753332760121</v>
      </c>
      <c r="Z81" s="359">
        <f t="shared" si="6"/>
        <v>29.284340866565266</v>
      </c>
      <c r="AA81" s="359">
        <v>22.823694135513598</v>
      </c>
      <c r="AB81" s="359">
        <v>29.464317157705199</v>
      </c>
      <c r="AC81" s="359">
        <v>35.387053600645203</v>
      </c>
      <c r="AD81" s="403">
        <v>23.526875</v>
      </c>
      <c r="AE81" s="403">
        <v>24.77985</v>
      </c>
      <c r="AF81" s="403">
        <v>26.902999999999999</v>
      </c>
      <c r="AG81" s="403">
        <v>30.2245383703704</v>
      </c>
      <c r="AH81" s="403">
        <v>33.552999999999997</v>
      </c>
      <c r="AI81" s="403">
        <v>35.739100000000001</v>
      </c>
      <c r="AJ81" s="403">
        <v>36.884124999999997</v>
      </c>
      <c r="AK81" s="403">
        <v>3.31884438427715</v>
      </c>
      <c r="AL81" s="311" t="s">
        <v>4483</v>
      </c>
    </row>
    <row r="82" spans="1:38">
      <c r="A82" s="81" t="s">
        <v>8129</v>
      </c>
      <c r="B82" s="357" t="s">
        <v>3964</v>
      </c>
      <c r="C82" s="358" t="s">
        <v>3965</v>
      </c>
      <c r="D82" s="358" t="s">
        <v>3966</v>
      </c>
      <c r="E82" s="359" t="s">
        <v>3967</v>
      </c>
      <c r="F82" s="359">
        <v>14972897</v>
      </c>
      <c r="G82" s="359">
        <v>3613655</v>
      </c>
      <c r="H82" s="359">
        <v>5805503</v>
      </c>
      <c r="I82" s="359">
        <v>774809</v>
      </c>
      <c r="J82" s="359">
        <v>48121164</v>
      </c>
      <c r="K82" s="359">
        <v>6272704</v>
      </c>
      <c r="L82" s="359">
        <v>4798448</v>
      </c>
      <c r="M82" s="359">
        <v>2756870</v>
      </c>
      <c r="N82" s="359">
        <v>1484518</v>
      </c>
      <c r="O82" s="359">
        <v>1951809</v>
      </c>
      <c r="P82" s="359">
        <v>36067504</v>
      </c>
      <c r="Q82" s="359">
        <v>2439188.75</v>
      </c>
      <c r="R82" s="359">
        <v>1084721.25</v>
      </c>
      <c r="S82" s="359">
        <v>29.678396215915413</v>
      </c>
      <c r="T82" s="359">
        <f t="shared" si="7"/>
        <v>0.78054732495718171</v>
      </c>
      <c r="U82" s="360">
        <f t="shared" si="8"/>
        <v>0.49442103641747848</v>
      </c>
      <c r="V82" s="359">
        <f t="shared" si="9"/>
        <v>0.15783106834282337</v>
      </c>
      <c r="W82" s="359">
        <f t="shared" si="10"/>
        <v>2.9552840212681804</v>
      </c>
      <c r="X82" s="359">
        <f t="shared" si="11"/>
        <v>5.6418238487526029E-2</v>
      </c>
      <c r="Y82" s="359">
        <v>0.11640481570069712</v>
      </c>
      <c r="Z82" s="359">
        <f t="shared" si="6"/>
        <v>31.240107994017279</v>
      </c>
      <c r="AA82" s="359">
        <v>26.615823243526201</v>
      </c>
      <c r="AB82" s="359">
        <v>32.583427500899802</v>
      </c>
      <c r="AC82" s="359">
        <v>39.253015196806601</v>
      </c>
      <c r="AD82" s="403">
        <v>25.664000000000001</v>
      </c>
      <c r="AE82" s="403">
        <v>26.941849999999999</v>
      </c>
      <c r="AF82" s="403">
        <v>29.10585</v>
      </c>
      <c r="AG82" s="403">
        <v>32.425028370370399</v>
      </c>
      <c r="AH82" s="403">
        <v>35.808999999999997</v>
      </c>
      <c r="AI82" s="403">
        <v>38.058</v>
      </c>
      <c r="AJ82" s="403">
        <v>39.264024999999997</v>
      </c>
      <c r="AK82" s="403">
        <v>3.3510818479776301</v>
      </c>
      <c r="AL82" s="311" t="s">
        <v>4483</v>
      </c>
    </row>
    <row r="83" spans="1:38">
      <c r="A83" s="81" t="s">
        <v>8130</v>
      </c>
      <c r="B83" s="357" t="s">
        <v>3968</v>
      </c>
      <c r="C83" s="358" t="s">
        <v>3969</v>
      </c>
      <c r="D83" s="358" t="s">
        <v>3970</v>
      </c>
      <c r="E83" s="359" t="s">
        <v>3971</v>
      </c>
      <c r="F83" s="359">
        <v>3681249</v>
      </c>
      <c r="G83" s="359">
        <v>446769</v>
      </c>
      <c r="H83" s="359">
        <v>705453</v>
      </c>
      <c r="I83" s="359">
        <v>87088</v>
      </c>
      <c r="J83" s="359">
        <v>4291222</v>
      </c>
      <c r="K83" s="359">
        <v>542789</v>
      </c>
      <c r="L83" s="359">
        <v>338401</v>
      </c>
      <c r="M83" s="359">
        <v>624014</v>
      </c>
      <c r="N83" s="359">
        <v>277318</v>
      </c>
      <c r="O83" s="359">
        <v>393034</v>
      </c>
      <c r="P83" s="359">
        <v>3876023</v>
      </c>
      <c r="Q83" s="359">
        <v>234162.15625</v>
      </c>
      <c r="R83" s="359">
        <v>438397.0625</v>
      </c>
      <c r="S83" s="359">
        <v>29.777383973288813</v>
      </c>
      <c r="T83" s="359">
        <f t="shared" si="7"/>
        <v>0.74930180646529743</v>
      </c>
      <c r="U83" s="360">
        <f t="shared" si="8"/>
        <v>0.562120740260318</v>
      </c>
      <c r="V83" s="359">
        <f t="shared" si="9"/>
        <v>0.20405804336704744</v>
      </c>
      <c r="W83" s="359">
        <f t="shared" si="10"/>
        <v>2.1994801411030931</v>
      </c>
      <c r="X83" s="359">
        <f t="shared" si="11"/>
        <v>0.67758208253019259</v>
      </c>
      <c r="Y83" s="359">
        <v>0.24424232163386131</v>
      </c>
      <c r="Z83" s="359">
        <f t="shared" si="6"/>
        <v>30.026523726323468</v>
      </c>
      <c r="AA83" s="359">
        <v>25.445769251521401</v>
      </c>
      <c r="AB83" s="359">
        <v>30.365941530270401</v>
      </c>
      <c r="AC83" s="359">
        <v>37.6634712308364</v>
      </c>
      <c r="AD83" s="403">
        <v>24.309950000000001</v>
      </c>
      <c r="AE83" s="403">
        <v>25.580950000000001</v>
      </c>
      <c r="AF83" s="403">
        <v>27.792850000000001</v>
      </c>
      <c r="AG83" s="403">
        <v>31.057089999999999</v>
      </c>
      <c r="AH83" s="403">
        <v>34.384149999999998</v>
      </c>
      <c r="AI83" s="403">
        <v>36.588999999999999</v>
      </c>
      <c r="AJ83" s="403">
        <v>37.735199999999999</v>
      </c>
      <c r="AK83" s="403">
        <v>3.30662218491348</v>
      </c>
      <c r="AL83" s="311" t="s">
        <v>4483</v>
      </c>
    </row>
    <row r="84" spans="1:38" s="238" customFormat="1">
      <c r="A84" s="81" t="s">
        <v>8131</v>
      </c>
      <c r="B84" s="366" t="s">
        <v>3711</v>
      </c>
      <c r="C84" s="367" t="s">
        <v>3712</v>
      </c>
      <c r="D84" s="367" t="s">
        <v>3713</v>
      </c>
      <c r="E84" s="368" t="s">
        <v>3714</v>
      </c>
      <c r="F84" s="368">
        <v>9288309</v>
      </c>
      <c r="G84" s="368">
        <v>938385</v>
      </c>
      <c r="H84" s="368">
        <v>2122047</v>
      </c>
      <c r="I84" s="368">
        <v>41592</v>
      </c>
      <c r="J84" s="368">
        <v>2059543</v>
      </c>
      <c r="K84" s="368">
        <v>260304</v>
      </c>
      <c r="L84" s="368">
        <v>617137</v>
      </c>
      <c r="M84" s="368">
        <v>1243454</v>
      </c>
      <c r="N84" s="368">
        <v>1038757</v>
      </c>
      <c r="O84" s="368">
        <v>838548</v>
      </c>
      <c r="P84" s="368">
        <v>7469663</v>
      </c>
      <c r="Q84" s="360">
        <v>272988.875</v>
      </c>
      <c r="R84" s="360">
        <v>316825.5625</v>
      </c>
      <c r="S84" s="360">
        <v>23.838556435643561</v>
      </c>
      <c r="T84" s="366">
        <f>(H84+I84+K84)/(G84+H84+I84+K84)</f>
        <v>0.7209121180325061</v>
      </c>
      <c r="U84" s="366">
        <f>(P84+O84+N84+M84+L84)/(P84+O84+N84+M84+L84+J84)</f>
        <v>0.84476315927924572</v>
      </c>
      <c r="V84" s="366">
        <f>(G84+H84+I84)/(G84+H84+I84+J84+K84)</f>
        <v>0.57213164975706721</v>
      </c>
      <c r="W84" s="366">
        <f>(0*F84/(F84+G84+H84+I84+J84+K84))+(1*G84/(F84+G84+H84+I84+J84+K84))+(2*H84/(F84+G84+H84+I84+J84+K84))+(3*I84/(F84+G84+H84+I84+J84+K84))+(4*J84/(F84+G84+H84+I84+J84+K84))+(4*K84/(F84+G84+H84+I84+J84+K84))</f>
        <v>0.99160193824956588</v>
      </c>
      <c r="X84" s="366">
        <f>(-0.77*T84)+(3.32*T84^2)+1.59-W84</f>
        <v>1.7687471468601035</v>
      </c>
      <c r="Y84" s="360">
        <v>0.11249364577677062</v>
      </c>
      <c r="Z84" s="366" t="s">
        <v>3715</v>
      </c>
      <c r="AA84" s="360"/>
      <c r="AB84" s="360"/>
      <c r="AC84" s="360"/>
      <c r="AD84" s="403">
        <v>23.2149</v>
      </c>
      <c r="AE84" s="403">
        <v>24.352799999999998</v>
      </c>
      <c r="AF84" s="403">
        <v>26.51885</v>
      </c>
      <c r="AG84" s="403">
        <v>29.801739629629601</v>
      </c>
      <c r="AH84" s="403">
        <v>33.129150000000003</v>
      </c>
      <c r="AI84" s="403">
        <v>35.306049999999999</v>
      </c>
      <c r="AJ84" s="403">
        <v>36.408999999999999</v>
      </c>
      <c r="AK84" s="403">
        <v>3.2943219238705099</v>
      </c>
      <c r="AL84" s="311" t="s">
        <v>4483</v>
      </c>
    </row>
    <row r="85" spans="1:38">
      <c r="A85" s="81" t="s">
        <v>8132</v>
      </c>
      <c r="B85" s="369" t="s">
        <v>4484</v>
      </c>
      <c r="C85" s="369" t="s">
        <v>4485</v>
      </c>
      <c r="D85" s="369" t="s">
        <v>4485</v>
      </c>
      <c r="E85" s="369" t="s">
        <v>4486</v>
      </c>
      <c r="F85" s="369">
        <v>712297.8125</v>
      </c>
      <c r="G85" s="369">
        <v>222549.09375</v>
      </c>
      <c r="H85" s="369">
        <v>242792.859375</v>
      </c>
      <c r="I85" s="369">
        <v>58318.6171875</v>
      </c>
      <c r="J85" s="369">
        <v>2545132.75</v>
      </c>
      <c r="K85" s="369">
        <v>212513.625</v>
      </c>
      <c r="L85" s="369">
        <v>43578.18359375</v>
      </c>
      <c r="M85" s="369">
        <v>65471.15625</v>
      </c>
      <c r="N85" s="369">
        <v>33155.15625</v>
      </c>
      <c r="O85" s="369">
        <v>69183.40625</v>
      </c>
      <c r="P85" s="369">
        <v>258256.09375</v>
      </c>
      <c r="Q85" s="370"/>
      <c r="R85" s="370"/>
      <c r="S85" s="369">
        <v>22.082487856388596</v>
      </c>
      <c r="T85" s="369">
        <v>0.69769506297958506</v>
      </c>
      <c r="U85" s="369">
        <v>0.1557806881396005</v>
      </c>
      <c r="V85" s="369">
        <v>0.15958902322764212</v>
      </c>
      <c r="W85" s="369">
        <v>2.9831885944036749</v>
      </c>
      <c r="X85" s="369">
        <v>-0.31430950188974638</v>
      </c>
      <c r="Y85" s="369"/>
      <c r="Z85" s="369" t="s">
        <v>4487</v>
      </c>
      <c r="AA85" s="369"/>
      <c r="AB85" s="369"/>
      <c r="AC85" s="369"/>
      <c r="AD85" s="403">
        <v>22.238875</v>
      </c>
      <c r="AE85" s="403">
        <v>23.401900000000001</v>
      </c>
      <c r="AF85" s="403">
        <v>25.568999999999999</v>
      </c>
      <c r="AG85" s="403">
        <v>28.792072259259299</v>
      </c>
      <c r="AH85" s="403">
        <v>32.074150000000003</v>
      </c>
      <c r="AI85" s="403">
        <v>34.174999999999997</v>
      </c>
      <c r="AJ85" s="403">
        <v>35.276074999999999</v>
      </c>
      <c r="AK85" s="403">
        <v>3.2419659365950801</v>
      </c>
      <c r="AL85" s="311" t="s">
        <v>4483</v>
      </c>
    </row>
    <row r="86" spans="1:38">
      <c r="A86" s="81" t="s">
        <v>8133</v>
      </c>
      <c r="B86" s="370" t="s">
        <v>4488</v>
      </c>
      <c r="C86" s="370" t="s">
        <v>4489</v>
      </c>
      <c r="D86" s="370" t="s">
        <v>4489</v>
      </c>
      <c r="E86" s="370" t="s">
        <v>4490</v>
      </c>
      <c r="F86" s="370">
        <v>512372</v>
      </c>
      <c r="G86" s="370">
        <v>126046</v>
      </c>
      <c r="H86" s="370">
        <v>147839</v>
      </c>
      <c r="I86" s="370">
        <v>30584</v>
      </c>
      <c r="J86" s="370">
        <v>1162526</v>
      </c>
      <c r="K86" s="370">
        <v>100108</v>
      </c>
      <c r="L86" s="370">
        <v>12943</v>
      </c>
      <c r="M86" s="370">
        <v>19576</v>
      </c>
      <c r="N86" s="370">
        <v>10369</v>
      </c>
      <c r="O86" s="370">
        <v>12683</v>
      </c>
      <c r="P86" s="370">
        <v>47656.003900000003</v>
      </c>
      <c r="Q86" s="370"/>
      <c r="R86" s="370"/>
      <c r="S86" s="371">
        <v>22.152570221752903</v>
      </c>
      <c r="T86" s="371">
        <v>0.68844991188327564</v>
      </c>
      <c r="U86" s="370">
        <v>8.1553828892319505E-2</v>
      </c>
      <c r="V86" s="370">
        <v>0.19428780367340245</v>
      </c>
      <c r="W86" s="370">
        <v>2.675681121436901</v>
      </c>
      <c r="X86" s="370">
        <v>-4.2229460095684512E-2</v>
      </c>
      <c r="Y86" s="370"/>
      <c r="Z86" s="370">
        <v>27.510468649916575</v>
      </c>
      <c r="AA86" s="370">
        <v>21.816639067125699</v>
      </c>
      <c r="AB86" s="370">
        <v>26.829262036407702</v>
      </c>
      <c r="AC86" s="370">
        <v>32.922936446283998</v>
      </c>
      <c r="AD86" s="403">
        <v>21.795874999999999</v>
      </c>
      <c r="AE86" s="403">
        <v>22.93985</v>
      </c>
      <c r="AF86" s="403">
        <v>25.10285</v>
      </c>
      <c r="AG86" s="403">
        <v>28.3467029259259</v>
      </c>
      <c r="AH86" s="403">
        <v>31.64</v>
      </c>
      <c r="AI86" s="403">
        <v>33.673999999999999</v>
      </c>
      <c r="AJ86" s="403">
        <v>34.777149999999999</v>
      </c>
      <c r="AK86" s="403">
        <v>3.2442240004839502</v>
      </c>
      <c r="AL86" s="311" t="s">
        <v>4483</v>
      </c>
    </row>
    <row r="87" spans="1:38">
      <c r="A87" s="81" t="s">
        <v>8134</v>
      </c>
      <c r="B87" s="370" t="s">
        <v>4491</v>
      </c>
      <c r="C87" s="370" t="s">
        <v>4492</v>
      </c>
      <c r="D87" s="370" t="s">
        <v>4492</v>
      </c>
      <c r="E87" s="370" t="s">
        <v>4493</v>
      </c>
      <c r="F87" s="370">
        <v>2695827</v>
      </c>
      <c r="G87" s="370">
        <v>659653</v>
      </c>
      <c r="H87" s="370">
        <v>729138</v>
      </c>
      <c r="I87" s="370">
        <v>182686</v>
      </c>
      <c r="J87" s="370">
        <v>7337838</v>
      </c>
      <c r="K87" s="370">
        <v>559021</v>
      </c>
      <c r="L87" s="370">
        <v>98829</v>
      </c>
      <c r="M87" s="370">
        <v>115831</v>
      </c>
      <c r="N87" s="370">
        <v>57049</v>
      </c>
      <c r="O87" s="370">
        <v>79105</v>
      </c>
      <c r="P87" s="370">
        <v>452336.96899999998</v>
      </c>
      <c r="Q87" s="370"/>
      <c r="R87" s="370"/>
      <c r="S87" s="371">
        <v>22.215438225976769</v>
      </c>
      <c r="T87" s="371">
        <v>0.69037614679760317</v>
      </c>
      <c r="U87" s="370">
        <v>9.8655209097851804E-2</v>
      </c>
      <c r="V87" s="370">
        <v>0.16597182440504857</v>
      </c>
      <c r="W87" s="370">
        <v>2.8159292998622263</v>
      </c>
      <c r="X87" s="370">
        <v>-0.17514310899358954</v>
      </c>
      <c r="Y87" s="370"/>
      <c r="Z87" s="370">
        <v>27.593467191093708</v>
      </c>
      <c r="AA87" s="370">
        <v>20.703716629789302</v>
      </c>
      <c r="AB87" s="370">
        <v>26.631266525542301</v>
      </c>
      <c r="AC87" s="370">
        <v>32.2077811660862</v>
      </c>
      <c r="AD87" s="403">
        <v>21.948899999999998</v>
      </c>
      <c r="AE87" s="403">
        <v>23.078900000000001</v>
      </c>
      <c r="AF87" s="403">
        <v>25.248999999999999</v>
      </c>
      <c r="AG87" s="403">
        <v>28.449364037037</v>
      </c>
      <c r="AH87" s="403">
        <v>31.742149999999999</v>
      </c>
      <c r="AI87" s="403">
        <v>33.825099999999999</v>
      </c>
      <c r="AJ87" s="403">
        <v>34.999025000000003</v>
      </c>
      <c r="AK87" s="403">
        <v>3.2544487352810201</v>
      </c>
      <c r="AL87" s="311" t="s">
        <v>4483</v>
      </c>
    </row>
    <row r="88" spans="1:38">
      <c r="A88" s="81" t="s">
        <v>8135</v>
      </c>
      <c r="B88" s="370" t="s">
        <v>4494</v>
      </c>
      <c r="C88" s="370" t="s">
        <v>4495</v>
      </c>
      <c r="D88" s="370" t="s">
        <v>4495</v>
      </c>
      <c r="E88" s="370" t="s">
        <v>4496</v>
      </c>
      <c r="F88" s="370">
        <v>9867159</v>
      </c>
      <c r="G88" s="370">
        <v>2561945</v>
      </c>
      <c r="H88" s="370">
        <v>3329733</v>
      </c>
      <c r="I88" s="370">
        <v>766712</v>
      </c>
      <c r="J88" s="370">
        <v>39478180</v>
      </c>
      <c r="K88" s="370">
        <v>3571480</v>
      </c>
      <c r="L88" s="370">
        <v>1572981</v>
      </c>
      <c r="M88" s="370">
        <v>1812316</v>
      </c>
      <c r="N88" s="370">
        <v>657483</v>
      </c>
      <c r="O88" s="370">
        <v>1688466</v>
      </c>
      <c r="P88" s="370">
        <v>5114209</v>
      </c>
      <c r="Q88" s="370"/>
      <c r="R88" s="370"/>
      <c r="S88" s="371">
        <v>22.296693877551022</v>
      </c>
      <c r="T88" s="371">
        <v>0.74956231115351413</v>
      </c>
      <c r="U88" s="370">
        <v>0.21551414161556492</v>
      </c>
      <c r="V88" s="370">
        <v>0.13394993366265626</v>
      </c>
      <c r="W88" s="370">
        <v>3.0838362144898221</v>
      </c>
      <c r="X88" s="370">
        <v>-0.20567824851605998</v>
      </c>
      <c r="Y88" s="370"/>
      <c r="Z88" s="370">
        <v>30.036849525962488</v>
      </c>
      <c r="AA88" s="370">
        <v>24.903911074576001</v>
      </c>
      <c r="AB88" s="370">
        <v>30.328070563801401</v>
      </c>
      <c r="AC88" s="370">
        <v>37.938175080795702</v>
      </c>
      <c r="AD88" s="403">
        <v>24.372924999999999</v>
      </c>
      <c r="AE88" s="403">
        <v>25.607900000000001</v>
      </c>
      <c r="AF88" s="403">
        <v>27.759699999999999</v>
      </c>
      <c r="AG88" s="403">
        <v>31.0844129259259</v>
      </c>
      <c r="AH88" s="403">
        <v>34.428150000000002</v>
      </c>
      <c r="AI88" s="403">
        <v>36.595999999999997</v>
      </c>
      <c r="AJ88" s="403">
        <v>37.819025000000003</v>
      </c>
      <c r="AK88" s="403">
        <v>3.3258954167295598</v>
      </c>
      <c r="AL88" s="311" t="s">
        <v>4483</v>
      </c>
    </row>
    <row r="89" spans="1:38">
      <c r="A89" s="81" t="s">
        <v>8136</v>
      </c>
      <c r="B89" s="370" t="s">
        <v>4497</v>
      </c>
      <c r="C89" s="370" t="s">
        <v>4498</v>
      </c>
      <c r="D89" s="370" t="s">
        <v>4498</v>
      </c>
      <c r="E89" s="370" t="s">
        <v>4499</v>
      </c>
      <c r="F89" s="370">
        <v>4080674</v>
      </c>
      <c r="G89" s="370">
        <v>1066402</v>
      </c>
      <c r="H89" s="370">
        <v>1318234</v>
      </c>
      <c r="I89" s="370">
        <v>240259</v>
      </c>
      <c r="J89" s="370">
        <v>11953108</v>
      </c>
      <c r="K89" s="370">
        <v>1071467</v>
      </c>
      <c r="L89" s="370">
        <v>78078</v>
      </c>
      <c r="M89" s="370">
        <v>96713</v>
      </c>
      <c r="N89" s="370">
        <v>56589</v>
      </c>
      <c r="O89" s="370">
        <v>89323</v>
      </c>
      <c r="P89" s="370">
        <v>323056.46899999998</v>
      </c>
      <c r="Q89" s="370"/>
      <c r="R89" s="370"/>
      <c r="S89" s="371">
        <v>22.397122448979591</v>
      </c>
      <c r="T89" s="371">
        <v>0.7114995771518049</v>
      </c>
      <c r="U89" s="370">
        <v>5.1104726677822607E-2</v>
      </c>
      <c r="V89" s="370">
        <v>0.16773060046122967</v>
      </c>
      <c r="W89" s="370">
        <v>2.8647508604093312</v>
      </c>
      <c r="X89" s="370">
        <v>-0.14191646250272649</v>
      </c>
      <c r="Y89" s="370"/>
      <c r="Z89" s="370">
        <v>28.488745808064323</v>
      </c>
      <c r="AA89" s="370">
        <v>23.082624186246001</v>
      </c>
      <c r="AB89" s="370">
        <v>28.023427090511301</v>
      </c>
      <c r="AC89" s="370">
        <v>34.250106640238997</v>
      </c>
      <c r="AD89" s="403">
        <v>22.702950000000001</v>
      </c>
      <c r="AE89" s="403">
        <v>23.943750000000001</v>
      </c>
      <c r="AF89" s="403">
        <v>26.08785</v>
      </c>
      <c r="AG89" s="403">
        <v>29.330453259259301</v>
      </c>
      <c r="AH89" s="403">
        <v>32.652000000000001</v>
      </c>
      <c r="AI89" s="403">
        <v>34.776049999999998</v>
      </c>
      <c r="AJ89" s="403">
        <v>35.856250000000003</v>
      </c>
      <c r="AK89" s="403">
        <v>3.2656288957763699</v>
      </c>
      <c r="AL89" s="311" t="s">
        <v>4483</v>
      </c>
    </row>
    <row r="90" spans="1:38">
      <c r="A90" s="81" t="s">
        <v>8137</v>
      </c>
      <c r="B90" s="370" t="s">
        <v>4500</v>
      </c>
      <c r="C90" s="370" t="s">
        <v>4501</v>
      </c>
      <c r="D90" s="370" t="s">
        <v>4501</v>
      </c>
      <c r="E90" s="370" t="s">
        <v>4502</v>
      </c>
      <c r="F90" s="370">
        <v>1978862</v>
      </c>
      <c r="G90" s="370">
        <v>487236</v>
      </c>
      <c r="H90" s="370">
        <v>556249</v>
      </c>
      <c r="I90" s="370">
        <v>122454</v>
      </c>
      <c r="J90" s="370">
        <v>5512896</v>
      </c>
      <c r="K90" s="370">
        <v>454326</v>
      </c>
      <c r="L90" s="370">
        <v>95850</v>
      </c>
      <c r="M90" s="370">
        <v>111038</v>
      </c>
      <c r="N90" s="370">
        <v>44271</v>
      </c>
      <c r="O90" s="370">
        <v>108588</v>
      </c>
      <c r="P90" s="370">
        <v>324497.25</v>
      </c>
      <c r="Q90" s="370"/>
      <c r="R90" s="370"/>
      <c r="S90" s="371">
        <v>22.499061224489793</v>
      </c>
      <c r="T90" s="371">
        <v>0.69928622787013239</v>
      </c>
      <c r="U90" s="370">
        <v>0.11041290375831013</v>
      </c>
      <c r="V90" s="370">
        <v>0.16345334137277989</v>
      </c>
      <c r="W90" s="370">
        <v>2.8353730011436542</v>
      </c>
      <c r="X90" s="370">
        <v>-0.160339318020712</v>
      </c>
      <c r="Y90" s="370"/>
      <c r="Z90" s="370">
        <v>27.974400296063951</v>
      </c>
      <c r="AA90" s="370">
        <v>21.913948211828</v>
      </c>
      <c r="AB90" s="370">
        <v>27.752259022123599</v>
      </c>
      <c r="AC90" s="370">
        <v>33.1705442646861</v>
      </c>
      <c r="AD90" s="403">
        <v>22.291</v>
      </c>
      <c r="AE90" s="403">
        <v>23.492999999999999</v>
      </c>
      <c r="AF90" s="403">
        <v>25.62285</v>
      </c>
      <c r="AG90" s="403">
        <v>28.847120333333301</v>
      </c>
      <c r="AH90" s="403">
        <v>32.103000000000002</v>
      </c>
      <c r="AI90" s="403">
        <v>34.214100000000002</v>
      </c>
      <c r="AJ90" s="403">
        <v>35.295025000000003</v>
      </c>
      <c r="AK90" s="403">
        <v>3.2222681290480799</v>
      </c>
      <c r="AL90" s="311" t="s">
        <v>4483</v>
      </c>
    </row>
    <row r="91" spans="1:38">
      <c r="A91" s="81" t="s">
        <v>8138</v>
      </c>
      <c r="B91" s="370" t="s">
        <v>4503</v>
      </c>
      <c r="C91" s="370" t="s">
        <v>4504</v>
      </c>
      <c r="D91" s="370" t="s">
        <v>4504</v>
      </c>
      <c r="E91" s="370" t="s">
        <v>4505</v>
      </c>
      <c r="F91" s="370">
        <v>124149</v>
      </c>
      <c r="G91" s="370">
        <v>36490</v>
      </c>
      <c r="H91" s="370">
        <v>39806</v>
      </c>
      <c r="I91" s="370">
        <v>11709</v>
      </c>
      <c r="J91" s="370">
        <v>362490</v>
      </c>
      <c r="K91" s="370">
        <v>38710</v>
      </c>
      <c r="L91" s="370">
        <v>14784</v>
      </c>
      <c r="M91" s="370">
        <v>25255</v>
      </c>
      <c r="N91" s="370">
        <v>9748</v>
      </c>
      <c r="O91" s="370">
        <v>16099</v>
      </c>
      <c r="P91" s="370">
        <v>68037</v>
      </c>
      <c r="Q91" s="370"/>
      <c r="R91" s="370"/>
      <c r="S91" s="371">
        <v>22.596884615384617</v>
      </c>
      <c r="T91" s="371">
        <v>0.71203093556406105</v>
      </c>
      <c r="U91" s="370">
        <v>0.26978141184860188</v>
      </c>
      <c r="V91" s="370">
        <v>0.17989390950623971</v>
      </c>
      <c r="W91" s="370">
        <v>2.8629942904097798</v>
      </c>
      <c r="X91" s="370">
        <v>-0.13805777416933607</v>
      </c>
      <c r="Y91" s="370"/>
      <c r="Z91" s="370">
        <v>28.510922216360193</v>
      </c>
      <c r="AA91" s="370">
        <v>22.0696557938906</v>
      </c>
      <c r="AB91" s="370">
        <v>28.5811620295352</v>
      </c>
      <c r="AC91" s="370">
        <v>33.588709832255702</v>
      </c>
      <c r="AD91" s="403">
        <v>22.762975000000001</v>
      </c>
      <c r="AE91" s="403">
        <v>24.009</v>
      </c>
      <c r="AF91" s="403">
        <v>26.15785</v>
      </c>
      <c r="AG91" s="403">
        <v>29.426151962963001</v>
      </c>
      <c r="AH91" s="403">
        <v>32.731000000000002</v>
      </c>
      <c r="AI91" s="403">
        <v>34.847000000000001</v>
      </c>
      <c r="AJ91" s="403">
        <v>36.031100000000002</v>
      </c>
      <c r="AK91" s="403">
        <v>3.2816862678510401</v>
      </c>
      <c r="AL91" s="311" t="s">
        <v>4483</v>
      </c>
    </row>
    <row r="92" spans="1:38">
      <c r="A92" s="81" t="s">
        <v>8139</v>
      </c>
      <c r="B92" s="370" t="s">
        <v>4506</v>
      </c>
      <c r="C92" s="370" t="s">
        <v>4507</v>
      </c>
      <c r="D92" s="370" t="s">
        <v>4507</v>
      </c>
      <c r="E92" s="370" t="s">
        <v>4508</v>
      </c>
      <c r="F92" s="370">
        <v>578899.875</v>
      </c>
      <c r="G92" s="370">
        <v>142825.59375</v>
      </c>
      <c r="H92" s="370">
        <v>160485.015625</v>
      </c>
      <c r="I92" s="370">
        <v>34853.2421875</v>
      </c>
      <c r="J92" s="370">
        <v>1481397.75</v>
      </c>
      <c r="K92" s="370">
        <v>138872.453125</v>
      </c>
      <c r="L92" s="370">
        <v>39479.78125</v>
      </c>
      <c r="M92" s="370">
        <v>40108.37890625</v>
      </c>
      <c r="N92" s="370">
        <v>23060.734375</v>
      </c>
      <c r="O92" s="370">
        <v>43481.296875</v>
      </c>
      <c r="P92" s="370">
        <v>131752.609375</v>
      </c>
      <c r="Q92" s="370"/>
      <c r="R92" s="370"/>
      <c r="S92" s="371">
        <v>22.693102564102567</v>
      </c>
      <c r="T92" s="371">
        <v>0.70059806277519465</v>
      </c>
      <c r="U92" s="370">
        <v>0.1579525225000922</v>
      </c>
      <c r="V92" s="370">
        <v>0.17267053274176217</v>
      </c>
      <c r="W92" s="370">
        <v>2.7782847506125115</v>
      </c>
      <c r="X92" s="370">
        <v>-9.8164275675750812E-2</v>
      </c>
      <c r="Y92" s="370"/>
      <c r="Z92" s="370">
        <v>28.030074956664553</v>
      </c>
      <c r="AA92" s="370">
        <v>22.764499408852402</v>
      </c>
      <c r="AB92" s="370">
        <v>27.776303001432499</v>
      </c>
      <c r="AC92" s="370">
        <v>33.435889979658803</v>
      </c>
      <c r="AD92" s="403">
        <v>22.342949999999998</v>
      </c>
      <c r="AE92" s="403">
        <v>23.544899999999998</v>
      </c>
      <c r="AF92" s="403">
        <v>25.673999999999999</v>
      </c>
      <c r="AG92" s="403">
        <v>28.906890370370402</v>
      </c>
      <c r="AH92" s="403">
        <v>32.164000000000001</v>
      </c>
      <c r="AI92" s="403">
        <v>34.33305</v>
      </c>
      <c r="AJ92" s="403">
        <v>35.436025000000001</v>
      </c>
      <c r="AK92" s="403">
        <v>3.2438815886690202</v>
      </c>
      <c r="AL92" s="311" t="s">
        <v>4483</v>
      </c>
    </row>
    <row r="93" spans="1:38">
      <c r="A93" s="81" t="s">
        <v>8140</v>
      </c>
      <c r="B93" s="370" t="s">
        <v>4509</v>
      </c>
      <c r="C93" s="370" t="s">
        <v>4510</v>
      </c>
      <c r="D93" s="370" t="s">
        <v>4510</v>
      </c>
      <c r="E93" s="370" t="s">
        <v>4511</v>
      </c>
      <c r="F93" s="370">
        <v>778253</v>
      </c>
      <c r="G93" s="370">
        <v>209368</v>
      </c>
      <c r="H93" s="370">
        <v>238110</v>
      </c>
      <c r="I93" s="370">
        <v>53360</v>
      </c>
      <c r="J93" s="370">
        <v>2124012</v>
      </c>
      <c r="K93" s="370">
        <v>196969</v>
      </c>
      <c r="L93" s="370">
        <v>33996</v>
      </c>
      <c r="M93" s="370">
        <v>50167</v>
      </c>
      <c r="N93" s="370">
        <v>28340</v>
      </c>
      <c r="O93" s="370">
        <v>45253</v>
      </c>
      <c r="P93" s="370">
        <v>180477</v>
      </c>
      <c r="Q93" s="370"/>
      <c r="R93" s="370"/>
      <c r="S93" s="371">
        <v>22.802301255230127</v>
      </c>
      <c r="T93" s="371">
        <v>0.69996288371999704</v>
      </c>
      <c r="U93" s="370">
        <v>0.13736772741948913</v>
      </c>
      <c r="V93" s="370">
        <v>0.17748764183670179</v>
      </c>
      <c r="W93" s="370">
        <v>2.8137192811699325</v>
      </c>
      <c r="X93" s="370">
        <v>-0.13606321353009143</v>
      </c>
      <c r="Y93" s="370"/>
      <c r="Z93" s="370">
        <v>28.003130799988732</v>
      </c>
      <c r="AA93" s="370">
        <v>20.9736831945044</v>
      </c>
      <c r="AB93" s="370">
        <v>28.0343784844829</v>
      </c>
      <c r="AC93" s="370">
        <v>33.446470607554602</v>
      </c>
      <c r="AD93" s="403">
        <v>22.271574999999999</v>
      </c>
      <c r="AE93" s="403">
        <v>23.417000000000002</v>
      </c>
      <c r="AF93" s="403">
        <v>25.629850000000001</v>
      </c>
      <c r="AG93" s="403">
        <v>28.879861666666699</v>
      </c>
      <c r="AH93" s="403">
        <v>32.193150000000003</v>
      </c>
      <c r="AI93" s="403">
        <v>34.241050000000001</v>
      </c>
      <c r="AJ93" s="403">
        <v>35.387050000000002</v>
      </c>
      <c r="AK93" s="403">
        <v>3.2697158790955299</v>
      </c>
      <c r="AL93" s="311" t="s">
        <v>4483</v>
      </c>
    </row>
    <row r="94" spans="1:38">
      <c r="A94" s="81" t="s">
        <v>8141</v>
      </c>
      <c r="B94" s="370" t="s">
        <v>4512</v>
      </c>
      <c r="C94" s="370" t="s">
        <v>4513</v>
      </c>
      <c r="D94" s="370" t="s">
        <v>4514</v>
      </c>
      <c r="E94" s="370" t="s">
        <v>4515</v>
      </c>
      <c r="F94" s="370">
        <v>1415769</v>
      </c>
      <c r="G94" s="370">
        <v>369838</v>
      </c>
      <c r="H94" s="370">
        <v>425166</v>
      </c>
      <c r="I94" s="370">
        <v>81680</v>
      </c>
      <c r="J94" s="370">
        <v>4497105</v>
      </c>
      <c r="K94" s="370">
        <v>373070</v>
      </c>
      <c r="L94" s="370">
        <v>138111</v>
      </c>
      <c r="M94" s="370">
        <v>171023</v>
      </c>
      <c r="N94" s="370">
        <v>92098</v>
      </c>
      <c r="O94" s="370">
        <v>159323</v>
      </c>
      <c r="P94" s="370">
        <v>666153.75</v>
      </c>
      <c r="Q94" s="370"/>
      <c r="R94" s="370"/>
      <c r="S94" s="371">
        <v>22.898903765690378</v>
      </c>
      <c r="T94" s="371">
        <v>0.7040713612438928</v>
      </c>
      <c r="U94" s="370">
        <v>0.21431667828115478</v>
      </c>
      <c r="V94" s="370">
        <v>0.15255011476704056</v>
      </c>
      <c r="W94" s="370">
        <v>2.9243330799812579</v>
      </c>
      <c r="X94" s="370">
        <v>-0.23068930881594607</v>
      </c>
      <c r="Y94" s="370"/>
      <c r="Z94" s="370">
        <v>28.176980867292212</v>
      </c>
      <c r="AA94" s="370">
        <v>22.412086243855001</v>
      </c>
      <c r="AB94" s="370">
        <v>27.9232656132186</v>
      </c>
      <c r="AC94" s="370">
        <v>32.8793739624465</v>
      </c>
      <c r="AD94" s="403">
        <v>22.478974999999998</v>
      </c>
      <c r="AE94" s="403">
        <v>23.69295</v>
      </c>
      <c r="AF94" s="403">
        <v>25.802849999999999</v>
      </c>
      <c r="AG94" s="403">
        <v>29.053135518518499</v>
      </c>
      <c r="AH94" s="403">
        <v>32.340000000000003</v>
      </c>
      <c r="AI94" s="403">
        <v>34.503</v>
      </c>
      <c r="AJ94" s="403">
        <v>35.616075000000002</v>
      </c>
      <c r="AK94" s="403">
        <v>3.2639918242100201</v>
      </c>
      <c r="AL94" s="311" t="s">
        <v>4483</v>
      </c>
    </row>
    <row r="95" spans="1:38">
      <c r="A95" s="81" t="s">
        <v>8142</v>
      </c>
      <c r="B95" s="370" t="s">
        <v>4516</v>
      </c>
      <c r="C95" s="370" t="s">
        <v>4517</v>
      </c>
      <c r="D95" s="370" t="s">
        <v>4518</v>
      </c>
      <c r="E95" s="370" t="s">
        <v>4519</v>
      </c>
      <c r="F95" s="370">
        <v>7053630</v>
      </c>
      <c r="G95" s="370">
        <v>1551461</v>
      </c>
      <c r="H95" s="370">
        <v>1836263</v>
      </c>
      <c r="I95" s="370">
        <v>325022</v>
      </c>
      <c r="J95" s="370">
        <v>17558508</v>
      </c>
      <c r="K95" s="370">
        <v>1472271</v>
      </c>
      <c r="L95" s="370">
        <v>169256</v>
      </c>
      <c r="M95" s="370">
        <v>246692</v>
      </c>
      <c r="N95" s="370">
        <v>105327</v>
      </c>
      <c r="O95" s="370">
        <v>256186</v>
      </c>
      <c r="P95" s="370">
        <v>951254.875</v>
      </c>
      <c r="Q95" s="370"/>
      <c r="R95" s="370"/>
      <c r="S95" s="370">
        <v>23.014393903868701</v>
      </c>
      <c r="T95" s="370">
        <v>0.70077995886995159</v>
      </c>
      <c r="U95" s="370">
        <v>8.9630103648081397E-2</v>
      </c>
      <c r="V95" s="370">
        <v>0.16324408815256211</v>
      </c>
      <c r="W95" s="370">
        <v>2.762752652056883</v>
      </c>
      <c r="X95" s="370">
        <v>-8.192595188422569E-2</v>
      </c>
      <c r="Y95" s="370"/>
      <c r="Z95" s="370">
        <v>28.03778644993875</v>
      </c>
      <c r="AA95" s="370">
        <v>22.643189399000399</v>
      </c>
      <c r="AB95" s="370">
        <v>27.964580509387801</v>
      </c>
      <c r="AC95" s="370">
        <v>34.504997403072402</v>
      </c>
      <c r="AD95" s="403">
        <v>22.275974999999999</v>
      </c>
      <c r="AE95" s="403">
        <v>23.54795</v>
      </c>
      <c r="AF95" s="403">
        <v>25.713000000000001</v>
      </c>
      <c r="AG95" s="403">
        <v>28.908263962963002</v>
      </c>
      <c r="AH95" s="403">
        <v>32.182000000000002</v>
      </c>
      <c r="AI95" s="403">
        <v>34.303049999999999</v>
      </c>
      <c r="AJ95" s="403">
        <v>35.412025</v>
      </c>
      <c r="AK95" s="403">
        <v>3.2403247885934201</v>
      </c>
      <c r="AL95" s="311" t="s">
        <v>4483</v>
      </c>
    </row>
    <row r="96" spans="1:38">
      <c r="A96" s="81" t="s">
        <v>8143</v>
      </c>
      <c r="B96" s="370" t="s">
        <v>4520</v>
      </c>
      <c r="C96" s="370" t="s">
        <v>4521</v>
      </c>
      <c r="D96" s="370" t="s">
        <v>4521</v>
      </c>
      <c r="E96" s="370" t="s">
        <v>4522</v>
      </c>
      <c r="F96" s="370">
        <v>3561419</v>
      </c>
      <c r="G96" s="370">
        <v>938832</v>
      </c>
      <c r="H96" s="370">
        <v>1291033</v>
      </c>
      <c r="I96" s="370">
        <v>224994</v>
      </c>
      <c r="J96" s="370">
        <v>11796847</v>
      </c>
      <c r="K96" s="370">
        <v>1129013</v>
      </c>
      <c r="L96" s="370">
        <v>169965</v>
      </c>
      <c r="M96" s="370">
        <v>191812</v>
      </c>
      <c r="N96" s="370">
        <v>117868</v>
      </c>
      <c r="O96" s="370">
        <v>176888</v>
      </c>
      <c r="P96" s="370">
        <v>772039.5</v>
      </c>
      <c r="Q96" s="370"/>
      <c r="R96" s="370"/>
      <c r="S96" s="370">
        <v>23.063862481315397</v>
      </c>
      <c r="T96" s="370">
        <v>0.73803975141969358</v>
      </c>
      <c r="U96" s="370">
        <v>0.10801717858552615</v>
      </c>
      <c r="V96" s="370">
        <v>0.15960625767885103</v>
      </c>
      <c r="W96" s="370">
        <v>2.9510565280434551</v>
      </c>
      <c r="X96" s="370">
        <v>-0.12093425671348434</v>
      </c>
      <c r="Y96" s="370"/>
      <c r="Z96" s="370">
        <v>29.576655167176639</v>
      </c>
      <c r="AA96" s="370">
        <v>23.6363444785657</v>
      </c>
      <c r="AB96" s="370">
        <v>29.6022446851685</v>
      </c>
      <c r="AC96" s="370">
        <v>36.2792871359378</v>
      </c>
      <c r="AD96" s="403">
        <v>23.888950000000001</v>
      </c>
      <c r="AE96" s="403">
        <v>25.14695</v>
      </c>
      <c r="AF96" s="403">
        <v>27.253</v>
      </c>
      <c r="AG96" s="403">
        <v>30.553212259259301</v>
      </c>
      <c r="AH96" s="403">
        <v>33.918999999999997</v>
      </c>
      <c r="AI96" s="403">
        <v>36.019199999999998</v>
      </c>
      <c r="AJ96" s="403">
        <v>37.101025</v>
      </c>
      <c r="AK96" s="403">
        <v>3.28832084432227</v>
      </c>
      <c r="AL96" s="311" t="s">
        <v>4483</v>
      </c>
    </row>
    <row r="97" spans="1:38">
      <c r="A97" s="81" t="s">
        <v>8144</v>
      </c>
      <c r="B97" s="370" t="s">
        <v>4523</v>
      </c>
      <c r="C97" s="370" t="s">
        <v>4524</v>
      </c>
      <c r="D97" s="370" t="s">
        <v>4524</v>
      </c>
      <c r="E97" s="370" t="s">
        <v>4525</v>
      </c>
      <c r="F97" s="370">
        <v>1485439</v>
      </c>
      <c r="G97" s="370">
        <v>415501</v>
      </c>
      <c r="H97" s="370">
        <v>566105</v>
      </c>
      <c r="I97" s="370">
        <v>104956</v>
      </c>
      <c r="J97" s="370">
        <v>5774599</v>
      </c>
      <c r="K97" s="370">
        <v>521625</v>
      </c>
      <c r="L97" s="370">
        <v>106043</v>
      </c>
      <c r="M97" s="370">
        <v>139355</v>
      </c>
      <c r="N97" s="370">
        <v>68426</v>
      </c>
      <c r="O97" s="370">
        <v>133100</v>
      </c>
      <c r="P97" s="370">
        <v>525535.5</v>
      </c>
      <c r="Q97" s="370"/>
      <c r="R97" s="370"/>
      <c r="S97" s="370">
        <v>23.183028649386081</v>
      </c>
      <c r="T97" s="370">
        <v>0.74163390202756274</v>
      </c>
      <c r="U97" s="370">
        <v>0.14413088311002492</v>
      </c>
      <c r="V97" s="370">
        <v>0.14717506372255676</v>
      </c>
      <c r="W97" s="370">
        <v>3.0499310741439238</v>
      </c>
      <c r="X97" s="370">
        <v>-0.20491997451154065</v>
      </c>
      <c r="Y97" s="370"/>
      <c r="Z97" s="370">
        <v>29.720966884045001</v>
      </c>
      <c r="AA97" s="370">
        <v>24.493624471518899</v>
      </c>
      <c r="AB97" s="370">
        <v>30.325091980623</v>
      </c>
      <c r="AC97" s="370">
        <v>36.715916966386096</v>
      </c>
      <c r="AD97" s="403">
        <v>24.019950000000001</v>
      </c>
      <c r="AE97" s="403">
        <v>25.22195</v>
      </c>
      <c r="AF97" s="403">
        <v>27.427</v>
      </c>
      <c r="AG97" s="403">
        <v>30.720660407407401</v>
      </c>
      <c r="AH97" s="403">
        <v>34.067</v>
      </c>
      <c r="AI97" s="403">
        <v>36.264049999999997</v>
      </c>
      <c r="AJ97" s="403">
        <v>37.420074999999997</v>
      </c>
      <c r="AK97" s="403">
        <v>3.32547950134953</v>
      </c>
      <c r="AL97" s="311" t="s">
        <v>4483</v>
      </c>
    </row>
    <row r="98" spans="1:38">
      <c r="A98" s="81" t="s">
        <v>8145</v>
      </c>
      <c r="B98" s="370" t="s">
        <v>4526</v>
      </c>
      <c r="C98" s="370" t="s">
        <v>4527</v>
      </c>
      <c r="D98" s="370" t="s">
        <v>4527</v>
      </c>
      <c r="E98" s="370" t="s">
        <v>4528</v>
      </c>
      <c r="F98" s="370">
        <v>2004132</v>
      </c>
      <c r="G98" s="370">
        <v>523426</v>
      </c>
      <c r="H98" s="370">
        <v>737773</v>
      </c>
      <c r="I98" s="370">
        <v>135073</v>
      </c>
      <c r="J98" s="370">
        <v>6235163</v>
      </c>
      <c r="K98" s="370">
        <v>608129</v>
      </c>
      <c r="L98" s="370">
        <v>85481</v>
      </c>
      <c r="M98" s="370">
        <v>104317</v>
      </c>
      <c r="N98" s="370">
        <v>70941</v>
      </c>
      <c r="O98" s="370">
        <v>112243</v>
      </c>
      <c r="P98" s="370">
        <v>455363.71899999998</v>
      </c>
      <c r="Q98" s="370"/>
      <c r="R98" s="370"/>
      <c r="S98" s="370">
        <v>23.210406548431102</v>
      </c>
      <c r="T98" s="370">
        <v>0.73886163497224355</v>
      </c>
      <c r="U98" s="370">
        <v>0.11727113987583088</v>
      </c>
      <c r="V98" s="370">
        <v>0.16945945198071161</v>
      </c>
      <c r="W98" s="370">
        <v>2.9068960070661998</v>
      </c>
      <c r="X98" s="370">
        <v>-7.3376634090422499E-2</v>
      </c>
      <c r="Y98" s="370"/>
      <c r="Z98" s="370">
        <v>29.609717176561109</v>
      </c>
      <c r="AA98" s="370">
        <v>25.155384404219401</v>
      </c>
      <c r="AB98" s="370">
        <v>30.265157206568102</v>
      </c>
      <c r="AC98" s="370">
        <v>34.881286636773297</v>
      </c>
      <c r="AD98" s="403">
        <v>23.872949999999999</v>
      </c>
      <c r="AE98" s="403">
        <v>25.155950000000001</v>
      </c>
      <c r="AF98" s="403">
        <v>27.3537</v>
      </c>
      <c r="AG98" s="403">
        <v>30.583455370370402</v>
      </c>
      <c r="AH98" s="403">
        <v>33.856999999999999</v>
      </c>
      <c r="AI98" s="403">
        <v>36.001150000000003</v>
      </c>
      <c r="AJ98" s="403">
        <v>37.198174999999999</v>
      </c>
      <c r="AK98" s="403">
        <v>3.2754526124674599</v>
      </c>
      <c r="AL98" s="311" t="s">
        <v>4483</v>
      </c>
    </row>
    <row r="99" spans="1:38">
      <c r="A99" s="81" t="s">
        <v>8146</v>
      </c>
      <c r="B99" s="370" t="s">
        <v>4529</v>
      </c>
      <c r="C99" s="370" t="s">
        <v>4530</v>
      </c>
      <c r="D99" s="370" t="s">
        <v>4530</v>
      </c>
      <c r="E99" s="370" t="s">
        <v>4531</v>
      </c>
      <c r="F99" s="370">
        <v>679442</v>
      </c>
      <c r="G99" s="370">
        <v>121426</v>
      </c>
      <c r="H99" s="370">
        <v>189691</v>
      </c>
      <c r="I99" s="370">
        <v>36827</v>
      </c>
      <c r="J99" s="370">
        <v>1430427</v>
      </c>
      <c r="K99" s="370">
        <v>162617</v>
      </c>
      <c r="L99" s="370">
        <v>53296</v>
      </c>
      <c r="M99" s="370">
        <v>55658</v>
      </c>
      <c r="N99" s="370">
        <v>36351</v>
      </c>
      <c r="O99" s="370">
        <v>82251</v>
      </c>
      <c r="P99" s="370">
        <v>232602.609</v>
      </c>
      <c r="Q99" s="370"/>
      <c r="R99" s="370"/>
      <c r="S99" s="370">
        <v>23.2590930460333</v>
      </c>
      <c r="T99" s="370">
        <v>0.76217141536466748</v>
      </c>
      <c r="U99" s="370">
        <v>0.24339474859506349</v>
      </c>
      <c r="V99" s="370">
        <v>0.1792612834288517</v>
      </c>
      <c r="W99" s="370">
        <v>2.6650072697992315</v>
      </c>
      <c r="X99" s="370">
        <v>0.26672622481458985</v>
      </c>
      <c r="Y99" s="370"/>
      <c r="Z99" s="370">
        <v>30.532401729974197</v>
      </c>
      <c r="AA99" s="370">
        <v>26.3930181796038</v>
      </c>
      <c r="AB99" s="370">
        <v>31.576849026398101</v>
      </c>
      <c r="AC99" s="370">
        <v>37.672530097264598</v>
      </c>
      <c r="AD99" s="403">
        <v>24.812999999999999</v>
      </c>
      <c r="AE99" s="403">
        <v>26.136900000000001</v>
      </c>
      <c r="AF99" s="403">
        <v>28.303999999999998</v>
      </c>
      <c r="AG99" s="403">
        <v>31.584868407407399</v>
      </c>
      <c r="AH99" s="403">
        <v>34.936999999999998</v>
      </c>
      <c r="AI99" s="403">
        <v>37.0961</v>
      </c>
      <c r="AJ99" s="403">
        <v>38.253</v>
      </c>
      <c r="AK99" s="403">
        <v>3.3167085075907798</v>
      </c>
      <c r="AL99" s="311" t="s">
        <v>4483</v>
      </c>
    </row>
    <row r="100" spans="1:38">
      <c r="A100" s="81" t="s">
        <v>8147</v>
      </c>
      <c r="B100" s="370" t="s">
        <v>4532</v>
      </c>
      <c r="C100" s="370" t="s">
        <v>4533</v>
      </c>
      <c r="D100" s="370" t="s">
        <v>4533</v>
      </c>
      <c r="E100" s="370" t="s">
        <v>4534</v>
      </c>
      <c r="F100" s="370">
        <v>2919481</v>
      </c>
      <c r="G100" s="370">
        <v>896205</v>
      </c>
      <c r="H100" s="370">
        <v>1238832</v>
      </c>
      <c r="I100" s="370">
        <v>300408</v>
      </c>
      <c r="J100" s="370">
        <v>13421099</v>
      </c>
      <c r="K100" s="370">
        <v>1224841</v>
      </c>
      <c r="L100" s="370">
        <v>340266</v>
      </c>
      <c r="M100" s="370">
        <v>505481</v>
      </c>
      <c r="N100" s="370">
        <v>193752</v>
      </c>
      <c r="O100" s="370">
        <v>316122</v>
      </c>
      <c r="P100" s="370">
        <v>1387911.75</v>
      </c>
      <c r="Q100" s="370"/>
      <c r="R100" s="370"/>
      <c r="S100" s="370">
        <v>23.450730656219392</v>
      </c>
      <c r="T100" s="370">
        <v>0.75515437864691448</v>
      </c>
      <c r="U100" s="370">
        <v>0.16972442010626068</v>
      </c>
      <c r="V100" s="370">
        <v>0.14257889509545041</v>
      </c>
      <c r="W100" s="370">
        <v>3.1428065664756715</v>
      </c>
      <c r="X100" s="370">
        <v>-0.24101842787629879</v>
      </c>
      <c r="Y100" s="370"/>
      <c r="Z100" s="370">
        <v>30.257644953094648</v>
      </c>
      <c r="AA100" s="370">
        <v>24.708000188027199</v>
      </c>
      <c r="AB100" s="370">
        <v>31.301057048636299</v>
      </c>
      <c r="AC100" s="370">
        <v>36.135326752260802</v>
      </c>
      <c r="AD100" s="403">
        <v>24.486999999999998</v>
      </c>
      <c r="AE100" s="403">
        <v>25.812999999999999</v>
      </c>
      <c r="AF100" s="403">
        <v>28.0077</v>
      </c>
      <c r="AG100" s="403">
        <v>31.2745758518519</v>
      </c>
      <c r="AH100" s="403">
        <v>34.639150000000001</v>
      </c>
      <c r="AI100" s="403">
        <v>36.772150000000003</v>
      </c>
      <c r="AJ100" s="403">
        <v>38.02805</v>
      </c>
      <c r="AK100" s="403">
        <v>3.32292754463491</v>
      </c>
      <c r="AL100" s="311" t="s">
        <v>4483</v>
      </c>
    </row>
    <row r="101" spans="1:38">
      <c r="A101" s="81" t="s">
        <v>8148</v>
      </c>
      <c r="B101" s="370" t="s">
        <v>4535</v>
      </c>
      <c r="C101" s="370" t="s">
        <v>4536</v>
      </c>
      <c r="D101" s="370" t="s">
        <v>4536</v>
      </c>
      <c r="E101" s="370" t="s">
        <v>4537</v>
      </c>
      <c r="F101" s="370">
        <v>4445171</v>
      </c>
      <c r="G101" s="370">
        <v>1212589</v>
      </c>
      <c r="H101" s="370">
        <v>1424100</v>
      </c>
      <c r="I101" s="370">
        <v>285584</v>
      </c>
      <c r="J101" s="370">
        <v>13209259</v>
      </c>
      <c r="K101" s="370">
        <v>1146622</v>
      </c>
      <c r="L101" s="370">
        <v>161413</v>
      </c>
      <c r="M101" s="370">
        <v>211507</v>
      </c>
      <c r="N101" s="370">
        <v>74879</v>
      </c>
      <c r="O101" s="370">
        <v>147741</v>
      </c>
      <c r="P101" s="370">
        <v>447967.46899999998</v>
      </c>
      <c r="Q101" s="370"/>
      <c r="R101" s="370"/>
      <c r="S101" s="370">
        <v>23.509424094025462</v>
      </c>
      <c r="T101" s="370">
        <v>0.70198567424325276</v>
      </c>
      <c r="U101" s="370">
        <v>7.3214380609522081E-2</v>
      </c>
      <c r="V101" s="370">
        <v>0.16913108888831527</v>
      </c>
      <c r="W101" s="370">
        <v>2.8697754602483738</v>
      </c>
      <c r="X101" s="370">
        <v>-0.18426192509773509</v>
      </c>
      <c r="Y101" s="370"/>
      <c r="Z101" s="370">
        <v>28.088852256595793</v>
      </c>
      <c r="AA101" s="370">
        <v>22.6929185318814</v>
      </c>
      <c r="AB101" s="370">
        <v>27.455374227526701</v>
      </c>
      <c r="AC101" s="370">
        <v>34.281895620114597</v>
      </c>
      <c r="AD101" s="403">
        <v>22.466875000000002</v>
      </c>
      <c r="AE101" s="403">
        <v>23.62585</v>
      </c>
      <c r="AF101" s="403">
        <v>25.708850000000002</v>
      </c>
      <c r="AG101" s="403">
        <v>28.944712925925899</v>
      </c>
      <c r="AH101" s="403">
        <v>32.246000000000002</v>
      </c>
      <c r="AI101" s="403">
        <v>34.366</v>
      </c>
      <c r="AJ101" s="403">
        <v>35.542025000000002</v>
      </c>
      <c r="AK101" s="403">
        <v>3.2537959961335301</v>
      </c>
      <c r="AL101" s="311" t="s">
        <v>4483</v>
      </c>
    </row>
    <row r="102" spans="1:38">
      <c r="A102" s="81" t="s">
        <v>8149</v>
      </c>
      <c r="B102" s="370" t="s">
        <v>4538</v>
      </c>
      <c r="C102" s="370" t="s">
        <v>4539</v>
      </c>
      <c r="D102" s="370" t="s">
        <v>4539</v>
      </c>
      <c r="E102" s="370" t="s">
        <v>4540</v>
      </c>
      <c r="F102" s="370">
        <v>4776761</v>
      </c>
      <c r="G102" s="370">
        <v>1255011</v>
      </c>
      <c r="H102" s="370">
        <v>1637360</v>
      </c>
      <c r="I102" s="370">
        <v>305232</v>
      </c>
      <c r="J102" s="370">
        <v>15177117</v>
      </c>
      <c r="K102" s="370">
        <v>1356857</v>
      </c>
      <c r="L102" s="370">
        <v>153160</v>
      </c>
      <c r="M102" s="370">
        <v>177999</v>
      </c>
      <c r="N102" s="370">
        <v>90334</v>
      </c>
      <c r="O102" s="370">
        <v>148213</v>
      </c>
      <c r="P102" s="370">
        <v>651973.68799999997</v>
      </c>
      <c r="Q102" s="370"/>
      <c r="R102" s="370"/>
      <c r="S102" s="370">
        <v>23.635296767874632</v>
      </c>
      <c r="T102" s="370">
        <v>0.7244435125130092</v>
      </c>
      <c r="U102" s="370">
        <v>7.4498130030112367E-2</v>
      </c>
      <c r="V102" s="370">
        <v>0.16205511602037689</v>
      </c>
      <c r="W102" s="370">
        <v>2.9206926638599482</v>
      </c>
      <c r="X102" s="370">
        <v>-0.14611707112530592</v>
      </c>
      <c r="Y102" s="370"/>
      <c r="Z102" s="370">
        <v>29.024309688671501</v>
      </c>
      <c r="AA102" s="370">
        <v>22.9716046590917</v>
      </c>
      <c r="AB102" s="370">
        <v>29.381409324144201</v>
      </c>
      <c r="AC102" s="370">
        <v>37.214163293696899</v>
      </c>
      <c r="AD102" s="403">
        <v>23.317975000000001</v>
      </c>
      <c r="AE102" s="403">
        <v>24.47</v>
      </c>
      <c r="AF102" s="403">
        <v>26.62</v>
      </c>
      <c r="AG102" s="403">
        <v>29.9214202592593</v>
      </c>
      <c r="AH102" s="403">
        <v>33.271000000000001</v>
      </c>
      <c r="AI102" s="403">
        <v>35.398049999999998</v>
      </c>
      <c r="AJ102" s="403">
        <v>36.536099999999998</v>
      </c>
      <c r="AK102" s="403">
        <v>3.2974952403816999</v>
      </c>
      <c r="AL102" s="311" t="s">
        <v>4483</v>
      </c>
    </row>
    <row r="103" spans="1:38">
      <c r="A103" s="81" t="s">
        <v>8150</v>
      </c>
      <c r="B103" s="370" t="s">
        <v>4541</v>
      </c>
      <c r="C103" s="370" t="s">
        <v>4542</v>
      </c>
      <c r="D103" s="370" t="s">
        <v>4542</v>
      </c>
      <c r="E103" s="370" t="s">
        <v>4543</v>
      </c>
      <c r="F103" s="370">
        <v>1301658</v>
      </c>
      <c r="G103" s="370">
        <v>305379</v>
      </c>
      <c r="H103" s="370">
        <v>401117</v>
      </c>
      <c r="I103" s="370">
        <v>75811</v>
      </c>
      <c r="J103" s="370">
        <v>3643282</v>
      </c>
      <c r="K103" s="370">
        <v>346179</v>
      </c>
      <c r="L103" s="370">
        <v>76886</v>
      </c>
      <c r="M103" s="370">
        <v>93603</v>
      </c>
      <c r="N103" s="370">
        <v>58071</v>
      </c>
      <c r="O103" s="370">
        <v>99768</v>
      </c>
      <c r="P103" s="370">
        <v>539188.43799999997</v>
      </c>
      <c r="Q103" s="370"/>
      <c r="R103" s="370"/>
      <c r="S103" s="370">
        <v>23.717326150832516</v>
      </c>
      <c r="T103" s="370">
        <v>0.72939052854886988</v>
      </c>
      <c r="U103" s="370">
        <v>0.19231992959203023</v>
      </c>
      <c r="V103" s="370">
        <v>0.16394489421950104</v>
      </c>
      <c r="W103" s="370">
        <v>2.8473039763718204</v>
      </c>
      <c r="X103" s="370">
        <v>-5.2659680140275444E-2</v>
      </c>
      <c r="Y103" s="370"/>
      <c r="Z103" s="370">
        <v>29.226472174682574</v>
      </c>
      <c r="AA103" s="370">
        <v>24.433387214567201</v>
      </c>
      <c r="AB103" s="370">
        <v>29.822345050967101</v>
      </c>
      <c r="AC103" s="370">
        <v>36.757457505055797</v>
      </c>
      <c r="AD103" s="403">
        <v>23.41395</v>
      </c>
      <c r="AE103" s="403">
        <v>24.619949999999999</v>
      </c>
      <c r="AF103" s="403">
        <v>26.895</v>
      </c>
      <c r="AG103" s="403">
        <v>30.151480296296299</v>
      </c>
      <c r="AH103" s="403">
        <v>33.500149999999998</v>
      </c>
      <c r="AI103" s="403">
        <v>35.65305</v>
      </c>
      <c r="AJ103" s="403">
        <v>36.7791</v>
      </c>
      <c r="AK103" s="403">
        <v>3.3069479868374598</v>
      </c>
      <c r="AL103" s="311" t="s">
        <v>4483</v>
      </c>
    </row>
    <row r="104" spans="1:38">
      <c r="A104" s="81" t="s">
        <v>8151</v>
      </c>
      <c r="B104" s="370" t="s">
        <v>4544</v>
      </c>
      <c r="C104" s="370" t="s">
        <v>4545</v>
      </c>
      <c r="D104" s="370" t="s">
        <v>4545</v>
      </c>
      <c r="E104" s="370" t="s">
        <v>4546</v>
      </c>
      <c r="F104" s="370">
        <v>3584789</v>
      </c>
      <c r="G104" s="370">
        <v>1029933</v>
      </c>
      <c r="H104" s="370">
        <v>1304432</v>
      </c>
      <c r="I104" s="370">
        <v>278380</v>
      </c>
      <c r="J104" s="370">
        <v>13324974</v>
      </c>
      <c r="K104" s="370">
        <v>1188923</v>
      </c>
      <c r="L104" s="370">
        <v>248835</v>
      </c>
      <c r="M104" s="370">
        <v>355263</v>
      </c>
      <c r="N104" s="370">
        <v>172550</v>
      </c>
      <c r="O104" s="370">
        <v>289936</v>
      </c>
      <c r="P104" s="370">
        <v>1348456.25</v>
      </c>
      <c r="Q104" s="370"/>
      <c r="R104" s="370"/>
      <c r="S104" s="370">
        <v>23.762230166503429</v>
      </c>
      <c r="T104" s="370">
        <v>0.72908391790130012</v>
      </c>
      <c r="U104" s="370">
        <v>0.15343316795281808</v>
      </c>
      <c r="V104" s="370">
        <v>0.15255442368679162</v>
      </c>
      <c r="W104" s="370">
        <v>3.0190827953896568</v>
      </c>
      <c r="X104" s="370">
        <v>-0.22568705915718956</v>
      </c>
      <c r="Y104" s="370"/>
      <c r="Z104" s="370">
        <v>29.213982278654733</v>
      </c>
      <c r="AA104" s="370">
        <v>25.018345422713502</v>
      </c>
      <c r="AB104" s="370">
        <v>29.477459516387601</v>
      </c>
      <c r="AC104" s="370">
        <v>35.843925077468299</v>
      </c>
      <c r="AD104" s="403">
        <v>23.452000000000002</v>
      </c>
      <c r="AE104" s="403">
        <v>24.688949999999998</v>
      </c>
      <c r="AF104" s="403">
        <v>26.891999999999999</v>
      </c>
      <c r="AG104" s="403">
        <v>30.153666851851899</v>
      </c>
      <c r="AH104" s="403">
        <v>33.491999999999997</v>
      </c>
      <c r="AI104" s="403">
        <v>35.610050000000001</v>
      </c>
      <c r="AJ104" s="403">
        <v>36.720025</v>
      </c>
      <c r="AK104" s="403">
        <v>3.30030701573371</v>
      </c>
      <c r="AL104" s="311" t="s">
        <v>4483</v>
      </c>
    </row>
    <row r="105" spans="1:38">
      <c r="A105" s="81" t="s">
        <v>8152</v>
      </c>
      <c r="B105" s="370" t="s">
        <v>4547</v>
      </c>
      <c r="C105" s="370" t="s">
        <v>4548</v>
      </c>
      <c r="D105" s="370" t="s">
        <v>4548</v>
      </c>
      <c r="E105" s="370" t="s">
        <v>4549</v>
      </c>
      <c r="F105" s="370">
        <v>2020376</v>
      </c>
      <c r="G105" s="370">
        <v>532940</v>
      </c>
      <c r="H105" s="370">
        <v>724945</v>
      </c>
      <c r="I105" s="370">
        <v>116701</v>
      </c>
      <c r="J105" s="370">
        <v>5453032</v>
      </c>
      <c r="K105" s="370">
        <v>516968</v>
      </c>
      <c r="L105" s="370">
        <v>33772</v>
      </c>
      <c r="M105" s="370">
        <v>42383</v>
      </c>
      <c r="N105" s="370">
        <v>27065</v>
      </c>
      <c r="O105" s="370">
        <v>32388</v>
      </c>
      <c r="P105" s="370">
        <v>173362.09400000001</v>
      </c>
      <c r="Q105" s="370"/>
      <c r="R105" s="370"/>
      <c r="S105" s="370">
        <v>23.883506366307543</v>
      </c>
      <c r="T105" s="370">
        <v>0.71825282281129699</v>
      </c>
      <c r="U105" s="370">
        <v>5.3622003074544532E-2</v>
      </c>
      <c r="V105" s="370">
        <v>0.18715636252336074</v>
      </c>
      <c r="W105" s="370">
        <v>2.799043178178406</v>
      </c>
      <c r="X105" s="370">
        <v>-4.935262172146837E-2</v>
      </c>
      <c r="Y105" s="370"/>
      <c r="Z105" s="370">
        <v>28.769370158027947</v>
      </c>
      <c r="AA105" s="370">
        <v>22.601984780796599</v>
      </c>
      <c r="AB105" s="370">
        <v>28.480051433489301</v>
      </c>
      <c r="AC105" s="370">
        <v>35.787617470436103</v>
      </c>
      <c r="AD105" s="403">
        <v>23.050850000000001</v>
      </c>
      <c r="AE105" s="403">
        <v>24.31485</v>
      </c>
      <c r="AF105" s="403">
        <v>26.436</v>
      </c>
      <c r="AG105" s="403">
        <v>29.672749259259302</v>
      </c>
      <c r="AH105" s="403">
        <v>32.970999999999997</v>
      </c>
      <c r="AI105" s="403">
        <v>35.120150000000002</v>
      </c>
      <c r="AJ105" s="403">
        <v>36.208024999999999</v>
      </c>
      <c r="AK105" s="403">
        <v>3.26865758552966</v>
      </c>
      <c r="AL105" s="311" t="s">
        <v>4483</v>
      </c>
    </row>
    <row r="106" spans="1:38">
      <c r="A106" s="81" t="s">
        <v>8153</v>
      </c>
      <c r="B106" s="370" t="s">
        <v>4550</v>
      </c>
      <c r="C106" s="370" t="s">
        <v>4551</v>
      </c>
      <c r="D106" s="370" t="s">
        <v>4551</v>
      </c>
      <c r="E106" s="370" t="s">
        <v>4552</v>
      </c>
      <c r="F106" s="370">
        <v>2743784</v>
      </c>
      <c r="G106" s="370">
        <v>755354</v>
      </c>
      <c r="H106" s="370">
        <v>967731</v>
      </c>
      <c r="I106" s="370">
        <v>198182</v>
      </c>
      <c r="J106" s="370">
        <v>8750857</v>
      </c>
      <c r="K106" s="370">
        <v>864390</v>
      </c>
      <c r="L106" s="370">
        <v>80989</v>
      </c>
      <c r="M106" s="370">
        <v>76973</v>
      </c>
      <c r="N106" s="370">
        <v>53207</v>
      </c>
      <c r="O106" s="370">
        <v>100235</v>
      </c>
      <c r="P106" s="370">
        <v>73740.007800000007</v>
      </c>
      <c r="Q106" s="370"/>
      <c r="R106" s="370"/>
      <c r="S106" s="370">
        <v>23.948564152791381</v>
      </c>
      <c r="T106" s="370">
        <v>0.72884170592431152</v>
      </c>
      <c r="U106" s="370">
        <v>4.2156738760336987E-2</v>
      </c>
      <c r="V106" s="370">
        <v>0.16653791604638976</v>
      </c>
      <c r="W106" s="370">
        <v>2.9233528600033414</v>
      </c>
      <c r="X106" s="370">
        <v>-0.13094300234678835</v>
      </c>
      <c r="Y106" s="370"/>
      <c r="Z106" s="370">
        <v>29.204111971716557</v>
      </c>
      <c r="AA106" s="370">
        <v>23.458428195388802</v>
      </c>
      <c r="AB106" s="370">
        <v>28.683901405934002</v>
      </c>
      <c r="AC106" s="370">
        <v>35.1626860544321</v>
      </c>
      <c r="AD106" s="403">
        <v>23.568999999999999</v>
      </c>
      <c r="AE106" s="403">
        <v>24.774000000000001</v>
      </c>
      <c r="AF106" s="403">
        <v>26.903849999999998</v>
      </c>
      <c r="AG106" s="403">
        <v>30.1685118518519</v>
      </c>
      <c r="AH106" s="403">
        <v>33.479999999999997</v>
      </c>
      <c r="AI106" s="403">
        <v>35.619050000000001</v>
      </c>
      <c r="AJ106" s="403">
        <v>36.767150000000001</v>
      </c>
      <c r="AK106" s="403">
        <v>3.2755865711496699</v>
      </c>
      <c r="AL106" s="311" t="s">
        <v>4483</v>
      </c>
    </row>
    <row r="107" spans="1:38">
      <c r="A107" s="81" t="s">
        <v>8154</v>
      </c>
      <c r="B107" s="370" t="s">
        <v>4553</v>
      </c>
      <c r="C107" s="370" t="s">
        <v>4554</v>
      </c>
      <c r="D107" s="370" t="s">
        <v>4554</v>
      </c>
      <c r="E107" s="370" t="s">
        <v>4555</v>
      </c>
      <c r="F107" s="370">
        <v>3099613</v>
      </c>
      <c r="G107" s="370">
        <v>782689</v>
      </c>
      <c r="H107" s="370">
        <v>1134708</v>
      </c>
      <c r="I107" s="370">
        <v>208566</v>
      </c>
      <c r="J107" s="370">
        <v>9299170</v>
      </c>
      <c r="K107" s="370">
        <v>998573</v>
      </c>
      <c r="L107" s="370">
        <v>118765</v>
      </c>
      <c r="M107" s="370">
        <v>152756</v>
      </c>
      <c r="N107" s="370">
        <v>83841</v>
      </c>
      <c r="O107" s="370">
        <v>141425</v>
      </c>
      <c r="P107" s="370">
        <v>805736.375</v>
      </c>
      <c r="Q107" s="370"/>
      <c r="R107" s="370"/>
      <c r="S107" s="371">
        <v>23.97927395411606</v>
      </c>
      <c r="T107" s="371">
        <v>0.74950232610538015</v>
      </c>
      <c r="U107" s="370">
        <v>0.12285993651462307</v>
      </c>
      <c r="V107" s="370">
        <v>0.17112148339633923</v>
      </c>
      <c r="W107" s="370">
        <v>2.8904111936371337</v>
      </c>
      <c r="X107" s="370">
        <v>-1.2505578438189335E-2</v>
      </c>
      <c r="Y107" s="370"/>
      <c r="Z107" s="370">
        <v>30.03447217630843</v>
      </c>
      <c r="AA107" s="370">
        <v>24.708202311824099</v>
      </c>
      <c r="AB107" s="370">
        <v>30.2969939135291</v>
      </c>
      <c r="AC107" s="370">
        <v>36.793567141221402</v>
      </c>
      <c r="AD107" s="403">
        <v>24.344950000000001</v>
      </c>
      <c r="AE107" s="403">
        <v>25.6008</v>
      </c>
      <c r="AF107" s="403">
        <v>27.824999999999999</v>
      </c>
      <c r="AG107" s="403">
        <v>31.095620407407399</v>
      </c>
      <c r="AH107" s="403">
        <v>34.475149999999999</v>
      </c>
      <c r="AI107" s="403">
        <v>36.562100000000001</v>
      </c>
      <c r="AJ107" s="403">
        <v>37.701099999999997</v>
      </c>
      <c r="AK107" s="403">
        <v>3.3138692427092802</v>
      </c>
      <c r="AL107" s="311" t="s">
        <v>4483</v>
      </c>
    </row>
    <row r="108" spans="1:38">
      <c r="A108" s="81" t="s">
        <v>8155</v>
      </c>
      <c r="B108" s="370" t="s">
        <v>4556</v>
      </c>
      <c r="C108" s="370" t="s">
        <v>4557</v>
      </c>
      <c r="D108" s="370" t="s">
        <v>4557</v>
      </c>
      <c r="E108" s="370" t="s">
        <v>4558</v>
      </c>
      <c r="F108" s="370">
        <v>1603419</v>
      </c>
      <c r="G108" s="370">
        <v>510555</v>
      </c>
      <c r="H108" s="370">
        <v>752743</v>
      </c>
      <c r="I108" s="370">
        <v>142341</v>
      </c>
      <c r="J108" s="370">
        <v>7623286</v>
      </c>
      <c r="K108" s="370">
        <v>772944</v>
      </c>
      <c r="L108" s="370">
        <v>119678</v>
      </c>
      <c r="M108" s="370">
        <v>155433</v>
      </c>
      <c r="N108" s="370">
        <v>93339</v>
      </c>
      <c r="O108" s="370">
        <v>153841</v>
      </c>
      <c r="P108" s="370">
        <v>809806.93799999997</v>
      </c>
      <c r="Q108" s="370"/>
      <c r="R108" s="370"/>
      <c r="S108" s="371">
        <v>24.031095816464237</v>
      </c>
      <c r="T108" s="371">
        <v>0.76564813000009635</v>
      </c>
      <c r="U108" s="370">
        <v>0.14874827782062647</v>
      </c>
      <c r="V108" s="370">
        <v>0.14340520159981734</v>
      </c>
      <c r="W108" s="370">
        <v>3.158884194770005</v>
      </c>
      <c r="X108" s="370">
        <v>-0.21219261908089937</v>
      </c>
      <c r="Y108" s="370"/>
      <c r="Z108" s="370">
        <v>30.667599068570521</v>
      </c>
      <c r="AA108" s="370">
        <v>27.5736625652792</v>
      </c>
      <c r="AB108" s="370">
        <v>31.715478191325101</v>
      </c>
      <c r="AC108" s="370">
        <v>38.263439481746197</v>
      </c>
      <c r="AD108" s="403">
        <v>25.015975000000001</v>
      </c>
      <c r="AE108" s="403">
        <v>26.271000000000001</v>
      </c>
      <c r="AF108" s="403">
        <v>28.456</v>
      </c>
      <c r="AG108" s="403">
        <v>31.751132962962998</v>
      </c>
      <c r="AH108" s="403">
        <v>35.100999999999999</v>
      </c>
      <c r="AI108" s="403">
        <v>37.351100000000002</v>
      </c>
      <c r="AJ108" s="403">
        <v>38.4771</v>
      </c>
      <c r="AK108" s="403">
        <v>3.33779930151834</v>
      </c>
      <c r="AL108" s="311" t="s">
        <v>4483</v>
      </c>
    </row>
    <row r="109" spans="1:38">
      <c r="A109" s="81" t="s">
        <v>8156</v>
      </c>
      <c r="B109" s="370" t="s">
        <v>4559</v>
      </c>
      <c r="C109" s="370" t="s">
        <v>4560</v>
      </c>
      <c r="D109" s="370" t="s">
        <v>4560</v>
      </c>
      <c r="E109" s="370" t="s">
        <v>4561</v>
      </c>
      <c r="F109" s="370">
        <v>1190489</v>
      </c>
      <c r="G109" s="370">
        <v>325195</v>
      </c>
      <c r="H109" s="370">
        <v>417847</v>
      </c>
      <c r="I109" s="370">
        <v>77957</v>
      </c>
      <c r="J109" s="370">
        <v>3370422</v>
      </c>
      <c r="K109" s="370">
        <v>345383</v>
      </c>
      <c r="L109" s="370">
        <v>52968</v>
      </c>
      <c r="M109" s="370">
        <v>61488</v>
      </c>
      <c r="N109" s="370">
        <v>43266</v>
      </c>
      <c r="O109" s="370">
        <v>55180</v>
      </c>
      <c r="P109" s="370">
        <v>273435</v>
      </c>
      <c r="Q109" s="370"/>
      <c r="R109" s="370"/>
      <c r="S109" s="371">
        <v>24.272240215924427</v>
      </c>
      <c r="T109" s="371">
        <v>0.7211933997609703</v>
      </c>
      <c r="U109" s="370">
        <v>0.12609991964755901</v>
      </c>
      <c r="V109" s="370">
        <v>0.18096417654366379</v>
      </c>
      <c r="W109" s="370">
        <v>2.8386848725916414</v>
      </c>
      <c r="X109" s="370">
        <v>-7.7205656476416529E-2</v>
      </c>
      <c r="Y109" s="370"/>
      <c r="Z109" s="370">
        <v>28.890739253997889</v>
      </c>
      <c r="AA109" s="370">
        <v>24.1837722856624</v>
      </c>
      <c r="AB109" s="370">
        <v>28.945616910929701</v>
      </c>
      <c r="AC109" s="370">
        <v>35.259847369929503</v>
      </c>
      <c r="AD109" s="403">
        <v>23.206</v>
      </c>
      <c r="AE109" s="403">
        <v>24.372</v>
      </c>
      <c r="AF109" s="403">
        <v>26.524999999999999</v>
      </c>
      <c r="AG109" s="403">
        <v>29.7952524074074</v>
      </c>
      <c r="AH109" s="403">
        <v>33.098149999999997</v>
      </c>
      <c r="AI109" s="403">
        <v>35.225000000000001</v>
      </c>
      <c r="AJ109" s="403">
        <v>36.349024999999997</v>
      </c>
      <c r="AK109" s="403">
        <v>3.2660340293929502</v>
      </c>
      <c r="AL109" s="311" t="s">
        <v>4483</v>
      </c>
    </row>
    <row r="110" spans="1:38">
      <c r="A110" s="81" t="s">
        <v>8157</v>
      </c>
      <c r="B110" s="370" t="s">
        <v>4562</v>
      </c>
      <c r="C110" s="370" t="s">
        <v>4563</v>
      </c>
      <c r="D110" s="370" t="s">
        <v>4563</v>
      </c>
      <c r="E110" s="370" t="s">
        <v>4564</v>
      </c>
      <c r="F110" s="370">
        <v>1845023</v>
      </c>
      <c r="G110" s="370">
        <v>470320</v>
      </c>
      <c r="H110" s="370">
        <v>619448</v>
      </c>
      <c r="I110" s="370">
        <v>111431</v>
      </c>
      <c r="J110" s="370">
        <v>5730975</v>
      </c>
      <c r="K110" s="370">
        <v>554829</v>
      </c>
      <c r="L110" s="370">
        <v>58198</v>
      </c>
      <c r="M110" s="370">
        <v>69777</v>
      </c>
      <c r="N110" s="370">
        <v>38432</v>
      </c>
      <c r="O110" s="370">
        <v>68014</v>
      </c>
      <c r="P110" s="370">
        <v>240635.42199999999</v>
      </c>
      <c r="Q110" s="370"/>
      <c r="R110" s="370"/>
      <c r="S110" s="371">
        <v>24.354464237516872</v>
      </c>
      <c r="T110" s="371">
        <v>0.73216827977686005</v>
      </c>
      <c r="U110" s="370">
        <v>7.6547537338588739E-2</v>
      </c>
      <c r="V110" s="370">
        <v>0.16043789484256918</v>
      </c>
      <c r="W110" s="370">
        <v>2.9132714589522144</v>
      </c>
      <c r="X110" s="370">
        <v>-0.10728733987452754</v>
      </c>
      <c r="Y110" s="370"/>
      <c r="Z110" s="370">
        <v>29.339386224750683</v>
      </c>
      <c r="AA110" s="370">
        <v>23.059826138113401</v>
      </c>
      <c r="AB110" s="370">
        <v>30.036716799703299</v>
      </c>
      <c r="AC110" s="370">
        <v>36.522781106001901</v>
      </c>
      <c r="AD110" s="403">
        <v>23.595974999999999</v>
      </c>
      <c r="AE110" s="403">
        <v>24.871949999999998</v>
      </c>
      <c r="AF110" s="403">
        <v>27.010999999999999</v>
      </c>
      <c r="AG110" s="403">
        <v>30.2820398888889</v>
      </c>
      <c r="AH110" s="403">
        <v>33.594999999999999</v>
      </c>
      <c r="AI110" s="403">
        <v>35.753149999999998</v>
      </c>
      <c r="AJ110" s="403">
        <v>36.866124999999997</v>
      </c>
      <c r="AK110" s="403">
        <v>3.3016539334475201</v>
      </c>
      <c r="AL110" s="311" t="s">
        <v>4483</v>
      </c>
    </row>
    <row r="111" spans="1:38">
      <c r="A111" s="81" t="s">
        <v>8158</v>
      </c>
      <c r="B111" s="370" t="s">
        <v>4565</v>
      </c>
      <c r="C111" s="370" t="s">
        <v>4566</v>
      </c>
      <c r="D111" s="370" t="s">
        <v>4566</v>
      </c>
      <c r="E111" s="370" t="s">
        <v>4567</v>
      </c>
      <c r="F111" s="370">
        <v>617262</v>
      </c>
      <c r="G111" s="370">
        <v>157933</v>
      </c>
      <c r="H111" s="370">
        <v>241503</v>
      </c>
      <c r="I111" s="370">
        <v>50764</v>
      </c>
      <c r="J111" s="370">
        <v>2299823</v>
      </c>
      <c r="K111" s="370">
        <v>220889</v>
      </c>
      <c r="L111" s="370">
        <v>57739</v>
      </c>
      <c r="M111" s="370">
        <v>75615</v>
      </c>
      <c r="N111" s="370">
        <v>25744</v>
      </c>
      <c r="O111" s="370">
        <v>97383</v>
      </c>
      <c r="P111" s="370">
        <v>413992.625</v>
      </c>
      <c r="Q111" s="370"/>
      <c r="R111" s="370"/>
      <c r="S111" s="371">
        <v>24.492839378238344</v>
      </c>
      <c r="T111" s="371">
        <v>0.76466161716255221</v>
      </c>
      <c r="U111" s="370">
        <v>0.22572615117185477</v>
      </c>
      <c r="V111" s="370">
        <v>0.15153595932831401</v>
      </c>
      <c r="W111" s="370">
        <v>3.0310901868192568</v>
      </c>
      <c r="X111" s="370">
        <v>-8.8651101345745609E-2</v>
      </c>
      <c r="Y111" s="370"/>
      <c r="Z111" s="370">
        <v>30.629299501440176</v>
      </c>
      <c r="AA111" s="370">
        <v>25.830086359073501</v>
      </c>
      <c r="AB111" s="370">
        <v>32.127625197130698</v>
      </c>
      <c r="AC111" s="370">
        <v>38.6683953690926</v>
      </c>
      <c r="AD111" s="403">
        <v>24.918975</v>
      </c>
      <c r="AE111" s="403">
        <v>26.197949999999999</v>
      </c>
      <c r="AF111" s="403">
        <v>28.422000000000001</v>
      </c>
      <c r="AG111" s="403">
        <v>31.740483555555599</v>
      </c>
      <c r="AH111" s="403">
        <v>35.107149999999997</v>
      </c>
      <c r="AI111" s="403">
        <v>37.338050000000003</v>
      </c>
      <c r="AJ111" s="403">
        <v>38.486024999999998</v>
      </c>
      <c r="AK111" s="403">
        <v>3.3410192783070198</v>
      </c>
      <c r="AL111" s="311" t="s">
        <v>4483</v>
      </c>
    </row>
    <row r="112" spans="1:38">
      <c r="A112" s="81" t="s">
        <v>8159</v>
      </c>
      <c r="B112" s="370" t="s">
        <v>4568</v>
      </c>
      <c r="C112" s="370" t="s">
        <v>4569</v>
      </c>
      <c r="D112" s="370" t="s">
        <v>4569</v>
      </c>
      <c r="E112" s="370" t="s">
        <v>4570</v>
      </c>
      <c r="F112" s="370">
        <v>13112849</v>
      </c>
      <c r="G112" s="370">
        <v>3585683</v>
      </c>
      <c r="H112" s="370">
        <v>4820811</v>
      </c>
      <c r="I112" s="370">
        <v>889215</v>
      </c>
      <c r="J112" s="370">
        <v>38342876</v>
      </c>
      <c r="K112" s="370">
        <v>3994301</v>
      </c>
      <c r="L112" s="370">
        <v>258142</v>
      </c>
      <c r="M112" s="370">
        <v>412717</v>
      </c>
      <c r="N112" s="370">
        <v>189223</v>
      </c>
      <c r="O112" s="370">
        <v>358733</v>
      </c>
      <c r="P112" s="370">
        <v>1509729.88</v>
      </c>
      <c r="Q112" s="370"/>
      <c r="R112" s="370"/>
      <c r="S112" s="371">
        <v>24.534835492227977</v>
      </c>
      <c r="T112" s="371">
        <v>0.73019711798561471</v>
      </c>
      <c r="U112" s="370">
        <v>6.6434148649789776E-2</v>
      </c>
      <c r="V112" s="370">
        <v>0.18003465853138637</v>
      </c>
      <c r="W112" s="370">
        <v>2.8610943716987691</v>
      </c>
      <c r="X112" s="370">
        <v>-6.3162553247559927E-2</v>
      </c>
      <c r="Y112" s="370"/>
      <c r="Z112" s="370">
        <v>29.259303831838942</v>
      </c>
      <c r="AA112" s="370">
        <v>24.112581307770899</v>
      </c>
      <c r="AB112" s="370">
        <v>29.298076757014002</v>
      </c>
      <c r="AC112" s="370">
        <v>36.302483639331399</v>
      </c>
      <c r="AD112" s="403">
        <v>23.498550000000002</v>
      </c>
      <c r="AE112" s="403">
        <v>24.760950000000001</v>
      </c>
      <c r="AF112" s="403">
        <v>26.917000000000002</v>
      </c>
      <c r="AG112" s="403">
        <v>30.179299</v>
      </c>
      <c r="AH112" s="403">
        <v>33.495150000000002</v>
      </c>
      <c r="AI112" s="403">
        <v>35.655999999999999</v>
      </c>
      <c r="AJ112" s="403">
        <v>36.798999999999999</v>
      </c>
      <c r="AK112" s="403">
        <v>3.2999681466977999</v>
      </c>
      <c r="AL112" s="311" t="s">
        <v>4483</v>
      </c>
    </row>
    <row r="113" spans="1:38">
      <c r="A113" s="81" t="s">
        <v>8160</v>
      </c>
      <c r="B113" s="370" t="s">
        <v>4571</v>
      </c>
      <c r="C113" s="370" t="s">
        <v>4572</v>
      </c>
      <c r="D113" s="370" t="s">
        <v>4572</v>
      </c>
      <c r="E113" s="370" t="s">
        <v>4573</v>
      </c>
      <c r="F113" s="370">
        <v>22507996</v>
      </c>
      <c r="G113" s="370">
        <v>6850612</v>
      </c>
      <c r="H113" s="370">
        <v>8989775</v>
      </c>
      <c r="I113" s="370">
        <v>1815351</v>
      </c>
      <c r="J113" s="370">
        <v>73212376</v>
      </c>
      <c r="K113" s="370">
        <v>7941823</v>
      </c>
      <c r="L113" s="370">
        <v>576604</v>
      </c>
      <c r="M113" s="370">
        <v>877928</v>
      </c>
      <c r="N113" s="370">
        <v>390200</v>
      </c>
      <c r="O113" s="370">
        <v>706921</v>
      </c>
      <c r="P113" s="370">
        <v>2868372</v>
      </c>
      <c r="Q113" s="370"/>
      <c r="R113" s="370"/>
      <c r="S113" s="371">
        <v>24.733433937823833</v>
      </c>
      <c r="T113" s="371">
        <v>0.73237247095533831</v>
      </c>
      <c r="U113" s="370">
        <v>6.8928646856402112E-2</v>
      </c>
      <c r="V113" s="370">
        <v>0.17868383014959316</v>
      </c>
      <c r="W113" s="370">
        <v>2.9253136962035118</v>
      </c>
      <c r="X113" s="370">
        <v>-0.11849397061120559</v>
      </c>
      <c r="Y113" s="370"/>
      <c r="Z113" s="370">
        <v>29.347669573121308</v>
      </c>
      <c r="AA113" s="370">
        <v>24.235595297291301</v>
      </c>
      <c r="AB113" s="370">
        <v>29.568525270515199</v>
      </c>
      <c r="AC113" s="370">
        <v>35.724667558719801</v>
      </c>
      <c r="AD113" s="403">
        <v>23.672799999999999</v>
      </c>
      <c r="AE113" s="403">
        <v>24.862950000000001</v>
      </c>
      <c r="AF113" s="403">
        <v>27.040849999999999</v>
      </c>
      <c r="AG113" s="403">
        <v>30.257140518518501</v>
      </c>
      <c r="AH113" s="403">
        <v>33.548999999999999</v>
      </c>
      <c r="AI113" s="403">
        <v>35.70205</v>
      </c>
      <c r="AJ113" s="403">
        <v>36.821024999999999</v>
      </c>
      <c r="AK113" s="403">
        <v>3.25907809203134</v>
      </c>
      <c r="AL113" s="311" t="s">
        <v>4483</v>
      </c>
    </row>
    <row r="114" spans="1:38">
      <c r="A114" s="81" t="s">
        <v>8161</v>
      </c>
      <c r="B114" s="370" t="s">
        <v>4574</v>
      </c>
      <c r="C114" s="370" t="s">
        <v>4575</v>
      </c>
      <c r="D114" s="370" t="s">
        <v>4575</v>
      </c>
      <c r="E114" s="370" t="s">
        <v>4576</v>
      </c>
      <c r="F114" s="370">
        <v>533990</v>
      </c>
      <c r="G114" s="370">
        <v>122162</v>
      </c>
      <c r="H114" s="370">
        <v>178270</v>
      </c>
      <c r="I114" s="370">
        <v>33931</v>
      </c>
      <c r="J114" s="370">
        <v>1305205</v>
      </c>
      <c r="K114" s="370">
        <v>129817</v>
      </c>
      <c r="L114" s="370">
        <v>31087</v>
      </c>
      <c r="M114" s="370">
        <v>36235</v>
      </c>
      <c r="N114" s="370">
        <v>28934</v>
      </c>
      <c r="O114" s="370">
        <v>45059</v>
      </c>
      <c r="P114" s="370">
        <v>156547.20300000001</v>
      </c>
      <c r="Q114" s="370"/>
      <c r="R114" s="370"/>
      <c r="S114" s="371">
        <v>24.991120879120885</v>
      </c>
      <c r="T114" s="371">
        <v>0.73682192253005296</v>
      </c>
      <c r="U114" s="370">
        <v>0.18580768319792018</v>
      </c>
      <c r="V114" s="370">
        <v>0.18897130924021624</v>
      </c>
      <c r="W114" s="370">
        <v>2.7440529657567696</v>
      </c>
      <c r="X114" s="370">
        <v>8.1043885024421947E-2</v>
      </c>
      <c r="Y114" s="370"/>
      <c r="Z114" s="370">
        <v>29.5275976584741</v>
      </c>
      <c r="AA114" s="370">
        <v>23.5711766420822</v>
      </c>
      <c r="AB114" s="370">
        <v>29.769751774369801</v>
      </c>
      <c r="AC114" s="370">
        <v>35.408697449948697</v>
      </c>
      <c r="AD114" s="403">
        <v>23.741975</v>
      </c>
      <c r="AE114" s="403">
        <v>25</v>
      </c>
      <c r="AF114" s="403">
        <v>27.216999999999999</v>
      </c>
      <c r="AG114" s="403">
        <v>30.498550333333299</v>
      </c>
      <c r="AH114" s="403">
        <v>33.838999999999999</v>
      </c>
      <c r="AI114" s="403">
        <v>35.957000000000001</v>
      </c>
      <c r="AJ114" s="403">
        <v>37.164050000000003</v>
      </c>
      <c r="AK114" s="403">
        <v>3.30706503985127</v>
      </c>
      <c r="AL114" s="311" t="s">
        <v>4483</v>
      </c>
    </row>
    <row r="115" spans="1:38">
      <c r="A115" s="81" t="s">
        <v>8162</v>
      </c>
      <c r="B115" s="370" t="s">
        <v>4577</v>
      </c>
      <c r="C115" s="370" t="s">
        <v>4578</v>
      </c>
      <c r="D115" s="370" t="s">
        <v>4578</v>
      </c>
      <c r="E115" s="370" t="s">
        <v>4579</v>
      </c>
      <c r="F115" s="370">
        <v>204753.546875</v>
      </c>
      <c r="G115" s="370">
        <v>61760.96875</v>
      </c>
      <c r="H115" s="370">
        <v>83914.671875</v>
      </c>
      <c r="I115" s="370">
        <v>18445.9296875</v>
      </c>
      <c r="J115" s="370">
        <v>680715.5625</v>
      </c>
      <c r="K115" s="370">
        <v>76512.2265625</v>
      </c>
      <c r="L115" s="370">
        <v>24814.4140625</v>
      </c>
      <c r="M115" s="370">
        <v>31808.240234375</v>
      </c>
      <c r="N115" s="370">
        <v>20681.466796875</v>
      </c>
      <c r="O115" s="370">
        <v>36217.8203125</v>
      </c>
      <c r="P115" s="370">
        <v>150343.6875</v>
      </c>
      <c r="Q115" s="370"/>
      <c r="R115" s="370"/>
      <c r="S115" s="371">
        <v>25.105318681318707</v>
      </c>
      <c r="T115" s="371">
        <v>0.74334042203522044</v>
      </c>
      <c r="U115" s="370">
        <v>0.27934668963016163</v>
      </c>
      <c r="V115" s="370">
        <v>0.17813174627248055</v>
      </c>
      <c r="W115" s="370">
        <v>2.9427499382341638</v>
      </c>
      <c r="X115" s="370">
        <v>-9.0639519536705127E-2</v>
      </c>
      <c r="Y115" s="370"/>
      <c r="Z115" s="370">
        <v>29.789242093278208</v>
      </c>
      <c r="AA115" s="370">
        <v>25.1394225384993</v>
      </c>
      <c r="AB115" s="370">
        <v>30.146213365775299</v>
      </c>
      <c r="AC115" s="370">
        <v>36.147778586466501</v>
      </c>
      <c r="AD115" s="403">
        <v>24.084975</v>
      </c>
      <c r="AE115" s="403">
        <v>25.373899999999999</v>
      </c>
      <c r="AF115" s="403">
        <v>27.47785</v>
      </c>
      <c r="AG115" s="403">
        <v>30.7689752592593</v>
      </c>
      <c r="AH115" s="403">
        <v>34.052999999999997</v>
      </c>
      <c r="AI115" s="403">
        <v>36.231000000000002</v>
      </c>
      <c r="AJ115" s="403">
        <v>37.391024999999999</v>
      </c>
      <c r="AK115" s="403">
        <v>3.2872245155297199</v>
      </c>
      <c r="AL115" s="311" t="s">
        <v>4483</v>
      </c>
    </row>
    <row r="116" spans="1:38">
      <c r="A116" s="81" t="s">
        <v>8163</v>
      </c>
      <c r="B116" s="370" t="s">
        <v>4580</v>
      </c>
      <c r="C116" s="370" t="s">
        <v>4581</v>
      </c>
      <c r="D116" s="370" t="s">
        <v>4581</v>
      </c>
      <c r="E116" s="370" t="s">
        <v>4582</v>
      </c>
      <c r="F116" s="370">
        <v>9781096</v>
      </c>
      <c r="G116" s="370">
        <v>2809222</v>
      </c>
      <c r="H116" s="370">
        <v>3444507</v>
      </c>
      <c r="I116" s="370">
        <v>625806</v>
      </c>
      <c r="J116" s="370">
        <v>30152684</v>
      </c>
      <c r="K116" s="370">
        <v>3111102</v>
      </c>
      <c r="L116" s="370">
        <v>246896</v>
      </c>
      <c r="M116" s="370">
        <v>341885</v>
      </c>
      <c r="N116" s="370">
        <v>171229</v>
      </c>
      <c r="O116" s="370">
        <v>333149</v>
      </c>
      <c r="P116" s="370">
        <v>1271358.6299999999</v>
      </c>
      <c r="Q116" s="370"/>
      <c r="R116" s="370"/>
      <c r="S116" s="370">
        <v>25.289129340714645</v>
      </c>
      <c r="T116" s="370">
        <v>0.71881452604073193</v>
      </c>
      <c r="U116" s="370">
        <v>7.271590147592906E-2</v>
      </c>
      <c r="V116" s="370">
        <v>0.17137433646807648</v>
      </c>
      <c r="W116" s="370">
        <v>2.8969952318121215</v>
      </c>
      <c r="X116" s="370">
        <v>-0.14505726501090699</v>
      </c>
      <c r="Y116" s="370"/>
      <c r="Z116" s="370">
        <v>28.792592190583356</v>
      </c>
      <c r="AA116" s="370">
        <v>21.8384607501335</v>
      </c>
      <c r="AB116" s="370">
        <v>28.666150538291301</v>
      </c>
      <c r="AC116" s="370">
        <v>34.155129087491801</v>
      </c>
      <c r="AD116" s="403">
        <v>22.976949999999999</v>
      </c>
      <c r="AE116" s="403">
        <v>24.270800000000001</v>
      </c>
      <c r="AF116" s="403">
        <v>26.472000000000001</v>
      </c>
      <c r="AG116" s="403">
        <v>29.711620074074101</v>
      </c>
      <c r="AH116" s="403">
        <v>33.008000000000003</v>
      </c>
      <c r="AI116" s="403">
        <v>35.144100000000002</v>
      </c>
      <c r="AJ116" s="403">
        <v>36.248275</v>
      </c>
      <c r="AK116" s="403">
        <v>3.2851719560355201</v>
      </c>
      <c r="AL116" s="311" t="s">
        <v>4483</v>
      </c>
    </row>
    <row r="117" spans="1:38">
      <c r="A117" s="81" t="s">
        <v>8164</v>
      </c>
      <c r="B117" s="370" t="s">
        <v>4583</v>
      </c>
      <c r="C117" s="370" t="s">
        <v>4584</v>
      </c>
      <c r="D117" s="370" t="s">
        <v>4584</v>
      </c>
      <c r="E117" s="370" t="s">
        <v>4585</v>
      </c>
      <c r="F117" s="370">
        <v>4076180</v>
      </c>
      <c r="G117" s="370">
        <v>1167560</v>
      </c>
      <c r="H117" s="370">
        <v>1413065</v>
      </c>
      <c r="I117" s="370">
        <v>269145</v>
      </c>
      <c r="J117" s="370">
        <v>13568454</v>
      </c>
      <c r="K117" s="370">
        <v>1286082</v>
      </c>
      <c r="L117" s="370">
        <v>174182</v>
      </c>
      <c r="M117" s="370">
        <v>216245</v>
      </c>
      <c r="N117" s="370">
        <v>97481</v>
      </c>
      <c r="O117" s="370">
        <v>185063</v>
      </c>
      <c r="P117" s="370">
        <v>772989.56299999997</v>
      </c>
      <c r="Q117" s="370"/>
      <c r="R117" s="370"/>
      <c r="S117" s="370">
        <v>25.359466532460999</v>
      </c>
      <c r="T117" s="370">
        <v>0.71769782864570586</v>
      </c>
      <c r="U117" s="370">
        <v>9.6304824735776146E-2</v>
      </c>
      <c r="V117" s="370">
        <v>0.16096479579600578</v>
      </c>
      <c r="W117" s="370">
        <v>2.9484773204785237</v>
      </c>
      <c r="X117" s="370">
        <v>-0.20100527336975071</v>
      </c>
      <c r="Y117" s="370"/>
      <c r="Z117" s="370">
        <v>28.746407649377993</v>
      </c>
      <c r="AA117" s="370">
        <v>24.124377701849401</v>
      </c>
      <c r="AB117" s="370">
        <v>28.392452026980799</v>
      </c>
      <c r="AC117" s="370">
        <v>34.000841558635102</v>
      </c>
      <c r="AD117" s="403">
        <v>23.062999999999999</v>
      </c>
      <c r="AE117" s="403">
        <v>24.249949999999998</v>
      </c>
      <c r="AF117" s="403">
        <v>26.443999999999999</v>
      </c>
      <c r="AG117" s="403">
        <v>29.676231444444401</v>
      </c>
      <c r="AH117" s="403">
        <v>32.959000000000003</v>
      </c>
      <c r="AI117" s="403">
        <v>35.081000000000003</v>
      </c>
      <c r="AJ117" s="403">
        <v>36.231000000000002</v>
      </c>
      <c r="AK117" s="403">
        <v>3.2586233152270401</v>
      </c>
      <c r="AL117" s="311" t="s">
        <v>4483</v>
      </c>
    </row>
    <row r="118" spans="1:38">
      <c r="A118" s="81" t="s">
        <v>8165</v>
      </c>
      <c r="B118" s="370" t="s">
        <v>4586</v>
      </c>
      <c r="C118" s="370" t="s">
        <v>4587</v>
      </c>
      <c r="D118" s="370" t="s">
        <v>4587</v>
      </c>
      <c r="E118" s="370" t="s">
        <v>4588</v>
      </c>
      <c r="F118" s="370">
        <v>5038867</v>
      </c>
      <c r="G118" s="370">
        <v>1485729</v>
      </c>
      <c r="H118" s="370">
        <v>1933270</v>
      </c>
      <c r="I118" s="370">
        <v>440617</v>
      </c>
      <c r="J118" s="370">
        <v>19013436</v>
      </c>
      <c r="K118" s="370">
        <v>1984906</v>
      </c>
      <c r="L118" s="370">
        <v>251353</v>
      </c>
      <c r="M118" s="370">
        <v>367322</v>
      </c>
      <c r="N118" s="370">
        <v>190115</v>
      </c>
      <c r="O118" s="370">
        <v>367436</v>
      </c>
      <c r="P118" s="370">
        <v>1227131</v>
      </c>
      <c r="Q118" s="370"/>
      <c r="R118" s="370"/>
      <c r="S118" s="370">
        <v>25.532671867136386</v>
      </c>
      <c r="T118" s="370">
        <v>0.74579118702949532</v>
      </c>
      <c r="U118" s="370">
        <v>0.11221834193382735</v>
      </c>
      <c r="V118" s="370">
        <v>0.15526681636520587</v>
      </c>
      <c r="W118" s="370">
        <v>3.0326794902134258</v>
      </c>
      <c r="X118" s="370">
        <v>-0.17033978198527011</v>
      </c>
      <c r="Y118" s="370"/>
      <c r="Z118" s="370">
        <v>29.887019696394589</v>
      </c>
      <c r="AA118" s="370">
        <v>24.971553552427299</v>
      </c>
      <c r="AB118" s="370">
        <v>30.246906540541499</v>
      </c>
      <c r="AC118" s="370">
        <v>37.150355454391899</v>
      </c>
      <c r="AD118" s="403">
        <v>24.149975000000001</v>
      </c>
      <c r="AE118" s="403">
        <v>25.481999999999999</v>
      </c>
      <c r="AF118" s="403">
        <v>27.635999999999999</v>
      </c>
      <c r="AG118" s="403">
        <v>30.8971194444444</v>
      </c>
      <c r="AH118" s="403">
        <v>34.225299999999997</v>
      </c>
      <c r="AI118" s="403">
        <v>36.383049999999997</v>
      </c>
      <c r="AJ118" s="403">
        <v>37.503149999999998</v>
      </c>
      <c r="AK118" s="403">
        <v>3.2885839713363998</v>
      </c>
      <c r="AL118" s="311" t="s">
        <v>4483</v>
      </c>
    </row>
    <row r="119" spans="1:38">
      <c r="A119" s="81" t="s">
        <v>8166</v>
      </c>
      <c r="B119" s="370" t="s">
        <v>4589</v>
      </c>
      <c r="C119" s="370" t="s">
        <v>4590</v>
      </c>
      <c r="D119" s="370" t="s">
        <v>4590</v>
      </c>
      <c r="E119" s="370" t="s">
        <v>4591</v>
      </c>
      <c r="F119" s="370">
        <v>4864463</v>
      </c>
      <c r="G119" s="370">
        <v>1161905</v>
      </c>
      <c r="H119" s="370">
        <v>1584214</v>
      </c>
      <c r="I119" s="370">
        <v>261108</v>
      </c>
      <c r="J119" s="370">
        <v>14667761</v>
      </c>
      <c r="K119" s="370">
        <v>1366030</v>
      </c>
      <c r="L119" s="370">
        <v>114232</v>
      </c>
      <c r="M119" s="370">
        <v>160558</v>
      </c>
      <c r="N119" s="370">
        <v>77140</v>
      </c>
      <c r="O119" s="370">
        <v>137689</v>
      </c>
      <c r="P119" s="370">
        <v>534256.06299999997</v>
      </c>
      <c r="Q119" s="370"/>
      <c r="R119" s="370"/>
      <c r="S119" s="370">
        <v>25.551135379969804</v>
      </c>
      <c r="T119" s="370">
        <v>0.73431586572661978</v>
      </c>
      <c r="U119" s="370">
        <v>6.524973297170969E-2</v>
      </c>
      <c r="V119" s="370">
        <v>0.1579341503694813</v>
      </c>
      <c r="W119" s="370">
        <v>2.8967758900145113</v>
      </c>
      <c r="X119" s="370">
        <v>-8.1989401639996018E-2</v>
      </c>
      <c r="Y119" s="370"/>
      <c r="Z119" s="370">
        <v>29.426391162587578</v>
      </c>
      <c r="AA119" s="370">
        <v>25.185162787730999</v>
      </c>
      <c r="AB119" s="370">
        <v>29.723556901253101</v>
      </c>
      <c r="AC119" s="370">
        <v>35.030250545143801</v>
      </c>
      <c r="AD119" s="403">
        <v>23.683949999999999</v>
      </c>
      <c r="AE119" s="403">
        <v>24.861000000000001</v>
      </c>
      <c r="AF119" s="403">
        <v>27.104849999999999</v>
      </c>
      <c r="AG119" s="403">
        <v>30.379171888888902</v>
      </c>
      <c r="AH119" s="403">
        <v>33.748150000000003</v>
      </c>
      <c r="AI119" s="403">
        <v>35.842199999999998</v>
      </c>
      <c r="AJ119" s="403">
        <v>36.980049999999999</v>
      </c>
      <c r="AK119" s="403">
        <v>3.30318817955227</v>
      </c>
      <c r="AL119" s="311" t="s">
        <v>4483</v>
      </c>
    </row>
    <row r="120" spans="1:38">
      <c r="A120" s="81" t="s">
        <v>8167</v>
      </c>
      <c r="B120" s="370" t="s">
        <v>4592</v>
      </c>
      <c r="C120" s="370" t="s">
        <v>4593</v>
      </c>
      <c r="D120" s="370" t="s">
        <v>4593</v>
      </c>
      <c r="E120" s="370" t="s">
        <v>4594</v>
      </c>
      <c r="F120" s="370">
        <v>4147555</v>
      </c>
      <c r="G120" s="370">
        <v>1077554</v>
      </c>
      <c r="H120" s="370">
        <v>1238908</v>
      </c>
      <c r="I120" s="370">
        <v>237765</v>
      </c>
      <c r="J120" s="370">
        <v>12070480</v>
      </c>
      <c r="K120" s="370">
        <v>933001</v>
      </c>
      <c r="L120" s="370">
        <v>106482</v>
      </c>
      <c r="M120" s="370">
        <v>184800</v>
      </c>
      <c r="N120" s="370">
        <v>91729</v>
      </c>
      <c r="O120" s="370">
        <v>143468</v>
      </c>
      <c r="P120" s="370">
        <v>547258.18799999997</v>
      </c>
      <c r="Q120" s="370"/>
      <c r="R120" s="370"/>
      <c r="S120" s="370">
        <v>25.592458480120783</v>
      </c>
      <c r="T120" s="370">
        <v>0.69099984285512739</v>
      </c>
      <c r="U120" s="370">
        <v>8.1688941428955331E-2</v>
      </c>
      <c r="V120" s="370">
        <v>0.16417758965523713</v>
      </c>
      <c r="W120" s="370">
        <v>2.8562211526940797</v>
      </c>
      <c r="X120" s="370">
        <v>-0.21305483271083636</v>
      </c>
      <c r="Y120" s="370"/>
      <c r="Z120" s="370">
        <v>27.620291684815342</v>
      </c>
      <c r="AA120" s="370">
        <v>21.148659751141398</v>
      </c>
      <c r="AB120" s="370">
        <v>26.544474810657899</v>
      </c>
      <c r="AC120" s="370">
        <v>32.333566526145603</v>
      </c>
      <c r="AD120" s="403">
        <v>21.849975000000001</v>
      </c>
      <c r="AE120" s="403">
        <v>23.071000000000002</v>
      </c>
      <c r="AF120" s="403">
        <v>25.212</v>
      </c>
      <c r="AG120" s="403">
        <v>28.477909555555598</v>
      </c>
      <c r="AH120" s="403">
        <v>31.797000000000001</v>
      </c>
      <c r="AI120" s="403">
        <v>33.898000000000003</v>
      </c>
      <c r="AJ120" s="403">
        <v>35.117199999999997</v>
      </c>
      <c r="AK120" s="403">
        <v>3.26973896106123</v>
      </c>
      <c r="AL120" s="311" t="s">
        <v>4483</v>
      </c>
    </row>
    <row r="121" spans="1:38">
      <c r="A121" s="81" t="s">
        <v>8168</v>
      </c>
      <c r="B121" s="370" t="s">
        <v>4595</v>
      </c>
      <c r="C121" s="370" t="s">
        <v>4596</v>
      </c>
      <c r="D121" s="370" t="s">
        <v>4596</v>
      </c>
      <c r="E121" s="370" t="s">
        <v>4597</v>
      </c>
      <c r="F121" s="370">
        <v>646195</v>
      </c>
      <c r="G121" s="370">
        <v>183364</v>
      </c>
      <c r="H121" s="370">
        <v>216460</v>
      </c>
      <c r="I121" s="370">
        <v>51565</v>
      </c>
      <c r="J121" s="370">
        <v>1884474</v>
      </c>
      <c r="K121" s="370">
        <v>166891</v>
      </c>
      <c r="L121" s="370">
        <v>43008</v>
      </c>
      <c r="M121" s="370">
        <v>58544</v>
      </c>
      <c r="N121" s="370">
        <v>26001</v>
      </c>
      <c r="O121" s="370">
        <v>61297</v>
      </c>
      <c r="P121" s="370">
        <v>202458.65599999999</v>
      </c>
      <c r="Q121" s="370"/>
      <c r="R121" s="370"/>
      <c r="S121" s="370">
        <v>25.95249698037242</v>
      </c>
      <c r="T121" s="370">
        <v>0.70342886717991848</v>
      </c>
      <c r="U121" s="370">
        <v>0.17194465164251607</v>
      </c>
      <c r="V121" s="370">
        <v>0.18035691881822985</v>
      </c>
      <c r="W121" s="370">
        <v>2.8506142843215305</v>
      </c>
      <c r="X121" s="370">
        <v>-0.15947810372575022</v>
      </c>
      <c r="Y121" s="370"/>
      <c r="Z121" s="370">
        <v>28.149860779916914</v>
      </c>
      <c r="AA121" s="370">
        <v>21.9336556961211</v>
      </c>
      <c r="AB121" s="370">
        <v>27.7293200274718</v>
      </c>
      <c r="AC121" s="370">
        <v>32.3471976252616</v>
      </c>
      <c r="AD121" s="403">
        <v>22.486975000000001</v>
      </c>
      <c r="AE121" s="403">
        <v>23.702950000000001</v>
      </c>
      <c r="AF121" s="403">
        <v>25.819849999999999</v>
      </c>
      <c r="AG121" s="403">
        <v>29.006658814814799</v>
      </c>
      <c r="AH121" s="403">
        <v>32.288150000000002</v>
      </c>
      <c r="AI121" s="403">
        <v>34.4131</v>
      </c>
      <c r="AJ121" s="403">
        <v>35.49</v>
      </c>
      <c r="AK121" s="403">
        <v>3.2383695973073898</v>
      </c>
      <c r="AL121" s="311" t="s">
        <v>4483</v>
      </c>
    </row>
    <row r="122" spans="1:38">
      <c r="A122" s="81" t="s">
        <v>8169</v>
      </c>
      <c r="B122" s="370" t="s">
        <v>4598</v>
      </c>
      <c r="C122" s="370" t="s">
        <v>4599</v>
      </c>
      <c r="D122" s="370" t="s">
        <v>4599</v>
      </c>
      <c r="E122" s="370" t="s">
        <v>4600</v>
      </c>
      <c r="F122" s="370">
        <v>13046505</v>
      </c>
      <c r="G122" s="370">
        <v>3472577</v>
      </c>
      <c r="H122" s="370">
        <v>4176690</v>
      </c>
      <c r="I122" s="370">
        <v>921853</v>
      </c>
      <c r="J122" s="370">
        <v>37743728</v>
      </c>
      <c r="K122" s="370">
        <v>3470910</v>
      </c>
      <c r="L122" s="370">
        <v>243676</v>
      </c>
      <c r="M122" s="370">
        <v>385659</v>
      </c>
      <c r="N122" s="370">
        <v>218261</v>
      </c>
      <c r="O122" s="370">
        <v>354365</v>
      </c>
      <c r="P122" s="370">
        <v>1357237.25</v>
      </c>
      <c r="Q122" s="370"/>
      <c r="R122" s="370"/>
      <c r="S122" s="370">
        <v>25.98810518369401</v>
      </c>
      <c r="T122" s="370">
        <v>0.71162860414730744</v>
      </c>
      <c r="U122" s="370">
        <v>6.349906788716117E-2</v>
      </c>
      <c r="V122" s="370">
        <v>0.17216007839028985</v>
      </c>
      <c r="W122" s="370">
        <v>2.8560179027771131</v>
      </c>
      <c r="X122" s="370">
        <v>-0.13267323077159787</v>
      </c>
      <c r="Y122" s="370"/>
      <c r="Z122" s="370">
        <v>28.494132311926503</v>
      </c>
      <c r="AA122" s="370">
        <v>21.9554056393998</v>
      </c>
      <c r="AB122" s="370">
        <v>27.4246383194209</v>
      </c>
      <c r="AC122" s="370">
        <v>34.7248763992188</v>
      </c>
      <c r="AD122" s="403">
        <v>22.783925</v>
      </c>
      <c r="AE122" s="403">
        <v>23.982749999999999</v>
      </c>
      <c r="AF122" s="403">
        <v>26.158850000000001</v>
      </c>
      <c r="AG122" s="403">
        <v>29.3881017037037</v>
      </c>
      <c r="AH122" s="403">
        <v>32.662149999999997</v>
      </c>
      <c r="AI122" s="403">
        <v>34.842100000000002</v>
      </c>
      <c r="AJ122" s="403">
        <v>35.9221</v>
      </c>
      <c r="AK122" s="403">
        <v>3.2641825206675401</v>
      </c>
      <c r="AL122" s="311" t="s">
        <v>4483</v>
      </c>
    </row>
    <row r="123" spans="1:38">
      <c r="A123" s="81" t="s">
        <v>8170</v>
      </c>
      <c r="B123" s="370" t="s">
        <v>4601</v>
      </c>
      <c r="C123" s="370" t="s">
        <v>4602</v>
      </c>
      <c r="D123" s="370" t="s">
        <v>4602</v>
      </c>
      <c r="E123" s="370" t="s">
        <v>4603</v>
      </c>
      <c r="F123" s="370">
        <v>4325406</v>
      </c>
      <c r="G123" s="370">
        <v>1245249</v>
      </c>
      <c r="H123" s="370">
        <v>1396511</v>
      </c>
      <c r="I123" s="370">
        <v>294836</v>
      </c>
      <c r="J123" s="370">
        <v>13130488</v>
      </c>
      <c r="K123" s="370">
        <v>1186853</v>
      </c>
      <c r="L123" s="370">
        <v>99195</v>
      </c>
      <c r="M123" s="370">
        <v>111721</v>
      </c>
      <c r="N123" s="370">
        <v>62387</v>
      </c>
      <c r="O123" s="370">
        <v>105474</v>
      </c>
      <c r="P123" s="370">
        <v>503706.59399999998</v>
      </c>
      <c r="Q123" s="370"/>
      <c r="R123" s="370"/>
      <c r="S123" s="370">
        <v>26.076026673376951</v>
      </c>
      <c r="T123" s="370">
        <v>0.69800790551792924</v>
      </c>
      <c r="U123" s="370">
        <v>6.2976192314402268E-2</v>
      </c>
      <c r="V123" s="370">
        <v>0.17019860452718705</v>
      </c>
      <c r="W123" s="370">
        <v>2.8820220800976193</v>
      </c>
      <c r="X123" s="370">
        <v>-0.21193424727687704</v>
      </c>
      <c r="Y123" s="370"/>
      <c r="Z123" s="370">
        <v>27.920047351479447</v>
      </c>
      <c r="AA123" s="370">
        <v>20.9337020455249</v>
      </c>
      <c r="AB123" s="370">
        <v>27.307668639199498</v>
      </c>
      <c r="AC123" s="370">
        <v>33.195540222652497</v>
      </c>
      <c r="AD123" s="403">
        <v>22.138999999999999</v>
      </c>
      <c r="AE123" s="403">
        <v>23.34995</v>
      </c>
      <c r="AF123" s="403">
        <v>25.528849999999998</v>
      </c>
      <c r="AG123" s="403">
        <v>28.792183851851899</v>
      </c>
      <c r="AH123" s="403">
        <v>32.088999999999999</v>
      </c>
      <c r="AI123" s="403">
        <v>34.207050000000002</v>
      </c>
      <c r="AJ123" s="403">
        <v>35.454174999999999</v>
      </c>
      <c r="AK123" s="403">
        <v>3.27122286580913</v>
      </c>
      <c r="AL123" s="311" t="s">
        <v>4483</v>
      </c>
    </row>
    <row r="124" spans="1:38">
      <c r="A124" s="81" t="s">
        <v>8171</v>
      </c>
      <c r="B124" s="370" t="s">
        <v>4604</v>
      </c>
      <c r="C124" s="370" t="s">
        <v>4605</v>
      </c>
      <c r="D124" s="370" t="s">
        <v>4605</v>
      </c>
      <c r="E124" s="370" t="s">
        <v>4606</v>
      </c>
      <c r="F124" s="370">
        <v>30422868</v>
      </c>
      <c r="G124" s="370">
        <v>8842420</v>
      </c>
      <c r="H124" s="370">
        <v>11988197</v>
      </c>
      <c r="I124" s="370">
        <v>2411373</v>
      </c>
      <c r="J124" s="370">
        <v>89924200</v>
      </c>
      <c r="K124" s="370">
        <v>10684444</v>
      </c>
      <c r="L124" s="370">
        <v>799376</v>
      </c>
      <c r="M124" s="370">
        <v>1129996</v>
      </c>
      <c r="N124" s="370">
        <v>571517</v>
      </c>
      <c r="O124" s="370">
        <v>1180351</v>
      </c>
      <c r="P124" s="370">
        <v>4343012.5</v>
      </c>
      <c r="Q124" s="370"/>
      <c r="R124" s="370"/>
      <c r="S124" s="370">
        <v>26.09097332662305</v>
      </c>
      <c r="T124" s="370">
        <v>0.73936488579966875</v>
      </c>
      <c r="U124" s="370">
        <v>8.1923218746105253E-2</v>
      </c>
      <c r="V124" s="370">
        <v>0.18766145355380257</v>
      </c>
      <c r="W124" s="370">
        <v>2.8682016241518911</v>
      </c>
      <c r="X124" s="370">
        <v>-3.25999441638265E-2</v>
      </c>
      <c r="Y124" s="370"/>
      <c r="Z124" s="370">
        <v>29.629943359613819</v>
      </c>
      <c r="AA124" s="370">
        <v>24.540698547529601</v>
      </c>
      <c r="AB124" s="370">
        <v>30.2656951120325</v>
      </c>
      <c r="AC124" s="370">
        <v>35.999262104751601</v>
      </c>
      <c r="AD124" s="403">
        <v>23.934975000000001</v>
      </c>
      <c r="AE124" s="403">
        <v>25.156949999999998</v>
      </c>
      <c r="AF124" s="403">
        <v>27.302</v>
      </c>
      <c r="AG124" s="403">
        <v>30.5985761111111</v>
      </c>
      <c r="AH124" s="403">
        <v>33.93215</v>
      </c>
      <c r="AI124" s="403">
        <v>36.076999999999998</v>
      </c>
      <c r="AJ124" s="403">
        <v>37.294049999999999</v>
      </c>
      <c r="AK124" s="403">
        <v>3.3097502178893201</v>
      </c>
      <c r="AL124" s="311" t="s">
        <v>4483</v>
      </c>
    </row>
    <row r="125" spans="1:38">
      <c r="A125" s="81" t="s">
        <v>8172</v>
      </c>
      <c r="B125" s="370" t="s">
        <v>4607</v>
      </c>
      <c r="C125" s="370" t="s">
        <v>4608</v>
      </c>
      <c r="D125" s="370" t="s">
        <v>4608</v>
      </c>
      <c r="E125" s="370" t="s">
        <v>4609</v>
      </c>
      <c r="F125" s="370">
        <v>3833166</v>
      </c>
      <c r="G125" s="370">
        <v>1115472</v>
      </c>
      <c r="H125" s="370">
        <v>1389407</v>
      </c>
      <c r="I125" s="370">
        <v>297511</v>
      </c>
      <c r="J125" s="370">
        <v>11738252</v>
      </c>
      <c r="K125" s="370">
        <v>1180502</v>
      </c>
      <c r="L125" s="370">
        <v>176592</v>
      </c>
      <c r="M125" s="370">
        <v>273682</v>
      </c>
      <c r="N125" s="370">
        <v>143929</v>
      </c>
      <c r="O125" s="370">
        <v>264996</v>
      </c>
      <c r="P125" s="370">
        <v>1070810.125</v>
      </c>
      <c r="Q125" s="370"/>
      <c r="R125" s="370"/>
      <c r="S125" s="370">
        <v>26.146363865123302</v>
      </c>
      <c r="T125" s="370">
        <v>0.71993415839545738</v>
      </c>
      <c r="U125" s="370">
        <v>0.14120370596885271</v>
      </c>
      <c r="V125" s="370">
        <v>0.1782561116417482</v>
      </c>
      <c r="W125" s="370">
        <v>2.8874368361757585</v>
      </c>
      <c r="X125" s="370">
        <v>-0.13101289929067006</v>
      </c>
      <c r="Y125" s="370"/>
      <c r="Z125" s="370">
        <v>28.838826140358556</v>
      </c>
      <c r="AA125" s="370">
        <v>22.4883935505549</v>
      </c>
      <c r="AB125" s="370">
        <v>29.465084443180299</v>
      </c>
      <c r="AC125" s="370">
        <v>35.567181731267802</v>
      </c>
      <c r="AD125" s="403">
        <v>23.109000000000002</v>
      </c>
      <c r="AE125" s="403">
        <v>24.283950000000001</v>
      </c>
      <c r="AF125" s="403">
        <v>26.524850000000001</v>
      </c>
      <c r="AG125" s="403">
        <v>29.751396074074101</v>
      </c>
      <c r="AH125" s="403">
        <v>33.0593</v>
      </c>
      <c r="AI125" s="403">
        <v>35.211100000000002</v>
      </c>
      <c r="AJ125" s="403">
        <v>36.277099999999997</v>
      </c>
      <c r="AK125" s="403">
        <v>3.2728073754098399</v>
      </c>
      <c r="AL125" s="311" t="s">
        <v>4483</v>
      </c>
    </row>
    <row r="126" spans="1:38">
      <c r="A126" s="81" t="s">
        <v>8173</v>
      </c>
      <c r="B126" s="370" t="s">
        <v>4610</v>
      </c>
      <c r="C126" s="370" t="s">
        <v>4611</v>
      </c>
      <c r="D126" s="370" t="s">
        <v>4611</v>
      </c>
      <c r="E126" s="370" t="s">
        <v>4612</v>
      </c>
      <c r="F126" s="370">
        <v>6414048</v>
      </c>
      <c r="G126" s="370">
        <v>1641473</v>
      </c>
      <c r="H126" s="370">
        <v>1792273</v>
      </c>
      <c r="I126" s="370">
        <v>392997</v>
      </c>
      <c r="J126" s="370">
        <v>17215934</v>
      </c>
      <c r="K126" s="370">
        <v>1458314</v>
      </c>
      <c r="L126" s="370">
        <v>126950</v>
      </c>
      <c r="M126" s="370">
        <v>207602</v>
      </c>
      <c r="N126" s="370">
        <v>106988</v>
      </c>
      <c r="O126" s="370">
        <v>186096</v>
      </c>
      <c r="P126" s="370">
        <v>678509.31299999997</v>
      </c>
      <c r="Q126" s="370"/>
      <c r="R126" s="370"/>
      <c r="S126" s="370">
        <v>26.791267991947663</v>
      </c>
      <c r="T126" s="370">
        <v>0.68941243207026903</v>
      </c>
      <c r="U126" s="370">
        <v>7.0518287441046767E-2</v>
      </c>
      <c r="V126" s="370">
        <v>0.1700699760290558</v>
      </c>
      <c r="W126" s="370">
        <v>2.8048380636802874</v>
      </c>
      <c r="X126" s="370">
        <v>-0.16772449141749091</v>
      </c>
      <c r="Y126" s="370"/>
      <c r="Z126" s="370">
        <v>27.551971172519217</v>
      </c>
      <c r="AA126" s="370">
        <v>21.177187086567098</v>
      </c>
      <c r="AB126" s="370">
        <v>26.407296233375799</v>
      </c>
      <c r="AC126" s="370">
        <v>32.472979957936197</v>
      </c>
      <c r="AD126" s="403">
        <v>21.751925</v>
      </c>
      <c r="AE126" s="403">
        <v>23.025950000000002</v>
      </c>
      <c r="AF126" s="403">
        <v>25.151</v>
      </c>
      <c r="AG126" s="403">
        <v>28.3952935185185</v>
      </c>
      <c r="AH126" s="403">
        <v>31.643999999999998</v>
      </c>
      <c r="AI126" s="403">
        <v>33.797150000000002</v>
      </c>
      <c r="AJ126" s="403">
        <v>34.947024999999996</v>
      </c>
      <c r="AK126" s="403">
        <v>3.25414822212168</v>
      </c>
      <c r="AL126" s="311" t="s">
        <v>4483</v>
      </c>
    </row>
    <row r="127" spans="1:38">
      <c r="A127" s="81" t="s">
        <v>8174</v>
      </c>
      <c r="B127" s="370" t="s">
        <v>4613</v>
      </c>
      <c r="C127" s="370" t="s">
        <v>4614</v>
      </c>
      <c r="D127" s="370" t="s">
        <v>4614</v>
      </c>
      <c r="E127" s="370" t="s">
        <v>4615</v>
      </c>
      <c r="F127" s="370">
        <v>1274806</v>
      </c>
      <c r="G127" s="370">
        <v>294430</v>
      </c>
      <c r="H127" s="370">
        <v>332425</v>
      </c>
      <c r="I127" s="370">
        <v>73384</v>
      </c>
      <c r="J127" s="370">
        <v>3171254</v>
      </c>
      <c r="K127" s="370">
        <v>235427</v>
      </c>
      <c r="L127" s="370">
        <v>39917</v>
      </c>
      <c r="M127" s="370">
        <v>63291</v>
      </c>
      <c r="N127" s="370">
        <v>39498</v>
      </c>
      <c r="O127" s="370">
        <v>40899</v>
      </c>
      <c r="P127" s="370">
        <v>248105.54699999999</v>
      </c>
      <c r="Q127" s="370"/>
      <c r="R127" s="370"/>
      <c r="S127" s="370">
        <v>26.858527931555109</v>
      </c>
      <c r="T127" s="370">
        <v>0.6853257465805106</v>
      </c>
      <c r="U127" s="370">
        <v>0.11982092562067055</v>
      </c>
      <c r="V127" s="370">
        <v>0.17050222551206257</v>
      </c>
      <c r="W127" s="370">
        <v>2.751190974791359</v>
      </c>
      <c r="X127" s="370">
        <v>-0.12958282162358659</v>
      </c>
      <c r="Y127" s="370"/>
      <c r="Z127" s="370">
        <v>27.375358074003906</v>
      </c>
      <c r="AA127" s="370">
        <v>21.3222702851156</v>
      </c>
      <c r="AB127" s="370">
        <v>27.1818768958892</v>
      </c>
      <c r="AC127" s="370">
        <v>32.111015293088499</v>
      </c>
      <c r="AD127" s="403">
        <v>21.718975</v>
      </c>
      <c r="AE127" s="403">
        <v>22.885999999999999</v>
      </c>
      <c r="AF127" s="403">
        <v>25.069849999999999</v>
      </c>
      <c r="AG127" s="403">
        <v>28.221638111111101</v>
      </c>
      <c r="AH127" s="403">
        <v>31.448</v>
      </c>
      <c r="AI127" s="403">
        <v>33.565150000000003</v>
      </c>
      <c r="AJ127" s="403">
        <v>34.661050000000003</v>
      </c>
      <c r="AK127" s="403">
        <v>3.2022542322393002</v>
      </c>
      <c r="AL127" s="311" t="s">
        <v>4483</v>
      </c>
    </row>
    <row r="128" spans="1:38">
      <c r="A128" s="81" t="s">
        <v>8175</v>
      </c>
      <c r="B128" s="370" t="s">
        <v>4616</v>
      </c>
      <c r="C128" s="370" t="s">
        <v>4617</v>
      </c>
      <c r="D128" s="370" t="s">
        <v>4617</v>
      </c>
      <c r="E128" s="370" t="s">
        <v>4618</v>
      </c>
      <c r="F128" s="370">
        <v>539065</v>
      </c>
      <c r="G128" s="370">
        <v>150335</v>
      </c>
      <c r="H128" s="370">
        <v>181880</v>
      </c>
      <c r="I128" s="370">
        <v>40518</v>
      </c>
      <c r="J128" s="370">
        <v>1658062</v>
      </c>
      <c r="K128" s="370">
        <v>153143</v>
      </c>
      <c r="L128" s="370">
        <v>46760</v>
      </c>
      <c r="M128" s="370">
        <v>68981</v>
      </c>
      <c r="N128" s="370">
        <v>37219</v>
      </c>
      <c r="O128" s="370">
        <v>74074</v>
      </c>
      <c r="P128" s="370">
        <v>273055.9375</v>
      </c>
      <c r="Q128" s="370"/>
      <c r="R128" s="370"/>
      <c r="S128" s="370">
        <v>26.945130598892803</v>
      </c>
      <c r="T128" s="370">
        <v>0.71412462253458986</v>
      </c>
      <c r="U128" s="370">
        <v>0.23172137642880855</v>
      </c>
      <c r="V128" s="370">
        <v>0.17067013807168518</v>
      </c>
      <c r="W128" s="370">
        <v>2.8940361064604043</v>
      </c>
      <c r="X128" s="370">
        <v>-0.16079846379827289</v>
      </c>
      <c r="Y128" s="370"/>
      <c r="Z128" s="370">
        <v>28.598142113909191</v>
      </c>
      <c r="AA128" s="370">
        <v>22.552767914310898</v>
      </c>
      <c r="AB128" s="370">
        <v>28.5241912771993</v>
      </c>
      <c r="AC128" s="370">
        <v>34.721680244365601</v>
      </c>
      <c r="AD128" s="403">
        <v>22.837975</v>
      </c>
      <c r="AE128" s="403">
        <v>24.142800000000001</v>
      </c>
      <c r="AF128" s="403">
        <v>26.243849999999998</v>
      </c>
      <c r="AG128" s="403">
        <v>29.487766962963001</v>
      </c>
      <c r="AH128" s="403">
        <v>32.817999999999998</v>
      </c>
      <c r="AI128" s="403">
        <v>34.927100000000003</v>
      </c>
      <c r="AJ128" s="403">
        <v>36.024999999999999</v>
      </c>
      <c r="AK128" s="403">
        <v>3.26781431902661</v>
      </c>
      <c r="AL128" s="311" t="s">
        <v>4483</v>
      </c>
    </row>
    <row r="129" spans="1:38">
      <c r="A129" s="81" t="s">
        <v>8176</v>
      </c>
      <c r="B129" s="370" t="s">
        <v>4619</v>
      </c>
      <c r="C129" s="370" t="s">
        <v>4620</v>
      </c>
      <c r="D129" s="370" t="s">
        <v>4620</v>
      </c>
      <c r="E129" s="370" t="s">
        <v>4621</v>
      </c>
      <c r="F129" s="370">
        <v>9099267</v>
      </c>
      <c r="G129" s="370">
        <v>2536982</v>
      </c>
      <c r="H129" s="370">
        <v>2734755</v>
      </c>
      <c r="I129" s="370">
        <v>617973</v>
      </c>
      <c r="J129" s="370">
        <v>26717796</v>
      </c>
      <c r="K129" s="370">
        <v>2307837</v>
      </c>
      <c r="L129" s="370">
        <v>190046</v>
      </c>
      <c r="M129" s="370">
        <v>338831</v>
      </c>
      <c r="N129" s="370">
        <v>171813</v>
      </c>
      <c r="O129" s="370">
        <v>300794</v>
      </c>
      <c r="P129" s="370">
        <v>1133401.6299999999</v>
      </c>
      <c r="Q129" s="370"/>
      <c r="R129" s="370"/>
      <c r="S129" s="370">
        <v>27.043863333333334</v>
      </c>
      <c r="T129" s="370">
        <v>0.69051937122165941</v>
      </c>
      <c r="U129" s="370">
        <v>7.399262423428335E-2</v>
      </c>
      <c r="V129" s="370">
        <v>0.16868544009434477</v>
      </c>
      <c r="W129" s="370">
        <v>2.8618438968333466</v>
      </c>
      <c r="X129" s="370">
        <v>-0.22051136592660292</v>
      </c>
      <c r="Y129" s="370"/>
      <c r="Z129" s="370">
        <v>27.599629261763599</v>
      </c>
      <c r="AA129" s="370">
        <v>20.8657680324979</v>
      </c>
      <c r="AB129" s="370">
        <v>26.6730159776425</v>
      </c>
      <c r="AC129" s="370">
        <v>32.682209827324698</v>
      </c>
      <c r="AD129" s="403">
        <v>21.941974999999999</v>
      </c>
      <c r="AE129" s="403">
        <v>23.119</v>
      </c>
      <c r="AF129" s="403">
        <v>25.241</v>
      </c>
      <c r="AG129" s="403">
        <v>28.518547999999999</v>
      </c>
      <c r="AH129" s="403">
        <v>31.826000000000001</v>
      </c>
      <c r="AI129" s="403">
        <v>33.909149999999997</v>
      </c>
      <c r="AJ129" s="403">
        <v>35.054025000000003</v>
      </c>
      <c r="AK129" s="403">
        <v>3.24888679654824</v>
      </c>
      <c r="AL129" s="311" t="s">
        <v>4483</v>
      </c>
    </row>
    <row r="130" spans="1:38">
      <c r="A130" s="81" t="s">
        <v>8177</v>
      </c>
      <c r="B130" s="370" t="s">
        <v>4622</v>
      </c>
      <c r="C130" s="370" t="s">
        <v>4623</v>
      </c>
      <c r="D130" s="370" t="s">
        <v>4623</v>
      </c>
      <c r="E130" s="370" t="s">
        <v>4624</v>
      </c>
      <c r="F130" s="370">
        <v>29600766</v>
      </c>
      <c r="G130" s="370">
        <v>8958887</v>
      </c>
      <c r="H130" s="370">
        <v>9941115</v>
      </c>
      <c r="I130" s="370">
        <v>2176796</v>
      </c>
      <c r="J130" s="370">
        <v>79337328</v>
      </c>
      <c r="K130" s="370">
        <v>8971317</v>
      </c>
      <c r="L130" s="370">
        <v>732699</v>
      </c>
      <c r="M130" s="370">
        <v>1165151</v>
      </c>
      <c r="N130" s="370">
        <v>587846</v>
      </c>
      <c r="O130" s="370">
        <v>1056616</v>
      </c>
      <c r="P130" s="370">
        <v>4081995.5</v>
      </c>
      <c r="Q130" s="370"/>
      <c r="R130" s="370"/>
      <c r="S130" s="370">
        <v>27.054485208333332</v>
      </c>
      <c r="T130" s="370">
        <v>0.70184861845743074</v>
      </c>
      <c r="U130" s="370">
        <v>8.7674380273126309E-2</v>
      </c>
      <c r="V130" s="370">
        <v>0.19268375591805209</v>
      </c>
      <c r="W130" s="370">
        <v>2.7960046381292409</v>
      </c>
      <c r="X130" s="370">
        <v>-0.11102435001585675</v>
      </c>
      <c r="Y130" s="370"/>
      <c r="Z130" s="370">
        <v>28.083051936822454</v>
      </c>
      <c r="AA130" s="370">
        <v>22.262528083761801</v>
      </c>
      <c r="AB130" s="370">
        <v>27.9320593294375</v>
      </c>
      <c r="AC130" s="370">
        <v>34.354771482416403</v>
      </c>
      <c r="AD130" s="403">
        <v>22.365974999999999</v>
      </c>
      <c r="AE130" s="403">
        <v>23.557749999999999</v>
      </c>
      <c r="AF130" s="403">
        <v>25.728999999999999</v>
      </c>
      <c r="AG130" s="403">
        <v>28.9478385925926</v>
      </c>
      <c r="AH130" s="403">
        <v>32.18515</v>
      </c>
      <c r="AI130" s="403">
        <v>34.28105</v>
      </c>
      <c r="AJ130" s="403">
        <v>35.401049999999998</v>
      </c>
      <c r="AK130" s="403">
        <v>3.2390310462229999</v>
      </c>
      <c r="AL130" s="311" t="s">
        <v>4483</v>
      </c>
    </row>
    <row r="131" spans="1:38">
      <c r="A131" s="81" t="s">
        <v>8178</v>
      </c>
      <c r="B131" s="370" t="s">
        <v>4625</v>
      </c>
      <c r="C131" s="370" t="s">
        <v>4626</v>
      </c>
      <c r="D131" s="370" t="s">
        <v>4626</v>
      </c>
      <c r="E131" s="370" t="s">
        <v>4627</v>
      </c>
      <c r="F131" s="370">
        <v>6606255</v>
      </c>
      <c r="G131" s="370">
        <v>1638328</v>
      </c>
      <c r="H131" s="370">
        <v>1880315</v>
      </c>
      <c r="I131" s="370">
        <v>368629</v>
      </c>
      <c r="J131" s="370">
        <v>17374780</v>
      </c>
      <c r="K131" s="370">
        <v>1576385</v>
      </c>
      <c r="L131" s="370">
        <v>215588</v>
      </c>
      <c r="M131" s="370">
        <v>412854</v>
      </c>
      <c r="N131" s="370">
        <v>148555</v>
      </c>
      <c r="O131" s="370">
        <v>299438</v>
      </c>
      <c r="P131" s="370">
        <v>950332.81299999997</v>
      </c>
      <c r="Q131" s="370"/>
      <c r="R131" s="370"/>
      <c r="S131" s="370">
        <v>27.095792500000002</v>
      </c>
      <c r="T131" s="370">
        <v>0.70014076652322799</v>
      </c>
      <c r="U131" s="370">
        <v>0.10446423308773153</v>
      </c>
      <c r="V131" s="370">
        <v>0.17020744458125572</v>
      </c>
      <c r="W131" s="370">
        <v>2.7953936485394375</v>
      </c>
      <c r="X131" s="370">
        <v>-0.11704769017584882</v>
      </c>
      <c r="Y131" s="370"/>
      <c r="Z131" s="370">
        <v>28.010679013703527</v>
      </c>
      <c r="AA131" s="370">
        <v>21.428082995744202</v>
      </c>
      <c r="AB131" s="370">
        <v>27.919577910540902</v>
      </c>
      <c r="AC131" s="370">
        <v>33.486657481811299</v>
      </c>
      <c r="AD131" s="403">
        <v>22.352875000000001</v>
      </c>
      <c r="AE131" s="403">
        <v>23.504999999999999</v>
      </c>
      <c r="AF131" s="403">
        <v>25.608000000000001</v>
      </c>
      <c r="AG131" s="403">
        <v>28.857796185185201</v>
      </c>
      <c r="AH131" s="403">
        <v>32.138150000000003</v>
      </c>
      <c r="AI131" s="403">
        <v>34.276049999999998</v>
      </c>
      <c r="AJ131" s="403">
        <v>35.350025000000002</v>
      </c>
      <c r="AK131" s="403">
        <v>3.2557069461413199</v>
      </c>
      <c r="AL131" s="311" t="s">
        <v>4483</v>
      </c>
    </row>
    <row r="132" spans="1:38">
      <c r="A132" s="81" t="s">
        <v>8179</v>
      </c>
      <c r="B132" s="370" t="s">
        <v>4628</v>
      </c>
      <c r="C132" s="370" t="s">
        <v>4629</v>
      </c>
      <c r="D132" s="370" t="s">
        <v>4629</v>
      </c>
      <c r="E132" s="370" t="s">
        <v>4630</v>
      </c>
      <c r="F132" s="370">
        <v>4651948</v>
      </c>
      <c r="G132" s="370">
        <v>1295136</v>
      </c>
      <c r="H132" s="370">
        <v>1617664</v>
      </c>
      <c r="I132" s="370">
        <v>308389</v>
      </c>
      <c r="J132" s="370">
        <v>14767455</v>
      </c>
      <c r="K132" s="370">
        <v>1374456</v>
      </c>
      <c r="L132" s="370">
        <v>218603</v>
      </c>
      <c r="M132" s="370">
        <v>328951</v>
      </c>
      <c r="N132" s="370">
        <v>156738</v>
      </c>
      <c r="O132" s="370">
        <v>306886</v>
      </c>
      <c r="P132" s="370">
        <v>1208348.375</v>
      </c>
      <c r="Q132" s="370"/>
      <c r="R132" s="370"/>
      <c r="S132" s="370">
        <v>27.316491458333335</v>
      </c>
      <c r="T132" s="370">
        <v>0.71818188741732658</v>
      </c>
      <c r="U132" s="370">
        <v>0.13066043495323487</v>
      </c>
      <c r="V132" s="370">
        <v>0.16635709158140999</v>
      </c>
      <c r="W132" s="370">
        <v>2.9158082465627384</v>
      </c>
      <c r="X132" s="370">
        <v>-0.16640135813855927</v>
      </c>
      <c r="Y132" s="370"/>
      <c r="Z132" s="370">
        <v>28.766436243192082</v>
      </c>
      <c r="AA132" s="370">
        <v>22.671725835779</v>
      </c>
      <c r="AB132" s="370">
        <v>28.7471319638964</v>
      </c>
      <c r="AC132" s="370">
        <v>33.727052996503097</v>
      </c>
      <c r="AD132" s="403">
        <v>23.0029</v>
      </c>
      <c r="AE132" s="403">
        <v>24.228000000000002</v>
      </c>
      <c r="AF132" s="403">
        <v>26.373850000000001</v>
      </c>
      <c r="AG132" s="403">
        <v>29.646892074074099</v>
      </c>
      <c r="AH132" s="403">
        <v>32.96</v>
      </c>
      <c r="AI132" s="403">
        <v>35.158000000000001</v>
      </c>
      <c r="AJ132" s="403">
        <v>36.311050000000002</v>
      </c>
      <c r="AK132" s="403">
        <v>3.29475182986701</v>
      </c>
      <c r="AL132" s="311" t="s">
        <v>4483</v>
      </c>
    </row>
    <row r="133" spans="1:38">
      <c r="A133" s="81" t="s">
        <v>8180</v>
      </c>
      <c r="B133" s="370" t="s">
        <v>4631</v>
      </c>
      <c r="C133" s="370" t="s">
        <v>4632</v>
      </c>
      <c r="D133" s="370" t="s">
        <v>4632</v>
      </c>
      <c r="E133" s="370" t="s">
        <v>4633</v>
      </c>
      <c r="F133" s="370">
        <v>6972028</v>
      </c>
      <c r="G133" s="370">
        <v>2248455</v>
      </c>
      <c r="H133" s="370">
        <v>2794455</v>
      </c>
      <c r="I133" s="370">
        <v>561407</v>
      </c>
      <c r="J133" s="370">
        <v>23919664</v>
      </c>
      <c r="K133" s="370">
        <v>2214642</v>
      </c>
      <c r="L133" s="370">
        <v>160500</v>
      </c>
      <c r="M133" s="370">
        <v>263094</v>
      </c>
      <c r="N133" s="370">
        <v>136602</v>
      </c>
      <c r="O133" s="370">
        <v>256543</v>
      </c>
      <c r="P133" s="370">
        <v>916602.43799999997</v>
      </c>
      <c r="Q133" s="370"/>
      <c r="R133" s="370"/>
      <c r="S133" s="370">
        <v>27.335610833333334</v>
      </c>
      <c r="T133" s="370">
        <v>0.71243550452176563</v>
      </c>
      <c r="U133" s="370">
        <v>6.756874714696734E-2</v>
      </c>
      <c r="V133" s="370">
        <v>0.17657719429100627</v>
      </c>
      <c r="W133" s="370">
        <v>2.9464451527823696</v>
      </c>
      <c r="X133" s="370">
        <v>-0.21990685556156242</v>
      </c>
      <c r="Y133" s="370"/>
      <c r="Z133" s="370">
        <v>28.527795933130434</v>
      </c>
      <c r="AA133" s="370">
        <v>23.221359388331098</v>
      </c>
      <c r="AB133" s="370">
        <v>28.566916938597601</v>
      </c>
      <c r="AC133" s="370">
        <v>34.611951814928403</v>
      </c>
      <c r="AD133" s="403">
        <v>22.803899999999999</v>
      </c>
      <c r="AE133" s="403">
        <v>24.000900000000001</v>
      </c>
      <c r="AF133" s="403">
        <v>26.17285</v>
      </c>
      <c r="AG133" s="403">
        <v>29.3997976296296</v>
      </c>
      <c r="AH133" s="403">
        <v>32.67615</v>
      </c>
      <c r="AI133" s="403">
        <v>34.780050000000003</v>
      </c>
      <c r="AJ133" s="403">
        <v>35.924025</v>
      </c>
      <c r="AK133" s="403">
        <v>3.2587187170893301</v>
      </c>
      <c r="AL133" s="311" t="s">
        <v>4483</v>
      </c>
    </row>
    <row r="134" spans="1:38">
      <c r="A134" s="81" t="s">
        <v>8181</v>
      </c>
      <c r="B134" s="370" t="s">
        <v>4634</v>
      </c>
      <c r="C134" s="370" t="s">
        <v>4635</v>
      </c>
      <c r="D134" s="370" t="s">
        <v>4635</v>
      </c>
      <c r="E134" s="370" t="s">
        <v>4636</v>
      </c>
      <c r="F134" s="370">
        <v>12568255</v>
      </c>
      <c r="G134" s="370">
        <v>3270470</v>
      </c>
      <c r="H134" s="370">
        <v>3799707</v>
      </c>
      <c r="I134" s="370">
        <v>693875</v>
      </c>
      <c r="J134" s="370">
        <v>34749496</v>
      </c>
      <c r="K134" s="370">
        <v>3502977</v>
      </c>
      <c r="L134" s="370">
        <v>287350</v>
      </c>
      <c r="M134" s="370">
        <v>414461</v>
      </c>
      <c r="N134" s="370">
        <v>200489</v>
      </c>
      <c r="O134" s="370">
        <v>373261</v>
      </c>
      <c r="P134" s="370">
        <v>1503226.63</v>
      </c>
      <c r="Q134" s="370"/>
      <c r="R134" s="370"/>
      <c r="S134" s="370">
        <v>27.361339375</v>
      </c>
      <c r="T134" s="370">
        <v>0.70973093261764042</v>
      </c>
      <c r="U134" s="370">
        <v>7.4045156378498622E-2</v>
      </c>
      <c r="V134" s="370">
        <v>0.16872312718094207</v>
      </c>
      <c r="W134" s="370">
        <v>2.8328415844524804</v>
      </c>
      <c r="X134" s="370">
        <v>-0.11699065347656923</v>
      </c>
      <c r="Y134" s="370"/>
      <c r="Z134" s="370">
        <v>28.414811388593087</v>
      </c>
      <c r="AA134" s="370">
        <v>23.3483142431486</v>
      </c>
      <c r="AB134" s="370">
        <v>28.356921014331199</v>
      </c>
      <c r="AC134" s="370">
        <v>33.7333031931623</v>
      </c>
      <c r="AD134" s="403">
        <v>22.750975</v>
      </c>
      <c r="AE134" s="403">
        <v>23.934899999999999</v>
      </c>
      <c r="AF134" s="403">
        <v>26.086849999999998</v>
      </c>
      <c r="AG134" s="403">
        <v>29.3398354444444</v>
      </c>
      <c r="AH134" s="403">
        <v>32.646999999999998</v>
      </c>
      <c r="AI134" s="403">
        <v>34.813099999999999</v>
      </c>
      <c r="AJ134" s="403">
        <v>35.945300000000003</v>
      </c>
      <c r="AK134" s="403">
        <v>3.2779924914872001</v>
      </c>
      <c r="AL134" s="311" t="s">
        <v>4483</v>
      </c>
    </row>
    <row r="135" spans="1:38">
      <c r="A135" s="81" t="s">
        <v>8182</v>
      </c>
      <c r="B135" s="370" t="s">
        <v>4637</v>
      </c>
      <c r="C135" s="370" t="s">
        <v>4638</v>
      </c>
      <c r="D135" s="370" t="s">
        <v>4638</v>
      </c>
      <c r="E135" s="370" t="s">
        <v>4639</v>
      </c>
      <c r="F135" s="370">
        <v>2285237</v>
      </c>
      <c r="G135" s="370">
        <v>540340</v>
      </c>
      <c r="H135" s="370">
        <v>634565</v>
      </c>
      <c r="I135" s="370">
        <v>102668</v>
      </c>
      <c r="J135" s="370">
        <v>5944616</v>
      </c>
      <c r="K135" s="370">
        <v>498463</v>
      </c>
      <c r="L135" s="370">
        <v>128867</v>
      </c>
      <c r="M135" s="370">
        <v>133488</v>
      </c>
      <c r="N135" s="370">
        <v>87196</v>
      </c>
      <c r="O135" s="370">
        <v>150863</v>
      </c>
      <c r="P135" s="370">
        <v>741240.31299999997</v>
      </c>
      <c r="Q135" s="370"/>
      <c r="R135" s="370"/>
      <c r="S135" s="370">
        <v>27.386359791666667</v>
      </c>
      <c r="T135" s="370">
        <v>0.69576067151791965</v>
      </c>
      <c r="U135" s="370">
        <v>0.17278146506037229</v>
      </c>
      <c r="V135" s="370">
        <v>0.16547475524087862</v>
      </c>
      <c r="W135" s="370">
        <v>2.7873375369245053</v>
      </c>
      <c r="X135" s="370">
        <v>-0.12591798605016269</v>
      </c>
      <c r="Y135" s="370"/>
      <c r="Z135" s="370">
        <v>27.824255534059397</v>
      </c>
      <c r="AA135" s="370">
        <v>21.702803176393701</v>
      </c>
      <c r="AB135" s="370">
        <v>27.217229713350999</v>
      </c>
      <c r="AC135" s="370">
        <v>32.559075756644297</v>
      </c>
      <c r="AD135" s="403">
        <v>22.045850000000002</v>
      </c>
      <c r="AE135" s="403">
        <v>23.24785</v>
      </c>
      <c r="AF135" s="403">
        <v>25.449000000000002</v>
      </c>
      <c r="AG135" s="403">
        <v>28.691971666666699</v>
      </c>
      <c r="AH135" s="403">
        <v>31.982299999999999</v>
      </c>
      <c r="AI135" s="403">
        <v>33.999000000000002</v>
      </c>
      <c r="AJ135" s="403">
        <v>35.137025000000001</v>
      </c>
      <c r="AK135" s="403">
        <v>3.24657389302407</v>
      </c>
      <c r="AL135" s="311" t="s">
        <v>4483</v>
      </c>
    </row>
    <row r="136" spans="1:38">
      <c r="A136" s="81" t="s">
        <v>8183</v>
      </c>
      <c r="B136" s="370" t="s">
        <v>4640</v>
      </c>
      <c r="C136" s="370" t="s">
        <v>4641</v>
      </c>
      <c r="D136" s="370" t="s">
        <v>4641</v>
      </c>
      <c r="E136" s="370" t="s">
        <v>4642</v>
      </c>
      <c r="F136" s="370">
        <v>2351168</v>
      </c>
      <c r="G136" s="370">
        <v>636414</v>
      </c>
      <c r="H136" s="370">
        <v>730455</v>
      </c>
      <c r="I136" s="370">
        <v>157167</v>
      </c>
      <c r="J136" s="370">
        <v>7587123</v>
      </c>
      <c r="K136" s="370">
        <v>666090</v>
      </c>
      <c r="L136" s="370">
        <v>132740</v>
      </c>
      <c r="M136" s="370">
        <v>178817</v>
      </c>
      <c r="N136" s="370">
        <v>95118</v>
      </c>
      <c r="O136" s="370">
        <v>189712</v>
      </c>
      <c r="P136" s="370">
        <v>851674.875</v>
      </c>
      <c r="Q136" s="370"/>
      <c r="R136" s="370"/>
      <c r="S136" s="370">
        <v>27.5376625</v>
      </c>
      <c r="T136" s="370">
        <v>0.70941671849016907</v>
      </c>
      <c r="U136" s="370">
        <v>0.16026920257124236</v>
      </c>
      <c r="V136" s="370">
        <v>0.15587574787141045</v>
      </c>
      <c r="W136" s="370">
        <v>2.9337445274185407</v>
      </c>
      <c r="X136" s="370">
        <v>-0.21913209348441676</v>
      </c>
      <c r="Y136" s="370"/>
      <c r="Z136" s="370">
        <v>28.401657064410816</v>
      </c>
      <c r="AA136" s="370">
        <v>22.585770553898499</v>
      </c>
      <c r="AB136" s="370">
        <v>28.046775487101399</v>
      </c>
      <c r="AC136" s="370">
        <v>34.027772658912902</v>
      </c>
      <c r="AD136" s="403">
        <v>22.6629</v>
      </c>
      <c r="AE136" s="403">
        <v>23.823</v>
      </c>
      <c r="AF136" s="403">
        <v>25.991</v>
      </c>
      <c r="AG136" s="403">
        <v>29.255872666666701</v>
      </c>
      <c r="AH136" s="403">
        <v>32.533999999999999</v>
      </c>
      <c r="AI136" s="403">
        <v>34.665300000000002</v>
      </c>
      <c r="AJ136" s="403">
        <v>35.813025000000003</v>
      </c>
      <c r="AK136" s="403">
        <v>3.2630025690503799</v>
      </c>
      <c r="AL136" s="311" t="s">
        <v>4483</v>
      </c>
    </row>
    <row r="137" spans="1:38">
      <c r="A137" s="81" t="s">
        <v>8184</v>
      </c>
      <c r="B137" s="370" t="s">
        <v>4643</v>
      </c>
      <c r="C137" s="370" t="s">
        <v>4644</v>
      </c>
      <c r="D137" s="370" t="s">
        <v>4644</v>
      </c>
      <c r="E137" s="370" t="s">
        <v>4645</v>
      </c>
      <c r="F137" s="370">
        <v>4997467</v>
      </c>
      <c r="G137" s="370">
        <v>1198578</v>
      </c>
      <c r="H137" s="370">
        <v>1353365</v>
      </c>
      <c r="I137" s="370">
        <v>290967</v>
      </c>
      <c r="J137" s="370">
        <v>13853063</v>
      </c>
      <c r="K137" s="370">
        <v>1154519</v>
      </c>
      <c r="L137" s="370">
        <v>153517</v>
      </c>
      <c r="M137" s="370">
        <v>218194</v>
      </c>
      <c r="N137" s="370">
        <v>203158</v>
      </c>
      <c r="O137" s="370">
        <v>279010</v>
      </c>
      <c r="P137" s="370">
        <v>832427.18799999997</v>
      </c>
      <c r="Q137" s="370"/>
      <c r="R137" s="370"/>
      <c r="S137" s="370">
        <v>27.766858958333334</v>
      </c>
      <c r="T137" s="370">
        <v>0.700162779626605</v>
      </c>
      <c r="U137" s="370">
        <v>0.10851831677325871</v>
      </c>
      <c r="V137" s="370">
        <v>0.15926227691651301</v>
      </c>
      <c r="W137" s="370">
        <v>2.8365131870203375</v>
      </c>
      <c r="X137" s="370">
        <v>-0.15808183965763645</v>
      </c>
      <c r="Y137" s="370"/>
      <c r="Z137" s="370">
        <v>28.01161297632008</v>
      </c>
      <c r="AA137" s="370">
        <v>21.5834607534753</v>
      </c>
      <c r="AB137" s="370">
        <v>27.7066475508595</v>
      </c>
      <c r="AC137" s="370">
        <v>33.847019458207697</v>
      </c>
      <c r="AD137" s="403">
        <v>22.27195</v>
      </c>
      <c r="AE137" s="403">
        <v>23.5029</v>
      </c>
      <c r="AF137" s="403">
        <v>25.658999999999999</v>
      </c>
      <c r="AG137" s="403">
        <v>28.869241925925898</v>
      </c>
      <c r="AH137" s="403">
        <v>32.155000000000001</v>
      </c>
      <c r="AI137" s="403">
        <v>34.234099999999998</v>
      </c>
      <c r="AJ137" s="403">
        <v>35.389049999999997</v>
      </c>
      <c r="AK137" s="403">
        <v>3.2439931872647301</v>
      </c>
      <c r="AL137" s="311" t="s">
        <v>4483</v>
      </c>
    </row>
    <row r="138" spans="1:38">
      <c r="A138" s="81" t="s">
        <v>8185</v>
      </c>
      <c r="B138" s="370" t="s">
        <v>4646</v>
      </c>
      <c r="C138" s="370" t="s">
        <v>4647</v>
      </c>
      <c r="D138" s="370" t="s">
        <v>4647</v>
      </c>
      <c r="E138" s="370" t="s">
        <v>4648</v>
      </c>
      <c r="F138" s="370">
        <v>5629726.5</v>
      </c>
      <c r="G138" s="370">
        <v>1399474.625</v>
      </c>
      <c r="H138" s="370">
        <v>1575046.625</v>
      </c>
      <c r="I138" s="370">
        <v>334886.0625</v>
      </c>
      <c r="J138" s="370">
        <v>14472731</v>
      </c>
      <c r="K138" s="370">
        <v>1202472.75</v>
      </c>
      <c r="L138" s="370">
        <v>210958.09375</v>
      </c>
      <c r="M138" s="370">
        <v>257476.875</v>
      </c>
      <c r="N138" s="370">
        <v>170927.171875</v>
      </c>
      <c r="O138" s="370">
        <v>277467.15625</v>
      </c>
      <c r="P138" s="370">
        <v>1324441.125</v>
      </c>
      <c r="Q138" s="370"/>
      <c r="R138" s="370"/>
      <c r="S138" s="370">
        <v>27.82232875</v>
      </c>
      <c r="T138" s="370">
        <v>0.6898245064997226</v>
      </c>
      <c r="U138" s="370">
        <v>0.13409538298481077</v>
      </c>
      <c r="V138" s="370">
        <v>0.17432052211156537</v>
      </c>
      <c r="W138" s="370">
        <v>2.7729789960501199</v>
      </c>
      <c r="X138" s="370">
        <v>-0.13429580482652126</v>
      </c>
      <c r="Y138" s="370"/>
      <c r="Z138" s="370">
        <v>27.569721534244188</v>
      </c>
      <c r="AA138" s="370">
        <v>20.454405175894099</v>
      </c>
      <c r="AB138" s="370">
        <v>27.093466998163599</v>
      </c>
      <c r="AC138" s="370">
        <v>34.309773563885798</v>
      </c>
      <c r="AD138" s="403">
        <v>21.797924999999999</v>
      </c>
      <c r="AE138" s="403">
        <v>23.01</v>
      </c>
      <c r="AF138" s="403">
        <v>25.188700000000001</v>
      </c>
      <c r="AG138" s="403">
        <v>28.422633296296301</v>
      </c>
      <c r="AH138" s="403">
        <v>31.663150000000002</v>
      </c>
      <c r="AI138" s="403">
        <v>33.853999999999999</v>
      </c>
      <c r="AJ138" s="403">
        <v>35.007150000000003</v>
      </c>
      <c r="AK138" s="403">
        <v>3.2575580300597702</v>
      </c>
      <c r="AL138" s="311" t="s">
        <v>4483</v>
      </c>
    </row>
    <row r="139" spans="1:38">
      <c r="A139" s="81" t="s">
        <v>8186</v>
      </c>
      <c r="B139" s="370" t="s">
        <v>4649</v>
      </c>
      <c r="C139" s="370" t="s">
        <v>4650</v>
      </c>
      <c r="D139" s="370" t="s">
        <v>4650</v>
      </c>
      <c r="E139" s="370" t="s">
        <v>4651</v>
      </c>
      <c r="F139" s="370">
        <v>1744989</v>
      </c>
      <c r="G139" s="370">
        <v>504946</v>
      </c>
      <c r="H139" s="370">
        <v>588077</v>
      </c>
      <c r="I139" s="370">
        <v>125067</v>
      </c>
      <c r="J139" s="370">
        <v>5962518</v>
      </c>
      <c r="K139" s="370">
        <v>500728</v>
      </c>
      <c r="L139" s="370">
        <v>86778</v>
      </c>
      <c r="M139" s="370">
        <v>97007</v>
      </c>
      <c r="N139" s="370">
        <v>60345</v>
      </c>
      <c r="O139" s="370">
        <v>88584</v>
      </c>
      <c r="P139" s="370">
        <v>399713.81300000002</v>
      </c>
      <c r="Q139" s="370"/>
      <c r="R139" s="370"/>
      <c r="S139" s="370">
        <v>27.840503958333333</v>
      </c>
      <c r="T139" s="370">
        <v>0.70622485917648059</v>
      </c>
      <c r="U139" s="370">
        <v>0.10940011068914085</v>
      </c>
      <c r="V139" s="370">
        <v>0.15857788280580357</v>
      </c>
      <c r="W139" s="370">
        <v>2.9607811103478823</v>
      </c>
      <c r="X139" s="370">
        <v>-0.25871246020722394</v>
      </c>
      <c r="Y139" s="370"/>
      <c r="Z139" s="370">
        <v>28.267701247858401</v>
      </c>
      <c r="AA139" s="370">
        <v>21.747637370125702</v>
      </c>
      <c r="AB139" s="370">
        <v>27.760833361513701</v>
      </c>
      <c r="AC139" s="370">
        <v>34.6105736654007</v>
      </c>
      <c r="AD139" s="403">
        <v>22.574000000000002</v>
      </c>
      <c r="AE139" s="403">
        <v>23.696950000000001</v>
      </c>
      <c r="AF139" s="403">
        <v>25.868849999999998</v>
      </c>
      <c r="AG139" s="403">
        <v>29.112949370370401</v>
      </c>
      <c r="AH139" s="403">
        <v>32.35915</v>
      </c>
      <c r="AI139" s="403">
        <v>34.46405</v>
      </c>
      <c r="AJ139" s="403">
        <v>35.558149999999998</v>
      </c>
      <c r="AK139" s="403">
        <v>3.2364958546597702</v>
      </c>
      <c r="AL139" s="311" t="s">
        <v>4483</v>
      </c>
    </row>
    <row r="140" spans="1:38">
      <c r="A140" s="81" t="s">
        <v>8187</v>
      </c>
      <c r="B140" s="370" t="s">
        <v>4652</v>
      </c>
      <c r="C140" s="370" t="s">
        <v>4653</v>
      </c>
      <c r="D140" s="370" t="s">
        <v>4653</v>
      </c>
      <c r="E140" s="370" t="s">
        <v>4654</v>
      </c>
      <c r="F140" s="370">
        <v>1850421</v>
      </c>
      <c r="G140" s="370">
        <v>478235</v>
      </c>
      <c r="H140" s="370">
        <v>595950</v>
      </c>
      <c r="I140" s="370">
        <v>134210</v>
      </c>
      <c r="J140" s="370">
        <v>5278916</v>
      </c>
      <c r="K140" s="370">
        <v>451969</v>
      </c>
      <c r="L140" s="370">
        <v>130646</v>
      </c>
      <c r="M140" s="370">
        <v>127329</v>
      </c>
      <c r="N140" s="370">
        <v>69802</v>
      </c>
      <c r="O140" s="370">
        <v>163897</v>
      </c>
      <c r="P140" s="370">
        <v>633059.25</v>
      </c>
      <c r="Q140" s="370"/>
      <c r="R140" s="370"/>
      <c r="S140" s="370">
        <v>27.875910208333334</v>
      </c>
      <c r="T140" s="370">
        <v>0.71196978493872431</v>
      </c>
      <c r="U140" s="370">
        <v>0.17563942153764903</v>
      </c>
      <c r="V140" s="370">
        <v>0.17413838323284261</v>
      </c>
      <c r="W140" s="370">
        <v>2.8438174404339804</v>
      </c>
      <c r="X140" s="370">
        <v>-0.11912293894669634</v>
      </c>
      <c r="Y140" s="370"/>
      <c r="Z140" s="370">
        <v>28.50837091886612</v>
      </c>
      <c r="AA140" s="370">
        <v>22.512489648473</v>
      </c>
      <c r="AB140" s="370">
        <v>27.948767886778899</v>
      </c>
      <c r="AC140" s="370">
        <v>35.013239110029701</v>
      </c>
      <c r="AD140" s="403">
        <v>22.689900000000002</v>
      </c>
      <c r="AE140" s="403">
        <v>23.9938</v>
      </c>
      <c r="AF140" s="403">
        <v>26.146999999999998</v>
      </c>
      <c r="AG140" s="403">
        <v>29.3934645555556</v>
      </c>
      <c r="AH140" s="403">
        <v>32.712150000000001</v>
      </c>
      <c r="AI140" s="403">
        <v>34.83305</v>
      </c>
      <c r="AJ140" s="403">
        <v>35.991149999999998</v>
      </c>
      <c r="AK140" s="403">
        <v>3.2844743036580502</v>
      </c>
      <c r="AL140" s="311" t="s">
        <v>4483</v>
      </c>
    </row>
    <row r="141" spans="1:38">
      <c r="A141" s="81" t="s">
        <v>8188</v>
      </c>
      <c r="B141" s="370" t="s">
        <v>4655</v>
      </c>
      <c r="C141" s="370" t="s">
        <v>4656</v>
      </c>
      <c r="D141" s="370" t="s">
        <v>4656</v>
      </c>
      <c r="E141" s="370" t="s">
        <v>4657</v>
      </c>
      <c r="F141" s="370">
        <v>4054252</v>
      </c>
      <c r="G141" s="370">
        <v>1081500</v>
      </c>
      <c r="H141" s="370">
        <v>1280610</v>
      </c>
      <c r="I141" s="370">
        <v>262949</v>
      </c>
      <c r="J141" s="370">
        <v>10899070</v>
      </c>
      <c r="K141" s="370">
        <v>993633</v>
      </c>
      <c r="L141" s="370">
        <v>130814</v>
      </c>
      <c r="M141" s="370">
        <v>146833</v>
      </c>
      <c r="N141" s="370">
        <v>89418</v>
      </c>
      <c r="O141" s="370">
        <v>156469</v>
      </c>
      <c r="P141" s="370">
        <v>615362.06299999997</v>
      </c>
      <c r="Q141" s="370"/>
      <c r="R141" s="370"/>
      <c r="S141" s="370">
        <v>28.014938749999999</v>
      </c>
      <c r="T141" s="370">
        <v>0.70113510627596931</v>
      </c>
      <c r="U141" s="370">
        <v>9.460867866213056E-2</v>
      </c>
      <c r="V141" s="370">
        <v>0.18081705706430509</v>
      </c>
      <c r="W141" s="370">
        <v>2.8000398341289214</v>
      </c>
      <c r="X141" s="370">
        <v>-0.11783361428273675</v>
      </c>
      <c r="Y141" s="370"/>
      <c r="Z141" s="370">
        <v>28.05283717291443</v>
      </c>
      <c r="AA141" s="370">
        <v>22.172829908456301</v>
      </c>
      <c r="AB141" s="370">
        <v>27.267556171475299</v>
      </c>
      <c r="AC141" s="370">
        <v>33.522700679912901</v>
      </c>
      <c r="AD141" s="403">
        <v>22.347899999999999</v>
      </c>
      <c r="AE141" s="403">
        <v>23.556950000000001</v>
      </c>
      <c r="AF141" s="403">
        <v>25.667999999999999</v>
      </c>
      <c r="AG141" s="403">
        <v>28.9182164074074</v>
      </c>
      <c r="AH141" s="403">
        <v>32.192</v>
      </c>
      <c r="AI141" s="403">
        <v>34.238999999999997</v>
      </c>
      <c r="AJ141" s="403">
        <v>35.394024999999999</v>
      </c>
      <c r="AK141" s="403">
        <v>3.24823677381523</v>
      </c>
      <c r="AL141" s="311" t="s">
        <v>4483</v>
      </c>
    </row>
    <row r="142" spans="1:38">
      <c r="A142" s="81" t="s">
        <v>8189</v>
      </c>
      <c r="B142" s="370" t="s">
        <v>4658</v>
      </c>
      <c r="C142" s="370" t="s">
        <v>4659</v>
      </c>
      <c r="D142" s="370" t="s">
        <v>4659</v>
      </c>
      <c r="E142" s="370" t="s">
        <v>4660</v>
      </c>
      <c r="F142" s="370">
        <v>3753052</v>
      </c>
      <c r="G142" s="370">
        <v>931564</v>
      </c>
      <c r="H142" s="370">
        <v>1066909</v>
      </c>
      <c r="I142" s="370">
        <v>206825</v>
      </c>
      <c r="J142" s="370">
        <v>10101395</v>
      </c>
      <c r="K142" s="370">
        <v>843535</v>
      </c>
      <c r="L142" s="370">
        <v>90157</v>
      </c>
      <c r="M142" s="370">
        <v>122826</v>
      </c>
      <c r="N142" s="370">
        <v>72976</v>
      </c>
      <c r="O142" s="370">
        <v>119628</v>
      </c>
      <c r="P142" s="370">
        <v>571065.875</v>
      </c>
      <c r="Q142" s="370"/>
      <c r="R142" s="370"/>
      <c r="S142" s="370">
        <v>28.069228333333335</v>
      </c>
      <c r="T142" s="370">
        <v>0.69445227075408855</v>
      </c>
      <c r="U142" s="370">
        <v>8.8161098960767945E-2</v>
      </c>
      <c r="V142" s="370">
        <v>0.16770036230550528</v>
      </c>
      <c r="W142" s="370">
        <v>2.8080690256565588</v>
      </c>
      <c r="X142" s="370">
        <v>-0.15168093903691426</v>
      </c>
      <c r="Y142" s="370"/>
      <c r="Z142" s="370">
        <v>27.768340319127351</v>
      </c>
      <c r="AA142" s="370">
        <v>21.7305711829333</v>
      </c>
      <c r="AB142" s="370">
        <v>27.022675926461499</v>
      </c>
      <c r="AC142" s="370">
        <v>32.372393853777901</v>
      </c>
      <c r="AD142" s="403">
        <v>22.113949999999999</v>
      </c>
      <c r="AE142" s="403">
        <v>23.311900000000001</v>
      </c>
      <c r="AF142" s="403">
        <v>25.395</v>
      </c>
      <c r="AG142" s="403">
        <v>28.616452185185199</v>
      </c>
      <c r="AH142" s="403">
        <v>31.886150000000001</v>
      </c>
      <c r="AI142" s="403">
        <v>33.988050000000001</v>
      </c>
      <c r="AJ142" s="403">
        <v>35.139125</v>
      </c>
      <c r="AK142" s="403">
        <v>3.22413935224542</v>
      </c>
      <c r="AL142" s="311" t="s">
        <v>4483</v>
      </c>
    </row>
    <row r="143" spans="1:38">
      <c r="A143" s="81" t="s">
        <v>8190</v>
      </c>
      <c r="B143" s="370" t="s">
        <v>4661</v>
      </c>
      <c r="C143" s="370" t="s">
        <v>4662</v>
      </c>
      <c r="D143" s="370" t="s">
        <v>4662</v>
      </c>
      <c r="E143" s="370" t="s">
        <v>4663</v>
      </c>
      <c r="F143" s="370">
        <v>5150496</v>
      </c>
      <c r="G143" s="370">
        <v>1402473</v>
      </c>
      <c r="H143" s="370">
        <v>1761943</v>
      </c>
      <c r="I143" s="370">
        <v>415472</v>
      </c>
      <c r="J143" s="370">
        <v>16374057</v>
      </c>
      <c r="K143" s="370">
        <v>1436132</v>
      </c>
      <c r="L143" s="370">
        <v>308539</v>
      </c>
      <c r="M143" s="370">
        <v>331009</v>
      </c>
      <c r="N143" s="370">
        <v>221238</v>
      </c>
      <c r="O143" s="370">
        <v>337155</v>
      </c>
      <c r="P143" s="370">
        <v>1727924.875</v>
      </c>
      <c r="Q143" s="370"/>
      <c r="R143" s="370"/>
      <c r="S143" s="370">
        <v>28.22353488372093</v>
      </c>
      <c r="T143" s="370">
        <v>0.72040123444483872</v>
      </c>
      <c r="U143" s="370">
        <v>0.15159987394509211</v>
      </c>
      <c r="V143" s="370">
        <v>0.16736209037489674</v>
      </c>
      <c r="W143" s="370">
        <v>2.9167995355639085</v>
      </c>
      <c r="X143" s="370">
        <v>-0.15850172996880474</v>
      </c>
      <c r="Y143" s="370"/>
      <c r="Z143" s="370">
        <v>28.858092266061234</v>
      </c>
      <c r="AA143" s="370">
        <v>23.2955750459355</v>
      </c>
      <c r="AB143" s="370">
        <v>29.124427631968299</v>
      </c>
      <c r="AC143" s="370">
        <v>33.860574658153297</v>
      </c>
      <c r="AD143" s="403">
        <v>23.197949999999999</v>
      </c>
      <c r="AE143" s="403">
        <v>24.357749999999999</v>
      </c>
      <c r="AF143" s="403">
        <v>26.467849999999999</v>
      </c>
      <c r="AG143" s="403">
        <v>29.759613037036999</v>
      </c>
      <c r="AH143" s="403">
        <v>33.113999999999997</v>
      </c>
      <c r="AI143" s="403">
        <v>35.183</v>
      </c>
      <c r="AJ143" s="403">
        <v>36.287149999999997</v>
      </c>
      <c r="AK143" s="403">
        <v>3.2705360675967401</v>
      </c>
      <c r="AL143" s="311" t="s">
        <v>4483</v>
      </c>
    </row>
    <row r="144" spans="1:38">
      <c r="A144" s="81" t="s">
        <v>8191</v>
      </c>
      <c r="B144" s="370" t="s">
        <v>4664</v>
      </c>
      <c r="C144" s="370" t="s">
        <v>4665</v>
      </c>
      <c r="D144" s="370" t="s">
        <v>4665</v>
      </c>
      <c r="E144" s="370" t="s">
        <v>4666</v>
      </c>
      <c r="F144" s="370">
        <v>19054428</v>
      </c>
      <c r="G144" s="370">
        <v>5591712</v>
      </c>
      <c r="H144" s="370">
        <v>6443226</v>
      </c>
      <c r="I144" s="370">
        <v>1264850</v>
      </c>
      <c r="J144" s="370">
        <v>54556248</v>
      </c>
      <c r="K144" s="370">
        <v>5798637</v>
      </c>
      <c r="L144" s="370">
        <v>483234</v>
      </c>
      <c r="M144" s="370">
        <v>628362</v>
      </c>
      <c r="N144" s="370">
        <v>347473</v>
      </c>
      <c r="O144" s="370">
        <v>713457</v>
      </c>
      <c r="P144" s="370">
        <v>2826486.25</v>
      </c>
      <c r="Q144" s="370"/>
      <c r="R144" s="370"/>
      <c r="S144" s="370">
        <v>28.266511627906976</v>
      </c>
      <c r="T144" s="370">
        <v>0.7072160662463004</v>
      </c>
      <c r="U144" s="370">
        <v>8.3939054736982696E-2</v>
      </c>
      <c r="V144" s="370">
        <v>0.18056950711056718</v>
      </c>
      <c r="W144" s="370">
        <v>2.844297389961747</v>
      </c>
      <c r="X144" s="370">
        <v>-0.13834060730651876</v>
      </c>
      <c r="Y144" s="370"/>
      <c r="Z144" s="370">
        <v>28.309364887758811</v>
      </c>
      <c r="AA144" s="370">
        <v>23.018282929099701</v>
      </c>
      <c r="AB144" s="370">
        <v>28.012531504337399</v>
      </c>
      <c r="AC144" s="370">
        <v>34.309142842877499</v>
      </c>
      <c r="AD144" s="403">
        <v>22.58</v>
      </c>
      <c r="AE144" s="403">
        <v>23.772849999999998</v>
      </c>
      <c r="AF144" s="403">
        <v>25.966850000000001</v>
      </c>
      <c r="AG144" s="403">
        <v>29.175035222222199</v>
      </c>
      <c r="AH144" s="403">
        <v>32.442</v>
      </c>
      <c r="AI144" s="403">
        <v>34.552999999999997</v>
      </c>
      <c r="AJ144" s="403">
        <v>35.732100000000003</v>
      </c>
      <c r="AK144" s="403">
        <v>3.2517338507698001</v>
      </c>
      <c r="AL144" s="311" t="s">
        <v>4483</v>
      </c>
    </row>
    <row r="145" spans="1:38">
      <c r="A145" s="81" t="s">
        <v>8192</v>
      </c>
      <c r="B145" s="370" t="s">
        <v>4667</v>
      </c>
      <c r="C145" s="370" t="s">
        <v>4668</v>
      </c>
      <c r="D145" s="370" t="s">
        <v>4668</v>
      </c>
      <c r="E145" s="370" t="s">
        <v>4669</v>
      </c>
      <c r="F145" s="370">
        <v>6246470</v>
      </c>
      <c r="G145" s="370">
        <v>1636961</v>
      </c>
      <c r="H145" s="370">
        <v>2199767</v>
      </c>
      <c r="I145" s="370">
        <v>402647</v>
      </c>
      <c r="J145" s="370">
        <v>16876360</v>
      </c>
      <c r="K145" s="370">
        <v>1701702</v>
      </c>
      <c r="L145" s="370">
        <v>168415</v>
      </c>
      <c r="M145" s="370">
        <v>181466</v>
      </c>
      <c r="N145" s="370">
        <v>118406</v>
      </c>
      <c r="O145" s="370">
        <v>241165</v>
      </c>
      <c r="P145" s="370">
        <v>968272.375</v>
      </c>
      <c r="Q145" s="370"/>
      <c r="R145" s="370"/>
      <c r="S145" s="370">
        <v>28.31306976744186</v>
      </c>
      <c r="T145" s="370">
        <v>0.72446729776436158</v>
      </c>
      <c r="U145" s="370">
        <v>9.0423452922343411E-2</v>
      </c>
      <c r="V145" s="370">
        <v>0.18579540725805443</v>
      </c>
      <c r="W145" s="370">
        <v>2.8061156402681853</v>
      </c>
      <c r="X145" s="370">
        <v>-3.1443945987156496E-2</v>
      </c>
      <c r="Y145" s="370"/>
      <c r="Z145" s="370">
        <v>29.025284984802227</v>
      </c>
      <c r="AA145" s="370">
        <v>23.714596593276301</v>
      </c>
      <c r="AB145" s="370">
        <v>29.5818274085638</v>
      </c>
      <c r="AC145" s="370">
        <v>36.056836860623598</v>
      </c>
      <c r="AD145" s="403">
        <v>23.335999999999999</v>
      </c>
      <c r="AE145" s="403">
        <v>24.510950000000001</v>
      </c>
      <c r="AF145" s="403">
        <v>26.674849999999999</v>
      </c>
      <c r="AG145" s="403">
        <v>29.917861666666699</v>
      </c>
      <c r="AH145" s="403">
        <v>33.213149999999999</v>
      </c>
      <c r="AI145" s="403">
        <v>35.345100000000002</v>
      </c>
      <c r="AJ145" s="403">
        <v>36.547075</v>
      </c>
      <c r="AK145" s="403">
        <v>3.26764340560793</v>
      </c>
      <c r="AL145" s="311" t="s">
        <v>4483</v>
      </c>
    </row>
    <row r="146" spans="1:38">
      <c r="A146" s="81" t="s">
        <v>8193</v>
      </c>
      <c r="B146" s="370" t="s">
        <v>4670</v>
      </c>
      <c r="C146" s="370" t="s">
        <v>4671</v>
      </c>
      <c r="D146" s="370" t="s">
        <v>4671</v>
      </c>
      <c r="E146" s="370" t="s">
        <v>4672</v>
      </c>
      <c r="F146" s="370">
        <v>12330448</v>
      </c>
      <c r="G146" s="370">
        <v>3734619</v>
      </c>
      <c r="H146" s="370">
        <v>4625524</v>
      </c>
      <c r="I146" s="370">
        <v>924819</v>
      </c>
      <c r="J146" s="370">
        <v>37098292</v>
      </c>
      <c r="K146" s="370">
        <v>4300923</v>
      </c>
      <c r="L146" s="370">
        <v>314798</v>
      </c>
      <c r="M146" s="370">
        <v>480843</v>
      </c>
      <c r="N146" s="370">
        <v>219045</v>
      </c>
      <c r="O146" s="370">
        <v>368605</v>
      </c>
      <c r="P146" s="370">
        <v>1855804.88</v>
      </c>
      <c r="Q146" s="370"/>
      <c r="R146" s="370"/>
      <c r="S146" s="370">
        <v>28.463488372093025</v>
      </c>
      <c r="T146" s="370">
        <v>0.72511036270364426</v>
      </c>
      <c r="U146" s="370">
        <v>8.0300090071176902E-2</v>
      </c>
      <c r="V146" s="370">
        <v>0.18319251785424079</v>
      </c>
      <c r="W146" s="370">
        <v>2.8780141752807387</v>
      </c>
      <c r="X146" s="370">
        <v>-0.10074282806984591</v>
      </c>
      <c r="Y146" s="370"/>
      <c r="Z146" s="370">
        <v>29.051641244713231</v>
      </c>
      <c r="AA146" s="370">
        <v>23.594267935172201</v>
      </c>
      <c r="AB146" s="370">
        <v>29.733784307914998</v>
      </c>
      <c r="AC146" s="370">
        <v>34.982381599319297</v>
      </c>
      <c r="AD146" s="403">
        <v>23.274975000000001</v>
      </c>
      <c r="AE146" s="403">
        <v>24.510950000000001</v>
      </c>
      <c r="AF146" s="403">
        <v>26.693000000000001</v>
      </c>
      <c r="AG146" s="403">
        <v>29.956681592592599</v>
      </c>
      <c r="AH146" s="403">
        <v>33.270000000000003</v>
      </c>
      <c r="AI146" s="403">
        <v>35.372</v>
      </c>
      <c r="AJ146" s="403">
        <v>36.523024999999997</v>
      </c>
      <c r="AK146" s="403">
        <v>3.2761095342863502</v>
      </c>
      <c r="AL146" s="311" t="s">
        <v>4483</v>
      </c>
    </row>
    <row r="147" spans="1:38">
      <c r="A147" s="81" t="s">
        <v>8194</v>
      </c>
      <c r="B147" s="370" t="s">
        <v>4673</v>
      </c>
      <c r="C147" s="370" t="s">
        <v>4674</v>
      </c>
      <c r="D147" s="370" t="s">
        <v>4674</v>
      </c>
      <c r="E147" s="370" t="s">
        <v>4675</v>
      </c>
      <c r="F147" s="370">
        <v>5742896</v>
      </c>
      <c r="G147" s="370">
        <v>1521256</v>
      </c>
      <c r="H147" s="370">
        <v>1683647</v>
      </c>
      <c r="I147" s="370">
        <v>322010</v>
      </c>
      <c r="J147" s="370">
        <v>16577192</v>
      </c>
      <c r="K147" s="370">
        <v>1475119</v>
      </c>
      <c r="L147" s="370">
        <v>262263</v>
      </c>
      <c r="M147" s="370">
        <v>348019</v>
      </c>
      <c r="N147" s="370">
        <v>147139</v>
      </c>
      <c r="O147" s="370">
        <v>373178</v>
      </c>
      <c r="P147" s="370">
        <v>2004546.875</v>
      </c>
      <c r="Q147" s="370"/>
      <c r="R147" s="370"/>
      <c r="S147" s="370">
        <v>28.511837209302325</v>
      </c>
      <c r="T147" s="370">
        <v>0.69587239745767315</v>
      </c>
      <c r="U147" s="370">
        <v>0.15904485276584679</v>
      </c>
      <c r="V147" s="370">
        <v>0.1634402145322742</v>
      </c>
      <c r="W147" s="370">
        <v>2.8571656957805613</v>
      </c>
      <c r="X147" s="370">
        <v>-0.19531597525858313</v>
      </c>
      <c r="Y147" s="370"/>
      <c r="Z147" s="370">
        <v>27.829025328748756</v>
      </c>
      <c r="AA147" s="370">
        <v>21.250631240829499</v>
      </c>
      <c r="AB147" s="370">
        <v>26.903591242562999</v>
      </c>
      <c r="AC147" s="370">
        <v>32.892763393225898</v>
      </c>
      <c r="AD147" s="403">
        <v>22.182974999999999</v>
      </c>
      <c r="AE147" s="403">
        <v>23.336549999999999</v>
      </c>
      <c r="AF147" s="403">
        <v>25.49</v>
      </c>
      <c r="AG147" s="403">
        <v>28.680668481481501</v>
      </c>
      <c r="AH147" s="403">
        <v>31.914149999999999</v>
      </c>
      <c r="AI147" s="403">
        <v>33.99</v>
      </c>
      <c r="AJ147" s="403">
        <v>35.088075000000003</v>
      </c>
      <c r="AK147" s="403">
        <v>3.2133084165963299</v>
      </c>
      <c r="AL147" s="311" t="s">
        <v>4483</v>
      </c>
    </row>
    <row r="148" spans="1:38">
      <c r="A148" s="81" t="s">
        <v>8195</v>
      </c>
      <c r="B148" s="370" t="s">
        <v>4676</v>
      </c>
      <c r="C148" s="370" t="s">
        <v>4677</v>
      </c>
      <c r="D148" s="370" t="s">
        <v>4677</v>
      </c>
      <c r="E148" s="370" t="s">
        <v>4678</v>
      </c>
      <c r="F148" s="370">
        <v>2767279</v>
      </c>
      <c r="G148" s="370">
        <v>670470</v>
      </c>
      <c r="H148" s="370">
        <v>788837</v>
      </c>
      <c r="I148" s="370">
        <v>177898</v>
      </c>
      <c r="J148" s="370">
        <v>7458611</v>
      </c>
      <c r="K148" s="370">
        <v>625270</v>
      </c>
      <c r="L148" s="370">
        <v>109347</v>
      </c>
      <c r="M148" s="370">
        <v>114574</v>
      </c>
      <c r="N148" s="370">
        <v>83033</v>
      </c>
      <c r="O148" s="370">
        <v>118450</v>
      </c>
      <c r="P148" s="370">
        <v>599218.31299999997</v>
      </c>
      <c r="Q148" s="370"/>
      <c r="R148" s="370"/>
      <c r="S148" s="370">
        <v>28.711883720930231</v>
      </c>
      <c r="T148" s="370">
        <v>0.70365639399330382</v>
      </c>
      <c r="U148" s="370">
        <v>0.12078205033331259</v>
      </c>
      <c r="V148" s="370">
        <v>0.16841791133212894</v>
      </c>
      <c r="W148" s="370">
        <v>2.812006375534347</v>
      </c>
      <c r="X148" s="370">
        <v>-0.11998249382776116</v>
      </c>
      <c r="Y148" s="370"/>
      <c r="Z148" s="370">
        <v>28.15946766471605</v>
      </c>
      <c r="AA148" s="370">
        <v>22.7304877940973</v>
      </c>
      <c r="AB148" s="370">
        <v>27.313407670832799</v>
      </c>
      <c r="AC148" s="370">
        <v>33.945879968307402</v>
      </c>
      <c r="AD148" s="403">
        <v>22.452925</v>
      </c>
      <c r="AE148" s="403">
        <v>23.658000000000001</v>
      </c>
      <c r="AF148" s="403">
        <v>25.798999999999999</v>
      </c>
      <c r="AG148" s="403">
        <v>29.038713629629601</v>
      </c>
      <c r="AH148" s="403">
        <v>32.335999999999999</v>
      </c>
      <c r="AI148" s="403">
        <v>34.417999999999999</v>
      </c>
      <c r="AJ148" s="403">
        <v>35.545025000000003</v>
      </c>
      <c r="AK148" s="403">
        <v>3.2467318591649401</v>
      </c>
      <c r="AL148" s="311" t="s">
        <v>4483</v>
      </c>
    </row>
    <row r="149" spans="1:38">
      <c r="A149" s="81" t="s">
        <v>8196</v>
      </c>
      <c r="B149" s="370" t="s">
        <v>4679</v>
      </c>
      <c r="C149" s="370" t="s">
        <v>4680</v>
      </c>
      <c r="D149" s="370" t="s">
        <v>4680</v>
      </c>
      <c r="E149" s="370" t="s">
        <v>4681</v>
      </c>
      <c r="F149" s="370">
        <v>6369907</v>
      </c>
      <c r="G149" s="370">
        <v>1742288</v>
      </c>
      <c r="H149" s="370">
        <v>1982069</v>
      </c>
      <c r="I149" s="370">
        <v>397725</v>
      </c>
      <c r="J149" s="370">
        <v>17381850</v>
      </c>
      <c r="K149" s="370">
        <v>1592031</v>
      </c>
      <c r="L149" s="370">
        <v>157261</v>
      </c>
      <c r="M149" s="370">
        <v>222357</v>
      </c>
      <c r="N149" s="370">
        <v>153233</v>
      </c>
      <c r="O149" s="370">
        <v>234725</v>
      </c>
      <c r="P149" s="370">
        <v>1307774.1299999999</v>
      </c>
      <c r="Q149" s="370"/>
      <c r="R149" s="370"/>
      <c r="S149" s="370">
        <v>28.798860465116277</v>
      </c>
      <c r="T149" s="370">
        <v>0.69509038410685964</v>
      </c>
      <c r="U149" s="370">
        <v>0.10666232120417625</v>
      </c>
      <c r="V149" s="370">
        <v>0.17847629908309084</v>
      </c>
      <c r="W149" s="370">
        <v>2.8098652780318383</v>
      </c>
      <c r="X149" s="370">
        <v>-0.15102474209575201</v>
      </c>
      <c r="Y149" s="370"/>
      <c r="Z149" s="370">
        <v>27.795623587113553</v>
      </c>
      <c r="AA149" s="370">
        <v>21.693045710458399</v>
      </c>
      <c r="AB149" s="370">
        <v>27.057669166210701</v>
      </c>
      <c r="AC149" s="370">
        <v>32.549516438272001</v>
      </c>
      <c r="AD149" s="403">
        <v>22.097999999999999</v>
      </c>
      <c r="AE149" s="403">
        <v>23.256</v>
      </c>
      <c r="AF149" s="403">
        <v>25.395</v>
      </c>
      <c r="AG149" s="403">
        <v>28.6355554814815</v>
      </c>
      <c r="AH149" s="403">
        <v>31.92315</v>
      </c>
      <c r="AI149" s="403">
        <v>34.020099999999999</v>
      </c>
      <c r="AJ149" s="403">
        <v>35.187049999999999</v>
      </c>
      <c r="AK149" s="403">
        <v>3.2627631234100898</v>
      </c>
      <c r="AL149" s="311" t="s">
        <v>4483</v>
      </c>
    </row>
    <row r="150" spans="1:38">
      <c r="A150" s="81" t="s">
        <v>8197</v>
      </c>
      <c r="B150" s="370" t="s">
        <v>4682</v>
      </c>
      <c r="C150" s="370" t="s">
        <v>4683</v>
      </c>
      <c r="D150" s="370" t="s">
        <v>4683</v>
      </c>
      <c r="E150" s="370" t="s">
        <v>4684</v>
      </c>
      <c r="F150" s="370">
        <v>4155169</v>
      </c>
      <c r="G150" s="370">
        <v>1105235</v>
      </c>
      <c r="H150" s="370">
        <v>1273364</v>
      </c>
      <c r="I150" s="370">
        <v>268881</v>
      </c>
      <c r="J150" s="370">
        <v>11777519</v>
      </c>
      <c r="K150" s="370">
        <v>977750</v>
      </c>
      <c r="L150" s="370">
        <v>112711</v>
      </c>
      <c r="M150" s="370">
        <v>161248</v>
      </c>
      <c r="N150" s="370">
        <v>107870</v>
      </c>
      <c r="O150" s="370">
        <v>157880</v>
      </c>
      <c r="P150" s="370">
        <v>801402.5</v>
      </c>
      <c r="Q150" s="370"/>
      <c r="R150" s="370"/>
      <c r="S150" s="370">
        <v>28.812418604651164</v>
      </c>
      <c r="T150" s="370">
        <v>0.69512692987755265</v>
      </c>
      <c r="U150" s="370">
        <v>0.10222953531620545</v>
      </c>
      <c r="V150" s="370">
        <v>0.17188360337495598</v>
      </c>
      <c r="W150" s="370">
        <v>2.8366865021113186</v>
      </c>
      <c r="X150" s="370">
        <v>-0.17770542862894034</v>
      </c>
      <c r="Y150" s="370"/>
      <c r="Z150" s="370">
        <v>27.79718538503575</v>
      </c>
      <c r="AA150" s="370">
        <v>21.1119211025552</v>
      </c>
      <c r="AB150" s="370">
        <v>26.958460050996301</v>
      </c>
      <c r="AC150" s="370">
        <v>32.862965218239502</v>
      </c>
      <c r="AD150" s="403">
        <v>22.0989</v>
      </c>
      <c r="AE150" s="403">
        <v>23.225950000000001</v>
      </c>
      <c r="AF150" s="403">
        <v>25.388850000000001</v>
      </c>
      <c r="AG150" s="403">
        <v>28.629729999999999</v>
      </c>
      <c r="AH150" s="403">
        <v>31.93</v>
      </c>
      <c r="AI150" s="403">
        <v>33.994</v>
      </c>
      <c r="AJ150" s="403">
        <v>35.162050000000001</v>
      </c>
      <c r="AK150" s="403">
        <v>3.2447761375494699</v>
      </c>
      <c r="AL150" s="311" t="s">
        <v>4483</v>
      </c>
    </row>
    <row r="151" spans="1:38">
      <c r="A151" s="81" t="s">
        <v>8198</v>
      </c>
      <c r="B151" s="370" t="s">
        <v>4685</v>
      </c>
      <c r="C151" s="370" t="s">
        <v>4686</v>
      </c>
      <c r="D151" s="370" t="s">
        <v>4686</v>
      </c>
      <c r="E151" s="370" t="s">
        <v>4687</v>
      </c>
      <c r="F151" s="370">
        <v>9911368</v>
      </c>
      <c r="G151" s="370">
        <v>2956489.5</v>
      </c>
      <c r="H151" s="370">
        <v>3605754.25</v>
      </c>
      <c r="I151" s="370">
        <v>825234.375</v>
      </c>
      <c r="J151" s="370">
        <v>31442262</v>
      </c>
      <c r="K151" s="370">
        <v>2964567.75</v>
      </c>
      <c r="L151" s="370">
        <v>200432.25</v>
      </c>
      <c r="M151" s="370">
        <v>307132.5625</v>
      </c>
      <c r="N151" s="370">
        <v>179251.15625</v>
      </c>
      <c r="O151" s="370">
        <v>318634.09375</v>
      </c>
      <c r="P151" s="370">
        <v>1551075.875</v>
      </c>
      <c r="Q151" s="370"/>
      <c r="R151" s="370"/>
      <c r="S151" s="370">
        <v>28.951325581395349</v>
      </c>
      <c r="T151" s="370">
        <v>0.71440529382314011</v>
      </c>
      <c r="U151" s="370">
        <v>7.5194619943501032E-2</v>
      </c>
      <c r="V151" s="370">
        <v>0.17675799649786639</v>
      </c>
      <c r="W151" s="370">
        <v>2.9062770688518729</v>
      </c>
      <c r="X151" s="370">
        <v>-0.17192439793850056</v>
      </c>
      <c r="Y151" s="370"/>
      <c r="Z151" s="370">
        <v>28.60981502191634</v>
      </c>
      <c r="AA151" s="370">
        <v>21.774726267487001</v>
      </c>
      <c r="AB151" s="370">
        <v>28.586113395159799</v>
      </c>
      <c r="AC151" s="370">
        <v>34.236900205898102</v>
      </c>
      <c r="AD151" s="403">
        <v>22.853950000000001</v>
      </c>
      <c r="AE151" s="403">
        <v>24.123850000000001</v>
      </c>
      <c r="AF151" s="403">
        <v>26.258849999999999</v>
      </c>
      <c r="AG151" s="403">
        <v>29.515357629629602</v>
      </c>
      <c r="AH151" s="403">
        <v>32.802</v>
      </c>
      <c r="AI151" s="403">
        <v>34.945050000000002</v>
      </c>
      <c r="AJ151" s="403">
        <v>36.131025000000001</v>
      </c>
      <c r="AK151" s="403">
        <v>3.2686698488172499</v>
      </c>
      <c r="AL151" s="311" t="s">
        <v>4483</v>
      </c>
    </row>
    <row r="152" spans="1:38">
      <c r="A152" s="81" t="s">
        <v>8199</v>
      </c>
      <c r="B152" s="370" t="s">
        <v>4688</v>
      </c>
      <c r="C152" s="370" t="s">
        <v>4689</v>
      </c>
      <c r="D152" s="370" t="s">
        <v>4689</v>
      </c>
      <c r="E152" s="370" t="s">
        <v>4690</v>
      </c>
      <c r="F152" s="370">
        <v>6310990.5</v>
      </c>
      <c r="G152" s="370">
        <v>1715618.5</v>
      </c>
      <c r="H152" s="370">
        <v>1961870.625</v>
      </c>
      <c r="I152" s="370">
        <v>487214.9375</v>
      </c>
      <c r="J152" s="370">
        <v>20291036</v>
      </c>
      <c r="K152" s="370">
        <v>1747651.75</v>
      </c>
      <c r="L152" s="370">
        <v>89326.828125</v>
      </c>
      <c r="M152" s="370">
        <v>132771.890625</v>
      </c>
      <c r="N152" s="370">
        <v>101739.515625</v>
      </c>
      <c r="O152" s="370">
        <v>151184.65625</v>
      </c>
      <c r="P152" s="370">
        <v>788161.9375</v>
      </c>
      <c r="Q152" s="370"/>
      <c r="R152" s="370"/>
      <c r="S152" s="370">
        <v>28.98713953488372</v>
      </c>
      <c r="T152" s="370">
        <v>0.70982488970423407</v>
      </c>
      <c r="U152" s="370">
        <v>5.8604986846786625E-2</v>
      </c>
      <c r="V152" s="370">
        <v>0.15893759450306277</v>
      </c>
      <c r="W152" s="370">
        <v>2.9296498591603073</v>
      </c>
      <c r="X152" s="370">
        <v>-0.21342846240772229</v>
      </c>
      <c r="Y152" s="370"/>
      <c r="Z152" s="370">
        <v>28.418743696131024</v>
      </c>
      <c r="AA152" s="370">
        <v>22.319517388435901</v>
      </c>
      <c r="AB152" s="370">
        <v>28.005897585146201</v>
      </c>
      <c r="AC152" s="370">
        <v>34.252638856971501</v>
      </c>
      <c r="AD152" s="403">
        <v>22.721975</v>
      </c>
      <c r="AE152" s="403">
        <v>23.926850000000002</v>
      </c>
      <c r="AF152" s="403">
        <v>26.042850000000001</v>
      </c>
      <c r="AG152" s="403">
        <v>29.3151974074074</v>
      </c>
      <c r="AH152" s="403">
        <v>32.628</v>
      </c>
      <c r="AI152" s="403">
        <v>34.732199999999999</v>
      </c>
      <c r="AJ152" s="403">
        <v>35.857025</v>
      </c>
      <c r="AK152" s="403">
        <v>3.2678398077086701</v>
      </c>
      <c r="AL152" s="311" t="s">
        <v>4483</v>
      </c>
    </row>
    <row r="153" spans="1:38">
      <c r="A153" s="81" t="s">
        <v>8200</v>
      </c>
      <c r="B153" s="370" t="s">
        <v>4691</v>
      </c>
      <c r="C153" s="370" t="s">
        <v>4692</v>
      </c>
      <c r="D153" s="370" t="s">
        <v>4692</v>
      </c>
      <c r="E153" s="370" t="s">
        <v>4693</v>
      </c>
      <c r="F153" s="370">
        <v>7944950</v>
      </c>
      <c r="G153" s="370">
        <v>2145815.5</v>
      </c>
      <c r="H153" s="370">
        <v>2519763</v>
      </c>
      <c r="I153" s="370">
        <v>676647.625</v>
      </c>
      <c r="J153" s="370">
        <v>24494574</v>
      </c>
      <c r="K153" s="370">
        <v>2183402.75</v>
      </c>
      <c r="L153" s="370">
        <v>248514.875</v>
      </c>
      <c r="M153" s="370">
        <v>404503.28125</v>
      </c>
      <c r="N153" s="370">
        <v>198204.734375</v>
      </c>
      <c r="O153" s="370">
        <v>363127.90625</v>
      </c>
      <c r="P153" s="370">
        <v>1520510.75</v>
      </c>
      <c r="Q153" s="370"/>
      <c r="R153" s="370"/>
      <c r="S153" s="370">
        <v>29.002744186046513</v>
      </c>
      <c r="T153" s="370">
        <v>0.7148656231071453</v>
      </c>
      <c r="U153" s="370">
        <v>0.10043768781644347</v>
      </c>
      <c r="V153" s="370">
        <v>0.16683923415023022</v>
      </c>
      <c r="W153" s="370">
        <v>2.9007068167007484</v>
      </c>
      <c r="X153" s="370">
        <v>-0.16452425428003137</v>
      </c>
      <c r="Y153" s="370"/>
      <c r="Z153" s="370">
        <v>28.62894984585396</v>
      </c>
      <c r="AA153" s="370">
        <v>23.514946148343199</v>
      </c>
      <c r="AB153" s="370">
        <v>28.8105221872672</v>
      </c>
      <c r="AC153" s="370">
        <v>33.956259867579398</v>
      </c>
      <c r="AD153" s="403">
        <v>22.871974999999999</v>
      </c>
      <c r="AE153" s="403">
        <v>24.131900000000002</v>
      </c>
      <c r="AF153" s="403">
        <v>26.271999999999998</v>
      </c>
      <c r="AG153" s="403">
        <v>29.531997037037002</v>
      </c>
      <c r="AH153" s="403">
        <v>32.823</v>
      </c>
      <c r="AI153" s="403">
        <v>34.989049999999999</v>
      </c>
      <c r="AJ153" s="403">
        <v>36.171199999999999</v>
      </c>
      <c r="AK153" s="403">
        <v>3.2799325097676602</v>
      </c>
      <c r="AL153" s="311" t="s">
        <v>4483</v>
      </c>
    </row>
    <row r="154" spans="1:38">
      <c r="A154" s="81" t="s">
        <v>8201</v>
      </c>
      <c r="B154" s="370" t="s">
        <v>4694</v>
      </c>
      <c r="C154" s="370" t="s">
        <v>4695</v>
      </c>
      <c r="D154" s="370" t="s">
        <v>4695</v>
      </c>
      <c r="E154" s="370" t="s">
        <v>4696</v>
      </c>
      <c r="F154" s="370">
        <v>5971365.5</v>
      </c>
      <c r="G154" s="370">
        <v>1650022.375</v>
      </c>
      <c r="H154" s="370">
        <v>2069937.5</v>
      </c>
      <c r="I154" s="370">
        <v>519281.1875</v>
      </c>
      <c r="J154" s="370">
        <v>18107834</v>
      </c>
      <c r="K154" s="370">
        <v>1764032.125</v>
      </c>
      <c r="L154" s="370">
        <v>355194.0625</v>
      </c>
      <c r="M154" s="370">
        <v>425959.21875</v>
      </c>
      <c r="N154" s="370">
        <v>292878.15625</v>
      </c>
      <c r="O154" s="370">
        <v>512745</v>
      </c>
      <c r="P154" s="370">
        <v>2389775.25</v>
      </c>
      <c r="Q154" s="370"/>
      <c r="R154" s="370"/>
      <c r="S154" s="370">
        <v>29.2333125</v>
      </c>
      <c r="T154" s="370">
        <v>0.72514621216377884</v>
      </c>
      <c r="U154" s="370">
        <v>0.18006168447559631</v>
      </c>
      <c r="V154" s="370">
        <v>0.1758210865031434</v>
      </c>
      <c r="W154" s="370">
        <v>2.8865714045369062</v>
      </c>
      <c r="X154" s="370">
        <v>-0.1091550515716353</v>
      </c>
      <c r="Y154" s="370"/>
      <c r="Z154" s="370">
        <v>29.053109860477395</v>
      </c>
      <c r="AA154" s="370">
        <v>22.493117036088101</v>
      </c>
      <c r="AB154" s="370">
        <v>28.839358485897399</v>
      </c>
      <c r="AC154" s="370">
        <v>34.538226003145503</v>
      </c>
      <c r="AD154" s="403">
        <v>23.320975000000001</v>
      </c>
      <c r="AE154" s="403">
        <v>24.583950000000002</v>
      </c>
      <c r="AF154" s="403">
        <v>26.736000000000001</v>
      </c>
      <c r="AG154" s="403">
        <v>29.9792674814815</v>
      </c>
      <c r="AH154" s="403">
        <v>33.321150000000003</v>
      </c>
      <c r="AI154" s="403">
        <v>35.414050000000003</v>
      </c>
      <c r="AJ154" s="403">
        <v>36.562024999999998</v>
      </c>
      <c r="AK154" s="403">
        <v>3.2768471700572199</v>
      </c>
      <c r="AL154" s="311" t="s">
        <v>4483</v>
      </c>
    </row>
    <row r="155" spans="1:38">
      <c r="A155" s="81" t="s">
        <v>8202</v>
      </c>
      <c r="B155" s="370" t="s">
        <v>4697</v>
      </c>
      <c r="C155" s="370" t="s">
        <v>4698</v>
      </c>
      <c r="D155" s="370" t="s">
        <v>4698</v>
      </c>
      <c r="E155" s="370" t="s">
        <v>4699</v>
      </c>
      <c r="F155" s="370">
        <v>19880674</v>
      </c>
      <c r="G155" s="370">
        <v>5962084</v>
      </c>
      <c r="H155" s="370">
        <v>6466302</v>
      </c>
      <c r="I155" s="370">
        <v>1921780</v>
      </c>
      <c r="J155" s="370">
        <v>62330224</v>
      </c>
      <c r="K155" s="370">
        <v>5838242</v>
      </c>
      <c r="L155" s="370">
        <v>767897</v>
      </c>
      <c r="M155" s="370">
        <v>889334</v>
      </c>
      <c r="N155" s="370">
        <v>680748</v>
      </c>
      <c r="O155" s="370">
        <v>1103052</v>
      </c>
      <c r="P155" s="370">
        <v>5605733</v>
      </c>
      <c r="Q155" s="370"/>
      <c r="R155" s="370"/>
      <c r="S155" s="370">
        <v>29.438875000000003</v>
      </c>
      <c r="T155" s="370">
        <v>0.70467785275589834</v>
      </c>
      <c r="U155" s="370">
        <v>0.12674622807003288</v>
      </c>
      <c r="V155" s="370">
        <v>0.17390213158162873</v>
      </c>
      <c r="W155" s="370">
        <v>2.9036709682387887</v>
      </c>
      <c r="X155" s="370">
        <v>-0.20765760599414751</v>
      </c>
      <c r="Y155" s="370"/>
      <c r="Z155" s="370">
        <v>28.202558566510533</v>
      </c>
      <c r="AA155" s="370">
        <v>22.736960905276899</v>
      </c>
      <c r="AB155" s="370">
        <v>28.068512187168398</v>
      </c>
      <c r="AC155" s="370">
        <v>32.7561427387595</v>
      </c>
      <c r="AD155" s="403">
        <v>22.414950000000001</v>
      </c>
      <c r="AE155" s="403">
        <v>23.69295</v>
      </c>
      <c r="AF155" s="403">
        <v>25.856999999999999</v>
      </c>
      <c r="AG155" s="403">
        <v>29.087348259259301</v>
      </c>
      <c r="AH155" s="403">
        <v>32.347999999999999</v>
      </c>
      <c r="AI155" s="403">
        <v>34.476999999999997</v>
      </c>
      <c r="AJ155" s="403">
        <v>35.547024999999998</v>
      </c>
      <c r="AK155" s="403">
        <v>3.2524215319491798</v>
      </c>
      <c r="AL155" s="311" t="s">
        <v>4483</v>
      </c>
    </row>
    <row r="156" spans="1:38">
      <c r="A156" s="81" t="s">
        <v>8203</v>
      </c>
      <c r="B156" s="370" t="s">
        <v>4700</v>
      </c>
      <c r="C156" s="370" t="s">
        <v>4701</v>
      </c>
      <c r="D156" s="370" t="s">
        <v>4701</v>
      </c>
      <c r="E156" s="370" t="s">
        <v>4702</v>
      </c>
      <c r="F156" s="370">
        <v>2008345.625</v>
      </c>
      <c r="G156" s="370">
        <v>540654.4375</v>
      </c>
      <c r="H156" s="370">
        <v>562224.875</v>
      </c>
      <c r="I156" s="370">
        <v>162433.640625</v>
      </c>
      <c r="J156" s="370">
        <v>6112564</v>
      </c>
      <c r="K156" s="370">
        <v>516465.03125</v>
      </c>
      <c r="L156" s="370">
        <v>106943.953125</v>
      </c>
      <c r="M156" s="370">
        <v>112340.6953125</v>
      </c>
      <c r="N156" s="370">
        <v>80163.171875</v>
      </c>
      <c r="O156" s="370">
        <v>145679.375</v>
      </c>
      <c r="P156" s="370">
        <v>790147.4375</v>
      </c>
      <c r="Q156" s="370"/>
      <c r="R156" s="370"/>
      <c r="S156" s="370">
        <v>29.447125000000003</v>
      </c>
      <c r="T156" s="370">
        <v>0.6965646437203864</v>
      </c>
      <c r="U156" s="370">
        <v>0.1681140120982324</v>
      </c>
      <c r="V156" s="370">
        <v>0.16028099056633099</v>
      </c>
      <c r="W156" s="370">
        <v>2.8950242969629927</v>
      </c>
      <c r="X156" s="370">
        <v>-0.23050742706174487</v>
      </c>
      <c r="Y156" s="370"/>
      <c r="Z156" s="370">
        <v>27.858561588350895</v>
      </c>
      <c r="AA156" s="370">
        <v>22.108209841222902</v>
      </c>
      <c r="AB156" s="370">
        <v>27.3926467448346</v>
      </c>
      <c r="AC156" s="370">
        <v>33.121904371266901</v>
      </c>
      <c r="AD156" s="403">
        <v>22.199825000000001</v>
      </c>
      <c r="AE156" s="403">
        <v>23.374949999999998</v>
      </c>
      <c r="AF156" s="403">
        <v>25.56</v>
      </c>
      <c r="AG156" s="403">
        <v>28.7490682592593</v>
      </c>
      <c r="AH156" s="403">
        <v>31.998999999999999</v>
      </c>
      <c r="AI156" s="403">
        <v>34.113</v>
      </c>
      <c r="AJ156" s="403">
        <v>35.266125000000002</v>
      </c>
      <c r="AK156" s="403">
        <v>3.23397605268572</v>
      </c>
      <c r="AL156" s="311" t="s">
        <v>4483</v>
      </c>
    </row>
    <row r="157" spans="1:38">
      <c r="A157" s="81" t="s">
        <v>8204</v>
      </c>
      <c r="B157" s="370" t="s">
        <v>4703</v>
      </c>
      <c r="C157" s="370" t="s">
        <v>4704</v>
      </c>
      <c r="D157" s="370" t="s">
        <v>4704</v>
      </c>
      <c r="E157" s="370" t="s">
        <v>4705</v>
      </c>
      <c r="F157" s="370">
        <v>2651883</v>
      </c>
      <c r="G157" s="370">
        <v>650788</v>
      </c>
      <c r="H157" s="370">
        <v>808816</v>
      </c>
      <c r="I157" s="370">
        <v>187910</v>
      </c>
      <c r="J157" s="370">
        <v>7061011</v>
      </c>
      <c r="K157" s="370">
        <v>613711</v>
      </c>
      <c r="L157" s="370">
        <v>131249</v>
      </c>
      <c r="M157" s="370">
        <v>144585</v>
      </c>
      <c r="N157" s="370">
        <v>126214</v>
      </c>
      <c r="O157" s="370">
        <v>172311</v>
      </c>
      <c r="P157" s="370">
        <v>1039174.38</v>
      </c>
      <c r="Q157" s="370"/>
      <c r="R157" s="370"/>
      <c r="S157" s="370">
        <v>29.546125000000004</v>
      </c>
      <c r="T157" s="370">
        <v>0.71219670753684394</v>
      </c>
      <c r="U157" s="370">
        <v>0.18600785347529689</v>
      </c>
      <c r="V157" s="370">
        <v>0.17672948850468922</v>
      </c>
      <c r="W157" s="370">
        <v>2.8002926979429548</v>
      </c>
      <c r="X157" s="370">
        <v>-7.4699983994939601E-2</v>
      </c>
      <c r="Y157" s="370"/>
      <c r="Z157" s="370">
        <v>28.517837374331748</v>
      </c>
      <c r="AA157" s="370">
        <v>23.0284734822744</v>
      </c>
      <c r="AB157" s="370">
        <v>27.9092007120963</v>
      </c>
      <c r="AC157" s="370">
        <v>33.9252157518277</v>
      </c>
      <c r="AD157" s="403">
        <v>22.792974999999998</v>
      </c>
      <c r="AE157" s="403">
        <v>23.966000000000001</v>
      </c>
      <c r="AF157" s="403">
        <v>26.135999999999999</v>
      </c>
      <c r="AG157" s="403">
        <v>29.369453111111099</v>
      </c>
      <c r="AH157" s="403">
        <v>32.659999999999997</v>
      </c>
      <c r="AI157" s="403">
        <v>34.771999999999998</v>
      </c>
      <c r="AJ157" s="403">
        <v>35.839174999999997</v>
      </c>
      <c r="AK157" s="403">
        <v>3.24962939594</v>
      </c>
      <c r="AL157" s="311" t="s">
        <v>4483</v>
      </c>
    </row>
    <row r="158" spans="1:38">
      <c r="A158" s="81" t="s">
        <v>8205</v>
      </c>
      <c r="B158" s="370" t="s">
        <v>4706</v>
      </c>
      <c r="C158" s="370" t="s">
        <v>4707</v>
      </c>
      <c r="D158" s="370" t="s">
        <v>4707</v>
      </c>
      <c r="E158" s="370" t="s">
        <v>4708</v>
      </c>
      <c r="F158" s="370">
        <v>15262175</v>
      </c>
      <c r="G158" s="370">
        <v>5000086</v>
      </c>
      <c r="H158" s="370">
        <v>6527154</v>
      </c>
      <c r="I158" s="370">
        <v>1590590</v>
      </c>
      <c r="J158" s="370">
        <v>56796156</v>
      </c>
      <c r="K158" s="370">
        <v>6288501</v>
      </c>
      <c r="L158" s="370">
        <v>667741</v>
      </c>
      <c r="M158" s="370">
        <v>854792</v>
      </c>
      <c r="N158" s="370">
        <v>583749</v>
      </c>
      <c r="O158" s="370">
        <v>1144498</v>
      </c>
      <c r="P158" s="370">
        <v>5368149.5</v>
      </c>
      <c r="Q158" s="370"/>
      <c r="R158" s="370"/>
      <c r="S158" s="370">
        <v>29.855500000000003</v>
      </c>
      <c r="T158" s="370">
        <v>0.7423476905552111</v>
      </c>
      <c r="U158" s="370">
        <v>0.13175752097732868</v>
      </c>
      <c r="V158" s="370">
        <v>0.17214438158691592</v>
      </c>
      <c r="W158" s="370">
        <v>3.0084273640020669</v>
      </c>
      <c r="X158" s="370">
        <v>-0.160449174736363</v>
      </c>
      <c r="Y158" s="370"/>
      <c r="Z158" s="370">
        <v>29.749543545625365</v>
      </c>
      <c r="AA158" s="370">
        <v>24.344959467534899</v>
      </c>
      <c r="AB158" s="370">
        <v>29.5319021950781</v>
      </c>
      <c r="AC158" s="370">
        <v>36.237811969657002</v>
      </c>
      <c r="AD158" s="403">
        <v>23.928999999999998</v>
      </c>
      <c r="AE158" s="403">
        <v>25.231000000000002</v>
      </c>
      <c r="AF158" s="403">
        <v>27.430700000000002</v>
      </c>
      <c r="AG158" s="403">
        <v>30.692762592592601</v>
      </c>
      <c r="AH158" s="403">
        <v>34.040149999999997</v>
      </c>
      <c r="AI158" s="403">
        <v>36.154049999999998</v>
      </c>
      <c r="AJ158" s="403">
        <v>37.299124999999997</v>
      </c>
      <c r="AK158" s="403">
        <v>3.2964035934179599</v>
      </c>
      <c r="AL158" s="311" t="s">
        <v>4483</v>
      </c>
    </row>
    <row r="159" spans="1:38">
      <c r="A159" s="81" t="s">
        <v>8206</v>
      </c>
      <c r="B159" s="370" t="s">
        <v>4709</v>
      </c>
      <c r="C159" s="370" t="s">
        <v>4710</v>
      </c>
      <c r="D159" s="370" t="s">
        <v>4710</v>
      </c>
      <c r="E159" s="370" t="s">
        <v>4711</v>
      </c>
      <c r="F159" s="370">
        <v>4718971</v>
      </c>
      <c r="G159" s="370">
        <v>1267868.875</v>
      </c>
      <c r="H159" s="370">
        <v>1519812.125</v>
      </c>
      <c r="I159" s="370">
        <v>339366.65625</v>
      </c>
      <c r="J159" s="370">
        <v>14808212</v>
      </c>
      <c r="K159" s="370">
        <v>1392224.125</v>
      </c>
      <c r="L159" s="370">
        <v>172111.890625</v>
      </c>
      <c r="M159" s="370">
        <v>202297.65625</v>
      </c>
      <c r="N159" s="370">
        <v>123842.8203125</v>
      </c>
      <c r="O159" s="370">
        <v>260668.265625</v>
      </c>
      <c r="P159" s="370">
        <v>1197538</v>
      </c>
      <c r="Q159" s="370"/>
      <c r="R159" s="370"/>
      <c r="S159" s="370">
        <v>30.060375000000004</v>
      </c>
      <c r="T159" s="370">
        <v>0.71945283745486177</v>
      </c>
      <c r="U159" s="370">
        <v>0.11670128663209399</v>
      </c>
      <c r="V159" s="370">
        <v>0.16179279680905048</v>
      </c>
      <c r="W159" s="370">
        <v>2.9163275098843742</v>
      </c>
      <c r="X159" s="370">
        <v>-0.16183307545606995</v>
      </c>
      <c r="Y159" s="370"/>
      <c r="Z159" s="370">
        <v>28.818959354670941</v>
      </c>
      <c r="AA159" s="370">
        <v>22.8490143957582</v>
      </c>
      <c r="AB159" s="370">
        <v>29.126515094534</v>
      </c>
      <c r="AC159" s="370">
        <v>34.191745204098503</v>
      </c>
      <c r="AD159" s="403">
        <v>23.124974999999999</v>
      </c>
      <c r="AE159" s="403">
        <v>24.300999999999998</v>
      </c>
      <c r="AF159" s="403">
        <v>26.46585</v>
      </c>
      <c r="AG159" s="403">
        <v>29.7037951851852</v>
      </c>
      <c r="AH159" s="403">
        <v>32.98415</v>
      </c>
      <c r="AI159" s="403">
        <v>35.057049999999997</v>
      </c>
      <c r="AJ159" s="403">
        <v>36.216050000000003</v>
      </c>
      <c r="AK159" s="403">
        <v>3.2543933500301399</v>
      </c>
      <c r="AL159" s="311" t="s">
        <v>4483</v>
      </c>
    </row>
    <row r="160" spans="1:38">
      <c r="A160" s="81" t="s">
        <v>8207</v>
      </c>
      <c r="B160" s="370" t="s">
        <v>4712</v>
      </c>
      <c r="C160" s="370" t="s">
        <v>4713</v>
      </c>
      <c r="D160" s="370" t="s">
        <v>4713</v>
      </c>
      <c r="E160" s="370" t="s">
        <v>4714</v>
      </c>
      <c r="F160" s="370">
        <v>3488971</v>
      </c>
      <c r="G160" s="370">
        <v>941016.5</v>
      </c>
      <c r="H160" s="370">
        <v>1122596.125</v>
      </c>
      <c r="I160" s="370">
        <v>252181.84375</v>
      </c>
      <c r="J160" s="370">
        <v>10027903</v>
      </c>
      <c r="K160" s="370">
        <v>936055.875</v>
      </c>
      <c r="L160" s="370">
        <v>180459.46875</v>
      </c>
      <c r="M160" s="370">
        <v>218274.390625</v>
      </c>
      <c r="N160" s="370">
        <v>138235.671875</v>
      </c>
      <c r="O160" s="370">
        <v>255387.421875</v>
      </c>
      <c r="P160" s="370">
        <v>1415164.125</v>
      </c>
      <c r="Q160" s="370"/>
      <c r="R160" s="370"/>
      <c r="S160" s="370">
        <v>30.266625000000001</v>
      </c>
      <c r="T160" s="370">
        <v>0.71062121545395918</v>
      </c>
      <c r="U160" s="370">
        <v>0.18042047942348791</v>
      </c>
      <c r="V160" s="370">
        <v>0.17438535255927087</v>
      </c>
      <c r="W160" s="370">
        <v>2.8504607029970876</v>
      </c>
      <c r="X160" s="370">
        <v>-0.13109709954380522</v>
      </c>
      <c r="Y160" s="370"/>
      <c r="Z160" s="370">
        <v>28.452050767915445</v>
      </c>
      <c r="AA160" s="370">
        <v>22.6163805797766</v>
      </c>
      <c r="AB160" s="370">
        <v>27.9080773710165</v>
      </c>
      <c r="AC160" s="370">
        <v>33.178374847626202</v>
      </c>
      <c r="AD160" s="403">
        <v>22.648849999999999</v>
      </c>
      <c r="AE160" s="403">
        <v>23.893899999999999</v>
      </c>
      <c r="AF160" s="403">
        <v>26.137</v>
      </c>
      <c r="AG160" s="403">
        <v>29.3580451111111</v>
      </c>
      <c r="AH160" s="403">
        <v>32.651150000000001</v>
      </c>
      <c r="AI160" s="403">
        <v>34.815049999999999</v>
      </c>
      <c r="AJ160" s="403">
        <v>35.912025</v>
      </c>
      <c r="AK160" s="403">
        <v>3.27535001413063</v>
      </c>
      <c r="AL160" s="311" t="s">
        <v>4483</v>
      </c>
    </row>
    <row r="161" spans="1:38">
      <c r="A161" s="81" t="s">
        <v>8208</v>
      </c>
      <c r="B161" s="370" t="s">
        <v>4715</v>
      </c>
      <c r="C161" s="370" t="s">
        <v>4716</v>
      </c>
      <c r="D161" s="370" t="s">
        <v>4716</v>
      </c>
      <c r="E161" s="370" t="s">
        <v>4717</v>
      </c>
      <c r="F161" s="370">
        <v>4739449</v>
      </c>
      <c r="G161" s="370">
        <v>1396274.375</v>
      </c>
      <c r="H161" s="370">
        <v>1838897</v>
      </c>
      <c r="I161" s="370">
        <v>420937.34375</v>
      </c>
      <c r="J161" s="370">
        <v>16998124</v>
      </c>
      <c r="K161" s="370">
        <v>1505569.75</v>
      </c>
      <c r="L161" s="370">
        <v>251153.6875</v>
      </c>
      <c r="M161" s="370">
        <v>318045.71875</v>
      </c>
      <c r="N161" s="370">
        <v>214821.625</v>
      </c>
      <c r="O161" s="370">
        <v>426678.03125</v>
      </c>
      <c r="P161" s="370">
        <v>2347255.25</v>
      </c>
      <c r="Q161" s="370"/>
      <c r="R161" s="370"/>
      <c r="S161" s="370">
        <v>30.413999999999998</v>
      </c>
      <c r="T161" s="370">
        <v>0.72949218292976414</v>
      </c>
      <c r="U161" s="370">
        <v>0.17308526745281147</v>
      </c>
      <c r="V161" s="370">
        <v>0.16498832622293838</v>
      </c>
      <c r="W161" s="370">
        <v>2.9871335081423336</v>
      </c>
      <c r="X161" s="370">
        <v>-0.19207512374555202</v>
      </c>
      <c r="Y161" s="370"/>
      <c r="Z161" s="370">
        <v>29.230611943904993</v>
      </c>
      <c r="AA161" s="370">
        <v>24.2344456203299</v>
      </c>
      <c r="AB161" s="370">
        <v>29.207025033415</v>
      </c>
      <c r="AC161" s="370">
        <v>34.668763869295098</v>
      </c>
      <c r="AD161" s="403">
        <v>23.514949999999999</v>
      </c>
      <c r="AE161" s="403">
        <v>24.732849999999999</v>
      </c>
      <c r="AF161" s="403">
        <v>26.91385</v>
      </c>
      <c r="AG161" s="403">
        <v>30.142714925925901</v>
      </c>
      <c r="AH161" s="403">
        <v>33.475149999999999</v>
      </c>
      <c r="AI161" s="403">
        <v>35.551099999999998</v>
      </c>
      <c r="AJ161" s="403">
        <v>36.667999999999999</v>
      </c>
      <c r="AK161" s="403">
        <v>3.2711068919267201</v>
      </c>
      <c r="AL161" s="311" t="s">
        <v>4483</v>
      </c>
    </row>
    <row r="162" spans="1:38">
      <c r="A162" s="81" t="s">
        <v>8209</v>
      </c>
      <c r="B162" s="370" t="s">
        <v>4718</v>
      </c>
      <c r="C162" s="370" t="s">
        <v>4719</v>
      </c>
      <c r="D162" s="370" t="s">
        <v>4719</v>
      </c>
      <c r="E162" s="370" t="s">
        <v>4720</v>
      </c>
      <c r="F162" s="370">
        <v>4845824.5</v>
      </c>
      <c r="G162" s="370">
        <v>1377353.875</v>
      </c>
      <c r="H162" s="370">
        <v>1698650.375</v>
      </c>
      <c r="I162" s="370">
        <v>372188.53125</v>
      </c>
      <c r="J162" s="370">
        <v>14946308</v>
      </c>
      <c r="K162" s="370">
        <v>1342967.5</v>
      </c>
      <c r="L162" s="370">
        <v>175571.109375</v>
      </c>
      <c r="M162" s="370">
        <v>205479.890625</v>
      </c>
      <c r="N162" s="370">
        <v>134855.84375</v>
      </c>
      <c r="O162" s="370">
        <v>237665.125</v>
      </c>
      <c r="P162" s="370">
        <v>1190904.25</v>
      </c>
      <c r="Q162" s="370"/>
      <c r="R162" s="370"/>
      <c r="S162" s="370">
        <v>30.515999999999998</v>
      </c>
      <c r="T162" s="370">
        <v>0.7125218539671454</v>
      </c>
      <c r="U162" s="370">
        <v>0.11512054109314178</v>
      </c>
      <c r="V162" s="370">
        <v>0.17470289158238594</v>
      </c>
      <c r="W162" s="370">
        <v>2.8901060102469058</v>
      </c>
      <c r="X162" s="370">
        <v>-0.16322569509742468</v>
      </c>
      <c r="Y162" s="370"/>
      <c r="Z162" s="370">
        <v>28.531396145280922</v>
      </c>
      <c r="AA162" s="370">
        <v>22.069475676143899</v>
      </c>
      <c r="AB162" s="370">
        <v>28.025708354070499</v>
      </c>
      <c r="AC162" s="370">
        <v>33.775654850519999</v>
      </c>
      <c r="AD162" s="403">
        <v>22.75995</v>
      </c>
      <c r="AE162" s="403">
        <v>24.052800000000001</v>
      </c>
      <c r="AF162" s="403">
        <v>26.216850000000001</v>
      </c>
      <c r="AG162" s="403">
        <v>29.446493074074102</v>
      </c>
      <c r="AH162" s="403">
        <v>32.742150000000002</v>
      </c>
      <c r="AI162" s="403">
        <v>34.850099999999998</v>
      </c>
      <c r="AJ162" s="403">
        <v>35.971024999999997</v>
      </c>
      <c r="AK162" s="403">
        <v>3.2684408016892998</v>
      </c>
      <c r="AL162" s="311" t="s">
        <v>4483</v>
      </c>
    </row>
    <row r="163" spans="1:38">
      <c r="A163" s="81" t="s">
        <v>8210</v>
      </c>
      <c r="B163" s="370" t="s">
        <v>4721</v>
      </c>
      <c r="C163" s="370" t="s">
        <v>4722</v>
      </c>
      <c r="D163" s="370" t="s">
        <v>4722</v>
      </c>
      <c r="E163" s="370" t="s">
        <v>4723</v>
      </c>
      <c r="F163" s="370">
        <v>6518845</v>
      </c>
      <c r="G163" s="370">
        <v>1865964</v>
      </c>
      <c r="H163" s="370">
        <v>2159299</v>
      </c>
      <c r="I163" s="370">
        <v>542134</v>
      </c>
      <c r="J163" s="370">
        <v>24214460</v>
      </c>
      <c r="K163" s="370">
        <v>1908025</v>
      </c>
      <c r="L163" s="370">
        <v>379071</v>
      </c>
      <c r="M163" s="370">
        <v>611809</v>
      </c>
      <c r="N163" s="370">
        <v>409537</v>
      </c>
      <c r="O163" s="370">
        <v>730288</v>
      </c>
      <c r="P163" s="370">
        <v>4426891</v>
      </c>
      <c r="Q163" s="370"/>
      <c r="R163" s="370"/>
      <c r="S163" s="370">
        <v>30.636399999999998</v>
      </c>
      <c r="T163" s="370">
        <v>0.71183901219102008</v>
      </c>
      <c r="U163" s="370">
        <v>0.21310230294654345</v>
      </c>
      <c r="V163" s="370">
        <v>0.14882419554431653</v>
      </c>
      <c r="W163" s="370">
        <v>3.0181334610023072</v>
      </c>
      <c r="X163" s="370">
        <v>-0.29395643318946352</v>
      </c>
      <c r="Y163" s="370"/>
      <c r="Z163" s="370">
        <v>28.502914144619176</v>
      </c>
      <c r="AA163" s="370">
        <v>21.620798395788601</v>
      </c>
      <c r="AB163" s="370">
        <v>28.402711934335201</v>
      </c>
      <c r="AC163" s="370">
        <v>34.140366274014298</v>
      </c>
      <c r="AD163" s="403">
        <v>22.811775000000001</v>
      </c>
      <c r="AE163" s="403">
        <v>23.984999999999999</v>
      </c>
      <c r="AF163" s="403">
        <v>26.15</v>
      </c>
      <c r="AG163" s="403">
        <v>29.3840950740741</v>
      </c>
      <c r="AH163" s="403">
        <v>32.664149999999999</v>
      </c>
      <c r="AI163" s="403">
        <v>34.852049999999998</v>
      </c>
      <c r="AJ163" s="403">
        <v>35.985025</v>
      </c>
      <c r="AK163" s="403">
        <v>3.2631634344408802</v>
      </c>
      <c r="AL163" s="311" t="s">
        <v>4483</v>
      </c>
    </row>
    <row r="164" spans="1:38">
      <c r="A164" s="81" t="s">
        <v>8211</v>
      </c>
      <c r="B164" s="370" t="s">
        <v>4724</v>
      </c>
      <c r="C164" s="370" t="s">
        <v>4725</v>
      </c>
      <c r="D164" s="370" t="s">
        <v>4725</v>
      </c>
      <c r="E164" s="370" t="s">
        <v>4726</v>
      </c>
      <c r="F164" s="370">
        <v>25095572</v>
      </c>
      <c r="G164" s="370">
        <v>7464480</v>
      </c>
      <c r="H164" s="370">
        <v>8717870</v>
      </c>
      <c r="I164" s="370">
        <v>1913889</v>
      </c>
      <c r="J164" s="370">
        <v>74402120</v>
      </c>
      <c r="K164" s="370">
        <v>7900402</v>
      </c>
      <c r="L164" s="370">
        <v>632527</v>
      </c>
      <c r="M164" s="370">
        <v>871022</v>
      </c>
      <c r="N164" s="370">
        <v>537454</v>
      </c>
      <c r="O164" s="370">
        <v>933658</v>
      </c>
      <c r="P164" s="370">
        <v>4895076.5</v>
      </c>
      <c r="Q164" s="370"/>
      <c r="R164" s="370"/>
      <c r="S164" s="370">
        <v>30.667199999999998</v>
      </c>
      <c r="T164" s="370">
        <v>0.71286752007692067</v>
      </c>
      <c r="U164" s="370">
        <v>9.5655279206501451E-2</v>
      </c>
      <c r="V164" s="370">
        <v>0.18024364862430922</v>
      </c>
      <c r="W164" s="370">
        <v>2.867475896302027</v>
      </c>
      <c r="X164" s="370">
        <v>-0.13922595084160161</v>
      </c>
      <c r="Y164" s="370"/>
      <c r="Z164" s="370">
        <v>28.545803813610334</v>
      </c>
      <c r="AA164" s="370">
        <v>22.624167923778899</v>
      </c>
      <c r="AB164" s="370">
        <v>28.531945148543102</v>
      </c>
      <c r="AC164" s="370">
        <v>34.558284673625899</v>
      </c>
      <c r="AD164" s="403">
        <v>22.937950000000001</v>
      </c>
      <c r="AE164" s="403">
        <v>24.05</v>
      </c>
      <c r="AF164" s="403">
        <v>26.203849999999999</v>
      </c>
      <c r="AG164" s="403">
        <v>29.4467262592593</v>
      </c>
      <c r="AH164" s="403">
        <v>32.725999999999999</v>
      </c>
      <c r="AI164" s="403">
        <v>34.910049999999998</v>
      </c>
      <c r="AJ164" s="403">
        <v>36.103000000000002</v>
      </c>
      <c r="AK164" s="403">
        <v>3.2645491752682201</v>
      </c>
      <c r="AL164" s="311" t="s">
        <v>4483</v>
      </c>
    </row>
    <row r="165" spans="1:38">
      <c r="A165" s="81" t="s">
        <v>8212</v>
      </c>
      <c r="B165" s="370" t="s">
        <v>4727</v>
      </c>
      <c r="C165" s="370" t="s">
        <v>4728</v>
      </c>
      <c r="D165" s="370" t="s">
        <v>4728</v>
      </c>
      <c r="E165" s="370" t="s">
        <v>4729</v>
      </c>
      <c r="F165" s="370">
        <v>25207946</v>
      </c>
      <c r="G165" s="370">
        <v>8881294</v>
      </c>
      <c r="H165" s="370">
        <v>11740645</v>
      </c>
      <c r="I165" s="370">
        <v>2784875</v>
      </c>
      <c r="J165" s="370">
        <v>93188896</v>
      </c>
      <c r="K165" s="370">
        <v>12222649</v>
      </c>
      <c r="L165" s="370">
        <v>910586</v>
      </c>
      <c r="M165" s="370">
        <v>1426825</v>
      </c>
      <c r="N165" s="370">
        <v>1006714</v>
      </c>
      <c r="O165" s="370">
        <v>1769087</v>
      </c>
      <c r="P165" s="370">
        <v>9005440</v>
      </c>
      <c r="Q165" s="370"/>
      <c r="R165" s="370"/>
      <c r="S165" s="370">
        <v>32.211632000000009</v>
      </c>
      <c r="T165" s="370">
        <v>0.75073174692529043</v>
      </c>
      <c r="U165" s="370">
        <v>0.13157184432170604</v>
      </c>
      <c r="V165" s="370">
        <v>0.18170402248331699</v>
      </c>
      <c r="W165" s="370">
        <v>3.0018469182910024</v>
      </c>
      <c r="X165" s="370">
        <v>-0.11876448602970191</v>
      </c>
      <c r="Y165" s="370"/>
      <c r="Z165" s="370">
        <v>30.083159067519148</v>
      </c>
      <c r="AA165" s="370">
        <v>25.537701706732602</v>
      </c>
      <c r="AB165" s="370">
        <v>30.457657237669402</v>
      </c>
      <c r="AC165" s="370">
        <v>37.771687084008001</v>
      </c>
      <c r="AD165" s="403">
        <v>24.285975000000001</v>
      </c>
      <c r="AE165" s="403">
        <v>25.536899999999999</v>
      </c>
      <c r="AF165" s="403">
        <v>27.817699999999999</v>
      </c>
      <c r="AG165" s="403">
        <v>31.116789888888899</v>
      </c>
      <c r="AH165" s="403">
        <v>34.465150000000001</v>
      </c>
      <c r="AI165" s="403">
        <v>36.658000000000001</v>
      </c>
      <c r="AJ165" s="403">
        <v>37.802</v>
      </c>
      <c r="AK165" s="403">
        <v>3.3363443143013898</v>
      </c>
      <c r="AL165" s="311" t="s">
        <v>4483</v>
      </c>
    </row>
  </sheetData>
  <mergeCells count="2">
    <mergeCell ref="AA3:AC3"/>
    <mergeCell ref="AD1:AK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K1" zoomScale="115" zoomScaleNormal="115" workbookViewId="0">
      <pane ySplit="2" topLeftCell="A3" activePane="bottomLeft" state="frozen"/>
      <selection pane="bottomLeft" activeCell="AB26" sqref="AB26"/>
    </sheetView>
  </sheetViews>
  <sheetFormatPr defaultColWidth="8.77734375" defaultRowHeight="10.8"/>
  <cols>
    <col min="1" max="8" width="8.77734375" style="107"/>
    <col min="9" max="9" width="7.77734375" style="107" customWidth="1"/>
    <col min="10" max="10" width="7.21875" style="107" customWidth="1"/>
    <col min="11" max="11" width="7.88671875" style="107" customWidth="1"/>
    <col min="12" max="13" width="8.77734375" style="107"/>
    <col min="14" max="14" width="8.88671875" style="107" customWidth="1"/>
    <col min="15" max="15" width="8.77734375" style="107"/>
    <col min="16" max="23" width="6.21875" style="112" customWidth="1"/>
    <col min="24" max="24" width="11.88671875" style="107" customWidth="1"/>
    <col min="25" max="16384" width="8.77734375" style="107"/>
  </cols>
  <sheetData>
    <row r="1" spans="1:24" s="112" customFormat="1" ht="20.399999999999999" customHeight="1">
      <c r="P1" s="439" t="s">
        <v>9522</v>
      </c>
      <c r="Q1" s="440"/>
      <c r="R1" s="440"/>
      <c r="S1" s="440"/>
      <c r="T1" s="440"/>
      <c r="U1" s="440"/>
      <c r="V1" s="440"/>
      <c r="W1" s="440"/>
    </row>
    <row r="2" spans="1:24" ht="23.4" thickBot="1">
      <c r="A2" s="117" t="s">
        <v>4972</v>
      </c>
      <c r="B2" s="70" t="s">
        <v>3052</v>
      </c>
      <c r="C2" s="70" t="s">
        <v>3053</v>
      </c>
      <c r="D2" s="70" t="s">
        <v>3054</v>
      </c>
      <c r="E2" s="70" t="s">
        <v>1</v>
      </c>
      <c r="F2" s="70" t="s">
        <v>3055</v>
      </c>
      <c r="G2" s="70" t="s">
        <v>3056</v>
      </c>
      <c r="H2" s="70" t="s">
        <v>3057</v>
      </c>
      <c r="I2" s="70" t="s">
        <v>3058</v>
      </c>
      <c r="J2" s="70" t="s">
        <v>3060</v>
      </c>
      <c r="K2" s="70" t="s">
        <v>3061</v>
      </c>
      <c r="L2" s="70" t="s">
        <v>3059</v>
      </c>
      <c r="M2" s="70" t="s">
        <v>3062</v>
      </c>
      <c r="N2" s="70" t="s">
        <v>3063</v>
      </c>
      <c r="O2" s="70" t="s">
        <v>3064</v>
      </c>
      <c r="P2" s="251">
        <v>2.5000000000000001E-2</v>
      </c>
      <c r="Q2" s="251">
        <v>0.05</v>
      </c>
      <c r="R2" s="251">
        <v>0.15</v>
      </c>
      <c r="S2" s="251" t="s">
        <v>9519</v>
      </c>
      <c r="T2" s="251">
        <v>0.85</v>
      </c>
      <c r="U2" s="251">
        <v>0.95</v>
      </c>
      <c r="V2" s="251">
        <v>0.97499999999999998</v>
      </c>
      <c r="W2" s="251" t="s">
        <v>9518</v>
      </c>
      <c r="X2" s="70" t="s">
        <v>4</v>
      </c>
    </row>
    <row r="3" spans="1:24" ht="11.4" thickTop="1">
      <c r="A3" s="107" t="s">
        <v>8213</v>
      </c>
      <c r="B3" s="107">
        <v>94</v>
      </c>
      <c r="C3" s="107">
        <v>608</v>
      </c>
      <c r="D3" s="107">
        <v>23</v>
      </c>
      <c r="E3" s="107">
        <v>2</v>
      </c>
      <c r="F3" s="107" t="s">
        <v>2948</v>
      </c>
      <c r="G3" s="107">
        <v>206.21499999999997</v>
      </c>
      <c r="H3" s="107">
        <v>37.952300000000008</v>
      </c>
      <c r="I3" s="107" t="s">
        <v>2949</v>
      </c>
      <c r="J3" s="109"/>
      <c r="K3" s="114"/>
      <c r="L3" s="109">
        <v>9.7177515029907227</v>
      </c>
      <c r="M3" s="109">
        <v>0.66960486677097697</v>
      </c>
      <c r="N3" s="372">
        <v>0.34541383474786608</v>
      </c>
      <c r="P3" s="403">
        <v>21.056975000000001</v>
      </c>
      <c r="Q3" s="403">
        <v>22.225950000000001</v>
      </c>
      <c r="R3" s="403">
        <v>24.379850000000001</v>
      </c>
      <c r="S3" s="403">
        <v>27.542270296296302</v>
      </c>
      <c r="T3" s="403">
        <v>30.78115</v>
      </c>
      <c r="U3" s="403">
        <v>32.841999999999999</v>
      </c>
      <c r="V3" s="403">
        <v>33.951099999999997</v>
      </c>
      <c r="W3" s="403">
        <v>3.21126659832247</v>
      </c>
      <c r="X3" s="373" t="s">
        <v>4969</v>
      </c>
    </row>
    <row r="4" spans="1:24">
      <c r="A4" s="107" t="s">
        <v>8214</v>
      </c>
      <c r="B4" s="107">
        <v>94</v>
      </c>
      <c r="C4" s="107">
        <v>608</v>
      </c>
      <c r="D4" s="107">
        <v>23</v>
      </c>
      <c r="E4" s="107">
        <v>3</v>
      </c>
      <c r="F4" s="107" t="s">
        <v>2950</v>
      </c>
      <c r="G4" s="107">
        <v>207.815</v>
      </c>
      <c r="H4" s="107">
        <v>42.221000000000004</v>
      </c>
      <c r="I4" s="107" t="s">
        <v>2949</v>
      </c>
      <c r="J4" s="109"/>
      <c r="K4" s="114"/>
      <c r="L4" s="109">
        <v>9.7870035171508789</v>
      </c>
      <c r="M4" s="109">
        <v>0.61728783159382306</v>
      </c>
      <c r="N4" s="372">
        <v>0.39884135133246917</v>
      </c>
      <c r="P4" s="403">
        <v>18.974924999999999</v>
      </c>
      <c r="Q4" s="403">
        <v>20.059799999999999</v>
      </c>
      <c r="R4" s="403">
        <v>22.19585</v>
      </c>
      <c r="S4" s="403">
        <v>25.348049555555601</v>
      </c>
      <c r="T4" s="403">
        <v>28.521000000000001</v>
      </c>
      <c r="U4" s="403">
        <v>30.563099999999999</v>
      </c>
      <c r="V4" s="403">
        <v>31.6433</v>
      </c>
      <c r="W4" s="403">
        <v>3.1546207726885802</v>
      </c>
      <c r="X4" s="373" t="s">
        <v>4969</v>
      </c>
    </row>
    <row r="5" spans="1:24">
      <c r="A5" s="107" t="s">
        <v>8215</v>
      </c>
      <c r="B5" s="107">
        <v>94</v>
      </c>
      <c r="C5" s="107">
        <v>608</v>
      </c>
      <c r="D5" s="107">
        <v>24</v>
      </c>
      <c r="E5" s="107">
        <v>1</v>
      </c>
      <c r="F5" s="107" t="s">
        <v>2951</v>
      </c>
      <c r="G5" s="107">
        <v>215.04499999999999</v>
      </c>
      <c r="H5" s="107">
        <v>33.799999999999997</v>
      </c>
      <c r="I5" s="107" t="s">
        <v>2952</v>
      </c>
      <c r="J5" s="109">
        <v>0.83333333333333337</v>
      </c>
      <c r="K5" s="114">
        <v>23.678053830227746</v>
      </c>
      <c r="L5" s="109">
        <v>10.13123893737793</v>
      </c>
      <c r="M5" s="109">
        <v>0.62340086964132913</v>
      </c>
      <c r="N5" s="372">
        <v>0.32463741620392056</v>
      </c>
      <c r="P5" s="403">
        <v>18.952850000000002</v>
      </c>
      <c r="Q5" s="403">
        <v>20.075800000000001</v>
      </c>
      <c r="R5" s="403">
        <v>22.206</v>
      </c>
      <c r="S5" s="403">
        <v>25.3812944444444</v>
      </c>
      <c r="T5" s="403">
        <v>28.542000000000002</v>
      </c>
      <c r="U5" s="403">
        <v>30.559049999999999</v>
      </c>
      <c r="V5" s="403">
        <v>31.742000000000001</v>
      </c>
      <c r="W5" s="403">
        <v>3.1597905817251202</v>
      </c>
      <c r="X5" s="373" t="s">
        <v>4969</v>
      </c>
    </row>
    <row r="6" spans="1:24">
      <c r="A6" s="107" t="s">
        <v>8216</v>
      </c>
      <c r="B6" s="107">
        <v>94</v>
      </c>
      <c r="C6" s="107">
        <v>608</v>
      </c>
      <c r="D6" s="107">
        <v>24</v>
      </c>
      <c r="E6" s="107">
        <v>5</v>
      </c>
      <c r="F6" s="107" t="s">
        <v>2953</v>
      </c>
      <c r="G6" s="107">
        <v>220.64499999999998</v>
      </c>
      <c r="I6" s="107" t="s">
        <v>2949</v>
      </c>
      <c r="J6" s="109"/>
      <c r="K6" s="114"/>
      <c r="L6" s="109">
        <v>10.363831520080566</v>
      </c>
      <c r="M6" s="109">
        <v>0.60310065874002527</v>
      </c>
      <c r="N6" s="372">
        <v>0.30472199014921408</v>
      </c>
      <c r="P6" s="403">
        <v>18.143899999999999</v>
      </c>
      <c r="Q6" s="403">
        <v>19.162949999999999</v>
      </c>
      <c r="R6" s="403">
        <v>21.257000000000001</v>
      </c>
      <c r="S6" s="403">
        <v>24.479855518518502</v>
      </c>
      <c r="T6" s="403">
        <v>27.654</v>
      </c>
      <c r="U6" s="403">
        <v>29.63205</v>
      </c>
      <c r="V6" s="403">
        <v>30.687999999999999</v>
      </c>
      <c r="W6" s="403">
        <v>3.1607566876386501</v>
      </c>
      <c r="X6" s="373" t="s">
        <v>4969</v>
      </c>
    </row>
    <row r="7" spans="1:24">
      <c r="A7" s="107" t="s">
        <v>8217</v>
      </c>
      <c r="B7" s="107">
        <v>94</v>
      </c>
      <c r="C7" s="107">
        <v>608</v>
      </c>
      <c r="D7" s="107">
        <v>24</v>
      </c>
      <c r="E7" s="107">
        <v>6</v>
      </c>
      <c r="F7" s="107" t="s">
        <v>2953</v>
      </c>
      <c r="G7" s="107">
        <v>222.14499999999998</v>
      </c>
      <c r="H7" s="107">
        <v>35.939300000000003</v>
      </c>
      <c r="I7" s="107" t="s">
        <v>2949</v>
      </c>
      <c r="J7" s="109"/>
      <c r="K7" s="114"/>
      <c r="L7" s="109">
        <v>10.426133155822754</v>
      </c>
      <c r="M7" s="109">
        <v>0.59497213749928535</v>
      </c>
      <c r="N7" s="372">
        <v>0.34373340086612436</v>
      </c>
      <c r="P7" s="403">
        <v>17.684950000000001</v>
      </c>
      <c r="Q7" s="403">
        <v>18.831949999999999</v>
      </c>
      <c r="R7" s="403">
        <v>20.887</v>
      </c>
      <c r="S7" s="403">
        <v>24.040912629629599</v>
      </c>
      <c r="T7" s="403">
        <v>27.20215</v>
      </c>
      <c r="U7" s="403">
        <v>29.143999999999998</v>
      </c>
      <c r="V7" s="403">
        <v>30.191075000000001</v>
      </c>
      <c r="W7" s="403">
        <v>3.11980542120439</v>
      </c>
      <c r="X7" s="373" t="s">
        <v>4969</v>
      </c>
    </row>
    <row r="8" spans="1:24">
      <c r="A8" s="107" t="s">
        <v>8218</v>
      </c>
      <c r="B8" s="107">
        <v>94</v>
      </c>
      <c r="C8" s="107">
        <v>608</v>
      </c>
      <c r="D8" s="107">
        <v>25</v>
      </c>
      <c r="E8" s="107">
        <v>1</v>
      </c>
      <c r="F8" s="107" t="s">
        <v>2954</v>
      </c>
      <c r="G8" s="107">
        <v>224.47499999999999</v>
      </c>
      <c r="I8" s="107" t="s">
        <v>2949</v>
      </c>
      <c r="J8" s="109">
        <v>0.96099999999999997</v>
      </c>
      <c r="K8" s="114">
        <v>27.376836000000001</v>
      </c>
      <c r="L8" s="109">
        <v>10.522907257080078</v>
      </c>
      <c r="M8" s="109">
        <v>0.6407196700406812</v>
      </c>
      <c r="N8" s="372">
        <v>0.30796367474056019</v>
      </c>
      <c r="P8" s="403">
        <v>19.822949999999999</v>
      </c>
      <c r="Q8" s="403">
        <v>20.920950000000001</v>
      </c>
      <c r="R8" s="403">
        <v>23.091000000000001</v>
      </c>
      <c r="S8" s="403">
        <v>26.246589814814801</v>
      </c>
      <c r="T8" s="403">
        <v>29.460999999999999</v>
      </c>
      <c r="U8" s="403">
        <v>31.463000000000001</v>
      </c>
      <c r="V8" s="403">
        <v>32.671050000000001</v>
      </c>
      <c r="W8" s="403">
        <v>3.1883909508359198</v>
      </c>
      <c r="X8" s="373" t="s">
        <v>4969</v>
      </c>
    </row>
    <row r="9" spans="1:24">
      <c r="A9" s="107" t="s">
        <v>8219</v>
      </c>
      <c r="B9" s="107">
        <v>94</v>
      </c>
      <c r="C9" s="107">
        <v>608</v>
      </c>
      <c r="D9" s="107">
        <v>25</v>
      </c>
      <c r="E9" s="107">
        <v>2</v>
      </c>
      <c r="F9" s="107" t="s">
        <v>2955</v>
      </c>
      <c r="G9" s="107">
        <v>225.99499999999998</v>
      </c>
      <c r="H9" s="107">
        <v>31.055499999999999</v>
      </c>
      <c r="I9" s="107" t="s">
        <v>2949</v>
      </c>
      <c r="J9" s="109"/>
      <c r="K9" s="114"/>
      <c r="L9" s="109">
        <v>10.586039543151855</v>
      </c>
      <c r="M9" s="109">
        <v>0.63114895916759528</v>
      </c>
      <c r="N9" s="372">
        <v>0.33680338171288082</v>
      </c>
      <c r="P9" s="403">
        <v>19.377974999999999</v>
      </c>
      <c r="Q9" s="403">
        <v>20.542950000000001</v>
      </c>
      <c r="R9" s="403">
        <v>22.66685</v>
      </c>
      <c r="S9" s="403">
        <v>25.7977455185185</v>
      </c>
      <c r="T9" s="403">
        <v>28.954999999999998</v>
      </c>
      <c r="U9" s="403">
        <v>30.986049999999999</v>
      </c>
      <c r="V9" s="403">
        <v>32.192025000000001</v>
      </c>
      <c r="W9" s="403">
        <v>3.1610824186621</v>
      </c>
      <c r="X9" s="373" t="s">
        <v>4969</v>
      </c>
    </row>
    <row r="10" spans="1:24">
      <c r="A10" s="107" t="s">
        <v>8220</v>
      </c>
      <c r="B10" s="107">
        <v>94</v>
      </c>
      <c r="C10" s="107">
        <v>608</v>
      </c>
      <c r="D10" s="107">
        <v>25</v>
      </c>
      <c r="E10" s="107">
        <v>3</v>
      </c>
      <c r="F10" s="107" t="s">
        <v>2954</v>
      </c>
      <c r="G10" s="107">
        <v>227.47499999999999</v>
      </c>
      <c r="I10" s="107" t="s">
        <v>2949</v>
      </c>
      <c r="J10" s="109"/>
      <c r="K10" s="114"/>
      <c r="L10" s="109">
        <v>10.647510528564453</v>
      </c>
      <c r="M10" s="109">
        <v>0.65390933266253903</v>
      </c>
      <c r="N10" s="372">
        <v>0.3242586502957549</v>
      </c>
      <c r="P10" s="403">
        <v>20.137924999999999</v>
      </c>
      <c r="Q10" s="403">
        <v>21.319849999999999</v>
      </c>
      <c r="R10" s="403">
        <v>23.47</v>
      </c>
      <c r="S10" s="403">
        <v>26.676446666666699</v>
      </c>
      <c r="T10" s="403">
        <v>29.9</v>
      </c>
      <c r="U10" s="403">
        <v>32.045000000000002</v>
      </c>
      <c r="V10" s="403">
        <v>33.107999999999997</v>
      </c>
      <c r="W10" s="403">
        <v>3.2192103969232102</v>
      </c>
      <c r="X10" s="373" t="s">
        <v>4969</v>
      </c>
    </row>
    <row r="11" spans="1:24">
      <c r="A11" s="107" t="s">
        <v>8221</v>
      </c>
      <c r="B11" s="107">
        <v>94</v>
      </c>
      <c r="C11" s="107">
        <v>608</v>
      </c>
      <c r="D11" s="107">
        <v>25</v>
      </c>
      <c r="E11" s="107">
        <v>5</v>
      </c>
      <c r="F11" s="107" t="s">
        <v>2956</v>
      </c>
      <c r="G11" s="107">
        <v>230.38499999999999</v>
      </c>
      <c r="H11" s="107">
        <v>37.60860000000001</v>
      </c>
      <c r="I11" s="107" t="s">
        <v>2949</v>
      </c>
      <c r="J11" s="109"/>
      <c r="K11" s="114"/>
      <c r="L11" s="109">
        <v>10.768374443054199</v>
      </c>
      <c r="M11" s="109">
        <v>0.66063143578359695</v>
      </c>
      <c r="N11" s="372">
        <v>0.39375636219705912</v>
      </c>
      <c r="P11" s="403">
        <v>20.598974999999999</v>
      </c>
      <c r="Q11" s="403">
        <v>21.763999999999999</v>
      </c>
      <c r="R11" s="403">
        <v>23.908850000000001</v>
      </c>
      <c r="S11" s="403">
        <v>27.103652518518501</v>
      </c>
      <c r="T11" s="403">
        <v>30.292149999999999</v>
      </c>
      <c r="U11" s="403">
        <v>32.366999999999997</v>
      </c>
      <c r="V11" s="403">
        <v>33.546025</v>
      </c>
      <c r="W11" s="403">
        <v>3.1999660342673599</v>
      </c>
      <c r="X11" s="373" t="s">
        <v>4969</v>
      </c>
    </row>
    <row r="12" spans="1:24">
      <c r="A12" s="107" t="s">
        <v>8222</v>
      </c>
      <c r="B12" s="107">
        <v>94</v>
      </c>
      <c r="C12" s="107">
        <v>608</v>
      </c>
      <c r="D12" s="107">
        <v>33</v>
      </c>
      <c r="E12" s="107">
        <v>2</v>
      </c>
      <c r="F12" s="107" t="s">
        <v>2950</v>
      </c>
      <c r="G12" s="107">
        <v>302.315</v>
      </c>
      <c r="H12" s="107">
        <v>33.854500000000002</v>
      </c>
      <c r="I12" s="107" t="s">
        <v>2949</v>
      </c>
      <c r="J12" s="109">
        <v>0.875</v>
      </c>
      <c r="K12" s="114">
        <v>24.807500000000001</v>
      </c>
      <c r="L12" s="109">
        <v>13.842676162719727</v>
      </c>
      <c r="M12" s="109">
        <v>0.63743050802526002</v>
      </c>
      <c r="N12" s="372">
        <v>0.38771836351236677</v>
      </c>
      <c r="P12" s="403">
        <v>19.741849999999999</v>
      </c>
      <c r="Q12" s="403">
        <v>20.947800000000001</v>
      </c>
      <c r="R12" s="403">
        <v>23.06</v>
      </c>
      <c r="S12" s="403">
        <v>26.2181897037037</v>
      </c>
      <c r="T12" s="403">
        <v>29.414000000000001</v>
      </c>
      <c r="U12" s="403">
        <v>31.437100000000001</v>
      </c>
      <c r="V12" s="403">
        <v>32.551000000000002</v>
      </c>
      <c r="W12" s="403">
        <v>3.1796423803571301</v>
      </c>
      <c r="X12" s="373" t="s">
        <v>4969</v>
      </c>
    </row>
    <row r="13" spans="1:24">
      <c r="A13" s="107" t="s">
        <v>8223</v>
      </c>
      <c r="B13" s="107">
        <v>94</v>
      </c>
      <c r="C13" s="107">
        <v>608</v>
      </c>
      <c r="D13" s="107">
        <v>35</v>
      </c>
      <c r="E13" s="107">
        <v>4</v>
      </c>
      <c r="F13" s="107" t="s">
        <v>2957</v>
      </c>
      <c r="G13" s="107">
        <v>324.83</v>
      </c>
      <c r="H13" s="107">
        <v>87.188000000000002</v>
      </c>
      <c r="I13" s="107" t="s">
        <v>2949</v>
      </c>
      <c r="J13" s="109">
        <v>1</v>
      </c>
      <c r="K13" s="114">
        <v>28.542000000000002</v>
      </c>
      <c r="L13" s="109">
        <v>15.569119453430176</v>
      </c>
      <c r="M13" s="109">
        <v>0.68385215529985777</v>
      </c>
      <c r="N13" s="372">
        <v>0.36425616816274803</v>
      </c>
      <c r="P13" s="403">
        <v>21.414950000000001</v>
      </c>
      <c r="Q13" s="403">
        <v>22.607949999999999</v>
      </c>
      <c r="R13" s="403">
        <v>24.751999999999999</v>
      </c>
      <c r="S13" s="403">
        <v>27.977108074074099</v>
      </c>
      <c r="T13" s="403">
        <v>31.236000000000001</v>
      </c>
      <c r="U13" s="403">
        <v>33.292200000000001</v>
      </c>
      <c r="V13" s="403">
        <v>34.464075000000001</v>
      </c>
      <c r="W13" s="403">
        <v>3.2297201911778601</v>
      </c>
      <c r="X13" s="373" t="s">
        <v>4969</v>
      </c>
    </row>
    <row r="14" spans="1:24">
      <c r="A14" s="107" t="s">
        <v>8224</v>
      </c>
      <c r="B14" s="107">
        <v>94</v>
      </c>
      <c r="C14" s="107">
        <v>608</v>
      </c>
      <c r="D14" s="107">
        <v>35</v>
      </c>
      <c r="E14" s="107">
        <v>6</v>
      </c>
      <c r="F14" s="107" t="s">
        <v>2958</v>
      </c>
      <c r="G14" s="107">
        <v>328.03</v>
      </c>
      <c r="H14" s="107">
        <v>28.3</v>
      </c>
      <c r="I14" s="107" t="s">
        <v>2952</v>
      </c>
      <c r="J14" s="109">
        <v>1</v>
      </c>
      <c r="K14" s="114">
        <v>28.854037267080749</v>
      </c>
      <c r="L14" s="109">
        <v>16.054658889770508</v>
      </c>
      <c r="M14" s="109">
        <v>0.72199788645807539</v>
      </c>
      <c r="N14" s="372">
        <v>0.39031528264979543</v>
      </c>
      <c r="P14" s="403">
        <v>23.106925</v>
      </c>
      <c r="Q14" s="403">
        <v>24.312950000000001</v>
      </c>
      <c r="R14" s="403">
        <v>26.52985</v>
      </c>
      <c r="S14" s="403">
        <v>29.740361037037001</v>
      </c>
      <c r="T14" s="403">
        <v>33.042999999999999</v>
      </c>
      <c r="U14" s="403">
        <v>35.187150000000003</v>
      </c>
      <c r="V14" s="403">
        <v>36.261024999999997</v>
      </c>
      <c r="W14" s="403">
        <v>3.2645011084453102</v>
      </c>
      <c r="X14" s="373" t="s">
        <v>4969</v>
      </c>
    </row>
    <row r="15" spans="1:24">
      <c r="A15" s="107" t="s">
        <v>8225</v>
      </c>
      <c r="B15" s="107">
        <v>94</v>
      </c>
      <c r="C15" s="107">
        <v>608</v>
      </c>
      <c r="D15" s="107">
        <v>35</v>
      </c>
      <c r="E15" s="107">
        <v>6</v>
      </c>
      <c r="F15" s="107" t="s">
        <v>2959</v>
      </c>
      <c r="G15" s="107">
        <v>328.33</v>
      </c>
      <c r="H15" s="107">
        <v>56.4206</v>
      </c>
      <c r="I15" s="107" t="s">
        <v>2949</v>
      </c>
      <c r="J15" s="109"/>
      <c r="K15" s="114"/>
      <c r="L15" s="243">
        <v>16.061256408691406</v>
      </c>
      <c r="M15" s="243">
        <v>0.76041957851695752</v>
      </c>
      <c r="N15" s="372">
        <v>0.32189138697042796</v>
      </c>
      <c r="P15" s="403">
        <v>24.783975000000002</v>
      </c>
      <c r="Q15" s="403">
        <v>26.025950000000002</v>
      </c>
      <c r="R15" s="403">
        <v>28.232849999999999</v>
      </c>
      <c r="S15" s="403">
        <v>31.518771666666701</v>
      </c>
      <c r="T15" s="403">
        <v>34.87115</v>
      </c>
      <c r="U15" s="403">
        <v>37.076050000000002</v>
      </c>
      <c r="V15" s="403">
        <v>38.232075000000002</v>
      </c>
      <c r="W15" s="403">
        <v>3.33053897080383</v>
      </c>
      <c r="X15" s="373" t="s">
        <v>4969</v>
      </c>
    </row>
    <row r="16" spans="1:24">
      <c r="A16" s="107" t="s">
        <v>8226</v>
      </c>
      <c r="B16" s="107">
        <v>94</v>
      </c>
      <c r="C16" s="107">
        <v>608</v>
      </c>
      <c r="D16" s="107">
        <v>36</v>
      </c>
      <c r="E16" s="107">
        <v>1</v>
      </c>
      <c r="F16" s="107" t="s">
        <v>2960</v>
      </c>
      <c r="G16" s="107">
        <v>330.58</v>
      </c>
      <c r="H16" s="107">
        <v>68.562399999999997</v>
      </c>
      <c r="I16" s="107" t="s">
        <v>2949</v>
      </c>
      <c r="J16" s="109">
        <v>1</v>
      </c>
      <c r="K16" s="114">
        <v>28.854037267080749</v>
      </c>
      <c r="L16" s="109">
        <v>16.110738754272461</v>
      </c>
      <c r="M16" s="109">
        <v>0.72167066389956835</v>
      </c>
      <c r="N16" s="372">
        <v>0.29768847218115169</v>
      </c>
      <c r="P16" s="403">
        <v>23.134924999999999</v>
      </c>
      <c r="Q16" s="403">
        <v>24.344999999999999</v>
      </c>
      <c r="R16" s="403">
        <v>26.539000000000001</v>
      </c>
      <c r="S16" s="403">
        <v>29.7534464814815</v>
      </c>
      <c r="T16" s="403">
        <v>33.051000000000002</v>
      </c>
      <c r="U16" s="403">
        <v>35.067050000000002</v>
      </c>
      <c r="V16" s="403">
        <v>36.188000000000002</v>
      </c>
      <c r="W16" s="403">
        <v>3.2461647390944202</v>
      </c>
      <c r="X16" s="373" t="s">
        <v>4969</v>
      </c>
    </row>
    <row r="17" spans="1:24">
      <c r="A17" s="107" t="s">
        <v>8227</v>
      </c>
      <c r="B17" s="107">
        <v>94</v>
      </c>
      <c r="C17" s="107">
        <v>608</v>
      </c>
      <c r="D17" s="107">
        <v>36</v>
      </c>
      <c r="E17" s="107">
        <v>3</v>
      </c>
      <c r="F17" s="107" t="s">
        <v>2961</v>
      </c>
      <c r="G17" s="107">
        <v>333.23499999999996</v>
      </c>
      <c r="H17" s="107">
        <v>44.562899999999999</v>
      </c>
      <c r="I17" s="107" t="s">
        <v>2949</v>
      </c>
      <c r="J17" s="109"/>
      <c r="K17" s="114"/>
      <c r="L17" s="109">
        <v>16.316549301147461</v>
      </c>
      <c r="M17" s="109">
        <v>0.7249123133982972</v>
      </c>
      <c r="N17" s="372">
        <v>0.29895425669323766</v>
      </c>
      <c r="P17" s="403">
        <v>23.096975</v>
      </c>
      <c r="Q17" s="403">
        <v>24.33295</v>
      </c>
      <c r="R17" s="403">
        <v>26.532</v>
      </c>
      <c r="S17" s="403">
        <v>29.773282777777801</v>
      </c>
      <c r="T17" s="403">
        <v>33.073149999999998</v>
      </c>
      <c r="U17" s="403">
        <v>35.235050000000001</v>
      </c>
      <c r="V17" s="403">
        <v>36.375999999999998</v>
      </c>
      <c r="W17" s="403">
        <v>3.2840036803119399</v>
      </c>
      <c r="X17" s="373" t="s">
        <v>4969</v>
      </c>
    </row>
    <row r="18" spans="1:24">
      <c r="A18" s="107" t="s">
        <v>8228</v>
      </c>
      <c r="B18" s="107">
        <v>94</v>
      </c>
      <c r="C18" s="107">
        <v>608</v>
      </c>
      <c r="D18" s="107">
        <v>36</v>
      </c>
      <c r="E18" s="107">
        <v>3</v>
      </c>
      <c r="F18" s="107" t="s">
        <v>2962</v>
      </c>
      <c r="G18" s="107">
        <v>333.53</v>
      </c>
      <c r="H18" s="107">
        <v>66.990899999999996</v>
      </c>
      <c r="I18" s="107" t="s">
        <v>2949</v>
      </c>
      <c r="J18" s="109">
        <v>1</v>
      </c>
      <c r="K18" s="114">
        <v>28.542000000000002</v>
      </c>
      <c r="L18" s="109">
        <v>16.427839279174805</v>
      </c>
      <c r="M18" s="109">
        <v>0.73651935724760254</v>
      </c>
      <c r="N18" s="372">
        <v>0.37466526961216423</v>
      </c>
      <c r="P18" s="403">
        <v>23.98075</v>
      </c>
      <c r="Q18" s="403">
        <v>25.200900000000001</v>
      </c>
      <c r="R18" s="403">
        <v>27.36985</v>
      </c>
      <c r="S18" s="403">
        <v>30.634412000000001</v>
      </c>
      <c r="T18" s="403">
        <v>33.976999999999997</v>
      </c>
      <c r="U18" s="403">
        <v>36.112099999999998</v>
      </c>
      <c r="V18" s="403">
        <v>37.229025</v>
      </c>
      <c r="W18" s="403">
        <v>3.29664315315169</v>
      </c>
      <c r="X18" s="373" t="s">
        <v>4969</v>
      </c>
    </row>
    <row r="19" spans="1:24">
      <c r="A19" s="107" t="s">
        <v>8229</v>
      </c>
      <c r="B19" s="107">
        <v>94</v>
      </c>
      <c r="C19" s="107">
        <v>608</v>
      </c>
      <c r="D19" s="107">
        <v>36</v>
      </c>
      <c r="E19" s="107">
        <v>4</v>
      </c>
      <c r="F19" s="107" t="s">
        <v>2963</v>
      </c>
      <c r="G19" s="107">
        <v>334.60999999999996</v>
      </c>
      <c r="H19" s="107">
        <v>77.336500000000001</v>
      </c>
      <c r="I19" s="107" t="s">
        <v>2949</v>
      </c>
      <c r="J19" s="109"/>
      <c r="K19" s="114"/>
      <c r="L19" s="109">
        <v>16.654569625854492</v>
      </c>
      <c r="M19" s="109">
        <v>0.7562302100041508</v>
      </c>
      <c r="N19" s="372">
        <v>0.27892902067574349</v>
      </c>
      <c r="P19" s="403">
        <v>24.745999999999999</v>
      </c>
      <c r="Q19" s="403">
        <v>26.027950000000001</v>
      </c>
      <c r="R19" s="403">
        <v>28.224</v>
      </c>
      <c r="S19" s="403">
        <v>31.505756444444401</v>
      </c>
      <c r="T19" s="403">
        <v>34.884</v>
      </c>
      <c r="U19" s="403">
        <v>37.10125</v>
      </c>
      <c r="V19" s="403">
        <v>38.321125000000002</v>
      </c>
      <c r="W19" s="403">
        <v>3.33904104830681</v>
      </c>
      <c r="X19" s="373" t="s">
        <v>4969</v>
      </c>
    </row>
    <row r="20" spans="1:24">
      <c r="A20" s="107" t="s">
        <v>8230</v>
      </c>
      <c r="B20" s="107">
        <v>94</v>
      </c>
      <c r="C20" s="107">
        <v>608</v>
      </c>
      <c r="D20" s="107">
        <v>36</v>
      </c>
      <c r="E20" s="107">
        <v>5</v>
      </c>
      <c r="F20" s="107" t="s">
        <v>2962</v>
      </c>
      <c r="G20" s="107">
        <v>336.53</v>
      </c>
      <c r="H20" s="107">
        <v>84.999200000000002</v>
      </c>
      <c r="I20" s="107" t="s">
        <v>2949</v>
      </c>
      <c r="J20" s="109"/>
      <c r="K20" s="114"/>
      <c r="L20" s="109">
        <v>16.759384155273438</v>
      </c>
      <c r="M20" s="109">
        <v>0.76314768081867268</v>
      </c>
      <c r="N20" s="372">
        <v>0.32140085218305015</v>
      </c>
      <c r="P20" s="403">
        <v>24.86195</v>
      </c>
      <c r="Q20" s="403">
        <v>26.057950000000002</v>
      </c>
      <c r="R20" s="403">
        <v>28.239000000000001</v>
      </c>
      <c r="S20" s="403">
        <v>31.515577037037001</v>
      </c>
      <c r="T20" s="403">
        <v>34.871000000000002</v>
      </c>
      <c r="U20" s="403">
        <v>37.097999999999999</v>
      </c>
      <c r="V20" s="403">
        <v>38.26005</v>
      </c>
      <c r="W20" s="403">
        <v>3.3201561855545698</v>
      </c>
      <c r="X20" s="373" t="s">
        <v>4969</v>
      </c>
    </row>
    <row r="21" spans="1:24">
      <c r="A21" s="107" t="s">
        <v>8231</v>
      </c>
      <c r="B21" s="107">
        <v>94</v>
      </c>
      <c r="C21" s="107">
        <v>608</v>
      </c>
      <c r="D21" s="107">
        <v>37</v>
      </c>
      <c r="E21" s="107">
        <v>1</v>
      </c>
      <c r="F21" s="107" t="s">
        <v>2964</v>
      </c>
      <c r="G21" s="107">
        <v>339.16999999999996</v>
      </c>
      <c r="H21" s="107">
        <v>77.221199999999996</v>
      </c>
      <c r="I21" s="107" t="s">
        <v>2949</v>
      </c>
      <c r="J21" s="109"/>
      <c r="K21" s="114"/>
      <c r="L21" s="243">
        <v>16.843999862670898</v>
      </c>
      <c r="M21" s="243">
        <v>0.76050107673887213</v>
      </c>
      <c r="N21" s="372">
        <v>0.33178279386671811</v>
      </c>
      <c r="P21" s="403">
        <v>24.833925000000001</v>
      </c>
      <c r="Q21" s="403">
        <v>26.055949999999999</v>
      </c>
      <c r="R21" s="403">
        <v>28.169</v>
      </c>
      <c r="S21" s="403">
        <v>31.4990242222222</v>
      </c>
      <c r="T21" s="403">
        <v>34.87115</v>
      </c>
      <c r="U21" s="403">
        <v>37.013100000000001</v>
      </c>
      <c r="V21" s="403">
        <v>38.151049999999998</v>
      </c>
      <c r="W21" s="403">
        <v>3.3197413521449</v>
      </c>
      <c r="X21" s="373" t="s">
        <v>4969</v>
      </c>
    </row>
    <row r="22" spans="1:24">
      <c r="A22" s="107" t="s">
        <v>8232</v>
      </c>
      <c r="B22" s="107">
        <v>94</v>
      </c>
      <c r="C22" s="107">
        <v>608</v>
      </c>
      <c r="D22" s="107">
        <v>37</v>
      </c>
      <c r="E22" s="107">
        <v>2</v>
      </c>
      <c r="F22" s="107" t="s">
        <v>2965</v>
      </c>
      <c r="G22" s="107">
        <v>341.17999999999995</v>
      </c>
      <c r="H22" s="107">
        <v>76.263599999999997</v>
      </c>
      <c r="I22" s="107" t="s">
        <v>2949</v>
      </c>
      <c r="J22" s="109"/>
      <c r="K22" s="114"/>
      <c r="L22" s="109">
        <v>17.014549255371094</v>
      </c>
      <c r="M22" s="109">
        <v>0.78952396534246283</v>
      </c>
      <c r="N22" s="372">
        <v>0.22139364425103678</v>
      </c>
      <c r="P22" s="403">
        <v>26.024925</v>
      </c>
      <c r="Q22" s="403">
        <v>27.238</v>
      </c>
      <c r="R22" s="403">
        <v>29.424849999999999</v>
      </c>
      <c r="S22" s="403">
        <v>32.808669629629598</v>
      </c>
      <c r="T22" s="403">
        <v>36.234450000000002</v>
      </c>
      <c r="U22" s="403">
        <v>38.428049999999999</v>
      </c>
      <c r="V22" s="403">
        <v>39.584175000000002</v>
      </c>
      <c r="W22" s="403">
        <v>3.3708178471615402</v>
      </c>
      <c r="X22" s="373" t="s">
        <v>4969</v>
      </c>
    </row>
    <row r="23" spans="1:24">
      <c r="A23" s="107" t="s">
        <v>8233</v>
      </c>
      <c r="B23" s="107">
        <v>94</v>
      </c>
      <c r="C23" s="107">
        <v>608</v>
      </c>
      <c r="D23" s="107">
        <v>37</v>
      </c>
      <c r="E23" s="107">
        <v>3</v>
      </c>
      <c r="F23" s="107" t="s">
        <v>2964</v>
      </c>
      <c r="G23" s="107">
        <v>342.16999999999996</v>
      </c>
      <c r="H23" s="107">
        <v>64.299800000000005</v>
      </c>
      <c r="I23" s="107" t="s">
        <v>2949</v>
      </c>
      <c r="J23" s="109"/>
      <c r="K23" s="114"/>
      <c r="L23" s="109">
        <v>17.11199951171875</v>
      </c>
      <c r="M23" s="109">
        <v>0.78526299022731005</v>
      </c>
      <c r="N23" s="372">
        <v>0.32799205334294068</v>
      </c>
      <c r="P23" s="403">
        <v>25.967974999999999</v>
      </c>
      <c r="Q23" s="403">
        <v>27.281949999999998</v>
      </c>
      <c r="R23" s="403">
        <v>29.463999999999999</v>
      </c>
      <c r="S23" s="403">
        <v>32.842160888888898</v>
      </c>
      <c r="T23" s="403">
        <v>36.235999999999997</v>
      </c>
      <c r="U23" s="403">
        <v>38.444049999999997</v>
      </c>
      <c r="V23" s="403">
        <v>39.555</v>
      </c>
      <c r="W23" s="403">
        <v>3.3687941192708601</v>
      </c>
      <c r="X23" s="373" t="s">
        <v>4969</v>
      </c>
    </row>
    <row r="24" spans="1:24">
      <c r="A24" s="107" t="s">
        <v>8234</v>
      </c>
      <c r="B24" s="107">
        <v>94</v>
      </c>
      <c r="C24" s="107">
        <v>608</v>
      </c>
      <c r="D24" s="107">
        <v>37</v>
      </c>
      <c r="E24" s="107">
        <v>5</v>
      </c>
      <c r="F24" s="107" t="s">
        <v>2966</v>
      </c>
      <c r="G24" s="107">
        <v>346.09</v>
      </c>
      <c r="H24" s="107">
        <v>89.417000000000002</v>
      </c>
      <c r="I24" s="107" t="s">
        <v>2949</v>
      </c>
      <c r="J24" s="109"/>
      <c r="K24" s="114"/>
      <c r="L24" s="109">
        <v>17.387483596801758</v>
      </c>
      <c r="M24" s="109">
        <v>0.74877686132236243</v>
      </c>
      <c r="N24" s="372">
        <v>0.32841759851511271</v>
      </c>
      <c r="P24" s="403">
        <v>24.417999999999999</v>
      </c>
      <c r="Q24" s="403">
        <v>25.620950000000001</v>
      </c>
      <c r="R24" s="403">
        <v>27.797999999999998</v>
      </c>
      <c r="S24" s="403">
        <v>31.084203629629599</v>
      </c>
      <c r="T24" s="403">
        <v>34.43815</v>
      </c>
      <c r="U24" s="403">
        <v>36.524999999999999</v>
      </c>
      <c r="V24" s="403">
        <v>37.694125</v>
      </c>
      <c r="W24" s="403">
        <v>3.3047795253976102</v>
      </c>
      <c r="X24" s="373" t="s">
        <v>4969</v>
      </c>
    </row>
    <row r="25" spans="1:24">
      <c r="A25" s="107" t="s">
        <v>8235</v>
      </c>
      <c r="B25" s="107">
        <v>94</v>
      </c>
      <c r="C25" s="107">
        <v>608</v>
      </c>
      <c r="D25" s="107">
        <v>38</v>
      </c>
      <c r="E25" s="107">
        <v>1</v>
      </c>
      <c r="F25" s="107" t="s">
        <v>2967</v>
      </c>
      <c r="G25" s="107">
        <v>348.78999999999996</v>
      </c>
      <c r="H25" s="107">
        <v>79.721699999999998</v>
      </c>
      <c r="I25" s="107" t="s">
        <v>2949</v>
      </c>
      <c r="J25" s="109"/>
      <c r="K25" s="114"/>
      <c r="L25" s="109">
        <v>17.642986297607422</v>
      </c>
      <c r="M25" s="109">
        <v>0.72093588617823345</v>
      </c>
      <c r="N25" s="372">
        <v>0.21129065274843506</v>
      </c>
      <c r="P25" s="403">
        <v>23.108000000000001</v>
      </c>
      <c r="Q25" s="403">
        <v>24.322949999999999</v>
      </c>
      <c r="R25" s="403">
        <v>26.494</v>
      </c>
      <c r="S25" s="403">
        <v>29.7707873703704</v>
      </c>
      <c r="T25" s="403">
        <v>33.081150000000001</v>
      </c>
      <c r="U25" s="403">
        <v>35.187049999999999</v>
      </c>
      <c r="V25" s="403">
        <v>36.292000000000002</v>
      </c>
      <c r="W25" s="403">
        <v>3.27749143326501</v>
      </c>
      <c r="X25" s="373" t="s">
        <v>4969</v>
      </c>
    </row>
    <row r="26" spans="1:24">
      <c r="A26" s="107" t="s">
        <v>8236</v>
      </c>
      <c r="B26" s="107">
        <v>94</v>
      </c>
      <c r="C26" s="107">
        <v>608</v>
      </c>
      <c r="D26" s="107">
        <v>39</v>
      </c>
      <c r="E26" s="107">
        <v>1</v>
      </c>
      <c r="F26" s="107" t="s">
        <v>2968</v>
      </c>
      <c r="G26" s="107">
        <v>358.29999999999995</v>
      </c>
      <c r="H26" s="107">
        <v>75.8934</v>
      </c>
      <c r="I26" s="107" t="s">
        <v>2949</v>
      </c>
      <c r="J26" s="109">
        <v>1</v>
      </c>
      <c r="K26" s="114">
        <v>28.542000000000002</v>
      </c>
      <c r="L26" s="109">
        <v>18.346179962158203</v>
      </c>
      <c r="M26" s="109">
        <v>0.75055149818002509</v>
      </c>
      <c r="N26" s="372">
        <v>0.36673488217510175</v>
      </c>
      <c r="P26" s="403">
        <v>24.417950000000001</v>
      </c>
      <c r="Q26" s="403">
        <v>25.670950000000001</v>
      </c>
      <c r="R26" s="403">
        <v>27.808</v>
      </c>
      <c r="S26" s="403">
        <v>31.097159074074099</v>
      </c>
      <c r="T26" s="403">
        <v>34.459150000000001</v>
      </c>
      <c r="U26" s="403">
        <v>36.560099999999998</v>
      </c>
      <c r="V26" s="403">
        <v>37.789275000000004</v>
      </c>
      <c r="W26" s="403">
        <v>3.3137652353971001</v>
      </c>
      <c r="X26" s="373" t="s">
        <v>4969</v>
      </c>
    </row>
    <row r="27" spans="1:24">
      <c r="A27" s="107" t="s">
        <v>8237</v>
      </c>
      <c r="B27" s="107">
        <v>94</v>
      </c>
      <c r="C27" s="107">
        <v>608</v>
      </c>
      <c r="D27" s="107">
        <v>40</v>
      </c>
      <c r="E27" s="107">
        <v>4</v>
      </c>
      <c r="F27" s="107" t="s">
        <v>2969</v>
      </c>
      <c r="G27" s="107">
        <v>372.98999999999995</v>
      </c>
      <c r="H27" s="107">
        <v>79.213399999999993</v>
      </c>
      <c r="I27" s="107" t="s">
        <v>2949</v>
      </c>
      <c r="J27" s="109"/>
      <c r="K27" s="114"/>
      <c r="L27" s="109">
        <v>19.516683578491211</v>
      </c>
      <c r="M27" s="109">
        <v>0.73099546184932029</v>
      </c>
      <c r="N27" s="372">
        <v>0.33764501693361076</v>
      </c>
      <c r="P27" s="403">
        <v>23.614975000000001</v>
      </c>
      <c r="Q27" s="403">
        <v>24.761949999999999</v>
      </c>
      <c r="R27" s="403">
        <v>26.882999999999999</v>
      </c>
      <c r="S27" s="403">
        <v>30.204086592592599</v>
      </c>
      <c r="T27" s="403">
        <v>33.551450000000003</v>
      </c>
      <c r="U27" s="403">
        <v>35.674050000000001</v>
      </c>
      <c r="V27" s="403">
        <v>36.792050000000003</v>
      </c>
      <c r="W27" s="403">
        <v>3.2986825890231999</v>
      </c>
      <c r="X27" s="373" t="s">
        <v>4969</v>
      </c>
    </row>
    <row r="28" spans="1:24">
      <c r="A28" s="107" t="s">
        <v>8238</v>
      </c>
      <c r="B28" s="107">
        <v>94</v>
      </c>
      <c r="C28" s="107">
        <v>608</v>
      </c>
      <c r="D28" s="107">
        <v>40</v>
      </c>
      <c r="E28" s="107">
        <v>5</v>
      </c>
      <c r="F28" s="107" t="s">
        <v>2970</v>
      </c>
      <c r="G28" s="107">
        <v>373.97999999999996</v>
      </c>
      <c r="H28" s="107">
        <v>68.790299999999988</v>
      </c>
      <c r="I28" s="107" t="s">
        <v>2949</v>
      </c>
      <c r="J28" s="109"/>
      <c r="K28" s="114"/>
      <c r="L28" s="109">
        <v>19.589826583862305</v>
      </c>
      <c r="M28" s="109">
        <v>0.75218617560220113</v>
      </c>
      <c r="N28" s="372">
        <v>0.3749972559653314</v>
      </c>
      <c r="P28" s="403">
        <v>24.311924999999999</v>
      </c>
      <c r="Q28" s="403">
        <v>25.617799999999999</v>
      </c>
      <c r="R28" s="403">
        <v>27.78</v>
      </c>
      <c r="S28" s="403">
        <v>31.064898407407401</v>
      </c>
      <c r="T28" s="403">
        <v>34.406999999999996</v>
      </c>
      <c r="U28" s="403">
        <v>36.582000000000001</v>
      </c>
      <c r="V28" s="403">
        <v>37.774099999999997</v>
      </c>
      <c r="W28" s="403">
        <v>3.3241872576017801</v>
      </c>
      <c r="X28" s="373" t="s">
        <v>4969</v>
      </c>
    </row>
    <row r="29" spans="1:24">
      <c r="A29" s="107" t="s">
        <v>8239</v>
      </c>
      <c r="B29" s="107">
        <v>94</v>
      </c>
      <c r="C29" s="107">
        <v>608</v>
      </c>
      <c r="D29" s="107">
        <v>40</v>
      </c>
      <c r="E29" s="107" t="s">
        <v>2945</v>
      </c>
      <c r="F29" s="107" t="s">
        <v>2971</v>
      </c>
      <c r="G29" s="107">
        <v>376.07</v>
      </c>
      <c r="H29" s="107">
        <v>78.231800000000007</v>
      </c>
      <c r="I29" s="107" t="s">
        <v>2949</v>
      </c>
      <c r="J29" s="109"/>
      <c r="K29" s="114"/>
      <c r="L29" s="109">
        <v>19.709968566894531</v>
      </c>
      <c r="M29" s="109">
        <v>0.6996630404884876</v>
      </c>
      <c r="N29" s="372">
        <v>0.40175184092012739</v>
      </c>
      <c r="P29" s="403">
        <v>22.153949999999998</v>
      </c>
      <c r="Q29" s="403">
        <v>23.428000000000001</v>
      </c>
      <c r="R29" s="403">
        <v>25.631</v>
      </c>
      <c r="S29" s="403">
        <v>28.848453629629599</v>
      </c>
      <c r="T29" s="403">
        <v>32.113149999999997</v>
      </c>
      <c r="U29" s="403">
        <v>34.278100000000002</v>
      </c>
      <c r="V29" s="403">
        <v>35.375025000000001</v>
      </c>
      <c r="W29" s="403">
        <v>3.2688378534662701</v>
      </c>
      <c r="X29" s="373" t="s">
        <v>4969</v>
      </c>
    </row>
    <row r="30" spans="1:24">
      <c r="A30" s="107" t="s">
        <v>8240</v>
      </c>
      <c r="B30" s="107">
        <v>94</v>
      </c>
      <c r="C30" s="107">
        <v>608</v>
      </c>
      <c r="D30" s="107">
        <v>41</v>
      </c>
      <c r="E30" s="107">
        <v>4</v>
      </c>
      <c r="F30" s="107" t="s">
        <v>2972</v>
      </c>
      <c r="G30" s="107">
        <v>382.61499999999995</v>
      </c>
      <c r="H30" s="107">
        <v>90.335099999999997</v>
      </c>
      <c r="I30" s="107" t="s">
        <v>2949</v>
      </c>
      <c r="J30" s="109"/>
      <c r="K30" s="114"/>
      <c r="L30" s="109">
        <v>19.863668441772461</v>
      </c>
      <c r="M30" s="109">
        <v>0.70262926988398622</v>
      </c>
      <c r="N30" s="372">
        <v>0.26463511134369755</v>
      </c>
      <c r="P30" s="403">
        <v>22.315975000000002</v>
      </c>
      <c r="Q30" s="403">
        <v>23.532</v>
      </c>
      <c r="R30" s="403">
        <v>25.652850000000001</v>
      </c>
      <c r="S30" s="403">
        <v>28.905243481481499</v>
      </c>
      <c r="T30" s="403">
        <v>32.187150000000003</v>
      </c>
      <c r="U30" s="403">
        <v>34.253</v>
      </c>
      <c r="V30" s="403">
        <v>35.366999999999997</v>
      </c>
      <c r="W30" s="403">
        <v>3.24502719736856</v>
      </c>
      <c r="X30" s="373" t="s">
        <v>4969</v>
      </c>
    </row>
    <row r="31" spans="1:24">
      <c r="A31" s="107" t="s">
        <v>8241</v>
      </c>
      <c r="B31" s="107">
        <v>94</v>
      </c>
      <c r="C31" s="107">
        <v>608</v>
      </c>
      <c r="D31" s="107">
        <v>41</v>
      </c>
      <c r="E31" s="107">
        <v>5</v>
      </c>
      <c r="F31" s="107" t="s">
        <v>2973</v>
      </c>
      <c r="G31" s="107">
        <v>384.03</v>
      </c>
      <c r="I31" s="107" t="s">
        <v>2952</v>
      </c>
      <c r="J31" s="109">
        <v>0.92537313432835822</v>
      </c>
      <c r="K31" s="114">
        <v>26.536432743116716</v>
      </c>
      <c r="L31" s="109">
        <v>19.89689826965332</v>
      </c>
      <c r="M31" s="109">
        <v>0.69274508600800089</v>
      </c>
      <c r="N31" s="372">
        <v>0.39152502172628695</v>
      </c>
      <c r="P31" s="403">
        <v>22.002925000000001</v>
      </c>
      <c r="Q31" s="403">
        <v>23.1008</v>
      </c>
      <c r="R31" s="403">
        <v>25.207000000000001</v>
      </c>
      <c r="S31" s="403">
        <v>28.421752814814798</v>
      </c>
      <c r="T31" s="403">
        <v>31.672999999999998</v>
      </c>
      <c r="U31" s="403">
        <v>33.820999999999998</v>
      </c>
      <c r="V31" s="403">
        <v>34.896999999999998</v>
      </c>
      <c r="W31" s="403">
        <v>3.2130169252360998</v>
      </c>
      <c r="X31" s="373" t="s">
        <v>4969</v>
      </c>
    </row>
    <row r="32" spans="1:24">
      <c r="A32" s="107" t="s">
        <v>8242</v>
      </c>
      <c r="B32" s="107">
        <v>94</v>
      </c>
      <c r="C32" s="107">
        <v>608</v>
      </c>
      <c r="D32" s="107">
        <v>41</v>
      </c>
      <c r="E32" s="107">
        <v>6</v>
      </c>
      <c r="F32" s="107" t="s">
        <v>2974</v>
      </c>
      <c r="G32" s="107">
        <v>386.03</v>
      </c>
      <c r="H32" s="107">
        <v>30.8</v>
      </c>
      <c r="I32" s="107" t="s">
        <v>2952</v>
      </c>
      <c r="J32" s="109"/>
      <c r="K32" s="114"/>
      <c r="L32" s="109">
        <v>19.943864822387695</v>
      </c>
      <c r="M32" s="109">
        <v>0.64435539665597152</v>
      </c>
      <c r="N32" s="372">
        <v>0.35730937471280644</v>
      </c>
      <c r="P32" s="403">
        <v>19.718975</v>
      </c>
      <c r="Q32" s="403">
        <v>20.953800000000001</v>
      </c>
      <c r="R32" s="403">
        <v>23.065850000000001</v>
      </c>
      <c r="S32" s="403">
        <v>26.246363444444398</v>
      </c>
      <c r="T32" s="403">
        <v>29.414000000000001</v>
      </c>
      <c r="U32" s="403">
        <v>31.524000000000001</v>
      </c>
      <c r="V32" s="403">
        <v>32.615000000000002</v>
      </c>
      <c r="W32" s="403">
        <v>3.18425523249946</v>
      </c>
      <c r="X32" s="373" t="s">
        <v>4969</v>
      </c>
    </row>
    <row r="33" spans="1:24">
      <c r="A33" s="107" t="s">
        <v>8243</v>
      </c>
      <c r="B33" s="107">
        <v>94</v>
      </c>
      <c r="C33" s="107">
        <v>608</v>
      </c>
      <c r="D33" s="107">
        <v>42</v>
      </c>
      <c r="E33" s="107">
        <v>1</v>
      </c>
      <c r="F33" s="107" t="s">
        <v>2975</v>
      </c>
      <c r="G33" s="107">
        <v>388.21999999999997</v>
      </c>
      <c r="H33" s="107">
        <v>71.582800000000006</v>
      </c>
      <c r="I33" s="107" t="s">
        <v>2949</v>
      </c>
      <c r="J33" s="109"/>
      <c r="K33" s="114"/>
      <c r="L33" s="109">
        <v>19.995294570922852</v>
      </c>
      <c r="M33" s="109">
        <v>0.72159017216387455</v>
      </c>
      <c r="N33" s="372">
        <v>0.33920786974927797</v>
      </c>
      <c r="P33" s="403">
        <v>23.105799999999999</v>
      </c>
      <c r="Q33" s="403">
        <v>24.306000000000001</v>
      </c>
      <c r="R33" s="403">
        <v>26.484999999999999</v>
      </c>
      <c r="S33" s="403">
        <v>29.7551366296296</v>
      </c>
      <c r="T33" s="403">
        <v>33.070999999999998</v>
      </c>
      <c r="U33" s="403">
        <v>35.222050000000003</v>
      </c>
      <c r="V33" s="403">
        <v>36.390075000000003</v>
      </c>
      <c r="W33" s="403">
        <v>3.29907897412602</v>
      </c>
      <c r="X33" s="373" t="s">
        <v>4969</v>
      </c>
    </row>
    <row r="34" spans="1:24">
      <c r="A34" s="107" t="s">
        <v>8244</v>
      </c>
      <c r="B34" s="107">
        <v>94</v>
      </c>
      <c r="C34" s="107">
        <v>608</v>
      </c>
      <c r="D34" s="107">
        <v>42</v>
      </c>
      <c r="E34" s="107">
        <v>3</v>
      </c>
      <c r="F34" s="107" t="s">
        <v>2976</v>
      </c>
      <c r="G34" s="107">
        <v>390.92499999999995</v>
      </c>
      <c r="H34" s="107">
        <v>34.82289999999999</v>
      </c>
      <c r="I34" s="107" t="s">
        <v>2949</v>
      </c>
      <c r="J34" s="109"/>
      <c r="K34" s="114"/>
      <c r="L34" s="109">
        <v>20.35566520690918</v>
      </c>
      <c r="M34" s="109">
        <v>0.72548516807103891</v>
      </c>
      <c r="N34" s="372">
        <v>0.37471715108167075</v>
      </c>
      <c r="P34" s="403">
        <v>23.643975000000001</v>
      </c>
      <c r="Q34" s="403">
        <v>24.79795</v>
      </c>
      <c r="R34" s="403">
        <v>26.882000000000001</v>
      </c>
      <c r="S34" s="403">
        <v>30.171820740740699</v>
      </c>
      <c r="T34" s="403">
        <v>33.451999999999998</v>
      </c>
      <c r="U34" s="403">
        <v>35.665050000000001</v>
      </c>
      <c r="V34" s="403">
        <v>36.794024999999998</v>
      </c>
      <c r="W34" s="403">
        <v>3.2861176180984799</v>
      </c>
      <c r="X34" s="373" t="s">
        <v>4969</v>
      </c>
    </row>
    <row r="35" spans="1:24">
      <c r="A35" s="107" t="s">
        <v>8245</v>
      </c>
      <c r="B35" s="107">
        <v>94</v>
      </c>
      <c r="C35" s="107">
        <v>608</v>
      </c>
      <c r="D35" s="107">
        <v>21</v>
      </c>
      <c r="E35" s="107">
        <v>5</v>
      </c>
      <c r="F35" s="107" t="s">
        <v>2977</v>
      </c>
      <c r="G35" s="107">
        <v>191.83499999999998</v>
      </c>
      <c r="H35" s="107">
        <v>35.639899999999997</v>
      </c>
      <c r="I35" s="107" t="s">
        <v>2949</v>
      </c>
      <c r="J35" s="109">
        <v>0.90200000000000002</v>
      </c>
      <c r="K35" s="114">
        <v>25.614152000000001</v>
      </c>
      <c r="L35" s="109">
        <v>8.9235830307006836</v>
      </c>
      <c r="M35" s="109">
        <v>0.60900270450150351</v>
      </c>
      <c r="N35" s="372">
        <v>0.59088337750292197</v>
      </c>
      <c r="O35" s="107" t="s">
        <v>3051</v>
      </c>
      <c r="P35" s="403">
        <v>18.561975</v>
      </c>
      <c r="Q35" s="403">
        <v>19.638999999999999</v>
      </c>
      <c r="R35" s="403">
        <v>21.754999999999999</v>
      </c>
      <c r="S35" s="403">
        <v>24.915889851851901</v>
      </c>
      <c r="T35" s="403">
        <v>28.077000000000002</v>
      </c>
      <c r="U35" s="403">
        <v>30.123999999999999</v>
      </c>
      <c r="V35" s="403">
        <v>31.250074999999999</v>
      </c>
      <c r="W35" s="403">
        <v>3.1564654432081398</v>
      </c>
      <c r="X35" s="373" t="s">
        <v>4969</v>
      </c>
    </row>
    <row r="36" spans="1:24">
      <c r="A36" s="107" t="s">
        <v>8246</v>
      </c>
      <c r="B36" s="107">
        <v>94</v>
      </c>
      <c r="C36" s="107">
        <v>608</v>
      </c>
      <c r="D36" s="107">
        <v>22</v>
      </c>
      <c r="E36" s="107">
        <v>1</v>
      </c>
      <c r="F36" s="107" t="s">
        <v>2978</v>
      </c>
      <c r="G36" s="107">
        <v>195.70499999999998</v>
      </c>
      <c r="H36" s="107">
        <v>43.561199999999999</v>
      </c>
      <c r="I36" s="107" t="s">
        <v>2949</v>
      </c>
      <c r="J36" s="109">
        <v>0.93232397973703685</v>
      </c>
      <c r="K36" s="114">
        <v>26.520111218623715</v>
      </c>
      <c r="L36" s="109">
        <v>9.2048559188842773</v>
      </c>
      <c r="M36" s="109">
        <v>0.60652094112874655</v>
      </c>
      <c r="N36" s="372">
        <v>0.69162959950243807</v>
      </c>
      <c r="O36" s="107" t="s">
        <v>3051</v>
      </c>
      <c r="P36" s="403">
        <v>18.491975</v>
      </c>
      <c r="Q36" s="403">
        <v>19.703949999999999</v>
      </c>
      <c r="R36" s="403">
        <v>21.785</v>
      </c>
      <c r="S36" s="403">
        <v>24.9326018888889</v>
      </c>
      <c r="T36" s="403">
        <v>28.065999999999999</v>
      </c>
      <c r="U36" s="403">
        <v>30.082049999999999</v>
      </c>
      <c r="V36" s="403">
        <v>31.228100000000001</v>
      </c>
      <c r="W36" s="403">
        <v>3.1479220310289899</v>
      </c>
      <c r="X36" s="373" t="s">
        <v>4969</v>
      </c>
    </row>
    <row r="37" spans="1:24">
      <c r="A37" s="107" t="s">
        <v>8247</v>
      </c>
      <c r="B37" s="107">
        <v>94</v>
      </c>
      <c r="C37" s="107">
        <v>608</v>
      </c>
      <c r="D37" s="107">
        <v>22</v>
      </c>
      <c r="E37" s="107">
        <v>2</v>
      </c>
      <c r="F37" s="107" t="s">
        <v>2979</v>
      </c>
      <c r="G37" s="107">
        <v>197.45499999999998</v>
      </c>
      <c r="H37" s="107">
        <v>54.8767</v>
      </c>
      <c r="I37" s="107" t="s">
        <v>2949</v>
      </c>
      <c r="J37" s="109"/>
      <c r="K37" s="114"/>
      <c r="L37" s="109">
        <v>9.2928905487060547</v>
      </c>
      <c r="M37" s="109">
        <v>0.59166598054429287</v>
      </c>
      <c r="N37" s="372">
        <v>0.55213803646107573</v>
      </c>
      <c r="O37" s="107" t="s">
        <v>3051</v>
      </c>
      <c r="P37" s="403">
        <v>17.696899999999999</v>
      </c>
      <c r="Q37" s="403">
        <v>18.831949999999999</v>
      </c>
      <c r="R37" s="403">
        <v>20.91385</v>
      </c>
      <c r="S37" s="403">
        <v>24.048394999999999</v>
      </c>
      <c r="T37" s="403">
        <v>27.158000000000001</v>
      </c>
      <c r="U37" s="403">
        <v>29.157050000000002</v>
      </c>
      <c r="V37" s="403">
        <v>30.251999999999999</v>
      </c>
      <c r="W37" s="403">
        <v>3.11966905447626</v>
      </c>
      <c r="X37" s="373" t="s">
        <v>4969</v>
      </c>
    </row>
    <row r="38" spans="1:24">
      <c r="A38" s="107" t="s">
        <v>8248</v>
      </c>
      <c r="B38" s="107">
        <v>94</v>
      </c>
      <c r="C38" s="107">
        <v>608</v>
      </c>
      <c r="D38" s="107">
        <v>22</v>
      </c>
      <c r="E38" s="107">
        <v>3</v>
      </c>
      <c r="F38" s="107" t="s">
        <v>2980</v>
      </c>
      <c r="G38" s="107">
        <v>198.96499999999997</v>
      </c>
      <c r="I38" s="107" t="s">
        <v>2949</v>
      </c>
      <c r="J38" s="109"/>
      <c r="K38" s="114"/>
      <c r="L38" s="109">
        <v>9.369908332824707</v>
      </c>
      <c r="M38" s="109">
        <v>0.6145354009272177</v>
      </c>
      <c r="N38" s="372">
        <v>0.53071094690355636</v>
      </c>
      <c r="O38" s="107" t="s">
        <v>3051</v>
      </c>
      <c r="P38" s="403">
        <v>18.461925000000001</v>
      </c>
      <c r="Q38" s="403">
        <v>19.63495</v>
      </c>
      <c r="R38" s="403">
        <v>21.73685</v>
      </c>
      <c r="S38" s="403">
        <v>24.9136434444444</v>
      </c>
      <c r="T38" s="403">
        <v>28.053999999999998</v>
      </c>
      <c r="U38" s="403">
        <v>30.093050000000002</v>
      </c>
      <c r="V38" s="403">
        <v>31.236000000000001</v>
      </c>
      <c r="W38" s="403">
        <v>3.1629333638482802</v>
      </c>
      <c r="X38" s="373" t="s">
        <v>4969</v>
      </c>
    </row>
    <row r="39" spans="1:24">
      <c r="A39" s="107" t="s">
        <v>8249</v>
      </c>
      <c r="B39" s="107">
        <v>94</v>
      </c>
      <c r="C39" s="107">
        <v>608</v>
      </c>
      <c r="D39" s="107">
        <v>22</v>
      </c>
      <c r="E39" s="107">
        <v>4</v>
      </c>
      <c r="F39" s="107" t="s">
        <v>2981</v>
      </c>
      <c r="G39" s="107">
        <v>199.96499999999997</v>
      </c>
      <c r="H39" s="107">
        <v>37.016400000000004</v>
      </c>
      <c r="I39" s="107" t="s">
        <v>2949</v>
      </c>
      <c r="J39" s="109"/>
      <c r="K39" s="114"/>
      <c r="L39" s="109">
        <v>9.4211339950561523</v>
      </c>
      <c r="M39" s="109">
        <v>0.5757986771769612</v>
      </c>
      <c r="N39" s="372">
        <v>0.5800140119332523</v>
      </c>
      <c r="O39" s="107" t="s">
        <v>3051</v>
      </c>
      <c r="P39" s="403">
        <v>17.208974999999999</v>
      </c>
      <c r="Q39" s="403">
        <v>18.341950000000001</v>
      </c>
      <c r="R39" s="403">
        <v>20.457850000000001</v>
      </c>
      <c r="S39" s="403">
        <v>23.589172444444401</v>
      </c>
      <c r="T39" s="403">
        <v>26.728300000000001</v>
      </c>
      <c r="U39" s="403">
        <v>28.690999999999999</v>
      </c>
      <c r="V39" s="403">
        <v>29.764099999999999</v>
      </c>
      <c r="W39" s="403">
        <v>3.1280461454147299</v>
      </c>
      <c r="X39" s="373" t="s">
        <v>4969</v>
      </c>
    </row>
    <row r="40" spans="1:24">
      <c r="A40" s="107" t="s">
        <v>8250</v>
      </c>
      <c r="B40" s="107">
        <v>94</v>
      </c>
      <c r="C40" s="107">
        <v>608</v>
      </c>
      <c r="D40" s="107">
        <v>22</v>
      </c>
      <c r="E40" s="107">
        <v>5</v>
      </c>
      <c r="F40" s="107" t="s">
        <v>2982</v>
      </c>
      <c r="G40" s="107">
        <v>201.51499999999999</v>
      </c>
      <c r="H40" s="107">
        <v>39.0182</v>
      </c>
      <c r="I40" s="107" t="s">
        <v>2949</v>
      </c>
      <c r="J40" s="109"/>
      <c r="K40" s="114"/>
      <c r="L40" s="109">
        <v>9.5140972137451172</v>
      </c>
      <c r="M40" s="109">
        <v>0.62424563378289877</v>
      </c>
      <c r="N40" s="372">
        <v>0.56068077639328218</v>
      </c>
      <c r="O40" s="107" t="s">
        <v>3051</v>
      </c>
      <c r="P40" s="403">
        <v>18.913799999999998</v>
      </c>
      <c r="Q40" s="403">
        <v>20.107949999999999</v>
      </c>
      <c r="R40" s="403">
        <v>22.228999999999999</v>
      </c>
      <c r="S40" s="403">
        <v>25.3619161111111</v>
      </c>
      <c r="T40" s="403">
        <v>28.50215</v>
      </c>
      <c r="U40" s="403">
        <v>30.533000000000001</v>
      </c>
      <c r="V40" s="403">
        <v>31.678000000000001</v>
      </c>
      <c r="W40" s="403">
        <v>3.14327700484065</v>
      </c>
      <c r="X40" s="373" t="s">
        <v>4969</v>
      </c>
    </row>
    <row r="41" spans="1:24">
      <c r="A41" s="107" t="s">
        <v>8251</v>
      </c>
      <c r="B41" s="107">
        <v>94</v>
      </c>
      <c r="C41" s="107">
        <v>608</v>
      </c>
      <c r="D41" s="107">
        <v>23</v>
      </c>
      <c r="E41" s="107">
        <v>3</v>
      </c>
      <c r="F41" s="107" t="s">
        <v>2944</v>
      </c>
      <c r="G41" s="107">
        <v>208.785</v>
      </c>
      <c r="H41" s="107">
        <v>38.468899999999991</v>
      </c>
      <c r="I41" s="107" t="s">
        <v>2949</v>
      </c>
      <c r="J41" s="109"/>
      <c r="K41" s="114"/>
      <c r="L41" s="109">
        <v>9.8356647491455078</v>
      </c>
      <c r="M41" s="109">
        <v>0.64283446705605662</v>
      </c>
      <c r="N41" s="372">
        <v>0.44349916889130492</v>
      </c>
      <c r="O41" s="107" t="s">
        <v>3051</v>
      </c>
      <c r="P41" s="403">
        <v>19.65795</v>
      </c>
      <c r="Q41" s="403">
        <v>20.96895</v>
      </c>
      <c r="R41" s="403">
        <v>23.038</v>
      </c>
      <c r="S41" s="403">
        <v>26.227151074074101</v>
      </c>
      <c r="T41" s="403">
        <v>29.413</v>
      </c>
      <c r="U41" s="403">
        <v>31.489000000000001</v>
      </c>
      <c r="V41" s="403">
        <v>32.657024999999997</v>
      </c>
      <c r="W41" s="403">
        <v>3.1973876193401298</v>
      </c>
      <c r="X41" s="373" t="s">
        <v>4969</v>
      </c>
    </row>
    <row r="42" spans="1:24">
      <c r="A42" s="107" t="s">
        <v>8252</v>
      </c>
      <c r="B42" s="107">
        <v>94</v>
      </c>
      <c r="C42" s="107">
        <v>608</v>
      </c>
      <c r="D42" s="107">
        <v>23</v>
      </c>
      <c r="E42" s="107">
        <v>4</v>
      </c>
      <c r="F42" s="107" t="s">
        <v>2983</v>
      </c>
      <c r="G42" s="107">
        <v>209.36499999999998</v>
      </c>
      <c r="I42" s="107" t="s">
        <v>2949</v>
      </c>
      <c r="J42" s="109"/>
      <c r="K42" s="114"/>
      <c r="L42" s="109">
        <v>9.8647613525390625</v>
      </c>
      <c r="M42" s="109">
        <v>0.60490040022672087</v>
      </c>
      <c r="N42" s="372">
        <v>0.53009872013508308</v>
      </c>
      <c r="O42" s="107" t="s">
        <v>3051</v>
      </c>
      <c r="P42" s="403">
        <v>18.108924999999999</v>
      </c>
      <c r="Q42" s="403">
        <v>19.207000000000001</v>
      </c>
      <c r="R42" s="403">
        <v>21.350999999999999</v>
      </c>
      <c r="S42" s="403">
        <v>24.508303629629602</v>
      </c>
      <c r="T42" s="403">
        <v>27.67</v>
      </c>
      <c r="U42" s="403">
        <v>29.69</v>
      </c>
      <c r="V42" s="403">
        <v>30.782</v>
      </c>
      <c r="W42" s="403">
        <v>3.1541590959806198</v>
      </c>
      <c r="X42" s="373" t="s">
        <v>4969</v>
      </c>
    </row>
    <row r="43" spans="1:24">
      <c r="A43" s="107" t="s">
        <v>8253</v>
      </c>
      <c r="B43" s="107">
        <v>94</v>
      </c>
      <c r="C43" s="107">
        <v>608</v>
      </c>
      <c r="D43" s="107">
        <v>23</v>
      </c>
      <c r="E43" s="107">
        <v>5</v>
      </c>
      <c r="F43" s="107" t="s">
        <v>2983</v>
      </c>
      <c r="G43" s="107">
        <v>210.86499999999998</v>
      </c>
      <c r="H43" s="107">
        <v>32.442500000000003</v>
      </c>
      <c r="I43" s="107" t="s">
        <v>2949</v>
      </c>
      <c r="J43" s="109">
        <v>0.92300000000000004</v>
      </c>
      <c r="K43" s="114">
        <v>26.241548000000002</v>
      </c>
      <c r="L43" s="109">
        <v>9.9410581588745117</v>
      </c>
      <c r="M43" s="109">
        <v>0.58267283093954891</v>
      </c>
      <c r="N43" s="372">
        <v>0.51246735014089617</v>
      </c>
      <c r="O43" s="107" t="s">
        <v>3051</v>
      </c>
      <c r="P43" s="403">
        <v>17.206975</v>
      </c>
      <c r="Q43" s="403">
        <v>18.382999999999999</v>
      </c>
      <c r="R43" s="403">
        <v>20.414000000000001</v>
      </c>
      <c r="S43" s="403">
        <v>23.587169962962999</v>
      </c>
      <c r="T43" s="403">
        <v>26.701149999999998</v>
      </c>
      <c r="U43" s="403">
        <v>28.686050000000002</v>
      </c>
      <c r="V43" s="403">
        <v>29.767050000000001</v>
      </c>
      <c r="W43" s="403">
        <v>3.1254611099815399</v>
      </c>
      <c r="X43" s="373" t="s">
        <v>4969</v>
      </c>
    </row>
    <row r="44" spans="1:24">
      <c r="A44" s="107" t="s">
        <v>8254</v>
      </c>
      <c r="B44" s="107">
        <v>94</v>
      </c>
      <c r="C44" s="107">
        <v>608</v>
      </c>
      <c r="D44" s="107">
        <v>23</v>
      </c>
      <c r="E44" s="107">
        <v>7</v>
      </c>
      <c r="F44" s="107" t="s">
        <v>2983</v>
      </c>
      <c r="G44" s="107">
        <v>213.86499999999998</v>
      </c>
      <c r="H44" s="107">
        <v>41.906999999999996</v>
      </c>
      <c r="I44" s="107" t="s">
        <v>2949</v>
      </c>
      <c r="J44" s="109"/>
      <c r="K44" s="114"/>
      <c r="L44" s="109">
        <v>10.082228660583496</v>
      </c>
      <c r="M44" s="109">
        <v>0.64615871837779937</v>
      </c>
      <c r="N44" s="372">
        <v>0.57771809275999009</v>
      </c>
      <c r="O44" s="107" t="s">
        <v>3051</v>
      </c>
      <c r="P44" s="403">
        <v>20.158975000000002</v>
      </c>
      <c r="Q44" s="403">
        <v>21.318950000000001</v>
      </c>
      <c r="R44" s="403">
        <v>23.463850000000001</v>
      </c>
      <c r="S44" s="403">
        <v>26.6568133333333</v>
      </c>
      <c r="T44" s="403">
        <v>29.876000000000001</v>
      </c>
      <c r="U44" s="403">
        <v>31.893999999999998</v>
      </c>
      <c r="V44" s="403">
        <v>33.051000000000002</v>
      </c>
      <c r="W44" s="403">
        <v>3.18766204802048</v>
      </c>
      <c r="X44" s="373" t="s">
        <v>4969</v>
      </c>
    </row>
    <row r="45" spans="1:24">
      <c r="A45" s="107" t="s">
        <v>8255</v>
      </c>
      <c r="B45" s="107">
        <v>94</v>
      </c>
      <c r="C45" s="107">
        <v>608</v>
      </c>
      <c r="D45" s="107">
        <v>24</v>
      </c>
      <c r="E45" s="107">
        <v>1</v>
      </c>
      <c r="F45" s="107" t="s">
        <v>2977</v>
      </c>
      <c r="G45" s="107">
        <v>214.63499999999999</v>
      </c>
      <c r="H45" s="107">
        <v>36.02640000000001</v>
      </c>
      <c r="I45" s="107" t="s">
        <v>2949</v>
      </c>
      <c r="J45" s="109">
        <v>0.81067125645438887</v>
      </c>
      <c r="K45" s="114">
        <v>22.885614457831323</v>
      </c>
      <c r="L45" s="109">
        <v>10.11421012878418</v>
      </c>
      <c r="M45" s="109">
        <v>0.58285692979517489</v>
      </c>
      <c r="N45" s="372">
        <v>0.50182069158123277</v>
      </c>
      <c r="O45" s="107" t="s">
        <v>3051</v>
      </c>
      <c r="P45" s="403">
        <v>17.225000000000001</v>
      </c>
      <c r="Q45" s="403">
        <v>18.324999999999999</v>
      </c>
      <c r="R45" s="403">
        <v>20.457000000000001</v>
      </c>
      <c r="S45" s="403">
        <v>23.6085429962963</v>
      </c>
      <c r="T45" s="403">
        <v>26.748999999999999</v>
      </c>
      <c r="U45" s="403">
        <v>28.736049999999999</v>
      </c>
      <c r="V45" s="403">
        <v>29.789000000000001</v>
      </c>
      <c r="W45" s="403">
        <v>3.1430873817944902</v>
      </c>
      <c r="X45" s="373" t="s">
        <v>4969</v>
      </c>
    </row>
    <row r="46" spans="1:24">
      <c r="A46" s="107" t="s">
        <v>8256</v>
      </c>
      <c r="B46" s="107">
        <v>94</v>
      </c>
      <c r="C46" s="107">
        <v>608</v>
      </c>
      <c r="D46" s="107">
        <v>24</v>
      </c>
      <c r="E46" s="107">
        <v>2</v>
      </c>
      <c r="F46" s="107" t="s">
        <v>2953</v>
      </c>
      <c r="G46" s="107">
        <v>216.14499999999998</v>
      </c>
      <c r="H46" s="107">
        <v>35.080500000000001</v>
      </c>
      <c r="I46" s="107" t="s">
        <v>2949</v>
      </c>
      <c r="J46" s="109"/>
      <c r="K46" s="114"/>
      <c r="L46" s="109">
        <v>10.176926612854004</v>
      </c>
      <c r="M46" s="109">
        <v>0.66558441926307865</v>
      </c>
      <c r="N46" s="372">
        <v>0.70526231569889597</v>
      </c>
      <c r="O46" s="107" t="s">
        <v>3051</v>
      </c>
      <c r="P46" s="403">
        <v>21.012</v>
      </c>
      <c r="Q46" s="403">
        <v>22.207999999999998</v>
      </c>
      <c r="R46" s="403">
        <v>24.364850000000001</v>
      </c>
      <c r="S46" s="403">
        <v>27.541621777777799</v>
      </c>
      <c r="T46" s="403">
        <v>30.745999999999999</v>
      </c>
      <c r="U46" s="403">
        <v>32.847050000000003</v>
      </c>
      <c r="V46" s="403">
        <v>34.009025000000001</v>
      </c>
      <c r="W46" s="403">
        <v>3.2032168733248501</v>
      </c>
      <c r="X46" s="373" t="s">
        <v>4969</v>
      </c>
    </row>
    <row r="47" spans="1:24">
      <c r="A47" s="107" t="s">
        <v>8257</v>
      </c>
      <c r="B47" s="107">
        <v>94</v>
      </c>
      <c r="C47" s="107">
        <v>608</v>
      </c>
      <c r="D47" s="107">
        <v>24</v>
      </c>
      <c r="E47" s="107">
        <v>3</v>
      </c>
      <c r="F47" s="107" t="s">
        <v>2984</v>
      </c>
      <c r="G47" s="107">
        <v>217.68499999999997</v>
      </c>
      <c r="H47" s="107">
        <v>38.898000000000003</v>
      </c>
      <c r="I47" s="107" t="s">
        <v>2949</v>
      </c>
      <c r="J47" s="109">
        <v>0.86524822695035453</v>
      </c>
      <c r="K47" s="114">
        <v>24.516156028368794</v>
      </c>
      <c r="L47" s="109">
        <v>10.240889549255371</v>
      </c>
      <c r="M47" s="109">
        <v>0.63917967762044769</v>
      </c>
      <c r="N47" s="372">
        <v>0.55161497021864325</v>
      </c>
      <c r="O47" s="107" t="s">
        <v>3051</v>
      </c>
      <c r="P47" s="403">
        <v>19.732975</v>
      </c>
      <c r="Q47" s="403">
        <v>20.88795</v>
      </c>
      <c r="R47" s="403">
        <v>23.05585</v>
      </c>
      <c r="S47" s="403">
        <v>26.236525962963</v>
      </c>
      <c r="T47" s="403">
        <v>29.404</v>
      </c>
      <c r="U47" s="403">
        <v>31.552</v>
      </c>
      <c r="V47" s="403">
        <v>32.633025000000004</v>
      </c>
      <c r="W47" s="403">
        <v>3.1915743621622599</v>
      </c>
      <c r="X47" s="373" t="s">
        <v>4969</v>
      </c>
    </row>
    <row r="48" spans="1:24">
      <c r="A48" s="107" t="s">
        <v>8258</v>
      </c>
      <c r="B48" s="107">
        <v>94</v>
      </c>
      <c r="C48" s="107">
        <v>608</v>
      </c>
      <c r="D48" s="107">
        <v>24</v>
      </c>
      <c r="E48" s="107">
        <v>4</v>
      </c>
      <c r="F48" s="107" t="s">
        <v>2981</v>
      </c>
      <c r="G48" s="107">
        <v>219.16499999999999</v>
      </c>
      <c r="I48" s="107" t="s">
        <v>2949</v>
      </c>
      <c r="J48" s="109">
        <v>0.83655427631578949</v>
      </c>
      <c r="K48" s="114">
        <v>23.658895559210528</v>
      </c>
      <c r="L48" s="109">
        <v>10.302360534667969</v>
      </c>
      <c r="M48" s="109">
        <v>0.62781053053259328</v>
      </c>
      <c r="N48" s="372">
        <v>0.51563625114841038</v>
      </c>
      <c r="O48" s="107" t="s">
        <v>3051</v>
      </c>
      <c r="P48" s="403">
        <v>19.290875</v>
      </c>
      <c r="Q48" s="403">
        <v>20.512</v>
      </c>
      <c r="R48" s="403">
        <v>22.617850000000001</v>
      </c>
      <c r="S48" s="403">
        <v>25.792383037036998</v>
      </c>
      <c r="T48" s="403">
        <v>28.977</v>
      </c>
      <c r="U48" s="403">
        <v>30.99</v>
      </c>
      <c r="V48" s="403">
        <v>32.156025</v>
      </c>
      <c r="W48" s="403">
        <v>3.1747842132762099</v>
      </c>
      <c r="X48" s="373" t="s">
        <v>4969</v>
      </c>
    </row>
    <row r="49" spans="1:24">
      <c r="A49" s="107" t="s">
        <v>8259</v>
      </c>
      <c r="B49" s="107">
        <v>94</v>
      </c>
      <c r="C49" s="107">
        <v>608</v>
      </c>
      <c r="D49" s="107">
        <v>24</v>
      </c>
      <c r="E49" s="107">
        <v>7</v>
      </c>
      <c r="F49" s="107" t="s">
        <v>2985</v>
      </c>
      <c r="G49" s="107">
        <v>223.39499999999998</v>
      </c>
      <c r="H49" s="107">
        <v>38.066200000000002</v>
      </c>
      <c r="I49" s="107" t="s">
        <v>2949</v>
      </c>
      <c r="J49" s="109"/>
      <c r="K49" s="114"/>
      <c r="L49" s="109">
        <v>10.478050231933594</v>
      </c>
      <c r="M49" s="109">
        <v>0.63018403175308602</v>
      </c>
      <c r="N49" s="372">
        <v>0.53437712097540579</v>
      </c>
      <c r="O49" s="107" t="s">
        <v>3051</v>
      </c>
      <c r="P49" s="403">
        <v>19.280950000000001</v>
      </c>
      <c r="Q49" s="403">
        <v>20.443950000000001</v>
      </c>
      <c r="R49" s="403">
        <v>22.599</v>
      </c>
      <c r="S49" s="403">
        <v>25.753922925925899</v>
      </c>
      <c r="T49" s="403">
        <v>28.949000000000002</v>
      </c>
      <c r="U49" s="403">
        <v>30.986149999999999</v>
      </c>
      <c r="V49" s="403">
        <v>32.127099999999999</v>
      </c>
      <c r="W49" s="403">
        <v>3.18203326432495</v>
      </c>
      <c r="X49" s="373" t="s">
        <v>4969</v>
      </c>
    </row>
    <row r="50" spans="1:24">
      <c r="A50" s="107" t="s">
        <v>8260</v>
      </c>
      <c r="B50" s="107">
        <v>94</v>
      </c>
      <c r="C50" s="107">
        <v>608</v>
      </c>
      <c r="D50" s="107">
        <v>25</v>
      </c>
      <c r="E50" s="107">
        <v>6</v>
      </c>
      <c r="F50" s="107" t="s">
        <v>2986</v>
      </c>
      <c r="G50" s="107">
        <v>231.98499999999999</v>
      </c>
      <c r="I50" s="107" t="s">
        <v>2949</v>
      </c>
      <c r="J50" s="109"/>
      <c r="K50" s="114"/>
      <c r="L50" s="109">
        <v>10.834830284118652</v>
      </c>
      <c r="M50" s="109">
        <v>0.60848243738694074</v>
      </c>
      <c r="N50" s="372">
        <v>0.50483538385218696</v>
      </c>
      <c r="O50" s="107" t="s">
        <v>3051</v>
      </c>
      <c r="P50" s="403">
        <v>18.56795</v>
      </c>
      <c r="Q50" s="403">
        <v>19.665949999999999</v>
      </c>
      <c r="R50" s="403">
        <v>21.797000000000001</v>
      </c>
      <c r="S50" s="403">
        <v>24.926388259259301</v>
      </c>
      <c r="T50" s="403">
        <v>28.077999999999999</v>
      </c>
      <c r="U50" s="403">
        <v>30.138999999999999</v>
      </c>
      <c r="V50" s="403">
        <v>31.223075000000001</v>
      </c>
      <c r="W50" s="403">
        <v>3.15534309064211</v>
      </c>
      <c r="X50" s="373" t="s">
        <v>4969</v>
      </c>
    </row>
    <row r="51" spans="1:24">
      <c r="A51" s="107" t="s">
        <v>8261</v>
      </c>
      <c r="B51" s="107">
        <v>94</v>
      </c>
      <c r="C51" s="107">
        <v>608</v>
      </c>
      <c r="D51" s="107">
        <v>26</v>
      </c>
      <c r="E51" s="107">
        <v>1</v>
      </c>
      <c r="F51" s="107" t="s">
        <v>2981</v>
      </c>
      <c r="G51" s="107">
        <v>233.86499999999998</v>
      </c>
      <c r="H51" s="107">
        <v>41.4221</v>
      </c>
      <c r="I51" s="107" t="s">
        <v>2949</v>
      </c>
      <c r="J51" s="109"/>
      <c r="K51" s="114"/>
      <c r="L51" s="109">
        <v>10.912914276123047</v>
      </c>
      <c r="M51" s="109">
        <v>0.62626276700194516</v>
      </c>
      <c r="N51" s="372">
        <v>0.53182066041136133</v>
      </c>
      <c r="O51" s="107" t="s">
        <v>3051</v>
      </c>
      <c r="P51" s="403">
        <v>19.358000000000001</v>
      </c>
      <c r="Q51" s="403">
        <v>20.4879</v>
      </c>
      <c r="R51" s="403">
        <v>22.626850000000001</v>
      </c>
      <c r="S51" s="403">
        <v>25.789729037036999</v>
      </c>
      <c r="T51" s="403">
        <v>29.015149999999998</v>
      </c>
      <c r="U51" s="403">
        <v>31.057200000000002</v>
      </c>
      <c r="V51" s="403">
        <v>32.198999999999998</v>
      </c>
      <c r="W51" s="403">
        <v>3.1878651841241101</v>
      </c>
      <c r="X51" s="373" t="s">
        <v>4969</v>
      </c>
    </row>
    <row r="52" spans="1:24">
      <c r="A52" s="107" t="s">
        <v>8262</v>
      </c>
      <c r="B52" s="107">
        <v>94</v>
      </c>
      <c r="C52" s="107">
        <v>608</v>
      </c>
      <c r="D52" s="107">
        <v>26</v>
      </c>
      <c r="E52" s="107">
        <v>2</v>
      </c>
      <c r="F52" s="107" t="s">
        <v>2987</v>
      </c>
      <c r="G52" s="107">
        <v>235.315</v>
      </c>
      <c r="H52" s="107">
        <v>38.072000000000003</v>
      </c>
      <c r="I52" s="107" t="s">
        <v>2949</v>
      </c>
      <c r="J52" s="109">
        <v>0.86966046002190578</v>
      </c>
      <c r="K52" s="114">
        <v>24.647975903614459</v>
      </c>
      <c r="L52" s="109">
        <v>10.973139762878418</v>
      </c>
      <c r="M52" s="109">
        <v>0.64840650598757665</v>
      </c>
      <c r="N52" s="372">
        <v>0.48895430727030581</v>
      </c>
      <c r="O52" s="107" t="s">
        <v>3051</v>
      </c>
      <c r="P52" s="403">
        <v>20.219850000000001</v>
      </c>
      <c r="Q52" s="403">
        <v>21.402850000000001</v>
      </c>
      <c r="R52" s="403">
        <v>23.501000000000001</v>
      </c>
      <c r="S52" s="403">
        <v>26.652273407407399</v>
      </c>
      <c r="T52" s="403">
        <v>29.849</v>
      </c>
      <c r="U52" s="403">
        <v>31.905000000000001</v>
      </c>
      <c r="V52" s="403">
        <v>32.978074999999997</v>
      </c>
      <c r="W52" s="403">
        <v>3.1650469123061402</v>
      </c>
      <c r="X52" s="373" t="s">
        <v>4969</v>
      </c>
    </row>
    <row r="53" spans="1:24">
      <c r="A53" s="107" t="s">
        <v>8263</v>
      </c>
      <c r="B53" s="107">
        <v>94</v>
      </c>
      <c r="C53" s="107">
        <v>608</v>
      </c>
      <c r="D53" s="107">
        <v>26</v>
      </c>
      <c r="E53" s="107">
        <v>2</v>
      </c>
      <c r="F53" s="107" t="s">
        <v>2988</v>
      </c>
      <c r="G53" s="107">
        <v>235.32499999999999</v>
      </c>
      <c r="H53" s="107">
        <v>26.2</v>
      </c>
      <c r="I53" s="107" t="s">
        <v>2952</v>
      </c>
      <c r="J53" s="109">
        <v>0.91910112359550555</v>
      </c>
      <c r="K53" s="114">
        <v>26.341649801102658</v>
      </c>
      <c r="L53" s="109">
        <v>10.973554611206055</v>
      </c>
      <c r="M53" s="109">
        <v>0.68252402964553471</v>
      </c>
      <c r="N53" s="372">
        <v>0.71317345782931207</v>
      </c>
      <c r="O53" s="107" t="s">
        <v>3051</v>
      </c>
      <c r="P53" s="403">
        <v>21.416</v>
      </c>
      <c r="Q53" s="403">
        <v>22.583950000000002</v>
      </c>
      <c r="R53" s="403">
        <v>24.777000000000001</v>
      </c>
      <c r="S53" s="403">
        <v>27.997566740740702</v>
      </c>
      <c r="T53" s="403">
        <v>31.244150000000001</v>
      </c>
      <c r="U53" s="403">
        <v>33.322099999999999</v>
      </c>
      <c r="V53" s="403">
        <v>34.491050000000001</v>
      </c>
      <c r="W53" s="403">
        <v>3.24183949919767</v>
      </c>
      <c r="X53" s="373" t="s">
        <v>4969</v>
      </c>
    </row>
    <row r="54" spans="1:24">
      <c r="A54" s="107" t="s">
        <v>8264</v>
      </c>
      <c r="B54" s="107">
        <v>94</v>
      </c>
      <c r="C54" s="107">
        <v>608</v>
      </c>
      <c r="D54" s="107">
        <v>26</v>
      </c>
      <c r="E54" s="107">
        <v>3</v>
      </c>
      <c r="F54" s="107" t="s">
        <v>2987</v>
      </c>
      <c r="G54" s="107">
        <v>236.815</v>
      </c>
      <c r="H54" s="107">
        <v>36.374600000000001</v>
      </c>
      <c r="I54" s="107" t="s">
        <v>2949</v>
      </c>
      <c r="J54" s="109"/>
      <c r="K54" s="114"/>
      <c r="L54" s="109">
        <v>11.035440444946289</v>
      </c>
      <c r="M54" s="109">
        <v>0.62188541570298606</v>
      </c>
      <c r="N54" s="372">
        <v>0.61030138085200059</v>
      </c>
      <c r="O54" s="107" t="s">
        <v>3051</v>
      </c>
      <c r="P54" s="403">
        <v>18.899975000000001</v>
      </c>
      <c r="Q54" s="403">
        <v>20.092849999999999</v>
      </c>
      <c r="R54" s="403">
        <v>22.175999999999998</v>
      </c>
      <c r="S54" s="403">
        <v>25.3570997037037</v>
      </c>
      <c r="T54" s="403">
        <v>28.553999999999998</v>
      </c>
      <c r="U54" s="403">
        <v>30.532</v>
      </c>
      <c r="V54" s="403">
        <v>31.641999999999999</v>
      </c>
      <c r="W54" s="403">
        <v>3.1678176385281298</v>
      </c>
      <c r="X54" s="373" t="s">
        <v>4969</v>
      </c>
    </row>
    <row r="55" spans="1:24">
      <c r="A55" s="107" t="s">
        <v>8265</v>
      </c>
      <c r="B55" s="107">
        <v>94</v>
      </c>
      <c r="C55" s="107">
        <v>608</v>
      </c>
      <c r="D55" s="107">
        <v>26</v>
      </c>
      <c r="E55" s="107">
        <v>4</v>
      </c>
      <c r="F55" s="107" t="s">
        <v>2989</v>
      </c>
      <c r="G55" s="107">
        <v>238.04499999999999</v>
      </c>
      <c r="H55" s="107">
        <v>29.3</v>
      </c>
      <c r="I55" s="107" t="s">
        <v>2952</v>
      </c>
      <c r="J55" s="109"/>
      <c r="K55" s="114"/>
      <c r="L55" s="109">
        <v>11.16954517364502</v>
      </c>
      <c r="M55" s="109">
        <v>0.54438726880180943</v>
      </c>
      <c r="N55" s="372">
        <v>0.68378598074306529</v>
      </c>
      <c r="O55" s="107" t="s">
        <v>3051</v>
      </c>
      <c r="P55" s="403">
        <v>15.545925</v>
      </c>
      <c r="Q55" s="403">
        <v>16.6449</v>
      </c>
      <c r="R55" s="403">
        <v>18.687850000000001</v>
      </c>
      <c r="S55" s="403">
        <v>21.831863518518499</v>
      </c>
      <c r="T55" s="403">
        <v>24.911999999999999</v>
      </c>
      <c r="U55" s="403">
        <v>26.89105</v>
      </c>
      <c r="V55" s="403">
        <v>28.000050000000002</v>
      </c>
      <c r="W55" s="403">
        <v>3.0900462959505401</v>
      </c>
      <c r="X55" s="373" t="s">
        <v>4969</v>
      </c>
    </row>
    <row r="56" spans="1:24">
      <c r="A56" s="107" t="s">
        <v>8266</v>
      </c>
      <c r="B56" s="107">
        <v>94</v>
      </c>
      <c r="C56" s="107">
        <v>608</v>
      </c>
      <c r="D56" s="107">
        <v>26</v>
      </c>
      <c r="E56" s="107">
        <v>4</v>
      </c>
      <c r="F56" s="107" t="s">
        <v>2990</v>
      </c>
      <c r="G56" s="107">
        <v>238.35499999999999</v>
      </c>
      <c r="H56" s="107">
        <v>38.995100000000001</v>
      </c>
      <c r="I56" s="107" t="s">
        <v>2949</v>
      </c>
      <c r="J56" s="109"/>
      <c r="K56" s="114"/>
      <c r="L56" s="109">
        <v>11.188812255859375</v>
      </c>
      <c r="M56" s="109">
        <v>0.54742864783384138</v>
      </c>
      <c r="N56" s="372">
        <v>0.64207174068754802</v>
      </c>
      <c r="O56" s="107" t="s">
        <v>3051</v>
      </c>
      <c r="P56" s="403">
        <v>16.036999999999999</v>
      </c>
      <c r="Q56" s="403">
        <v>17.139949999999999</v>
      </c>
      <c r="R56" s="403">
        <v>19.157699999999998</v>
      </c>
      <c r="S56" s="403">
        <v>22.286495618518501</v>
      </c>
      <c r="T56" s="403">
        <v>25.402000000000001</v>
      </c>
      <c r="U56" s="403">
        <v>27.343150000000001</v>
      </c>
      <c r="V56" s="403">
        <v>28.445025000000001</v>
      </c>
      <c r="W56" s="403">
        <v>3.0981306843084702</v>
      </c>
      <c r="X56" s="373" t="s">
        <v>4969</v>
      </c>
    </row>
    <row r="57" spans="1:24">
      <c r="A57" s="107" t="s">
        <v>8267</v>
      </c>
      <c r="B57" s="107">
        <v>94</v>
      </c>
      <c r="C57" s="107">
        <v>608</v>
      </c>
      <c r="D57" s="107">
        <v>26</v>
      </c>
      <c r="E57" s="107">
        <v>5</v>
      </c>
      <c r="F57" s="107" t="s">
        <v>2953</v>
      </c>
      <c r="G57" s="107">
        <v>239.845</v>
      </c>
      <c r="I57" s="107" t="s">
        <v>2949</v>
      </c>
      <c r="J57" s="109"/>
      <c r="K57" s="114"/>
      <c r="L57" s="109">
        <v>11.249372482299805</v>
      </c>
      <c r="M57" s="109">
        <v>0.66248823608107654</v>
      </c>
      <c r="N57" s="372">
        <v>0.70234237402515087</v>
      </c>
      <c r="O57" s="107" t="s">
        <v>3051</v>
      </c>
      <c r="P57" s="403">
        <v>20.590949999999999</v>
      </c>
      <c r="Q57" s="403">
        <v>21.820900000000002</v>
      </c>
      <c r="R57" s="403">
        <v>23.913</v>
      </c>
      <c r="S57" s="403">
        <v>27.1200753333333</v>
      </c>
      <c r="T57" s="403">
        <v>30.366</v>
      </c>
      <c r="U57" s="403">
        <v>32.391150000000003</v>
      </c>
      <c r="V57" s="403">
        <v>33.536050000000003</v>
      </c>
      <c r="W57" s="403">
        <v>3.2178452411902398</v>
      </c>
      <c r="X57" s="373" t="s">
        <v>4969</v>
      </c>
    </row>
    <row r="58" spans="1:24">
      <c r="A58" s="107" t="s">
        <v>8268</v>
      </c>
      <c r="B58" s="107">
        <v>94</v>
      </c>
      <c r="C58" s="107">
        <v>608</v>
      </c>
      <c r="D58" s="107">
        <v>27</v>
      </c>
      <c r="E58" s="107">
        <v>1</v>
      </c>
      <c r="F58" s="107" t="s">
        <v>2991</v>
      </c>
      <c r="G58" s="107">
        <v>243.42</v>
      </c>
      <c r="H58" s="107">
        <v>33.7072</v>
      </c>
      <c r="I58" s="107" t="s">
        <v>2949</v>
      </c>
      <c r="J58" s="109">
        <v>0.91400000000000003</v>
      </c>
      <c r="K58" s="114">
        <v>25.972664000000002</v>
      </c>
      <c r="L58" s="109">
        <v>11.394674301147461</v>
      </c>
      <c r="M58" s="109">
        <v>0.63461397097463812</v>
      </c>
      <c r="N58" s="372">
        <v>0.57352535961361029</v>
      </c>
      <c r="O58" s="107" t="s">
        <v>3051</v>
      </c>
      <c r="P58" s="403">
        <v>19.374825000000001</v>
      </c>
      <c r="Q58" s="403">
        <v>20.514849999999999</v>
      </c>
      <c r="R58" s="403">
        <v>22.638999999999999</v>
      </c>
      <c r="S58" s="403">
        <v>25.799878851851901</v>
      </c>
      <c r="T58" s="403">
        <v>28.998999999999999</v>
      </c>
      <c r="U58" s="403">
        <v>31.007100000000001</v>
      </c>
      <c r="V58" s="403">
        <v>32.177</v>
      </c>
      <c r="W58" s="403">
        <v>3.1691222721564101</v>
      </c>
      <c r="X58" s="373" t="s">
        <v>4969</v>
      </c>
    </row>
    <row r="59" spans="1:24">
      <c r="A59" s="107" t="s">
        <v>8269</v>
      </c>
      <c r="B59" s="107">
        <v>94</v>
      </c>
      <c r="C59" s="107">
        <v>608</v>
      </c>
      <c r="D59" s="107">
        <v>27</v>
      </c>
      <c r="E59" s="107">
        <v>2</v>
      </c>
      <c r="F59" s="107" t="s">
        <v>2992</v>
      </c>
      <c r="G59" s="107">
        <v>244.875</v>
      </c>
      <c r="H59" s="107">
        <v>41.079799999999992</v>
      </c>
      <c r="I59" s="107" t="s">
        <v>2949</v>
      </c>
      <c r="J59" s="109"/>
      <c r="K59" s="114"/>
      <c r="L59" s="109">
        <v>11.453810691833496</v>
      </c>
      <c r="M59" s="109">
        <v>0.60108511512733698</v>
      </c>
      <c r="N59" s="372">
        <v>0.68427102733179745</v>
      </c>
      <c r="O59" s="107" t="s">
        <v>3051</v>
      </c>
      <c r="P59" s="403">
        <v>18.0609</v>
      </c>
      <c r="Q59" s="403">
        <v>19.187000000000001</v>
      </c>
      <c r="R59" s="403">
        <v>21.304849999999998</v>
      </c>
      <c r="S59" s="403">
        <v>24.454239518518499</v>
      </c>
      <c r="T59" s="403">
        <v>27.59515</v>
      </c>
      <c r="U59" s="403">
        <v>29.658000000000001</v>
      </c>
      <c r="V59" s="403">
        <v>30.667075000000001</v>
      </c>
      <c r="W59" s="403">
        <v>3.1463583049627402</v>
      </c>
      <c r="X59" s="373" t="s">
        <v>4969</v>
      </c>
    </row>
    <row r="60" spans="1:24">
      <c r="A60" s="107" t="s">
        <v>8270</v>
      </c>
      <c r="B60" s="107">
        <v>94</v>
      </c>
      <c r="C60" s="107">
        <v>608</v>
      </c>
      <c r="D60" s="107">
        <v>27</v>
      </c>
      <c r="E60" s="107">
        <v>3</v>
      </c>
      <c r="F60" s="107" t="s">
        <v>2990</v>
      </c>
      <c r="G60" s="107">
        <v>246.45499999999998</v>
      </c>
      <c r="H60" s="107">
        <v>30.714799999999997</v>
      </c>
      <c r="I60" s="107" t="s">
        <v>2949</v>
      </c>
      <c r="J60" s="109"/>
      <c r="K60" s="114"/>
      <c r="L60" s="109">
        <v>11.518028259277344</v>
      </c>
      <c r="M60" s="109">
        <v>0.64270127600400295</v>
      </c>
      <c r="N60" s="372">
        <v>0.56967414700684427</v>
      </c>
      <c r="O60" s="107" t="s">
        <v>3051</v>
      </c>
      <c r="P60" s="403">
        <v>19.665975</v>
      </c>
      <c r="Q60" s="403">
        <v>20.905000000000001</v>
      </c>
      <c r="R60" s="403">
        <v>23.06485</v>
      </c>
      <c r="S60" s="403">
        <v>26.221985037037001</v>
      </c>
      <c r="T60" s="403">
        <v>29.390999999999998</v>
      </c>
      <c r="U60" s="403">
        <v>31.445</v>
      </c>
      <c r="V60" s="403">
        <v>32.664050000000003</v>
      </c>
      <c r="W60" s="403">
        <v>3.1800414519403599</v>
      </c>
      <c r="X60" s="373" t="s">
        <v>4969</v>
      </c>
    </row>
    <row r="61" spans="1:24">
      <c r="A61" s="107" t="s">
        <v>8271</v>
      </c>
      <c r="B61" s="107">
        <v>94</v>
      </c>
      <c r="C61" s="107">
        <v>608</v>
      </c>
      <c r="D61" s="107">
        <v>27</v>
      </c>
      <c r="E61" s="107">
        <v>4</v>
      </c>
      <c r="F61" s="107" t="s">
        <v>2953</v>
      </c>
      <c r="G61" s="107">
        <v>247.94499999999999</v>
      </c>
      <c r="H61" s="107">
        <v>36.2029</v>
      </c>
      <c r="I61" s="107" t="s">
        <v>2949</v>
      </c>
      <c r="J61" s="109"/>
      <c r="K61" s="114"/>
      <c r="L61" s="109">
        <v>11.578588485717773</v>
      </c>
      <c r="M61" s="109">
        <v>0.61723003389147935</v>
      </c>
      <c r="N61" s="372">
        <v>0.56392473944805188</v>
      </c>
      <c r="O61" s="107" t="s">
        <v>3051</v>
      </c>
      <c r="P61" s="403">
        <v>19.017925000000002</v>
      </c>
      <c r="Q61" s="403">
        <v>20.106000000000002</v>
      </c>
      <c r="R61" s="403">
        <v>22.199850000000001</v>
      </c>
      <c r="S61" s="403">
        <v>25.355590481481499</v>
      </c>
      <c r="T61" s="403">
        <v>28.515000000000001</v>
      </c>
      <c r="U61" s="403">
        <v>30.5871</v>
      </c>
      <c r="V61" s="403">
        <v>31.733149999999998</v>
      </c>
      <c r="W61" s="403">
        <v>3.1622790406175501</v>
      </c>
      <c r="X61" s="373" t="s">
        <v>4969</v>
      </c>
    </row>
    <row r="62" spans="1:24">
      <c r="A62" s="107" t="s">
        <v>8272</v>
      </c>
      <c r="B62" s="107">
        <v>94</v>
      </c>
      <c r="C62" s="107">
        <v>608</v>
      </c>
      <c r="D62" s="107">
        <v>27</v>
      </c>
      <c r="E62" s="107">
        <v>5</v>
      </c>
      <c r="F62" s="107" t="s">
        <v>2987</v>
      </c>
      <c r="G62" s="107">
        <v>249.41499999999999</v>
      </c>
      <c r="I62" s="107" t="s">
        <v>2949</v>
      </c>
      <c r="J62" s="109"/>
      <c r="K62" s="114"/>
      <c r="L62" s="109">
        <v>11.622076034545898</v>
      </c>
      <c r="M62" s="109">
        <v>0.65919235226299078</v>
      </c>
      <c r="N62" s="372">
        <v>0.75488565774098937</v>
      </c>
      <c r="O62" s="107" t="s">
        <v>3051</v>
      </c>
      <c r="P62" s="403">
        <v>20.51595</v>
      </c>
      <c r="Q62" s="403">
        <v>21.764849999999999</v>
      </c>
      <c r="R62" s="403">
        <v>23.927849999999999</v>
      </c>
      <c r="S62" s="403">
        <v>27.1250626296296</v>
      </c>
      <c r="T62" s="403">
        <v>30.354150000000001</v>
      </c>
      <c r="U62" s="403">
        <v>32.387050000000002</v>
      </c>
      <c r="V62" s="403">
        <v>33.528025</v>
      </c>
      <c r="W62" s="403">
        <v>3.21221201653207</v>
      </c>
      <c r="X62" s="373" t="s">
        <v>4969</v>
      </c>
    </row>
    <row r="63" spans="1:24">
      <c r="A63" s="107" t="s">
        <v>8273</v>
      </c>
      <c r="B63" s="107">
        <v>94</v>
      </c>
      <c r="C63" s="107">
        <v>608</v>
      </c>
      <c r="D63" s="107">
        <v>27</v>
      </c>
      <c r="E63" s="107">
        <v>6</v>
      </c>
      <c r="F63" s="107" t="s">
        <v>2947</v>
      </c>
      <c r="G63" s="107">
        <v>250.97499999999999</v>
      </c>
      <c r="H63" s="107">
        <v>34.541699999999999</v>
      </c>
      <c r="I63" s="107" t="s">
        <v>2949</v>
      </c>
      <c r="J63" s="109"/>
      <c r="K63" s="114"/>
      <c r="L63" s="109">
        <v>11.733025550842285</v>
      </c>
      <c r="M63" s="109">
        <v>0.60192527161605192</v>
      </c>
      <c r="N63" s="372">
        <v>0.68857337276021302</v>
      </c>
      <c r="O63" s="107" t="s">
        <v>3051</v>
      </c>
      <c r="P63" s="403">
        <v>18.0289</v>
      </c>
      <c r="Q63" s="403">
        <v>19.187000000000001</v>
      </c>
      <c r="R63" s="403">
        <v>21.319849999999999</v>
      </c>
      <c r="S63" s="403">
        <v>24.483052629629601</v>
      </c>
      <c r="T63" s="403">
        <v>27.666</v>
      </c>
      <c r="U63" s="403">
        <v>29.63</v>
      </c>
      <c r="V63" s="403">
        <v>30.697025</v>
      </c>
      <c r="W63" s="403">
        <v>3.15786124645255</v>
      </c>
      <c r="X63" s="373" t="s">
        <v>4969</v>
      </c>
    </row>
    <row r="64" spans="1:24">
      <c r="A64" s="107" t="s">
        <v>8274</v>
      </c>
      <c r="B64" s="107">
        <v>94</v>
      </c>
      <c r="C64" s="107">
        <v>608</v>
      </c>
      <c r="D64" s="107">
        <v>28</v>
      </c>
      <c r="E64" s="107">
        <v>1</v>
      </c>
      <c r="F64" s="107" t="s">
        <v>2953</v>
      </c>
      <c r="G64" s="107">
        <v>253.04499999999999</v>
      </c>
      <c r="H64" s="107">
        <v>27.012699999999999</v>
      </c>
      <c r="I64" s="107" t="s">
        <v>2949</v>
      </c>
      <c r="J64" s="109"/>
      <c r="K64" s="114"/>
      <c r="L64" s="109">
        <v>11.930550575256348</v>
      </c>
      <c r="M64" s="109">
        <v>0.61355119720796314</v>
      </c>
      <c r="N64" s="372">
        <v>0.67470419255721403</v>
      </c>
      <c r="O64" s="107" t="s">
        <v>3051</v>
      </c>
      <c r="P64" s="403">
        <v>18.501975000000002</v>
      </c>
      <c r="Q64" s="403">
        <v>19.696999999999999</v>
      </c>
      <c r="R64" s="403">
        <v>21.768999999999998</v>
      </c>
      <c r="S64" s="403">
        <v>24.894045851851899</v>
      </c>
      <c r="T64" s="403">
        <v>28.030149999999999</v>
      </c>
      <c r="U64" s="403">
        <v>30.014099999999999</v>
      </c>
      <c r="V64" s="403">
        <v>31.056049999999999</v>
      </c>
      <c r="W64" s="403">
        <v>3.1186198767995599</v>
      </c>
      <c r="X64" s="373" t="s">
        <v>4969</v>
      </c>
    </row>
    <row r="65" spans="1:24">
      <c r="A65" s="107" t="s">
        <v>8275</v>
      </c>
      <c r="B65" s="107">
        <v>94</v>
      </c>
      <c r="C65" s="107">
        <v>608</v>
      </c>
      <c r="D65" s="107">
        <v>28</v>
      </c>
      <c r="E65" s="107">
        <v>2</v>
      </c>
      <c r="F65" s="107" t="s">
        <v>2993</v>
      </c>
      <c r="G65" s="107">
        <v>254.48499999999999</v>
      </c>
      <c r="H65" s="107">
        <v>40.802599999999998</v>
      </c>
      <c r="I65" s="107" t="s">
        <v>2949</v>
      </c>
      <c r="J65" s="109"/>
      <c r="K65" s="114"/>
      <c r="L65" s="109">
        <v>11.964973449707031</v>
      </c>
      <c r="M65" s="109">
        <v>0.61780153440470242</v>
      </c>
      <c r="N65" s="372">
        <v>0.7714038663359597</v>
      </c>
      <c r="O65" s="107" t="s">
        <v>3051</v>
      </c>
      <c r="P65" s="403">
        <v>18.873899999999999</v>
      </c>
      <c r="Q65" s="403">
        <v>20.059999999999999</v>
      </c>
      <c r="R65" s="403">
        <v>22.179849999999998</v>
      </c>
      <c r="S65" s="403">
        <v>25.3351432222222</v>
      </c>
      <c r="T65" s="403">
        <v>28.515999999999998</v>
      </c>
      <c r="U65" s="403">
        <v>30.567</v>
      </c>
      <c r="V65" s="403">
        <v>31.69</v>
      </c>
      <c r="W65" s="403">
        <v>3.1708775526986099</v>
      </c>
      <c r="X65" s="373" t="s">
        <v>4969</v>
      </c>
    </row>
    <row r="66" spans="1:24">
      <c r="A66" s="107" t="s">
        <v>8276</v>
      </c>
      <c r="B66" s="107">
        <v>94</v>
      </c>
      <c r="C66" s="107">
        <v>608</v>
      </c>
      <c r="D66" s="107">
        <v>28</v>
      </c>
      <c r="E66" s="107">
        <v>3</v>
      </c>
      <c r="F66" s="107" t="s">
        <v>2953</v>
      </c>
      <c r="G66" s="107">
        <v>256.04499999999996</v>
      </c>
      <c r="H66" s="107">
        <v>28.702699999999993</v>
      </c>
      <c r="I66" s="107" t="s">
        <v>2949</v>
      </c>
      <c r="J66" s="109"/>
      <c r="K66" s="114"/>
      <c r="L66" s="109">
        <v>12.002265930175781</v>
      </c>
      <c r="M66" s="109">
        <v>0.64340208802710375</v>
      </c>
      <c r="N66" s="372">
        <v>0.74234615000651871</v>
      </c>
      <c r="O66" s="107" t="s">
        <v>3051</v>
      </c>
      <c r="P66" s="403">
        <v>19.842849999999999</v>
      </c>
      <c r="Q66" s="403">
        <v>20.982949999999999</v>
      </c>
      <c r="R66" s="403">
        <v>23.06485</v>
      </c>
      <c r="S66" s="403">
        <v>26.246829296296301</v>
      </c>
      <c r="T66" s="403">
        <v>29.414999999999999</v>
      </c>
      <c r="U66" s="403">
        <v>31.5291</v>
      </c>
      <c r="V66" s="403">
        <v>32.705024999999999</v>
      </c>
      <c r="W66" s="403">
        <v>3.1853825842457399</v>
      </c>
      <c r="X66" s="373" t="s">
        <v>4969</v>
      </c>
    </row>
    <row r="67" spans="1:24">
      <c r="A67" s="107" t="s">
        <v>8277</v>
      </c>
      <c r="B67" s="107">
        <v>94</v>
      </c>
      <c r="C67" s="107">
        <v>608</v>
      </c>
      <c r="D67" s="107">
        <v>28</v>
      </c>
      <c r="E67" s="107">
        <v>4</v>
      </c>
      <c r="F67" s="107" t="s">
        <v>2987</v>
      </c>
      <c r="G67" s="107">
        <v>257.51499999999999</v>
      </c>
      <c r="H67" s="107">
        <v>28.887</v>
      </c>
      <c r="I67" s="107" t="s">
        <v>2949</v>
      </c>
      <c r="J67" s="109"/>
      <c r="K67" s="114"/>
      <c r="L67" s="109">
        <v>12.037405967712402</v>
      </c>
      <c r="M67" s="109">
        <v>0.64059558725129551</v>
      </c>
      <c r="N67" s="372">
        <v>0.80081352618840551</v>
      </c>
      <c r="O67" s="107" t="s">
        <v>3051</v>
      </c>
      <c r="P67" s="403">
        <v>19.825975</v>
      </c>
      <c r="Q67" s="403">
        <v>20.91995</v>
      </c>
      <c r="R67" s="403">
        <v>23.05</v>
      </c>
      <c r="S67" s="403">
        <v>26.230195851851899</v>
      </c>
      <c r="T67" s="403">
        <v>29.428149999999999</v>
      </c>
      <c r="U67" s="403">
        <v>31.48705</v>
      </c>
      <c r="V67" s="403">
        <v>32.607050000000001</v>
      </c>
      <c r="W67" s="403">
        <v>3.1803996402514199</v>
      </c>
      <c r="X67" s="373" t="s">
        <v>4969</v>
      </c>
    </row>
    <row r="68" spans="1:24">
      <c r="A68" s="107" t="s">
        <v>8278</v>
      </c>
      <c r="B68" s="107">
        <v>94</v>
      </c>
      <c r="C68" s="107">
        <v>608</v>
      </c>
      <c r="D68" s="107">
        <v>28</v>
      </c>
      <c r="E68" s="107">
        <v>5</v>
      </c>
      <c r="F68" s="107" t="s">
        <v>2987</v>
      </c>
      <c r="G68" s="107">
        <v>259.01499999999999</v>
      </c>
      <c r="H68" s="107">
        <v>32.325600000000001</v>
      </c>
      <c r="I68" s="107" t="s">
        <v>2949</v>
      </c>
      <c r="J68" s="109"/>
      <c r="K68" s="114"/>
      <c r="L68" s="109">
        <v>12.107739448547363</v>
      </c>
      <c r="M68" s="109">
        <v>0.65250092835892726</v>
      </c>
      <c r="N68" s="372">
        <v>0.6562728168736448</v>
      </c>
      <c r="O68" s="107" t="s">
        <v>3051</v>
      </c>
      <c r="P68" s="403">
        <v>20.222925</v>
      </c>
      <c r="Q68" s="403">
        <v>21.39</v>
      </c>
      <c r="R68" s="403">
        <v>23.523849999999999</v>
      </c>
      <c r="S68" s="403">
        <v>26.676507888888899</v>
      </c>
      <c r="T68" s="403">
        <v>29.885149999999999</v>
      </c>
      <c r="U68" s="403">
        <v>31.965</v>
      </c>
      <c r="V68" s="403">
        <v>33.048025000000003</v>
      </c>
      <c r="W68" s="403">
        <v>3.1904394121370001</v>
      </c>
      <c r="X68" s="373" t="s">
        <v>4969</v>
      </c>
    </row>
    <row r="69" spans="1:24">
      <c r="A69" s="107" t="s">
        <v>8279</v>
      </c>
      <c r="B69" s="107">
        <v>94</v>
      </c>
      <c r="C69" s="107">
        <v>608</v>
      </c>
      <c r="D69" s="107">
        <v>29</v>
      </c>
      <c r="E69" s="107">
        <v>2</v>
      </c>
      <c r="F69" s="107" t="s">
        <v>2994</v>
      </c>
      <c r="G69" s="107">
        <v>264.03500000000003</v>
      </c>
      <c r="H69" s="107">
        <v>23.3</v>
      </c>
      <c r="I69" s="107" t="s">
        <v>2952</v>
      </c>
      <c r="J69" s="109">
        <v>0.92596153846153839</v>
      </c>
      <c r="K69" s="114">
        <v>26.554706163401814</v>
      </c>
      <c r="L69" s="109">
        <v>12.276936531066895</v>
      </c>
      <c r="M69" s="109">
        <v>0.63919865739816206</v>
      </c>
      <c r="N69" s="372">
        <v>0.76454444276760414</v>
      </c>
      <c r="O69" s="107" t="s">
        <v>3051</v>
      </c>
      <c r="P69" s="403">
        <v>19.713899999999999</v>
      </c>
      <c r="Q69" s="403">
        <v>20.965949999999999</v>
      </c>
      <c r="R69" s="403">
        <v>23.05</v>
      </c>
      <c r="S69" s="403">
        <v>26.237323444444399</v>
      </c>
      <c r="T69" s="403">
        <v>29.424150000000001</v>
      </c>
      <c r="U69" s="403">
        <v>31.491</v>
      </c>
      <c r="V69" s="403">
        <v>32.639200000000002</v>
      </c>
      <c r="W69" s="403">
        <v>3.1886332468940202</v>
      </c>
      <c r="X69" s="373" t="s">
        <v>4969</v>
      </c>
    </row>
    <row r="70" spans="1:24">
      <c r="A70" s="107" t="s">
        <v>8280</v>
      </c>
      <c r="B70" s="107">
        <v>94</v>
      </c>
      <c r="C70" s="107">
        <v>608</v>
      </c>
      <c r="D70" s="107">
        <v>29</v>
      </c>
      <c r="E70" s="107">
        <v>2</v>
      </c>
      <c r="F70" s="107" t="s">
        <v>2987</v>
      </c>
      <c r="G70" s="107">
        <v>264.11500000000001</v>
      </c>
      <c r="H70" s="107">
        <v>41.096599999999995</v>
      </c>
      <c r="I70" s="107" t="s">
        <v>2949</v>
      </c>
      <c r="J70" s="109">
        <v>0.9123823316437365</v>
      </c>
      <c r="K70" s="114">
        <v>25.924334540188273</v>
      </c>
      <c r="L70" s="109">
        <v>12.280227661132812</v>
      </c>
      <c r="M70" s="109">
        <v>0.66645964480567566</v>
      </c>
      <c r="N70" s="372">
        <v>0.69763119840723642</v>
      </c>
      <c r="O70" s="107" t="s">
        <v>3051</v>
      </c>
      <c r="P70" s="403">
        <v>21.079975000000001</v>
      </c>
      <c r="Q70" s="403">
        <v>22.227</v>
      </c>
      <c r="R70" s="403">
        <v>24.357700000000001</v>
      </c>
      <c r="S70" s="403">
        <v>27.565015740740701</v>
      </c>
      <c r="T70" s="403">
        <v>30.808450000000001</v>
      </c>
      <c r="U70" s="403">
        <v>32.886049999999997</v>
      </c>
      <c r="V70" s="403">
        <v>34.080024999999999</v>
      </c>
      <c r="W70" s="403">
        <v>3.21255242899093</v>
      </c>
      <c r="X70" s="373" t="s">
        <v>4969</v>
      </c>
    </row>
    <row r="71" spans="1:24">
      <c r="A71" s="107" t="s">
        <v>8281</v>
      </c>
      <c r="B71" s="107">
        <v>94</v>
      </c>
      <c r="C71" s="107">
        <v>608</v>
      </c>
      <c r="D71" s="107">
        <v>29</v>
      </c>
      <c r="E71" s="107">
        <v>3</v>
      </c>
      <c r="F71" s="107" t="s">
        <v>2990</v>
      </c>
      <c r="G71" s="107">
        <v>265.65499999999997</v>
      </c>
      <c r="H71" s="107">
        <v>40.249000000000002</v>
      </c>
      <c r="I71" s="107" t="s">
        <v>2949</v>
      </c>
      <c r="J71" s="109"/>
      <c r="K71" s="114"/>
      <c r="L71" s="109">
        <v>12.343584060668945</v>
      </c>
      <c r="M71" s="109">
        <v>0.64628820307712953</v>
      </c>
      <c r="N71" s="372">
        <v>0.84969992211807421</v>
      </c>
      <c r="O71" s="107" t="s">
        <v>3051</v>
      </c>
      <c r="P71" s="403">
        <v>20.200975</v>
      </c>
      <c r="Q71" s="403">
        <v>21.303000000000001</v>
      </c>
      <c r="R71" s="403">
        <v>23.479849999999999</v>
      </c>
      <c r="S71" s="403">
        <v>26.658126111111098</v>
      </c>
      <c r="T71" s="403">
        <v>29.850999999999999</v>
      </c>
      <c r="U71" s="403">
        <v>31.916149999999998</v>
      </c>
      <c r="V71" s="403">
        <v>32.995024999999998</v>
      </c>
      <c r="W71" s="403">
        <v>3.1906601535883699</v>
      </c>
      <c r="X71" s="373" t="s">
        <v>4969</v>
      </c>
    </row>
    <row r="72" spans="1:24">
      <c r="A72" s="107" t="s">
        <v>8282</v>
      </c>
      <c r="B72" s="107">
        <v>94</v>
      </c>
      <c r="C72" s="107">
        <v>608</v>
      </c>
      <c r="D72" s="107">
        <v>29</v>
      </c>
      <c r="E72" s="107">
        <v>5</v>
      </c>
      <c r="F72" s="107" t="s">
        <v>2947</v>
      </c>
      <c r="G72" s="107">
        <v>268.67500000000001</v>
      </c>
      <c r="H72" s="107">
        <v>41.406199999999998</v>
      </c>
      <c r="I72" s="107" t="s">
        <v>2949</v>
      </c>
      <c r="J72" s="109">
        <v>0.94899999999999995</v>
      </c>
      <c r="K72" s="114">
        <v>27.018324</v>
      </c>
      <c r="L72" s="109">
        <v>12.467827796936035</v>
      </c>
      <c r="M72" s="109">
        <v>0.63613159507761241</v>
      </c>
      <c r="N72" s="372">
        <v>0.74144879573889044</v>
      </c>
      <c r="O72" s="107" t="s">
        <v>3051</v>
      </c>
      <c r="P72" s="403">
        <v>19.713950000000001</v>
      </c>
      <c r="Q72" s="403">
        <v>20.889949999999999</v>
      </c>
      <c r="R72" s="403">
        <v>23.03</v>
      </c>
      <c r="S72" s="403">
        <v>26.204399407407401</v>
      </c>
      <c r="T72" s="403">
        <v>29.34815</v>
      </c>
      <c r="U72" s="403">
        <v>31.465</v>
      </c>
      <c r="V72" s="403">
        <v>32.623049999999999</v>
      </c>
      <c r="W72" s="403">
        <v>3.1849496956976</v>
      </c>
      <c r="X72" s="373" t="s">
        <v>4969</v>
      </c>
    </row>
    <row r="73" spans="1:24">
      <c r="A73" s="107" t="s">
        <v>8283</v>
      </c>
      <c r="B73" s="107">
        <v>94</v>
      </c>
      <c r="C73" s="107">
        <v>608</v>
      </c>
      <c r="D73" s="107">
        <v>29</v>
      </c>
      <c r="E73" s="107">
        <v>6</v>
      </c>
      <c r="F73" s="107" t="s">
        <v>2953</v>
      </c>
      <c r="G73" s="107">
        <v>270.14499999999998</v>
      </c>
      <c r="H73" s="107">
        <v>30.807099999999991</v>
      </c>
      <c r="I73" s="107" t="s">
        <v>2949</v>
      </c>
      <c r="J73" s="109"/>
      <c r="K73" s="114"/>
      <c r="L73" s="109">
        <v>12.517915725708008</v>
      </c>
      <c r="M73" s="109">
        <v>0.62432523812309582</v>
      </c>
      <c r="N73" s="372">
        <v>0.7529463679747832</v>
      </c>
      <c r="O73" s="107" t="s">
        <v>3051</v>
      </c>
      <c r="P73" s="403">
        <v>18.959924999999998</v>
      </c>
      <c r="Q73" s="403">
        <v>20.125</v>
      </c>
      <c r="R73" s="403">
        <v>22.215</v>
      </c>
      <c r="S73" s="403">
        <v>25.370319629629599</v>
      </c>
      <c r="T73" s="403">
        <v>28.529</v>
      </c>
      <c r="U73" s="403">
        <v>30.530049999999999</v>
      </c>
      <c r="V73" s="403">
        <v>31.587174999999998</v>
      </c>
      <c r="W73" s="403">
        <v>3.14956374535446</v>
      </c>
      <c r="X73" s="373" t="s">
        <v>4969</v>
      </c>
    </row>
    <row r="74" spans="1:24">
      <c r="A74" s="107" t="s">
        <v>8284</v>
      </c>
      <c r="B74" s="107">
        <v>94</v>
      </c>
      <c r="C74" s="107">
        <v>608</v>
      </c>
      <c r="D74" s="107">
        <v>30</v>
      </c>
      <c r="E74" s="107">
        <v>1</v>
      </c>
      <c r="F74" s="107" t="s">
        <v>2990</v>
      </c>
      <c r="G74" s="107">
        <v>272.255</v>
      </c>
      <c r="H74" s="107">
        <v>28.521599999999992</v>
      </c>
      <c r="I74" s="107" t="s">
        <v>2949</v>
      </c>
      <c r="J74" s="109"/>
      <c r="K74" s="114"/>
      <c r="L74" s="109">
        <v>12.588114738464355</v>
      </c>
      <c r="M74" s="109">
        <v>0.64579721520243061</v>
      </c>
      <c r="N74" s="372">
        <v>0.62818284702498328</v>
      </c>
      <c r="O74" s="107" t="s">
        <v>3051</v>
      </c>
      <c r="P74" s="403">
        <v>20.089974999999999</v>
      </c>
      <c r="Q74" s="403">
        <v>21.286950000000001</v>
      </c>
      <c r="R74" s="403">
        <v>23.457999999999998</v>
      </c>
      <c r="S74" s="403">
        <v>26.657898481481499</v>
      </c>
      <c r="T74" s="403">
        <v>29.864999999999998</v>
      </c>
      <c r="U74" s="403">
        <v>31.876999999999999</v>
      </c>
      <c r="V74" s="403">
        <v>32.950049999999997</v>
      </c>
      <c r="W74" s="403">
        <v>3.2007864037772298</v>
      </c>
      <c r="X74" s="373" t="s">
        <v>4969</v>
      </c>
    </row>
    <row r="75" spans="1:24">
      <c r="A75" s="107" t="s">
        <v>8285</v>
      </c>
      <c r="B75" s="107">
        <v>94</v>
      </c>
      <c r="C75" s="107">
        <v>608</v>
      </c>
      <c r="D75" s="107">
        <v>30</v>
      </c>
      <c r="E75" s="107">
        <v>2</v>
      </c>
      <c r="F75" s="107" t="s">
        <v>2984</v>
      </c>
      <c r="G75" s="107">
        <v>273.78499999999997</v>
      </c>
      <c r="H75" s="107">
        <v>37.407899999999998</v>
      </c>
      <c r="I75" s="107" t="s">
        <v>2949</v>
      </c>
      <c r="J75" s="109"/>
      <c r="K75" s="114"/>
      <c r="L75" s="109">
        <v>12.639017105102539</v>
      </c>
      <c r="M75" s="109">
        <v>0.65128733388833637</v>
      </c>
      <c r="N75" s="372">
        <v>0.63493212115531406</v>
      </c>
      <c r="O75" s="107" t="s">
        <v>3051</v>
      </c>
      <c r="P75" s="403">
        <v>20.183924999999999</v>
      </c>
      <c r="Q75" s="403">
        <v>21.354900000000001</v>
      </c>
      <c r="R75" s="403">
        <v>23.50685</v>
      </c>
      <c r="S75" s="403">
        <v>26.6772514074074</v>
      </c>
      <c r="T75" s="403">
        <v>29.882999999999999</v>
      </c>
      <c r="U75" s="403">
        <v>31.959</v>
      </c>
      <c r="V75" s="403">
        <v>33.076000000000001</v>
      </c>
      <c r="W75" s="403">
        <v>3.20243256414832</v>
      </c>
      <c r="X75" s="373" t="s">
        <v>4969</v>
      </c>
    </row>
    <row r="76" spans="1:24">
      <c r="A76" s="107" t="s">
        <v>8286</v>
      </c>
      <c r="B76" s="107">
        <v>94</v>
      </c>
      <c r="C76" s="107">
        <v>608</v>
      </c>
      <c r="D76" s="107">
        <v>30</v>
      </c>
      <c r="E76" s="107">
        <v>3</v>
      </c>
      <c r="F76" s="107" t="s">
        <v>2995</v>
      </c>
      <c r="G76" s="107">
        <v>275.01499999999999</v>
      </c>
      <c r="H76" s="107">
        <v>15.5</v>
      </c>
      <c r="I76" s="107" t="s">
        <v>2952</v>
      </c>
      <c r="J76" s="109"/>
      <c r="K76" s="114"/>
      <c r="L76" s="109">
        <v>12.679939270019531</v>
      </c>
      <c r="M76" s="109">
        <v>0.65530822640346198</v>
      </c>
      <c r="N76" s="372">
        <v>0.6562379507254531</v>
      </c>
      <c r="O76" s="107" t="s">
        <v>3051</v>
      </c>
      <c r="P76" s="403">
        <v>20.623000000000001</v>
      </c>
      <c r="Q76" s="403">
        <v>21.7698</v>
      </c>
      <c r="R76" s="403">
        <v>23.93685</v>
      </c>
      <c r="S76" s="403">
        <v>27.106475592592599</v>
      </c>
      <c r="T76" s="403">
        <v>30.321000000000002</v>
      </c>
      <c r="U76" s="403">
        <v>32.373100000000001</v>
      </c>
      <c r="V76" s="403">
        <v>33.524999999999999</v>
      </c>
      <c r="W76" s="403">
        <v>3.1900196423360998</v>
      </c>
      <c r="X76" s="373" t="s">
        <v>4969</v>
      </c>
    </row>
    <row r="77" spans="1:24">
      <c r="A77" s="107" t="s">
        <v>8287</v>
      </c>
      <c r="B77" s="107">
        <v>94</v>
      </c>
      <c r="C77" s="107">
        <v>608</v>
      </c>
      <c r="D77" s="107">
        <v>30</v>
      </c>
      <c r="E77" s="107">
        <v>4</v>
      </c>
      <c r="F77" s="107" t="s">
        <v>2987</v>
      </c>
      <c r="G77" s="107">
        <v>276.71499999999997</v>
      </c>
      <c r="H77" s="107">
        <v>27.066599999999994</v>
      </c>
      <c r="I77" s="107" t="s">
        <v>2949</v>
      </c>
      <c r="J77" s="109"/>
      <c r="K77" s="114"/>
      <c r="L77" s="109">
        <v>12.736406326293945</v>
      </c>
      <c r="M77" s="109">
        <v>0.500283930424818</v>
      </c>
      <c r="N77" s="372">
        <v>0.57227286250127096</v>
      </c>
      <c r="O77" s="107" t="s">
        <v>3051</v>
      </c>
      <c r="P77" s="403">
        <v>13.842974999999999</v>
      </c>
      <c r="Q77" s="403">
        <v>14.882</v>
      </c>
      <c r="R77" s="403">
        <v>16.934850000000001</v>
      </c>
      <c r="S77" s="403">
        <v>20.068110007407402</v>
      </c>
      <c r="T77" s="403">
        <v>23.161000000000001</v>
      </c>
      <c r="U77" s="403">
        <v>25.013000000000002</v>
      </c>
      <c r="V77" s="403">
        <v>26.022024999999999</v>
      </c>
      <c r="W77" s="403">
        <v>3.0668318188887</v>
      </c>
      <c r="X77" s="373" t="s">
        <v>4969</v>
      </c>
    </row>
    <row r="78" spans="1:24">
      <c r="A78" s="107" t="s">
        <v>8288</v>
      </c>
      <c r="B78" s="107">
        <v>94</v>
      </c>
      <c r="C78" s="107">
        <v>608</v>
      </c>
      <c r="D78" s="107">
        <v>30</v>
      </c>
      <c r="E78" s="107">
        <v>5</v>
      </c>
      <c r="F78" s="107" t="s">
        <v>2987</v>
      </c>
      <c r="G78" s="107">
        <v>278.21499999999997</v>
      </c>
      <c r="H78" s="107">
        <v>37.1907</v>
      </c>
      <c r="I78" s="107" t="s">
        <v>2949</v>
      </c>
      <c r="J78" s="109"/>
      <c r="K78" s="114"/>
      <c r="L78" s="109">
        <v>12.776898384094238</v>
      </c>
      <c r="M78" s="109">
        <v>0.61401669347439192</v>
      </c>
      <c r="N78" s="372">
        <v>0.65696248034714577</v>
      </c>
      <c r="O78" s="107" t="s">
        <v>3051</v>
      </c>
      <c r="P78" s="403">
        <v>18.467700000000001</v>
      </c>
      <c r="Q78" s="403">
        <v>19.687850000000001</v>
      </c>
      <c r="R78" s="403">
        <v>21.76885</v>
      </c>
      <c r="S78" s="403">
        <v>24.924207925925899</v>
      </c>
      <c r="T78" s="403">
        <v>28.075150000000001</v>
      </c>
      <c r="U78" s="403">
        <v>30.148050000000001</v>
      </c>
      <c r="V78" s="403">
        <v>31.206</v>
      </c>
      <c r="W78" s="403">
        <v>3.1592790492441698</v>
      </c>
      <c r="X78" s="373" t="s">
        <v>4969</v>
      </c>
    </row>
    <row r="79" spans="1:24">
      <c r="A79" s="107" t="s">
        <v>8289</v>
      </c>
      <c r="B79" s="107">
        <v>94</v>
      </c>
      <c r="C79" s="107">
        <v>608</v>
      </c>
      <c r="D79" s="107">
        <v>31</v>
      </c>
      <c r="E79" s="107">
        <v>2</v>
      </c>
      <c r="F79" s="107" t="s">
        <v>2996</v>
      </c>
      <c r="G79" s="107">
        <v>283.02499999999998</v>
      </c>
      <c r="H79" s="107">
        <v>20.399999999999999</v>
      </c>
      <c r="I79" s="107" t="s">
        <v>2952</v>
      </c>
      <c r="J79" s="109"/>
      <c r="K79" s="114"/>
      <c r="L79" s="109">
        <v>12.907090187072754</v>
      </c>
      <c r="M79" s="109">
        <v>0.60261676880738635</v>
      </c>
      <c r="N79" s="372">
        <v>0.72470687708204751</v>
      </c>
      <c r="O79" s="107" t="s">
        <v>3051</v>
      </c>
      <c r="P79" s="403">
        <v>18.097899999999999</v>
      </c>
      <c r="Q79" s="403">
        <v>19.231950000000001</v>
      </c>
      <c r="R79" s="403">
        <v>21.314</v>
      </c>
      <c r="S79" s="403">
        <v>24.4649025555556</v>
      </c>
      <c r="T79" s="403">
        <v>27.580300000000001</v>
      </c>
      <c r="U79" s="403">
        <v>29.603100000000001</v>
      </c>
      <c r="V79" s="403">
        <v>30.720099999999999</v>
      </c>
      <c r="W79" s="403">
        <v>3.12893886850707</v>
      </c>
      <c r="X79" s="373" t="s">
        <v>4969</v>
      </c>
    </row>
    <row r="80" spans="1:24">
      <c r="A80" s="107" t="s">
        <v>8290</v>
      </c>
      <c r="B80" s="107">
        <v>94</v>
      </c>
      <c r="C80" s="107">
        <v>608</v>
      </c>
      <c r="D80" s="107">
        <v>31</v>
      </c>
      <c r="E80" s="107">
        <v>3</v>
      </c>
      <c r="F80" s="107" t="s">
        <v>2990</v>
      </c>
      <c r="G80" s="107">
        <v>284.85499999999996</v>
      </c>
      <c r="H80" s="107">
        <v>35.472799999999999</v>
      </c>
      <c r="I80" s="107" t="s">
        <v>2949</v>
      </c>
      <c r="J80" s="109"/>
      <c r="K80" s="114"/>
      <c r="L80" s="109">
        <v>12.98289680480957</v>
      </c>
      <c r="M80" s="109">
        <v>0.54941766784187096</v>
      </c>
      <c r="N80" s="372">
        <v>0.61862369385169758</v>
      </c>
      <c r="O80" s="107" t="s">
        <v>3051</v>
      </c>
      <c r="P80" s="403">
        <v>15.999874999999999</v>
      </c>
      <c r="Q80" s="403">
        <v>17.04195</v>
      </c>
      <c r="R80" s="403">
        <v>19.103999999999999</v>
      </c>
      <c r="S80" s="403">
        <v>22.260343737037001</v>
      </c>
      <c r="T80" s="403">
        <v>25.382149999999999</v>
      </c>
      <c r="U80" s="403">
        <v>27.324149999999999</v>
      </c>
      <c r="V80" s="403">
        <v>28.441075000000001</v>
      </c>
      <c r="W80" s="403">
        <v>3.11656170437919</v>
      </c>
      <c r="X80" s="373" t="s">
        <v>4969</v>
      </c>
    </row>
    <row r="81" spans="1:24">
      <c r="A81" s="107" t="s">
        <v>8291</v>
      </c>
      <c r="B81" s="107">
        <v>94</v>
      </c>
      <c r="C81" s="107">
        <v>608</v>
      </c>
      <c r="D81" s="107">
        <v>31</v>
      </c>
      <c r="E81" s="107">
        <v>4</v>
      </c>
      <c r="F81" s="107" t="s">
        <v>2977</v>
      </c>
      <c r="G81" s="107">
        <v>286.33499999999998</v>
      </c>
      <c r="H81" s="107">
        <v>33.611999999999995</v>
      </c>
      <c r="I81" s="107" t="s">
        <v>2949</v>
      </c>
      <c r="J81" s="109"/>
      <c r="K81" s="114"/>
      <c r="L81" s="109">
        <v>13.099399566650391</v>
      </c>
      <c r="M81" s="109">
        <v>0.62583144829999537</v>
      </c>
      <c r="N81" s="372">
        <v>0.72652310478283888</v>
      </c>
      <c r="O81" s="107" t="s">
        <v>3051</v>
      </c>
      <c r="P81" s="403">
        <v>19.331849999999999</v>
      </c>
      <c r="Q81" s="403">
        <v>20.46</v>
      </c>
      <c r="R81" s="403">
        <v>22.628</v>
      </c>
      <c r="S81" s="403">
        <v>25.774825925925899</v>
      </c>
      <c r="T81" s="403">
        <v>28.957149999999999</v>
      </c>
      <c r="U81" s="403">
        <v>30.9422</v>
      </c>
      <c r="V81" s="403">
        <v>32.043999999999997</v>
      </c>
      <c r="W81" s="403">
        <v>3.1672517268618501</v>
      </c>
      <c r="X81" s="373" t="s">
        <v>4969</v>
      </c>
    </row>
    <row r="82" spans="1:24">
      <c r="A82" s="107" t="s">
        <v>8292</v>
      </c>
      <c r="B82" s="107">
        <v>94</v>
      </c>
      <c r="C82" s="107">
        <v>608</v>
      </c>
      <c r="D82" s="107">
        <v>31</v>
      </c>
      <c r="E82" s="107">
        <v>6</v>
      </c>
      <c r="F82" s="107" t="s">
        <v>2997</v>
      </c>
      <c r="G82" s="107">
        <v>289.435</v>
      </c>
      <c r="H82" s="107">
        <v>36.210599999999999</v>
      </c>
      <c r="I82" s="107" t="s">
        <v>2949</v>
      </c>
      <c r="J82" s="109"/>
      <c r="K82" s="114"/>
      <c r="L82" s="109">
        <v>13.326029777526855</v>
      </c>
      <c r="M82" s="109">
        <v>0.51311802299854925</v>
      </c>
      <c r="N82" s="372">
        <v>0.57146278059601552</v>
      </c>
      <c r="O82" s="107" t="s">
        <v>3051</v>
      </c>
      <c r="P82" s="403">
        <v>14.288</v>
      </c>
      <c r="Q82" s="403">
        <v>15.3718</v>
      </c>
      <c r="R82" s="403">
        <v>17.439</v>
      </c>
      <c r="S82" s="403">
        <v>20.520110144444399</v>
      </c>
      <c r="T82" s="403">
        <v>23.582999999999998</v>
      </c>
      <c r="U82" s="403">
        <v>25.463049999999999</v>
      </c>
      <c r="V82" s="403">
        <v>26.479125</v>
      </c>
      <c r="W82" s="403">
        <v>3.0438525874609601</v>
      </c>
      <c r="X82" s="373" t="s">
        <v>4969</v>
      </c>
    </row>
    <row r="83" spans="1:24">
      <c r="A83" s="107" t="s">
        <v>8293</v>
      </c>
      <c r="B83" s="107">
        <v>94</v>
      </c>
      <c r="C83" s="107">
        <v>608</v>
      </c>
      <c r="D83" s="107">
        <v>32</v>
      </c>
      <c r="E83" s="107">
        <v>1</v>
      </c>
      <c r="F83" s="107" t="s">
        <v>2977</v>
      </c>
      <c r="G83" s="107">
        <v>291.435</v>
      </c>
      <c r="H83" s="107">
        <v>40.731900000000003</v>
      </c>
      <c r="I83" s="107" t="s">
        <v>2949</v>
      </c>
      <c r="J83" s="109"/>
      <c r="K83" s="114"/>
      <c r="L83" s="109">
        <v>13.39293098449707</v>
      </c>
      <c r="M83" s="109">
        <v>0.5639575607781584</v>
      </c>
      <c r="N83" s="372">
        <v>0.66752622803002126</v>
      </c>
      <c r="O83" s="107" t="s">
        <v>3051</v>
      </c>
      <c r="P83" s="403">
        <v>16.398975</v>
      </c>
      <c r="Q83" s="403">
        <v>17.470949999999998</v>
      </c>
      <c r="R83" s="403">
        <v>19.553000000000001</v>
      </c>
      <c r="S83" s="403">
        <v>22.7124966148148</v>
      </c>
      <c r="T83" s="403">
        <v>25.838999999999999</v>
      </c>
      <c r="U83" s="403">
        <v>27.728149999999999</v>
      </c>
      <c r="V83" s="403">
        <v>28.806025000000002</v>
      </c>
      <c r="W83" s="403">
        <v>3.1090386604153299</v>
      </c>
      <c r="X83" s="373" t="s">
        <v>4969</v>
      </c>
    </row>
    <row r="84" spans="1:24">
      <c r="A84" s="107" t="s">
        <v>8294</v>
      </c>
      <c r="B84" s="107">
        <v>94</v>
      </c>
      <c r="C84" s="107">
        <v>608</v>
      </c>
      <c r="D84" s="107">
        <v>32</v>
      </c>
      <c r="E84" s="107">
        <v>2</v>
      </c>
      <c r="F84" s="107" t="s">
        <v>2998</v>
      </c>
      <c r="G84" s="107">
        <v>292.92500000000001</v>
      </c>
      <c r="H84" s="107">
        <v>36.362299999999998</v>
      </c>
      <c r="I84" s="107" t="s">
        <v>2949</v>
      </c>
      <c r="J84" s="109"/>
      <c r="K84" s="114"/>
      <c r="L84" s="109">
        <v>13.44277286529541</v>
      </c>
      <c r="M84" s="109">
        <v>0.54098463523672979</v>
      </c>
      <c r="N84" s="372">
        <v>0.61535802930041295</v>
      </c>
      <c r="O84" s="107" t="s">
        <v>3051</v>
      </c>
      <c r="P84" s="403">
        <v>15.494949999999999</v>
      </c>
      <c r="Q84" s="403">
        <v>16.611999999999998</v>
      </c>
      <c r="R84" s="403">
        <v>18.673999999999999</v>
      </c>
      <c r="S84" s="403">
        <v>21.839115770370402</v>
      </c>
      <c r="T84" s="403">
        <v>24.934000000000001</v>
      </c>
      <c r="U84" s="403">
        <v>26.917000000000002</v>
      </c>
      <c r="V84" s="403">
        <v>27.95215</v>
      </c>
      <c r="W84" s="403">
        <v>3.1123417793442498</v>
      </c>
      <c r="X84" s="373" t="s">
        <v>4969</v>
      </c>
    </row>
    <row r="85" spans="1:24">
      <c r="A85" s="107" t="s">
        <v>8295</v>
      </c>
      <c r="B85" s="107">
        <v>94</v>
      </c>
      <c r="C85" s="107">
        <v>608</v>
      </c>
      <c r="D85" s="107">
        <v>32</v>
      </c>
      <c r="E85" s="107">
        <v>3</v>
      </c>
      <c r="F85" s="107" t="s">
        <v>2981</v>
      </c>
      <c r="G85" s="107">
        <v>294.46499999999997</v>
      </c>
      <c r="H85" s="107">
        <v>25.990800000000007</v>
      </c>
      <c r="I85" s="107" t="s">
        <v>2949</v>
      </c>
      <c r="J85" s="109"/>
      <c r="K85" s="114"/>
      <c r="L85" s="109">
        <v>13.49428653717041</v>
      </c>
      <c r="M85" s="109">
        <v>0.65716456947874602</v>
      </c>
      <c r="N85" s="372">
        <v>0.62593567912398307</v>
      </c>
      <c r="O85" s="107" t="s">
        <v>3051</v>
      </c>
      <c r="P85" s="403">
        <v>20.603874999999999</v>
      </c>
      <c r="Q85" s="403">
        <v>21.75395</v>
      </c>
      <c r="R85" s="403">
        <v>23.920999999999999</v>
      </c>
      <c r="S85" s="403">
        <v>27.106369481481501</v>
      </c>
      <c r="T85" s="403">
        <v>30.344999999999999</v>
      </c>
      <c r="U85" s="403">
        <v>32.414299999999997</v>
      </c>
      <c r="V85" s="403">
        <v>33.574075000000001</v>
      </c>
      <c r="W85" s="403">
        <v>3.21348757179639</v>
      </c>
      <c r="X85" s="373" t="s">
        <v>4969</v>
      </c>
    </row>
    <row r="86" spans="1:24">
      <c r="A86" s="107" t="s">
        <v>8296</v>
      </c>
      <c r="B86" s="107">
        <v>94</v>
      </c>
      <c r="C86" s="107">
        <v>608</v>
      </c>
      <c r="D86" s="107">
        <v>32</v>
      </c>
      <c r="E86" s="107">
        <v>4</v>
      </c>
      <c r="F86" s="107" t="s">
        <v>2977</v>
      </c>
      <c r="G86" s="107">
        <v>295.935</v>
      </c>
      <c r="H86" s="107">
        <v>36.869700000000002</v>
      </c>
      <c r="I86" s="107" t="s">
        <v>2949</v>
      </c>
      <c r="J86" s="109"/>
      <c r="K86" s="114"/>
      <c r="L86" s="109">
        <v>13.543459892272949</v>
      </c>
      <c r="M86" s="109">
        <v>0.59478634905902161</v>
      </c>
      <c r="N86" s="372">
        <v>0.73594641777268388</v>
      </c>
      <c r="O86" s="107" t="s">
        <v>3051</v>
      </c>
      <c r="P86" s="403">
        <v>17.600999999999999</v>
      </c>
      <c r="Q86" s="403">
        <v>18.725950000000001</v>
      </c>
      <c r="R86" s="403">
        <v>20.847999999999999</v>
      </c>
      <c r="S86" s="403">
        <v>24.0163202962963</v>
      </c>
      <c r="T86" s="403">
        <v>27.172999999999998</v>
      </c>
      <c r="U86" s="403">
        <v>29.12105</v>
      </c>
      <c r="V86" s="403">
        <v>30.259049999999998</v>
      </c>
      <c r="W86" s="403">
        <v>3.15137297773598</v>
      </c>
      <c r="X86" s="373" t="s">
        <v>4969</v>
      </c>
    </row>
    <row r="87" spans="1:24">
      <c r="A87" s="107" t="s">
        <v>8297</v>
      </c>
      <c r="B87" s="107">
        <v>94</v>
      </c>
      <c r="C87" s="107">
        <v>608</v>
      </c>
      <c r="D87" s="107">
        <v>32</v>
      </c>
      <c r="E87" s="107">
        <v>5</v>
      </c>
      <c r="F87" s="107" t="s">
        <v>2993</v>
      </c>
      <c r="G87" s="107">
        <v>297.38499999999999</v>
      </c>
      <c r="H87" s="107">
        <v>36.370900000000006</v>
      </c>
      <c r="I87" s="107" t="s">
        <v>2949</v>
      </c>
      <c r="J87" s="109"/>
      <c r="K87" s="114"/>
      <c r="L87" s="109">
        <v>13.591963768005371</v>
      </c>
      <c r="M87" s="109">
        <v>0.63487027914094818</v>
      </c>
      <c r="N87" s="372">
        <v>0.80704899456465307</v>
      </c>
      <c r="O87" s="107" t="s">
        <v>3051</v>
      </c>
      <c r="P87" s="403">
        <v>19.335999999999999</v>
      </c>
      <c r="Q87" s="403">
        <v>20.510899999999999</v>
      </c>
      <c r="R87" s="403">
        <v>22.635850000000001</v>
      </c>
      <c r="S87" s="403">
        <v>25.7876228518519</v>
      </c>
      <c r="T87" s="403">
        <v>28.931000000000001</v>
      </c>
      <c r="U87" s="403">
        <v>30.9971</v>
      </c>
      <c r="V87" s="403">
        <v>32.1541</v>
      </c>
      <c r="W87" s="403">
        <v>3.1689535743081798</v>
      </c>
      <c r="X87" s="373" t="s">
        <v>4969</v>
      </c>
    </row>
    <row r="88" spans="1:24">
      <c r="A88" s="107" t="s">
        <v>8298</v>
      </c>
      <c r="B88" s="107">
        <v>94</v>
      </c>
      <c r="C88" s="107">
        <v>608</v>
      </c>
      <c r="D88" s="107">
        <v>33</v>
      </c>
      <c r="E88" s="107">
        <v>1</v>
      </c>
      <c r="F88" s="107" t="s">
        <v>2990</v>
      </c>
      <c r="G88" s="107">
        <v>301.05500000000001</v>
      </c>
      <c r="H88" s="107" t="s">
        <v>2999</v>
      </c>
      <c r="I88" s="107" t="s">
        <v>2949</v>
      </c>
      <c r="J88" s="109">
        <v>0.92800000000000005</v>
      </c>
      <c r="K88" s="114">
        <v>26.390928000000002</v>
      </c>
      <c r="L88" s="109">
        <v>13.766691207885742</v>
      </c>
      <c r="M88" s="109">
        <v>0.57496774904323322</v>
      </c>
      <c r="N88" s="372">
        <v>0.75376376756379615</v>
      </c>
      <c r="O88" s="107" t="s">
        <v>3051</v>
      </c>
      <c r="P88" s="403">
        <v>16.778925000000001</v>
      </c>
      <c r="Q88" s="403">
        <v>17.924700000000001</v>
      </c>
      <c r="R88" s="403">
        <v>20.024999999999999</v>
      </c>
      <c r="S88" s="403">
        <v>23.149823037036999</v>
      </c>
      <c r="T88" s="403">
        <v>26.260999999999999</v>
      </c>
      <c r="U88" s="403">
        <v>28.209050000000001</v>
      </c>
      <c r="V88" s="403">
        <v>29.320025000000001</v>
      </c>
      <c r="W88" s="403">
        <v>3.1163369072856599</v>
      </c>
      <c r="X88" s="373" t="s">
        <v>4969</v>
      </c>
    </row>
    <row r="89" spans="1:24">
      <c r="A89" s="107" t="s">
        <v>8299</v>
      </c>
      <c r="B89" s="107">
        <v>94</v>
      </c>
      <c r="C89" s="107">
        <v>608</v>
      </c>
      <c r="D89" s="107">
        <v>33</v>
      </c>
      <c r="E89" s="107">
        <v>1</v>
      </c>
      <c r="F89" s="107" t="s">
        <v>3000</v>
      </c>
      <c r="G89" s="107">
        <v>301.35499999999996</v>
      </c>
      <c r="H89" s="107">
        <v>30.655999999999999</v>
      </c>
      <c r="I89" s="107" t="s">
        <v>2949</v>
      </c>
      <c r="J89" s="109">
        <v>0.97499999999999998</v>
      </c>
      <c r="K89" s="114">
        <v>27.795100000000001</v>
      </c>
      <c r="L89" s="109">
        <v>13.784783363342285</v>
      </c>
      <c r="M89" s="109">
        <v>0.61602936058413726</v>
      </c>
      <c r="N89" s="372">
        <v>0.61404184619944091</v>
      </c>
      <c r="O89" s="107" t="s">
        <v>3051</v>
      </c>
      <c r="P89" s="403">
        <v>18.954999999999998</v>
      </c>
      <c r="Q89" s="403">
        <v>20.058</v>
      </c>
      <c r="R89" s="403">
        <v>22.16385</v>
      </c>
      <c r="S89" s="403">
        <v>25.3181185555556</v>
      </c>
      <c r="T89" s="403">
        <v>28.49015</v>
      </c>
      <c r="U89" s="403">
        <v>30.499099999999999</v>
      </c>
      <c r="V89" s="403">
        <v>31.623049999999999</v>
      </c>
      <c r="W89" s="403">
        <v>3.1468232158907101</v>
      </c>
      <c r="X89" s="373" t="s">
        <v>4969</v>
      </c>
    </row>
    <row r="90" spans="1:24">
      <c r="A90" s="107" t="s">
        <v>8300</v>
      </c>
      <c r="B90" s="107">
        <v>94</v>
      </c>
      <c r="C90" s="107">
        <v>608</v>
      </c>
      <c r="D90" s="107">
        <v>33</v>
      </c>
      <c r="E90" s="107">
        <v>2</v>
      </c>
      <c r="F90" s="107" t="s">
        <v>3001</v>
      </c>
      <c r="G90" s="107">
        <v>302.51499999999999</v>
      </c>
      <c r="H90" s="107">
        <v>26.978899999999996</v>
      </c>
      <c r="I90" s="107" t="s">
        <v>2949</v>
      </c>
      <c r="J90" s="109">
        <v>0.92200000000000004</v>
      </c>
      <c r="K90" s="114">
        <v>26.211672000000004</v>
      </c>
      <c r="L90" s="109">
        <v>13.854738235473633</v>
      </c>
      <c r="M90" s="109">
        <v>0.61115218183819331</v>
      </c>
      <c r="N90" s="372">
        <v>0.43955397685387548</v>
      </c>
      <c r="O90" s="107" t="s">
        <v>3051</v>
      </c>
      <c r="P90" s="403">
        <v>18.445975000000001</v>
      </c>
      <c r="Q90" s="403">
        <v>19.622949999999999</v>
      </c>
      <c r="R90" s="403">
        <v>21.738</v>
      </c>
      <c r="S90" s="403">
        <v>24.895047851851899</v>
      </c>
      <c r="T90" s="403">
        <v>28.053999999999998</v>
      </c>
      <c r="U90" s="403">
        <v>30.027000000000001</v>
      </c>
      <c r="V90" s="403">
        <v>31.165075000000002</v>
      </c>
      <c r="W90" s="403">
        <v>3.1428324536952799</v>
      </c>
      <c r="X90" s="373" t="s">
        <v>4969</v>
      </c>
    </row>
    <row r="91" spans="1:24">
      <c r="A91" s="107" t="s">
        <v>8301</v>
      </c>
      <c r="B91" s="107">
        <v>94</v>
      </c>
      <c r="C91" s="107">
        <v>608</v>
      </c>
      <c r="D91" s="107">
        <v>33</v>
      </c>
      <c r="E91" s="107">
        <v>2</v>
      </c>
      <c r="F91" s="107" t="s">
        <v>3002</v>
      </c>
      <c r="G91" s="107">
        <v>303.01499999999999</v>
      </c>
      <c r="H91" s="107">
        <v>24.1</v>
      </c>
      <c r="I91" s="107" t="s">
        <v>2952</v>
      </c>
      <c r="J91" s="109"/>
      <c r="K91" s="114"/>
      <c r="L91" s="109">
        <v>13.884891510009766</v>
      </c>
      <c r="M91" s="109">
        <v>0.68691646914920002</v>
      </c>
      <c r="N91" s="372">
        <v>0.50034713322383084</v>
      </c>
      <c r="O91" s="107" t="s">
        <v>3051</v>
      </c>
      <c r="P91" s="403">
        <v>21.880949999999999</v>
      </c>
      <c r="Q91" s="403">
        <v>23.076799999999999</v>
      </c>
      <c r="R91" s="403">
        <v>25.233000000000001</v>
      </c>
      <c r="S91" s="403">
        <v>28.418886259259299</v>
      </c>
      <c r="T91" s="403">
        <v>31.646000000000001</v>
      </c>
      <c r="U91" s="403">
        <v>33.752099999999999</v>
      </c>
      <c r="V91" s="403">
        <v>34.889150000000001</v>
      </c>
      <c r="W91" s="403">
        <v>3.2137897390958998</v>
      </c>
      <c r="X91" s="373" t="s">
        <v>4969</v>
      </c>
    </row>
    <row r="92" spans="1:24">
      <c r="A92" s="107" t="s">
        <v>8302</v>
      </c>
      <c r="B92" s="107">
        <v>94</v>
      </c>
      <c r="C92" s="107">
        <v>608</v>
      </c>
      <c r="D92" s="107">
        <v>33</v>
      </c>
      <c r="E92" s="107">
        <v>2</v>
      </c>
      <c r="F92" s="107" t="s">
        <v>3003</v>
      </c>
      <c r="G92" s="107">
        <v>303.46499999999997</v>
      </c>
      <c r="H92" s="107">
        <v>35.299999999999997</v>
      </c>
      <c r="I92" s="107" t="s">
        <v>2952</v>
      </c>
      <c r="J92" s="109"/>
      <c r="K92" s="114"/>
      <c r="L92" s="109">
        <v>13.912027359008789</v>
      </c>
      <c r="M92" s="109">
        <v>0.68846700533144078</v>
      </c>
      <c r="N92" s="372">
        <v>0.56645841189735124</v>
      </c>
      <c r="O92" s="107" t="s">
        <v>3051</v>
      </c>
      <c r="P92" s="403">
        <v>21.901924999999999</v>
      </c>
      <c r="Q92" s="403">
        <v>23.08595</v>
      </c>
      <c r="R92" s="403">
        <v>25.213699999999999</v>
      </c>
      <c r="S92" s="403">
        <v>28.432484481481499</v>
      </c>
      <c r="T92" s="403">
        <v>31.669</v>
      </c>
      <c r="U92" s="403">
        <v>33.825049999999997</v>
      </c>
      <c r="V92" s="403">
        <v>34.961024999999999</v>
      </c>
      <c r="W92" s="403">
        <v>3.2264642837430202</v>
      </c>
      <c r="X92" s="373" t="s">
        <v>4969</v>
      </c>
    </row>
    <row r="93" spans="1:24">
      <c r="A93" s="107" t="s">
        <v>8303</v>
      </c>
      <c r="B93" s="107">
        <v>94</v>
      </c>
      <c r="C93" s="107">
        <v>608</v>
      </c>
      <c r="D93" s="107">
        <v>33</v>
      </c>
      <c r="E93" s="107">
        <v>3</v>
      </c>
      <c r="F93" s="107" t="s">
        <v>3004</v>
      </c>
      <c r="G93" s="107">
        <v>303.77499999999998</v>
      </c>
      <c r="H93" s="107">
        <v>27.390799999999999</v>
      </c>
      <c r="I93" s="107" t="s">
        <v>2952</v>
      </c>
      <c r="J93" s="109"/>
      <c r="K93" s="114"/>
      <c r="L93" s="109">
        <v>13.930722236633301</v>
      </c>
      <c r="M93" s="109">
        <v>0.61384347174529352</v>
      </c>
      <c r="N93" s="372">
        <v>0.55677953459334506</v>
      </c>
      <c r="O93" s="107" t="s">
        <v>3051</v>
      </c>
      <c r="P93" s="403">
        <v>18.475000000000001</v>
      </c>
      <c r="Q93" s="403">
        <v>19.632950000000001</v>
      </c>
      <c r="R93" s="403">
        <v>21.737850000000002</v>
      </c>
      <c r="S93" s="403">
        <v>24.905309592592602</v>
      </c>
      <c r="T93" s="403">
        <v>28.04515</v>
      </c>
      <c r="U93" s="403">
        <v>30.170999999999999</v>
      </c>
      <c r="V93" s="403">
        <v>31.207025000000002</v>
      </c>
      <c r="W93" s="403">
        <v>3.1652075764948902</v>
      </c>
      <c r="X93" s="373" t="s">
        <v>4969</v>
      </c>
    </row>
    <row r="94" spans="1:24">
      <c r="A94" s="107" t="s">
        <v>8304</v>
      </c>
      <c r="B94" s="107">
        <v>94</v>
      </c>
      <c r="C94" s="107">
        <v>608</v>
      </c>
      <c r="D94" s="107">
        <v>34</v>
      </c>
      <c r="E94" s="107">
        <v>1</v>
      </c>
      <c r="F94" s="115" t="s">
        <v>3005</v>
      </c>
      <c r="G94" s="107">
        <v>310.17499999999995</v>
      </c>
      <c r="H94" s="107">
        <v>34</v>
      </c>
      <c r="I94" s="107" t="s">
        <v>2952</v>
      </c>
      <c r="J94" s="109">
        <v>1</v>
      </c>
      <c r="K94" s="114">
        <v>28.854037267080749</v>
      </c>
      <c r="L94" s="109">
        <v>14.316677093505859</v>
      </c>
      <c r="M94" s="109">
        <v>0.72117561003141306</v>
      </c>
      <c r="N94" s="372">
        <v>0.79292278938043392</v>
      </c>
      <c r="O94" s="107" t="s">
        <v>3051</v>
      </c>
      <c r="P94" s="403">
        <v>23.17895</v>
      </c>
      <c r="Q94" s="403">
        <v>24.334900000000001</v>
      </c>
      <c r="R94" s="403">
        <v>26.493849999999998</v>
      </c>
      <c r="S94" s="403">
        <v>29.7548472592593</v>
      </c>
      <c r="T94" s="403">
        <v>33.06</v>
      </c>
      <c r="U94" s="403">
        <v>35.24</v>
      </c>
      <c r="V94" s="403">
        <v>36.33625</v>
      </c>
      <c r="W94" s="403">
        <v>3.2758961544032101</v>
      </c>
      <c r="X94" s="373" t="s">
        <v>4969</v>
      </c>
    </row>
    <row r="95" spans="1:24">
      <c r="A95" s="107" t="s">
        <v>8305</v>
      </c>
      <c r="B95" s="107">
        <v>94</v>
      </c>
      <c r="C95" s="107">
        <v>608</v>
      </c>
      <c r="D95" s="107">
        <v>34</v>
      </c>
      <c r="E95" s="107">
        <v>1</v>
      </c>
      <c r="F95" s="107" t="s">
        <v>3006</v>
      </c>
      <c r="G95" s="107">
        <v>310.38499999999999</v>
      </c>
      <c r="H95" s="107">
        <v>30.5</v>
      </c>
      <c r="I95" s="107" t="s">
        <v>2952</v>
      </c>
      <c r="J95" s="109"/>
      <c r="K95" s="114"/>
      <c r="L95" s="109">
        <v>14.329342842102051</v>
      </c>
      <c r="M95" s="109">
        <v>0.67677633866866715</v>
      </c>
      <c r="N95" s="372">
        <v>0.66509750495171249</v>
      </c>
      <c r="O95" s="107" t="s">
        <v>3051</v>
      </c>
      <c r="P95" s="403">
        <v>21.342925000000001</v>
      </c>
      <c r="Q95" s="403">
        <v>22.547000000000001</v>
      </c>
      <c r="R95" s="403">
        <v>24.736000000000001</v>
      </c>
      <c r="S95" s="403">
        <v>27.958591444444401</v>
      </c>
      <c r="T95" s="403">
        <v>31.184999999999999</v>
      </c>
      <c r="U95" s="403">
        <v>33.234999999999999</v>
      </c>
      <c r="V95" s="403">
        <v>34.386049999999997</v>
      </c>
      <c r="W95" s="403">
        <v>3.2266581725622001</v>
      </c>
      <c r="X95" s="373" t="s">
        <v>4969</v>
      </c>
    </row>
    <row r="96" spans="1:24">
      <c r="A96" s="107" t="s">
        <v>8306</v>
      </c>
      <c r="B96" s="107">
        <v>94</v>
      </c>
      <c r="C96" s="107">
        <v>608</v>
      </c>
      <c r="D96" s="107">
        <v>34</v>
      </c>
      <c r="E96" s="107">
        <v>1</v>
      </c>
      <c r="F96" s="107" t="s">
        <v>3007</v>
      </c>
      <c r="G96" s="107">
        <v>310.88499999999999</v>
      </c>
      <c r="H96" s="107">
        <v>27.6</v>
      </c>
      <c r="I96" s="107" t="s">
        <v>2952</v>
      </c>
      <c r="J96" s="109"/>
      <c r="K96" s="114"/>
      <c r="L96" s="109">
        <v>14.359495162963867</v>
      </c>
      <c r="M96" s="109">
        <v>0.57629519699318421</v>
      </c>
      <c r="N96" s="372">
        <v>0.70153514748407164</v>
      </c>
      <c r="O96" s="107" t="s">
        <v>3051</v>
      </c>
      <c r="P96" s="403">
        <v>17.273924999999998</v>
      </c>
      <c r="Q96" s="403">
        <v>18.324999999999999</v>
      </c>
      <c r="R96" s="403">
        <v>20.425850000000001</v>
      </c>
      <c r="S96" s="403">
        <v>23.593036555555599</v>
      </c>
      <c r="T96" s="403">
        <v>26.705449999999999</v>
      </c>
      <c r="U96" s="403">
        <v>28.684049999999999</v>
      </c>
      <c r="V96" s="403">
        <v>29.773125</v>
      </c>
      <c r="W96" s="403">
        <v>3.1208837942372099</v>
      </c>
      <c r="X96" s="373" t="s">
        <v>4969</v>
      </c>
    </row>
    <row r="97" spans="1:24">
      <c r="A97" s="107" t="s">
        <v>8307</v>
      </c>
      <c r="B97" s="107">
        <v>94</v>
      </c>
      <c r="C97" s="107">
        <v>608</v>
      </c>
      <c r="D97" s="107">
        <v>34</v>
      </c>
      <c r="E97" s="107">
        <v>2</v>
      </c>
      <c r="F97" s="107" t="s">
        <v>3008</v>
      </c>
      <c r="G97" s="107">
        <v>312.63499999999999</v>
      </c>
      <c r="H97" s="107">
        <v>25.601400000000002</v>
      </c>
      <c r="I97" s="107" t="s">
        <v>2949</v>
      </c>
      <c r="J97" s="109"/>
      <c r="K97" s="114"/>
      <c r="L97" s="109">
        <v>14.465030670166016</v>
      </c>
      <c r="M97" s="109">
        <v>0.71245947224169082</v>
      </c>
      <c r="N97" s="372">
        <v>0.69061637785325292</v>
      </c>
      <c r="O97" s="107" t="s">
        <v>3051</v>
      </c>
      <c r="P97" s="403">
        <v>22.703949999999999</v>
      </c>
      <c r="Q97" s="403">
        <v>23.913</v>
      </c>
      <c r="R97" s="403">
        <v>26.117999999999999</v>
      </c>
      <c r="S97" s="403">
        <v>29.329242814814801</v>
      </c>
      <c r="T97" s="403">
        <v>32.608150000000002</v>
      </c>
      <c r="U97" s="403">
        <v>34.762050000000002</v>
      </c>
      <c r="V97" s="403">
        <v>35.904074999999999</v>
      </c>
      <c r="W97" s="403">
        <v>3.26761754591783</v>
      </c>
      <c r="X97" s="373" t="s">
        <v>4969</v>
      </c>
    </row>
    <row r="98" spans="1:24">
      <c r="A98" s="107" t="s">
        <v>8308</v>
      </c>
      <c r="B98" s="107">
        <v>94</v>
      </c>
      <c r="C98" s="107">
        <v>608</v>
      </c>
      <c r="D98" s="107">
        <v>34</v>
      </c>
      <c r="E98" s="107">
        <v>3</v>
      </c>
      <c r="F98" s="107" t="s">
        <v>3009</v>
      </c>
      <c r="G98" s="107">
        <v>313.36500000000001</v>
      </c>
      <c r="H98" s="107">
        <v>27.209100000000007</v>
      </c>
      <c r="I98" s="107" t="s">
        <v>2949</v>
      </c>
      <c r="J98" s="109"/>
      <c r="K98" s="114"/>
      <c r="L98" s="109">
        <v>14.509052276611328</v>
      </c>
      <c r="M98" s="109">
        <v>0.73400231068481547</v>
      </c>
      <c r="N98" s="372">
        <v>0.6062154201839105</v>
      </c>
      <c r="O98" s="107" t="s">
        <v>3051</v>
      </c>
      <c r="P98" s="403">
        <v>23.541775000000001</v>
      </c>
      <c r="Q98" s="403">
        <v>24.771999999999998</v>
      </c>
      <c r="R98" s="403">
        <v>26.913</v>
      </c>
      <c r="S98" s="403">
        <v>30.175200407407399</v>
      </c>
      <c r="T98" s="403">
        <v>33.485999999999997</v>
      </c>
      <c r="U98" s="403">
        <v>35.618000000000002</v>
      </c>
      <c r="V98" s="403">
        <v>36.70805</v>
      </c>
      <c r="W98" s="403">
        <v>3.2772324029912001</v>
      </c>
      <c r="X98" s="373" t="s">
        <v>4969</v>
      </c>
    </row>
    <row r="99" spans="1:24">
      <c r="A99" s="107" t="s">
        <v>8309</v>
      </c>
      <c r="B99" s="107">
        <v>94</v>
      </c>
      <c r="C99" s="107">
        <v>608</v>
      </c>
      <c r="D99" s="107">
        <v>34</v>
      </c>
      <c r="E99" s="107">
        <v>3</v>
      </c>
      <c r="F99" s="107" t="s">
        <v>2980</v>
      </c>
      <c r="G99" s="107">
        <v>314.16499999999996</v>
      </c>
      <c r="H99" s="107">
        <v>29.843500000000006</v>
      </c>
      <c r="I99" s="107" t="s">
        <v>2949</v>
      </c>
      <c r="J99" s="109"/>
      <c r="K99" s="114"/>
      <c r="L99" s="109">
        <v>14.557297706604004</v>
      </c>
      <c r="M99" s="109">
        <v>0.69675800030323554</v>
      </c>
      <c r="N99" s="372">
        <v>0.6925954287108409</v>
      </c>
      <c r="O99" s="107" t="s">
        <v>3051</v>
      </c>
      <c r="P99" s="403">
        <v>22.200875</v>
      </c>
      <c r="Q99" s="403">
        <v>23.438949999999998</v>
      </c>
      <c r="R99" s="403">
        <v>25.611999999999998</v>
      </c>
      <c r="S99" s="403">
        <v>28.886854222222201</v>
      </c>
      <c r="T99" s="403">
        <v>32.19</v>
      </c>
      <c r="U99" s="403">
        <v>34.2971</v>
      </c>
      <c r="V99" s="403">
        <v>35.431075</v>
      </c>
      <c r="W99" s="403">
        <v>3.2817212045707098</v>
      </c>
      <c r="X99" s="373" t="s">
        <v>4969</v>
      </c>
    </row>
    <row r="100" spans="1:24">
      <c r="A100" s="107" t="s">
        <v>8310</v>
      </c>
      <c r="B100" s="107">
        <v>94</v>
      </c>
      <c r="C100" s="107">
        <v>608</v>
      </c>
      <c r="D100" s="107">
        <v>34</v>
      </c>
      <c r="E100" s="107">
        <v>4</v>
      </c>
      <c r="F100" s="107" t="s">
        <v>3010</v>
      </c>
      <c r="G100" s="107">
        <v>314.84499999999997</v>
      </c>
      <c r="H100" s="107">
        <v>25.32289999999999</v>
      </c>
      <c r="I100" s="107" t="s">
        <v>2949</v>
      </c>
      <c r="J100" s="109"/>
      <c r="K100" s="114"/>
      <c r="L100" s="109">
        <v>14.598304748535156</v>
      </c>
      <c r="M100" s="109">
        <v>0.60893893579337421</v>
      </c>
      <c r="N100" s="372">
        <v>0.6695084562052156</v>
      </c>
      <c r="O100" s="107" t="s">
        <v>3051</v>
      </c>
      <c r="P100" s="403">
        <v>18.488975</v>
      </c>
      <c r="Q100" s="403">
        <v>19.600999999999999</v>
      </c>
      <c r="R100" s="403">
        <v>21.713000000000001</v>
      </c>
      <c r="S100" s="403">
        <v>24.886509518518501</v>
      </c>
      <c r="T100" s="403">
        <v>28.027999999999999</v>
      </c>
      <c r="U100" s="403">
        <v>30.065000000000001</v>
      </c>
      <c r="V100" s="403">
        <v>31.139099999999999</v>
      </c>
      <c r="W100" s="403">
        <v>3.1535707428363602</v>
      </c>
      <c r="X100" s="373" t="s">
        <v>4969</v>
      </c>
    </row>
    <row r="101" spans="1:24">
      <c r="A101" s="107" t="s">
        <v>8311</v>
      </c>
      <c r="B101" s="107">
        <v>94</v>
      </c>
      <c r="C101" s="107">
        <v>608</v>
      </c>
      <c r="D101" s="107">
        <v>34</v>
      </c>
      <c r="E101" s="107">
        <v>4</v>
      </c>
      <c r="F101" s="107" t="s">
        <v>2976</v>
      </c>
      <c r="G101" s="107">
        <v>315.625</v>
      </c>
      <c r="H101" s="107">
        <v>45.591399999999993</v>
      </c>
      <c r="I101" s="107" t="s">
        <v>2949</v>
      </c>
      <c r="J101" s="109">
        <v>1</v>
      </c>
      <c r="K101" s="114">
        <v>28.542000000000002</v>
      </c>
      <c r="L101" s="109">
        <v>14.645343780517578</v>
      </c>
      <c r="M101" s="109">
        <v>0.75792120284333786</v>
      </c>
      <c r="N101" s="372">
        <v>0.82041392122493539</v>
      </c>
      <c r="O101" s="107" t="s">
        <v>3051</v>
      </c>
      <c r="P101" s="403">
        <v>24.798974999999999</v>
      </c>
      <c r="Q101" s="403">
        <v>25.99175</v>
      </c>
      <c r="R101" s="403">
        <v>28.19885</v>
      </c>
      <c r="S101" s="403">
        <v>31.506532740740699</v>
      </c>
      <c r="T101" s="403">
        <v>34.911999999999999</v>
      </c>
      <c r="U101" s="403">
        <v>37.03</v>
      </c>
      <c r="V101" s="403">
        <v>38.169024999999998</v>
      </c>
      <c r="W101" s="403">
        <v>3.3321285339778002</v>
      </c>
      <c r="X101" s="373" t="s">
        <v>4969</v>
      </c>
    </row>
    <row r="102" spans="1:24">
      <c r="A102" s="107" t="s">
        <v>8312</v>
      </c>
      <c r="B102" s="107">
        <v>94</v>
      </c>
      <c r="C102" s="107">
        <v>608</v>
      </c>
      <c r="D102" s="107">
        <v>34</v>
      </c>
      <c r="E102" s="107">
        <v>5</v>
      </c>
      <c r="F102" s="107" t="s">
        <v>2985</v>
      </c>
      <c r="G102" s="107">
        <v>316.39499999999998</v>
      </c>
      <c r="H102" s="107">
        <v>27.929200000000002</v>
      </c>
      <c r="I102" s="107" t="s">
        <v>2949</v>
      </c>
      <c r="J102" s="109">
        <v>1</v>
      </c>
      <c r="K102" s="114">
        <v>28.542000000000002</v>
      </c>
      <c r="L102" s="109">
        <v>14.691778182983398</v>
      </c>
      <c r="M102" s="109">
        <v>0.72862219904951475</v>
      </c>
      <c r="N102" s="372">
        <v>0.63381334505190401</v>
      </c>
      <c r="O102" s="107" t="s">
        <v>3051</v>
      </c>
      <c r="P102" s="403">
        <v>23.629950000000001</v>
      </c>
      <c r="Q102" s="403">
        <v>24.738900000000001</v>
      </c>
      <c r="R102" s="403">
        <v>26.93685</v>
      </c>
      <c r="S102" s="403">
        <v>30.1758997407407</v>
      </c>
      <c r="T102" s="403">
        <v>33.494</v>
      </c>
      <c r="U102" s="403">
        <v>35.613100000000003</v>
      </c>
      <c r="V102" s="403">
        <v>36.745049999999999</v>
      </c>
      <c r="W102" s="403">
        <v>3.2669510991764898</v>
      </c>
      <c r="X102" s="373" t="s">
        <v>4969</v>
      </c>
    </row>
    <row r="103" spans="1:24">
      <c r="A103" s="107" t="s">
        <v>8313</v>
      </c>
      <c r="B103" s="107">
        <v>94</v>
      </c>
      <c r="C103" s="107">
        <v>608</v>
      </c>
      <c r="D103" s="107">
        <v>34</v>
      </c>
      <c r="E103" s="107">
        <v>5</v>
      </c>
      <c r="F103" s="107" t="s">
        <v>3011</v>
      </c>
      <c r="G103" s="107">
        <v>317.11500000000001</v>
      </c>
      <c r="H103" s="107">
        <v>24.955300000000008</v>
      </c>
      <c r="I103" s="107" t="s">
        <v>2949</v>
      </c>
      <c r="J103" s="109"/>
      <c r="K103" s="114"/>
      <c r="L103" s="109">
        <v>14.735198020935059</v>
      </c>
      <c r="M103" s="109">
        <v>0.75883501330119074</v>
      </c>
      <c r="N103" s="372">
        <v>0.87856208649091427</v>
      </c>
      <c r="O103" s="107" t="s">
        <v>3051</v>
      </c>
      <c r="P103" s="403">
        <v>24.743950000000002</v>
      </c>
      <c r="Q103" s="403">
        <v>26.0198</v>
      </c>
      <c r="R103" s="403">
        <v>28.22185</v>
      </c>
      <c r="S103" s="403">
        <v>31.5369776296296</v>
      </c>
      <c r="T103" s="403">
        <v>34.956000000000003</v>
      </c>
      <c r="U103" s="403">
        <v>37.136200000000002</v>
      </c>
      <c r="V103" s="403">
        <v>38.361049999999999</v>
      </c>
      <c r="W103" s="403">
        <v>3.3549117735349698</v>
      </c>
      <c r="X103" s="373" t="s">
        <v>4969</v>
      </c>
    </row>
    <row r="104" spans="1:24">
      <c r="A104" s="107" t="s">
        <v>8314</v>
      </c>
      <c r="B104" s="107">
        <v>94</v>
      </c>
      <c r="C104" s="107">
        <v>608</v>
      </c>
      <c r="D104" s="107">
        <v>34</v>
      </c>
      <c r="E104" s="107">
        <v>6</v>
      </c>
      <c r="F104" s="107" t="s">
        <v>3012</v>
      </c>
      <c r="G104" s="107">
        <v>317.82499999999999</v>
      </c>
      <c r="H104" s="107">
        <v>52.242899999999999</v>
      </c>
      <c r="I104" s="107" t="s">
        <v>2949</v>
      </c>
      <c r="J104" s="109">
        <v>1</v>
      </c>
      <c r="K104" s="114">
        <v>28.542000000000002</v>
      </c>
      <c r="L104" s="109">
        <v>14.779195785522461</v>
      </c>
      <c r="M104" s="109">
        <v>0.73913417556861893</v>
      </c>
      <c r="N104" s="372">
        <v>0.63086309669980489</v>
      </c>
      <c r="O104" s="107" t="s">
        <v>3051</v>
      </c>
      <c r="P104" s="403">
        <v>23.972999999999999</v>
      </c>
      <c r="Q104" s="403">
        <v>25.165900000000001</v>
      </c>
      <c r="R104" s="403">
        <v>27.350999999999999</v>
      </c>
      <c r="S104" s="403">
        <v>30.6349601851852</v>
      </c>
      <c r="T104" s="403">
        <v>33.958150000000003</v>
      </c>
      <c r="U104" s="403">
        <v>36.140099999999997</v>
      </c>
      <c r="V104" s="403">
        <v>37.338025000000002</v>
      </c>
      <c r="W104" s="403">
        <v>3.3085205792329999</v>
      </c>
      <c r="X104" s="373" t="s">
        <v>4969</v>
      </c>
    </row>
    <row r="105" spans="1:24">
      <c r="A105" s="107" t="s">
        <v>8315</v>
      </c>
      <c r="B105" s="107">
        <v>94</v>
      </c>
      <c r="C105" s="107">
        <v>608</v>
      </c>
      <c r="D105" s="107">
        <v>34</v>
      </c>
      <c r="E105" s="107">
        <v>6</v>
      </c>
      <c r="F105" s="107" t="s">
        <v>3013</v>
      </c>
      <c r="G105" s="107">
        <v>318.53499999999997</v>
      </c>
      <c r="H105" s="107">
        <v>32.486200000000011</v>
      </c>
      <c r="I105" s="107" t="s">
        <v>2949</v>
      </c>
      <c r="J105" s="109"/>
      <c r="K105" s="114"/>
      <c r="L105" s="109">
        <v>14.838766098022461</v>
      </c>
      <c r="M105" s="109">
        <v>0.738945148455455</v>
      </c>
      <c r="N105" s="372">
        <v>0.72257992885106026</v>
      </c>
      <c r="O105" s="107" t="s">
        <v>3051</v>
      </c>
      <c r="P105" s="403">
        <v>23.985975</v>
      </c>
      <c r="Q105" s="403">
        <v>25.196950000000001</v>
      </c>
      <c r="R105" s="403">
        <v>27.361000000000001</v>
      </c>
      <c r="S105" s="403">
        <v>30.633268777777801</v>
      </c>
      <c r="T105" s="403">
        <v>33.972000000000001</v>
      </c>
      <c r="U105" s="403">
        <v>36.114199999999997</v>
      </c>
      <c r="V105" s="403">
        <v>37.334000000000003</v>
      </c>
      <c r="W105" s="403">
        <v>3.30252586873875</v>
      </c>
      <c r="X105" s="373" t="s">
        <v>4969</v>
      </c>
    </row>
    <row r="106" spans="1:24">
      <c r="A106" s="107" t="s">
        <v>8316</v>
      </c>
      <c r="B106" s="107">
        <v>94</v>
      </c>
      <c r="C106" s="107">
        <v>608</v>
      </c>
      <c r="D106" s="107">
        <v>35</v>
      </c>
      <c r="E106" s="107">
        <v>1</v>
      </c>
      <c r="F106" s="107" t="s">
        <v>3014</v>
      </c>
      <c r="G106" s="107">
        <v>320.815</v>
      </c>
      <c r="H106" s="107">
        <v>45.837800000000001</v>
      </c>
      <c r="I106" s="107" t="s">
        <v>2949</v>
      </c>
      <c r="J106" s="109">
        <v>1</v>
      </c>
      <c r="K106" s="114">
        <v>28.542000000000002</v>
      </c>
      <c r="L106" s="109">
        <v>15.030062675476074</v>
      </c>
      <c r="M106" s="109">
        <v>0.74467954170494854</v>
      </c>
      <c r="N106" s="372">
        <v>0.7247363792034317</v>
      </c>
      <c r="O106" s="107" t="s">
        <v>3051</v>
      </c>
      <c r="P106" s="403">
        <v>23.95495</v>
      </c>
      <c r="Q106" s="403">
        <v>25.138000000000002</v>
      </c>
      <c r="R106" s="403">
        <v>27.354849999999999</v>
      </c>
      <c r="S106" s="403">
        <v>30.5932137037037</v>
      </c>
      <c r="T106" s="403">
        <v>33.921999999999997</v>
      </c>
      <c r="U106" s="403">
        <v>36.090049999999998</v>
      </c>
      <c r="V106" s="403">
        <v>37.244025000000001</v>
      </c>
      <c r="W106" s="403">
        <v>3.2888035279401602</v>
      </c>
      <c r="X106" s="373" t="s">
        <v>4969</v>
      </c>
    </row>
    <row r="107" spans="1:24">
      <c r="A107" s="107" t="s">
        <v>8317</v>
      </c>
      <c r="B107" s="107">
        <v>94</v>
      </c>
      <c r="C107" s="107">
        <v>608</v>
      </c>
      <c r="D107" s="107">
        <v>35</v>
      </c>
      <c r="E107" s="107">
        <v>1</v>
      </c>
      <c r="F107" s="107" t="s">
        <v>3015</v>
      </c>
      <c r="G107" s="107">
        <v>321.03500000000003</v>
      </c>
      <c r="H107" s="107">
        <v>27.2</v>
      </c>
      <c r="I107" s="107" t="s">
        <v>2952</v>
      </c>
      <c r="J107" s="109">
        <v>1</v>
      </c>
      <c r="K107" s="114">
        <v>28.854037267080749</v>
      </c>
      <c r="L107" s="109">
        <v>15.048623085021973</v>
      </c>
      <c r="M107" s="109">
        <v>0.73839600234968472</v>
      </c>
      <c r="N107" s="372">
        <v>0.67578156972155412</v>
      </c>
      <c r="O107" s="107" t="s">
        <v>3051</v>
      </c>
      <c r="P107" s="403">
        <v>23.920974999999999</v>
      </c>
      <c r="Q107" s="403">
        <v>25.220849999999999</v>
      </c>
      <c r="R107" s="403">
        <v>27.37585</v>
      </c>
      <c r="S107" s="403">
        <v>30.657973814814799</v>
      </c>
      <c r="T107" s="403">
        <v>33.991</v>
      </c>
      <c r="U107" s="403">
        <v>36.14705</v>
      </c>
      <c r="V107" s="403">
        <v>37.293050000000001</v>
      </c>
      <c r="W107" s="403">
        <v>3.3097008727899402</v>
      </c>
      <c r="X107" s="373" t="s">
        <v>4969</v>
      </c>
    </row>
    <row r="108" spans="1:24">
      <c r="A108" s="107" t="s">
        <v>8318</v>
      </c>
      <c r="B108" s="107">
        <v>94</v>
      </c>
      <c r="C108" s="107">
        <v>608</v>
      </c>
      <c r="D108" s="107">
        <v>35</v>
      </c>
      <c r="E108" s="107">
        <v>3</v>
      </c>
      <c r="F108" s="107" t="s">
        <v>2959</v>
      </c>
      <c r="G108" s="107">
        <v>323.83</v>
      </c>
      <c r="H108" s="107">
        <v>58.7455</v>
      </c>
      <c r="I108" s="107" t="s">
        <v>2949</v>
      </c>
      <c r="J108" s="109"/>
      <c r="K108" s="114"/>
      <c r="L108" s="109">
        <v>15.44294261932373</v>
      </c>
      <c r="M108" s="109">
        <v>0.73499894605555904</v>
      </c>
      <c r="N108" s="372">
        <v>0.4286051104911035</v>
      </c>
      <c r="O108" s="107" t="s">
        <v>3051</v>
      </c>
      <c r="P108" s="403">
        <v>23.503</v>
      </c>
      <c r="Q108" s="403">
        <v>24.759</v>
      </c>
      <c r="R108" s="403">
        <v>26.922999999999998</v>
      </c>
      <c r="S108" s="403">
        <v>30.196747111111101</v>
      </c>
      <c r="T108" s="403">
        <v>33.549999999999997</v>
      </c>
      <c r="U108" s="403">
        <v>35.65</v>
      </c>
      <c r="V108" s="403">
        <v>36.823149999999998</v>
      </c>
      <c r="W108" s="403">
        <v>3.30551310892367</v>
      </c>
      <c r="X108" s="373" t="s">
        <v>4969</v>
      </c>
    </row>
    <row r="109" spans="1:24">
      <c r="A109" s="107" t="s">
        <v>8319</v>
      </c>
      <c r="B109" s="107">
        <v>94</v>
      </c>
      <c r="C109" s="107">
        <v>608</v>
      </c>
      <c r="D109" s="107">
        <v>35</v>
      </c>
      <c r="E109" s="107">
        <v>6</v>
      </c>
      <c r="F109" s="107" t="s">
        <v>2946</v>
      </c>
      <c r="G109" s="107">
        <v>327.33</v>
      </c>
      <c r="H109" s="107">
        <v>94.456400000000002</v>
      </c>
      <c r="I109" s="107" t="s">
        <v>2949</v>
      </c>
      <c r="J109" s="109"/>
      <c r="K109" s="114"/>
      <c r="L109" s="109">
        <v>15.74880313873291</v>
      </c>
      <c r="M109" s="109">
        <v>0.70398388265599121</v>
      </c>
      <c r="N109" s="372">
        <v>0.4339698903620306</v>
      </c>
      <c r="O109" s="107" t="s">
        <v>3051</v>
      </c>
      <c r="P109" s="403">
        <v>22.245950000000001</v>
      </c>
      <c r="Q109" s="403">
        <v>23.51895</v>
      </c>
      <c r="R109" s="403">
        <v>25.629850000000001</v>
      </c>
      <c r="S109" s="403">
        <v>28.8518813703704</v>
      </c>
      <c r="T109" s="403">
        <v>32.108150000000002</v>
      </c>
      <c r="U109" s="403">
        <v>34.233049999999999</v>
      </c>
      <c r="V109" s="403">
        <v>35.374025000000003</v>
      </c>
      <c r="W109" s="403">
        <v>3.2398530106835999</v>
      </c>
      <c r="X109" s="373" t="s">
        <v>4969</v>
      </c>
    </row>
    <row r="110" spans="1:24">
      <c r="A110" s="107" t="s">
        <v>8320</v>
      </c>
      <c r="B110" s="107">
        <v>94</v>
      </c>
      <c r="C110" s="107">
        <v>608</v>
      </c>
      <c r="D110" s="107">
        <v>35</v>
      </c>
      <c r="E110" s="107" t="s">
        <v>2945</v>
      </c>
      <c r="F110" s="107" t="s">
        <v>2946</v>
      </c>
      <c r="G110" s="107">
        <v>328.57</v>
      </c>
      <c r="H110" s="107">
        <v>79.370800000000003</v>
      </c>
      <c r="I110" s="107" t="s">
        <v>2949</v>
      </c>
      <c r="J110" s="109"/>
      <c r="K110" s="114"/>
      <c r="L110" s="109">
        <v>16.066535949707031</v>
      </c>
      <c r="M110" s="109">
        <v>0.70159557003498407</v>
      </c>
      <c r="N110" s="372">
        <v>0.42094241657250592</v>
      </c>
      <c r="O110" s="107" t="s">
        <v>3051</v>
      </c>
      <c r="P110" s="403">
        <v>22.254975000000002</v>
      </c>
      <c r="Q110" s="403">
        <v>23.475899999999999</v>
      </c>
      <c r="R110" s="403">
        <v>25.652999999999999</v>
      </c>
      <c r="S110" s="403">
        <v>28.8697038888889</v>
      </c>
      <c r="T110" s="403">
        <v>32.116</v>
      </c>
      <c r="U110" s="403">
        <v>34.252049999999997</v>
      </c>
      <c r="V110" s="403">
        <v>35.373100000000001</v>
      </c>
      <c r="W110" s="403">
        <v>3.2552709054601801</v>
      </c>
      <c r="X110" s="373" t="s">
        <v>4969</v>
      </c>
    </row>
    <row r="111" spans="1:24">
      <c r="A111" s="107" t="s">
        <v>8321</v>
      </c>
      <c r="B111" s="107">
        <v>94</v>
      </c>
      <c r="C111" s="107">
        <v>608</v>
      </c>
      <c r="D111" s="107">
        <v>36</v>
      </c>
      <c r="E111" s="107">
        <v>2</v>
      </c>
      <c r="F111" s="107" t="s">
        <v>3016</v>
      </c>
      <c r="G111" s="107">
        <v>331.55999999999995</v>
      </c>
      <c r="H111" s="107">
        <v>64.949299999999994</v>
      </c>
      <c r="I111" s="107" t="s">
        <v>2949</v>
      </c>
      <c r="J111" s="109"/>
      <c r="K111" s="114"/>
      <c r="L111" s="109">
        <v>16.132289886474609</v>
      </c>
      <c r="M111" s="109">
        <v>0.6980097973926227</v>
      </c>
      <c r="N111" s="372">
        <v>0.40721479827918172</v>
      </c>
      <c r="O111" s="107" t="s">
        <v>3051</v>
      </c>
      <c r="P111" s="403">
        <v>22.266999999999999</v>
      </c>
      <c r="Q111" s="403">
        <v>23.478000000000002</v>
      </c>
      <c r="R111" s="403">
        <v>25.674700000000001</v>
      </c>
      <c r="S111" s="403">
        <v>28.874848666666701</v>
      </c>
      <c r="T111" s="403">
        <v>32.165300000000002</v>
      </c>
      <c r="U111" s="403">
        <v>34.2714</v>
      </c>
      <c r="V111" s="403">
        <v>35.314</v>
      </c>
      <c r="W111" s="403">
        <v>3.2467474866902402</v>
      </c>
      <c r="X111" s="373" t="s">
        <v>4969</v>
      </c>
    </row>
    <row r="112" spans="1:24">
      <c r="A112" s="107" t="s">
        <v>8322</v>
      </c>
      <c r="B112" s="107">
        <v>94</v>
      </c>
      <c r="C112" s="107">
        <v>608</v>
      </c>
      <c r="D112" s="107">
        <v>37</v>
      </c>
      <c r="E112" s="107">
        <v>1</v>
      </c>
      <c r="F112" s="107" t="s">
        <v>3017</v>
      </c>
      <c r="G112" s="107">
        <v>340.15999999999997</v>
      </c>
      <c r="H112" s="107">
        <v>55.7898</v>
      </c>
      <c r="I112" s="107" t="s">
        <v>2949</v>
      </c>
      <c r="J112" s="109"/>
      <c r="K112" s="114"/>
      <c r="L112" s="109">
        <v>16.96491813659668</v>
      </c>
      <c r="M112" s="109">
        <v>0.76053877611436393</v>
      </c>
      <c r="N112" s="372">
        <v>0.64638282241840683</v>
      </c>
      <c r="O112" s="107" t="s">
        <v>3051</v>
      </c>
      <c r="P112" s="403">
        <v>24.745975000000001</v>
      </c>
      <c r="Q112" s="403">
        <v>26.0139</v>
      </c>
      <c r="R112" s="403">
        <v>28.216999999999999</v>
      </c>
      <c r="S112" s="403">
        <v>31.513074592592599</v>
      </c>
      <c r="T112" s="403">
        <v>34.889150000000001</v>
      </c>
      <c r="U112" s="403">
        <v>37.052100000000003</v>
      </c>
      <c r="V112" s="403">
        <v>38.268000000000001</v>
      </c>
      <c r="W112" s="403">
        <v>3.3381893160352498</v>
      </c>
      <c r="X112" s="373" t="s">
        <v>4969</v>
      </c>
    </row>
    <row r="113" spans="1:24">
      <c r="A113" s="107" t="s">
        <v>8323</v>
      </c>
      <c r="B113" s="107">
        <v>94</v>
      </c>
      <c r="C113" s="107">
        <v>608</v>
      </c>
      <c r="D113" s="107">
        <v>37</v>
      </c>
      <c r="E113" s="107">
        <v>3</v>
      </c>
      <c r="F113" s="107" t="s">
        <v>3018</v>
      </c>
      <c r="G113" s="107">
        <v>343.03999999999996</v>
      </c>
      <c r="H113" s="107">
        <v>21.2</v>
      </c>
      <c r="I113" s="107" t="s">
        <v>2952</v>
      </c>
      <c r="J113" s="109">
        <v>1</v>
      </c>
      <c r="K113" s="114">
        <v>28.854037267080749</v>
      </c>
      <c r="L113" s="109">
        <v>17.11199951171875</v>
      </c>
      <c r="M113" s="109">
        <v>0.77675081839845728</v>
      </c>
      <c r="N113" s="372">
        <v>0.41203335260304957</v>
      </c>
      <c r="O113" s="107" t="s">
        <v>3051</v>
      </c>
      <c r="P113" s="403">
        <v>25.557825000000001</v>
      </c>
      <c r="Q113" s="403">
        <v>26.841950000000001</v>
      </c>
      <c r="R113" s="403">
        <v>29.063849999999999</v>
      </c>
      <c r="S113" s="403">
        <v>32.394449148148098</v>
      </c>
      <c r="T113" s="403">
        <v>35.80115</v>
      </c>
      <c r="U113" s="403">
        <v>37.993000000000002</v>
      </c>
      <c r="V113" s="403">
        <v>39.144150000000003</v>
      </c>
      <c r="W113" s="403">
        <v>3.3524509862674798</v>
      </c>
      <c r="X113" s="373" t="s">
        <v>4969</v>
      </c>
    </row>
    <row r="114" spans="1:24">
      <c r="A114" s="107" t="s">
        <v>8324</v>
      </c>
      <c r="B114" s="107">
        <v>94</v>
      </c>
      <c r="C114" s="107">
        <v>608</v>
      </c>
      <c r="D114" s="107">
        <v>37</v>
      </c>
      <c r="E114" s="107">
        <v>6</v>
      </c>
      <c r="F114" s="107" t="s">
        <v>3019</v>
      </c>
      <c r="G114" s="107">
        <v>347.53</v>
      </c>
      <c r="I114" s="107" t="s">
        <v>2952</v>
      </c>
      <c r="J114" s="109"/>
      <c r="K114" s="114"/>
      <c r="L114" s="109">
        <v>17.523752212524414</v>
      </c>
      <c r="M114" s="109">
        <v>0.77503080243671685</v>
      </c>
      <c r="N114" s="372">
        <v>0.48273291884621733</v>
      </c>
      <c r="O114" s="107" t="s">
        <v>3051</v>
      </c>
      <c r="P114" s="403">
        <v>25.528974999999999</v>
      </c>
      <c r="Q114" s="403">
        <v>26.816949999999999</v>
      </c>
      <c r="R114" s="403">
        <v>29.036000000000001</v>
      </c>
      <c r="S114" s="403">
        <v>32.3731937777778</v>
      </c>
      <c r="T114" s="403">
        <v>35.759149999999998</v>
      </c>
      <c r="U114" s="403">
        <v>37.985999999999997</v>
      </c>
      <c r="V114" s="403">
        <v>39.186149999999998</v>
      </c>
      <c r="W114" s="403">
        <v>3.3660945015691999</v>
      </c>
      <c r="X114" s="373" t="s">
        <v>4969</v>
      </c>
    </row>
    <row r="115" spans="1:24">
      <c r="A115" s="107" t="s">
        <v>8325</v>
      </c>
      <c r="B115" s="107">
        <v>94</v>
      </c>
      <c r="C115" s="107">
        <v>608</v>
      </c>
      <c r="D115" s="107">
        <v>37</v>
      </c>
      <c r="E115" s="107">
        <v>6</v>
      </c>
      <c r="F115" s="107" t="s">
        <v>3020</v>
      </c>
      <c r="G115" s="107">
        <v>347.55999999999995</v>
      </c>
      <c r="H115" s="107">
        <v>33</v>
      </c>
      <c r="I115" s="107" t="s">
        <v>2952</v>
      </c>
      <c r="J115" s="109"/>
      <c r="K115" s="114"/>
      <c r="L115" s="109">
        <v>17.526590347290039</v>
      </c>
      <c r="M115" s="109">
        <v>0.80766134592245364</v>
      </c>
      <c r="N115" s="372">
        <v>0.47183450280352635</v>
      </c>
      <c r="O115" s="107" t="s">
        <v>3051</v>
      </c>
      <c r="P115" s="403">
        <v>26.846924999999999</v>
      </c>
      <c r="Q115" s="403">
        <v>28.102799999999998</v>
      </c>
      <c r="R115" s="403">
        <v>30.344999999999999</v>
      </c>
      <c r="S115" s="403">
        <v>33.715867740740698</v>
      </c>
      <c r="T115" s="403">
        <v>37.23115</v>
      </c>
      <c r="U115" s="403">
        <v>39.366100000000003</v>
      </c>
      <c r="V115" s="403">
        <v>40.512025000000001</v>
      </c>
      <c r="W115" s="403">
        <v>3.41289043526226</v>
      </c>
      <c r="X115" s="373" t="s">
        <v>4969</v>
      </c>
    </row>
    <row r="116" spans="1:24">
      <c r="A116" s="107" t="s">
        <v>8326</v>
      </c>
      <c r="B116" s="107">
        <v>94</v>
      </c>
      <c r="C116" s="107">
        <v>608</v>
      </c>
      <c r="D116" s="107">
        <v>38</v>
      </c>
      <c r="E116" s="107">
        <v>2</v>
      </c>
      <c r="F116" s="107" t="s">
        <v>2965</v>
      </c>
      <c r="G116" s="107">
        <v>350.78</v>
      </c>
      <c r="H116" s="107">
        <v>80.685199999999995</v>
      </c>
      <c r="I116" s="107" t="s">
        <v>2949</v>
      </c>
      <c r="J116" s="109"/>
      <c r="K116" s="114"/>
      <c r="L116" s="109">
        <v>17.796297073364258</v>
      </c>
      <c r="M116" s="109">
        <v>0.74489633367943664</v>
      </c>
      <c r="N116" s="372">
        <v>0.57881421035939395</v>
      </c>
      <c r="O116" s="107" t="s">
        <v>3051</v>
      </c>
      <c r="P116" s="403">
        <v>23.834924999999998</v>
      </c>
      <c r="Q116" s="403">
        <v>25.106999999999999</v>
      </c>
      <c r="R116" s="403">
        <v>27.343</v>
      </c>
      <c r="S116" s="403">
        <v>30.5999659259259</v>
      </c>
      <c r="T116" s="403">
        <v>33.912149999999997</v>
      </c>
      <c r="U116" s="403">
        <v>36.052100000000003</v>
      </c>
      <c r="V116" s="403">
        <v>37.169074999999999</v>
      </c>
      <c r="W116" s="403">
        <v>3.2876502327633701</v>
      </c>
      <c r="X116" s="373" t="s">
        <v>4969</v>
      </c>
    </row>
    <row r="117" spans="1:24">
      <c r="A117" s="107" t="s">
        <v>8327</v>
      </c>
      <c r="B117" s="107">
        <v>94</v>
      </c>
      <c r="C117" s="107">
        <v>608</v>
      </c>
      <c r="D117" s="107">
        <v>38</v>
      </c>
      <c r="E117" s="107">
        <v>3</v>
      </c>
      <c r="F117" s="107" t="s">
        <v>3021</v>
      </c>
      <c r="G117" s="107">
        <v>352.21999999999997</v>
      </c>
      <c r="H117" s="107">
        <v>41.132999999999996</v>
      </c>
      <c r="I117" s="107" t="s">
        <v>2949</v>
      </c>
      <c r="J117" s="109"/>
      <c r="K117" s="114"/>
      <c r="L117" s="109">
        <v>17.901451110839844</v>
      </c>
      <c r="M117" s="109">
        <v>0.75583022321531601</v>
      </c>
      <c r="N117" s="372">
        <v>0.65961364870570194</v>
      </c>
      <c r="O117" s="107" t="s">
        <v>3051</v>
      </c>
      <c r="P117" s="403">
        <v>24.843900000000001</v>
      </c>
      <c r="Q117" s="403">
        <v>26.078900000000001</v>
      </c>
      <c r="R117" s="403">
        <v>28.234000000000002</v>
      </c>
      <c r="S117" s="403">
        <v>31.537245148148099</v>
      </c>
      <c r="T117" s="403">
        <v>34.911000000000001</v>
      </c>
      <c r="U117" s="403">
        <v>37.07</v>
      </c>
      <c r="V117" s="403">
        <v>38.275125000000003</v>
      </c>
      <c r="W117" s="403">
        <v>3.3326161603429698</v>
      </c>
      <c r="X117" s="373" t="s">
        <v>4969</v>
      </c>
    </row>
    <row r="118" spans="1:24">
      <c r="A118" s="107" t="s">
        <v>8328</v>
      </c>
      <c r="B118" s="107">
        <v>94</v>
      </c>
      <c r="C118" s="107">
        <v>608</v>
      </c>
      <c r="D118" s="107">
        <v>38</v>
      </c>
      <c r="E118" s="107">
        <v>4</v>
      </c>
      <c r="F118" s="107" t="s">
        <v>2969</v>
      </c>
      <c r="G118" s="107">
        <v>353.78999999999996</v>
      </c>
      <c r="H118" s="107">
        <v>70.0364</v>
      </c>
      <c r="I118" s="107" t="s">
        <v>2949</v>
      </c>
      <c r="J118" s="109"/>
      <c r="K118" s="114"/>
      <c r="L118" s="109">
        <v>18.048376083374023</v>
      </c>
      <c r="M118" s="109">
        <v>0.73500543202518132</v>
      </c>
      <c r="N118" s="372">
        <v>0.40700471442165698</v>
      </c>
      <c r="O118" s="107" t="s">
        <v>3051</v>
      </c>
      <c r="P118" s="403">
        <v>23.893999999999998</v>
      </c>
      <c r="Q118" s="403">
        <v>25.12895</v>
      </c>
      <c r="R118" s="403">
        <v>27.364999999999998</v>
      </c>
      <c r="S118" s="403">
        <v>30.650496888888899</v>
      </c>
      <c r="T118" s="403">
        <v>34.005000000000003</v>
      </c>
      <c r="U118" s="403">
        <v>36.156100000000002</v>
      </c>
      <c r="V118" s="403">
        <v>37.265999999999998</v>
      </c>
      <c r="W118" s="403">
        <v>3.3222232422314102</v>
      </c>
      <c r="X118" s="373" t="s">
        <v>4969</v>
      </c>
    </row>
    <row r="119" spans="1:24">
      <c r="A119" s="107" t="s">
        <v>8329</v>
      </c>
      <c r="B119" s="107">
        <v>94</v>
      </c>
      <c r="C119" s="107">
        <v>608</v>
      </c>
      <c r="D119" s="107">
        <v>38</v>
      </c>
      <c r="E119" s="107">
        <v>5</v>
      </c>
      <c r="F119" s="107" t="s">
        <v>3022</v>
      </c>
      <c r="G119" s="107">
        <v>354.80999999999995</v>
      </c>
      <c r="H119" s="107">
        <v>75.499200000000002</v>
      </c>
      <c r="I119" s="107" t="s">
        <v>2949</v>
      </c>
      <c r="J119" s="109"/>
      <c r="K119" s="114"/>
      <c r="L119" s="109">
        <v>18.073999404907227</v>
      </c>
      <c r="M119" s="109">
        <v>0.7456144773933836</v>
      </c>
      <c r="N119" s="372">
        <v>0.51225293705979036</v>
      </c>
      <c r="O119" s="107" t="s">
        <v>3051</v>
      </c>
      <c r="P119" s="403">
        <v>24.287925000000001</v>
      </c>
      <c r="Q119" s="403">
        <v>25.573899999999998</v>
      </c>
      <c r="R119" s="403">
        <v>27.748999999999999</v>
      </c>
      <c r="S119" s="403">
        <v>31.0468072592593</v>
      </c>
      <c r="T119" s="403">
        <v>34.413150000000002</v>
      </c>
      <c r="U119" s="403">
        <v>36.597099999999998</v>
      </c>
      <c r="V119" s="403">
        <v>37.728074999999997</v>
      </c>
      <c r="W119" s="403">
        <v>3.3261274785428498</v>
      </c>
      <c r="X119" s="373" t="s">
        <v>4970</v>
      </c>
    </row>
    <row r="120" spans="1:24">
      <c r="A120" s="107" t="s">
        <v>8330</v>
      </c>
      <c r="B120" s="107">
        <v>94</v>
      </c>
      <c r="C120" s="107">
        <v>608</v>
      </c>
      <c r="D120" s="107">
        <v>38</v>
      </c>
      <c r="E120" s="107">
        <v>5</v>
      </c>
      <c r="F120" s="107" t="s">
        <v>3023</v>
      </c>
      <c r="G120" s="107">
        <v>355.78999999999996</v>
      </c>
      <c r="H120" s="107">
        <v>48.253</v>
      </c>
      <c r="I120" s="107" t="s">
        <v>2949</v>
      </c>
      <c r="J120" s="109"/>
      <c r="K120" s="114"/>
      <c r="L120" s="109">
        <v>18.141637802124023</v>
      </c>
      <c r="M120" s="109">
        <v>0.75971566203168073</v>
      </c>
      <c r="N120" s="372">
        <v>0.44770243410510363</v>
      </c>
      <c r="O120" s="107" t="s">
        <v>3051</v>
      </c>
      <c r="P120" s="403">
        <v>24.813974999999999</v>
      </c>
      <c r="Q120" s="403">
        <v>26.01595</v>
      </c>
      <c r="R120" s="403">
        <v>28.22185</v>
      </c>
      <c r="S120" s="403">
        <v>31.530945925925899</v>
      </c>
      <c r="T120" s="403">
        <v>34.87115</v>
      </c>
      <c r="U120" s="403">
        <v>37.118049999999997</v>
      </c>
      <c r="V120" s="403">
        <v>38.276000000000003</v>
      </c>
      <c r="W120" s="403">
        <v>3.32729896394373</v>
      </c>
      <c r="X120" s="373" t="s">
        <v>4970</v>
      </c>
    </row>
    <row r="121" spans="1:24">
      <c r="A121" s="107" t="s">
        <v>8331</v>
      </c>
      <c r="B121" s="107">
        <v>94</v>
      </c>
      <c r="C121" s="107">
        <v>608</v>
      </c>
      <c r="D121" s="107">
        <v>38</v>
      </c>
      <c r="E121" s="107">
        <v>6</v>
      </c>
      <c r="F121" s="107" t="s">
        <v>2969</v>
      </c>
      <c r="G121" s="107">
        <v>356.78999999999996</v>
      </c>
      <c r="H121" s="107">
        <v>68.165599999999984</v>
      </c>
      <c r="I121" s="107" t="s">
        <v>2949</v>
      </c>
      <c r="J121" s="109"/>
      <c r="K121" s="114"/>
      <c r="L121" s="109">
        <v>18.223129272460937</v>
      </c>
      <c r="M121" s="109">
        <v>0.72224137814991196</v>
      </c>
      <c r="N121" s="372">
        <v>0.45668915417376266</v>
      </c>
      <c r="O121" s="107" t="s">
        <v>3051</v>
      </c>
      <c r="P121" s="403">
        <v>23.155925</v>
      </c>
      <c r="Q121" s="403">
        <v>24.317</v>
      </c>
      <c r="R121" s="403">
        <v>26.510850000000001</v>
      </c>
      <c r="S121" s="403">
        <v>29.734445481481501</v>
      </c>
      <c r="T121" s="403">
        <v>33.058300000000003</v>
      </c>
      <c r="U121" s="403">
        <v>35.200049999999997</v>
      </c>
      <c r="V121" s="403">
        <v>36.274050000000003</v>
      </c>
      <c r="W121" s="403">
        <v>3.2685365631812</v>
      </c>
      <c r="X121" s="373" t="s">
        <v>4969</v>
      </c>
    </row>
    <row r="122" spans="1:24">
      <c r="A122" s="107" t="s">
        <v>8332</v>
      </c>
      <c r="B122" s="107">
        <v>94</v>
      </c>
      <c r="C122" s="107">
        <v>608</v>
      </c>
      <c r="D122" s="107">
        <v>39</v>
      </c>
      <c r="E122" s="107">
        <v>1</v>
      </c>
      <c r="F122" s="107" t="s">
        <v>3023</v>
      </c>
      <c r="G122" s="107">
        <v>359.39</v>
      </c>
      <c r="H122" s="107">
        <v>78.166199999999975</v>
      </c>
      <c r="I122" s="107" t="s">
        <v>2949</v>
      </c>
      <c r="J122" s="109"/>
      <c r="K122" s="114"/>
      <c r="L122" s="109">
        <v>18.435007095336914</v>
      </c>
      <c r="M122" s="109">
        <v>0.73393085538106428</v>
      </c>
      <c r="N122" s="372">
        <v>0.48133972032584377</v>
      </c>
      <c r="O122" s="107" t="s">
        <v>3051</v>
      </c>
      <c r="P122" s="403">
        <v>23.458974999999999</v>
      </c>
      <c r="Q122" s="403">
        <v>24.776</v>
      </c>
      <c r="R122" s="403">
        <v>26.957999999999998</v>
      </c>
      <c r="S122" s="403">
        <v>30.204202925925902</v>
      </c>
      <c r="T122" s="403">
        <v>33.545000000000002</v>
      </c>
      <c r="U122" s="403">
        <v>35.683</v>
      </c>
      <c r="V122" s="403">
        <v>36.804200000000002</v>
      </c>
      <c r="W122" s="403">
        <v>3.2975618316119202</v>
      </c>
      <c r="X122" s="373" t="s">
        <v>4969</v>
      </c>
    </row>
    <row r="123" spans="1:24">
      <c r="A123" s="107" t="s">
        <v>8333</v>
      </c>
      <c r="B123" s="107">
        <v>94</v>
      </c>
      <c r="C123" s="107">
        <v>608</v>
      </c>
      <c r="D123" s="107">
        <v>39</v>
      </c>
      <c r="E123" s="107">
        <v>2</v>
      </c>
      <c r="F123" s="107" t="s">
        <v>3024</v>
      </c>
      <c r="G123" s="107">
        <v>360.4</v>
      </c>
      <c r="H123" s="107">
        <v>67.530600000000007</v>
      </c>
      <c r="I123" s="107" t="s">
        <v>2949</v>
      </c>
      <c r="J123" s="109"/>
      <c r="K123" s="114"/>
      <c r="L123" s="109">
        <v>18.517311096191406</v>
      </c>
      <c r="M123" s="109">
        <v>0.73793819387044324</v>
      </c>
      <c r="N123" s="372">
        <v>0.41664471635001987</v>
      </c>
      <c r="O123" s="107" t="s">
        <v>3051</v>
      </c>
      <c r="P123" s="403">
        <v>23.970949999999998</v>
      </c>
      <c r="Q123" s="403">
        <v>25.178999999999998</v>
      </c>
      <c r="R123" s="403">
        <v>27.376850000000001</v>
      </c>
      <c r="S123" s="403">
        <v>30.641515592592601</v>
      </c>
      <c r="T123" s="403">
        <v>33.958150000000003</v>
      </c>
      <c r="U123" s="403">
        <v>36.165050000000001</v>
      </c>
      <c r="V123" s="403">
        <v>37.298000000000002</v>
      </c>
      <c r="W123" s="403">
        <v>3.3015155972319299</v>
      </c>
      <c r="X123" s="373" t="s">
        <v>4969</v>
      </c>
    </row>
    <row r="124" spans="1:24">
      <c r="A124" s="107" t="s">
        <v>8334</v>
      </c>
      <c r="B124" s="107">
        <v>94</v>
      </c>
      <c r="C124" s="107">
        <v>608</v>
      </c>
      <c r="D124" s="107">
        <v>39</v>
      </c>
      <c r="E124" s="107">
        <v>3</v>
      </c>
      <c r="F124" s="107" t="s">
        <v>3025</v>
      </c>
      <c r="G124" s="107">
        <v>361.34</v>
      </c>
      <c r="H124" s="107">
        <v>75.859399999999994</v>
      </c>
      <c r="I124" s="107" t="s">
        <v>2949</v>
      </c>
      <c r="J124" s="109"/>
      <c r="K124" s="114"/>
      <c r="L124" s="109">
        <v>18.593912124633789</v>
      </c>
      <c r="M124" s="109">
        <v>0.68592896663581726</v>
      </c>
      <c r="N124" s="372">
        <v>0.61289513565571774</v>
      </c>
      <c r="O124" s="107" t="s">
        <v>3051</v>
      </c>
      <c r="P124" s="403">
        <v>21.876000000000001</v>
      </c>
      <c r="Q124" s="403">
        <v>23.033850000000001</v>
      </c>
      <c r="R124" s="403">
        <v>25.18085</v>
      </c>
      <c r="S124" s="403">
        <v>28.4154307407407</v>
      </c>
      <c r="T124" s="403">
        <v>31.68515</v>
      </c>
      <c r="U124" s="403">
        <v>33.738050000000001</v>
      </c>
      <c r="V124" s="403">
        <v>34.981025000000002</v>
      </c>
      <c r="W124" s="403">
        <v>3.2348427741188299</v>
      </c>
      <c r="X124" s="373" t="s">
        <v>4969</v>
      </c>
    </row>
    <row r="125" spans="1:24">
      <c r="A125" s="107" t="s">
        <v>8335</v>
      </c>
      <c r="B125" s="107">
        <v>94</v>
      </c>
      <c r="C125" s="107">
        <v>608</v>
      </c>
      <c r="D125" s="107">
        <v>39</v>
      </c>
      <c r="E125" s="107">
        <v>3</v>
      </c>
      <c r="F125" s="107" t="s">
        <v>2960</v>
      </c>
      <c r="G125" s="107">
        <v>362.38</v>
      </c>
      <c r="H125" s="107">
        <v>83.909599999999998</v>
      </c>
      <c r="I125" s="107" t="s">
        <v>2949</v>
      </c>
      <c r="J125" s="109"/>
      <c r="K125" s="114"/>
      <c r="L125" s="109">
        <v>18.678665161132813</v>
      </c>
      <c r="M125" s="109">
        <v>0.70404384461010838</v>
      </c>
      <c r="N125" s="372">
        <v>0.71283068640013303</v>
      </c>
      <c r="O125" s="107" t="s">
        <v>3051</v>
      </c>
      <c r="P125" s="403">
        <v>22.230975000000001</v>
      </c>
      <c r="Q125" s="403">
        <v>23.505749999999999</v>
      </c>
      <c r="R125" s="403">
        <v>25.673999999999999</v>
      </c>
      <c r="S125" s="403">
        <v>28.864938148148099</v>
      </c>
      <c r="T125" s="403">
        <v>32.094000000000001</v>
      </c>
      <c r="U125" s="403">
        <v>34.208100000000002</v>
      </c>
      <c r="V125" s="403">
        <v>35.355175000000003</v>
      </c>
      <c r="W125" s="403">
        <v>3.2290639801817602</v>
      </c>
      <c r="X125" s="373" t="s">
        <v>4969</v>
      </c>
    </row>
    <row r="126" spans="1:24">
      <c r="A126" s="107" t="s">
        <v>8336</v>
      </c>
      <c r="B126" s="107">
        <v>94</v>
      </c>
      <c r="C126" s="107">
        <v>608</v>
      </c>
      <c r="D126" s="107">
        <v>39</v>
      </c>
      <c r="E126" s="107">
        <v>4</v>
      </c>
      <c r="F126" s="107" t="s">
        <v>3026</v>
      </c>
      <c r="G126" s="107">
        <v>363.36999999999995</v>
      </c>
      <c r="H126" s="107">
        <v>79.775199999999998</v>
      </c>
      <c r="I126" s="107" t="s">
        <v>2949</v>
      </c>
      <c r="J126" s="109"/>
      <c r="K126" s="114"/>
      <c r="L126" s="109">
        <v>18.773593902587891</v>
      </c>
      <c r="M126" s="109">
        <v>0.80154130697784876</v>
      </c>
      <c r="N126" s="372"/>
      <c r="P126" s="403">
        <v>26.432974999999999</v>
      </c>
      <c r="Q126" s="403">
        <v>27.71575</v>
      </c>
      <c r="R126" s="403">
        <v>29.918849999999999</v>
      </c>
      <c r="S126" s="403">
        <v>33.263042333333303</v>
      </c>
      <c r="T126" s="403">
        <v>36.71</v>
      </c>
      <c r="U126" s="403">
        <v>38.933050000000001</v>
      </c>
      <c r="V126" s="403">
        <v>40.054025000000003</v>
      </c>
      <c r="W126" s="403">
        <v>3.3869815392150699</v>
      </c>
      <c r="X126" s="373" t="s">
        <v>4969</v>
      </c>
    </row>
    <row r="127" spans="1:24">
      <c r="A127" s="107" t="s">
        <v>8337</v>
      </c>
      <c r="B127" s="107">
        <v>94</v>
      </c>
      <c r="C127" s="107">
        <v>608</v>
      </c>
      <c r="D127" s="107">
        <v>39</v>
      </c>
      <c r="E127" s="107" t="s">
        <v>3027</v>
      </c>
      <c r="F127" s="107" t="s">
        <v>3028</v>
      </c>
      <c r="G127" s="107">
        <v>364.31</v>
      </c>
      <c r="H127" s="107">
        <v>36.5</v>
      </c>
      <c r="I127" s="107" t="s">
        <v>2952</v>
      </c>
      <c r="J127" s="109"/>
      <c r="K127" s="114"/>
      <c r="L127" s="109">
        <v>18.871463775634766</v>
      </c>
      <c r="M127" s="109">
        <v>0.76885762275082326</v>
      </c>
      <c r="N127" s="372">
        <v>0.58558274001359156</v>
      </c>
      <c r="O127" s="107" t="s">
        <v>3051</v>
      </c>
      <c r="P127" s="403">
        <v>25.216999999999999</v>
      </c>
      <c r="Q127" s="403">
        <v>26.410799999999998</v>
      </c>
      <c r="R127" s="403">
        <v>28.648700000000002</v>
      </c>
      <c r="S127" s="403">
        <v>31.953573481481499</v>
      </c>
      <c r="T127" s="403">
        <v>35.346150000000002</v>
      </c>
      <c r="U127" s="403">
        <v>37.424050000000001</v>
      </c>
      <c r="V127" s="403">
        <v>38.625050000000002</v>
      </c>
      <c r="W127" s="403">
        <v>3.3260442144915801</v>
      </c>
      <c r="X127" s="373" t="s">
        <v>4969</v>
      </c>
    </row>
    <row r="128" spans="1:24">
      <c r="A128" s="107" t="s">
        <v>8338</v>
      </c>
      <c r="B128" s="107">
        <v>94</v>
      </c>
      <c r="C128" s="107">
        <v>608</v>
      </c>
      <c r="D128" s="107">
        <v>40</v>
      </c>
      <c r="E128" s="107">
        <v>1</v>
      </c>
      <c r="F128" s="107" t="s">
        <v>2970</v>
      </c>
      <c r="G128" s="107">
        <v>367.97999999999996</v>
      </c>
      <c r="H128" s="107">
        <v>70.742300000000014</v>
      </c>
      <c r="I128" s="107" t="s">
        <v>2949</v>
      </c>
      <c r="J128" s="109"/>
      <c r="K128" s="114"/>
      <c r="L128" s="109">
        <v>19.146539688110352</v>
      </c>
      <c r="M128" s="109">
        <v>0.79633656589791624</v>
      </c>
      <c r="N128" s="372">
        <v>0.65999943288097451</v>
      </c>
      <c r="O128" s="107" t="s">
        <v>3051</v>
      </c>
      <c r="P128" s="403">
        <v>26.367000000000001</v>
      </c>
      <c r="Q128" s="403">
        <v>27.705749999999998</v>
      </c>
      <c r="R128" s="403">
        <v>29.902999999999999</v>
      </c>
      <c r="S128" s="403">
        <v>33.273650703703701</v>
      </c>
      <c r="T128" s="403">
        <v>36.728000000000002</v>
      </c>
      <c r="U128" s="403">
        <v>38.935049999999997</v>
      </c>
      <c r="V128" s="403">
        <v>40.043125000000003</v>
      </c>
      <c r="W128" s="403">
        <v>3.38921728582583</v>
      </c>
      <c r="X128" s="373" t="s">
        <v>4969</v>
      </c>
    </row>
    <row r="129" spans="1:24">
      <c r="A129" s="107" t="s">
        <v>8339</v>
      </c>
      <c r="B129" s="107">
        <v>94</v>
      </c>
      <c r="C129" s="107">
        <v>608</v>
      </c>
      <c r="D129" s="107">
        <v>40</v>
      </c>
      <c r="E129" s="107">
        <v>2</v>
      </c>
      <c r="F129" s="107" t="s">
        <v>2963</v>
      </c>
      <c r="G129" s="107">
        <v>370.01</v>
      </c>
      <c r="H129" s="107">
        <v>84.324399999999997</v>
      </c>
      <c r="I129" s="107" t="s">
        <v>2949</v>
      </c>
      <c r="J129" s="109"/>
      <c r="K129" s="114"/>
      <c r="L129" s="109">
        <v>19.296518325805664</v>
      </c>
      <c r="M129" s="109">
        <v>0.79564144305743389</v>
      </c>
      <c r="N129" s="372">
        <v>0.51214275557429001</v>
      </c>
      <c r="O129" s="107" t="s">
        <v>3051</v>
      </c>
      <c r="P129" s="403">
        <v>26.413875000000001</v>
      </c>
      <c r="Q129" s="403">
        <v>27.650950000000002</v>
      </c>
      <c r="R129" s="403">
        <v>29.908999999999999</v>
      </c>
      <c r="S129" s="403">
        <v>33.271808740740703</v>
      </c>
      <c r="T129" s="403">
        <v>36.761150000000001</v>
      </c>
      <c r="U129" s="403">
        <v>38.874049999999997</v>
      </c>
      <c r="V129" s="403">
        <v>39.932000000000002</v>
      </c>
      <c r="W129" s="403">
        <v>3.3930485511628699</v>
      </c>
      <c r="X129" s="373" t="s">
        <v>4969</v>
      </c>
    </row>
    <row r="130" spans="1:24">
      <c r="A130" s="107" t="s">
        <v>8340</v>
      </c>
      <c r="B130" s="107">
        <v>94</v>
      </c>
      <c r="C130" s="107">
        <v>608</v>
      </c>
      <c r="D130" s="107">
        <v>40</v>
      </c>
      <c r="E130" s="107">
        <v>3</v>
      </c>
      <c r="F130" s="107" t="s">
        <v>2970</v>
      </c>
      <c r="G130" s="107">
        <v>370.97999999999996</v>
      </c>
      <c r="H130" s="107">
        <v>70.273399999999995</v>
      </c>
      <c r="I130" s="107" t="s">
        <v>2949</v>
      </c>
      <c r="J130" s="109"/>
      <c r="K130" s="114"/>
      <c r="L130" s="109">
        <v>19.368183135986328</v>
      </c>
      <c r="M130" s="109">
        <v>0.73462307665838256</v>
      </c>
      <c r="N130" s="372">
        <v>0.55383886027779372</v>
      </c>
      <c r="O130" s="107" t="s">
        <v>3051</v>
      </c>
      <c r="P130" s="403">
        <v>23.536000000000001</v>
      </c>
      <c r="Q130" s="403">
        <v>24.735900000000001</v>
      </c>
      <c r="R130" s="403">
        <v>26.916</v>
      </c>
      <c r="S130" s="403">
        <v>30.191111296296299</v>
      </c>
      <c r="T130" s="403">
        <v>33.501150000000003</v>
      </c>
      <c r="U130" s="403">
        <v>35.644100000000002</v>
      </c>
      <c r="V130" s="403">
        <v>36.814999999999998</v>
      </c>
      <c r="W130" s="403">
        <v>3.29770171564626</v>
      </c>
      <c r="X130" s="373" t="s">
        <v>4969</v>
      </c>
    </row>
    <row r="131" spans="1:24">
      <c r="A131" s="107" t="s">
        <v>8341</v>
      </c>
      <c r="B131" s="107">
        <v>94</v>
      </c>
      <c r="C131" s="107">
        <v>608</v>
      </c>
      <c r="D131" s="107">
        <v>40</v>
      </c>
      <c r="E131" s="107">
        <v>3</v>
      </c>
      <c r="F131" s="107" t="s">
        <v>2975</v>
      </c>
      <c r="G131" s="107">
        <v>372.02</v>
      </c>
      <c r="H131" s="107">
        <v>76.534300000000002</v>
      </c>
      <c r="I131" s="107" t="s">
        <v>2949</v>
      </c>
      <c r="J131" s="109"/>
      <c r="K131" s="114"/>
      <c r="L131" s="109">
        <v>19.445018768310547</v>
      </c>
      <c r="M131" s="109">
        <v>0.74013300394204051</v>
      </c>
      <c r="N131" s="372">
        <v>0.56480963658458205</v>
      </c>
      <c r="O131" s="107" t="s">
        <v>3051</v>
      </c>
      <c r="P131" s="403">
        <v>24.004975000000002</v>
      </c>
      <c r="Q131" s="403">
        <v>25.200949999999999</v>
      </c>
      <c r="R131" s="403">
        <v>27.347999999999999</v>
      </c>
      <c r="S131" s="403">
        <v>30.646703259259301</v>
      </c>
      <c r="T131" s="403">
        <v>33.976149999999997</v>
      </c>
      <c r="U131" s="403">
        <v>36.150100000000002</v>
      </c>
      <c r="V131" s="403">
        <v>37.288224999999997</v>
      </c>
      <c r="W131" s="403">
        <v>3.2973873563547</v>
      </c>
      <c r="X131" s="373" t="s">
        <v>4969</v>
      </c>
    </row>
    <row r="132" spans="1:24">
      <c r="A132" s="107" t="s">
        <v>8342</v>
      </c>
      <c r="B132" s="107">
        <v>94</v>
      </c>
      <c r="C132" s="107">
        <v>608</v>
      </c>
      <c r="D132" s="107">
        <v>40</v>
      </c>
      <c r="E132" s="107">
        <v>4</v>
      </c>
      <c r="F132" s="107" t="s">
        <v>3029</v>
      </c>
      <c r="G132" s="107">
        <v>373.375</v>
      </c>
      <c r="H132" s="107">
        <v>36.000199999999992</v>
      </c>
      <c r="I132" s="107" t="s">
        <v>2949</v>
      </c>
      <c r="J132" s="109"/>
      <c r="K132" s="114"/>
      <c r="L132" s="109">
        <v>19.545127868652344</v>
      </c>
      <c r="M132" s="109">
        <v>0.74044025728721785</v>
      </c>
      <c r="N132" s="372"/>
      <c r="P132" s="403">
        <v>23.951000000000001</v>
      </c>
      <c r="Q132" s="403">
        <v>25.113</v>
      </c>
      <c r="R132" s="403">
        <v>27.34985</v>
      </c>
      <c r="S132" s="403">
        <v>30.639837555555602</v>
      </c>
      <c r="T132" s="403">
        <v>33.988149999999997</v>
      </c>
      <c r="U132" s="403">
        <v>36.137</v>
      </c>
      <c r="V132" s="403">
        <v>37.363050000000001</v>
      </c>
      <c r="W132" s="403">
        <v>3.3234007645569599</v>
      </c>
      <c r="X132" s="373" t="s">
        <v>4969</v>
      </c>
    </row>
    <row r="133" spans="1:24">
      <c r="A133" s="107" t="s">
        <v>8343</v>
      </c>
      <c r="B133" s="107">
        <v>94</v>
      </c>
      <c r="C133" s="107">
        <v>608</v>
      </c>
      <c r="D133" s="107">
        <v>41</v>
      </c>
      <c r="E133" s="107">
        <v>3</v>
      </c>
      <c r="F133" s="107" t="s">
        <v>2970</v>
      </c>
      <c r="G133" s="107">
        <v>380.58</v>
      </c>
      <c r="H133" s="107">
        <v>67.337100000000007</v>
      </c>
      <c r="I133" s="107" t="s">
        <v>2949</v>
      </c>
      <c r="J133" s="109"/>
      <c r="K133" s="114"/>
      <c r="L133" s="109">
        <v>19.815879821777344</v>
      </c>
      <c r="M133" s="109">
        <v>0.71097481040149102</v>
      </c>
      <c r="N133" s="372">
        <v>0.52243500276674892</v>
      </c>
      <c r="O133" s="107" t="s">
        <v>3051</v>
      </c>
      <c r="P133" s="403">
        <v>22.740825000000001</v>
      </c>
      <c r="Q133" s="403">
        <v>23.956949999999999</v>
      </c>
      <c r="R133" s="403">
        <v>26.114000000000001</v>
      </c>
      <c r="S133" s="403">
        <v>29.326320925925899</v>
      </c>
      <c r="T133" s="403">
        <v>32.613999999999997</v>
      </c>
      <c r="U133" s="403">
        <v>34.6693</v>
      </c>
      <c r="V133" s="403">
        <v>35.776049999999998</v>
      </c>
      <c r="W133" s="403">
        <v>3.2378277044638102</v>
      </c>
      <c r="X133" s="373" t="s">
        <v>4969</v>
      </c>
    </row>
    <row r="134" spans="1:24">
      <c r="A134" s="107" t="s">
        <v>8344</v>
      </c>
      <c r="B134" s="107">
        <v>94</v>
      </c>
      <c r="C134" s="107">
        <v>608</v>
      </c>
      <c r="D134" s="107">
        <v>41</v>
      </c>
      <c r="E134" s="107">
        <v>4</v>
      </c>
      <c r="F134" s="107" t="s">
        <v>2974</v>
      </c>
      <c r="G134" s="107">
        <v>382</v>
      </c>
      <c r="I134" s="107" t="s">
        <v>2952</v>
      </c>
      <c r="J134" s="109"/>
      <c r="K134" s="114"/>
      <c r="L134" s="109">
        <v>19.849225997924805</v>
      </c>
      <c r="M134" s="109">
        <v>0.69427656302223562</v>
      </c>
      <c r="N134" s="372">
        <v>0.47148513109953649</v>
      </c>
      <c r="O134" s="107" t="s">
        <v>3051</v>
      </c>
      <c r="P134" s="403">
        <v>21.863</v>
      </c>
      <c r="Q134" s="403">
        <v>23.068950000000001</v>
      </c>
      <c r="R134" s="403">
        <v>25.222000000000001</v>
      </c>
      <c r="S134" s="403">
        <v>28.430337925925901</v>
      </c>
      <c r="T134" s="403">
        <v>31.649000000000001</v>
      </c>
      <c r="U134" s="403">
        <v>33.767049999999998</v>
      </c>
      <c r="V134" s="403">
        <v>34.895000000000003</v>
      </c>
      <c r="W134" s="403">
        <v>3.2188276235992701</v>
      </c>
      <c r="X134" s="373" t="s">
        <v>4970</v>
      </c>
    </row>
    <row r="135" spans="1:24">
      <c r="A135" s="107" t="s">
        <v>8345</v>
      </c>
      <c r="B135" s="107">
        <v>94</v>
      </c>
      <c r="C135" s="107">
        <v>608</v>
      </c>
      <c r="D135" s="107">
        <v>41</v>
      </c>
      <c r="E135" s="107">
        <v>5</v>
      </c>
      <c r="F135" s="107" t="s">
        <v>2967</v>
      </c>
      <c r="G135" s="107">
        <v>383.59</v>
      </c>
      <c r="H135" s="107">
        <v>60.235900000000001</v>
      </c>
      <c r="I135" s="107" t="s">
        <v>2949</v>
      </c>
      <c r="J135" s="109"/>
      <c r="K135" s="114"/>
      <c r="L135" s="109">
        <v>19.886564254760742</v>
      </c>
      <c r="M135" s="109">
        <v>0.61664559676283992</v>
      </c>
      <c r="N135" s="372">
        <v>0.6344065966082606</v>
      </c>
      <c r="O135" s="107" t="s">
        <v>3051</v>
      </c>
      <c r="P135" s="403">
        <v>18.920999999999999</v>
      </c>
      <c r="Q135" s="403">
        <v>20.0839</v>
      </c>
      <c r="R135" s="403">
        <v>22.196000000000002</v>
      </c>
      <c r="S135" s="403">
        <v>25.365827222222201</v>
      </c>
      <c r="T135" s="403">
        <v>28.56</v>
      </c>
      <c r="U135" s="403">
        <v>30.581099999999999</v>
      </c>
      <c r="V135" s="403">
        <v>31.653025</v>
      </c>
      <c r="W135" s="403">
        <v>3.1693289769822099</v>
      </c>
      <c r="X135" s="373" t="s">
        <v>4969</v>
      </c>
    </row>
    <row r="136" spans="1:24">
      <c r="A136" s="107" t="s">
        <v>8346</v>
      </c>
      <c r="B136" s="107">
        <v>94</v>
      </c>
      <c r="C136" s="107">
        <v>608</v>
      </c>
      <c r="D136" s="107">
        <v>41</v>
      </c>
      <c r="E136" s="107">
        <v>5</v>
      </c>
      <c r="F136" s="107" t="s">
        <v>3030</v>
      </c>
      <c r="G136" s="107">
        <v>384.57</v>
      </c>
      <c r="H136" s="107">
        <v>81.253</v>
      </c>
      <c r="I136" s="107" t="s">
        <v>2949</v>
      </c>
      <c r="J136" s="109">
        <v>0.93</v>
      </c>
      <c r="K136" s="114">
        <v>24.478864000000002</v>
      </c>
      <c r="L136" s="109">
        <v>19.909578323364258</v>
      </c>
      <c r="M136" s="109">
        <v>0.67279067517911983</v>
      </c>
      <c r="N136" s="372">
        <v>0.55723735404699182</v>
      </c>
      <c r="O136" s="107" t="s">
        <v>3051</v>
      </c>
      <c r="P136" s="403">
        <v>20.991849999999999</v>
      </c>
      <c r="Q136" s="403">
        <v>22.183949999999999</v>
      </c>
      <c r="R136" s="403">
        <v>24.399000000000001</v>
      </c>
      <c r="S136" s="403">
        <v>27.589846999999999</v>
      </c>
      <c r="T136" s="403">
        <v>30.835000000000001</v>
      </c>
      <c r="U136" s="403">
        <v>32.925049999999999</v>
      </c>
      <c r="V136" s="403">
        <v>33.945999999999998</v>
      </c>
      <c r="W136" s="403">
        <v>3.21794691697878</v>
      </c>
      <c r="X136" s="373" t="s">
        <v>4969</v>
      </c>
    </row>
    <row r="137" spans="1:24">
      <c r="A137" s="107" t="s">
        <v>8347</v>
      </c>
      <c r="B137" s="107">
        <v>94</v>
      </c>
      <c r="C137" s="107">
        <v>608</v>
      </c>
      <c r="D137" s="107">
        <v>41</v>
      </c>
      <c r="E137" s="107">
        <v>6</v>
      </c>
      <c r="F137" s="107" t="s">
        <v>2969</v>
      </c>
      <c r="G137" s="107">
        <v>385.59</v>
      </c>
      <c r="H137" s="107">
        <v>80.322699999999998</v>
      </c>
      <c r="I137" s="107" t="s">
        <v>2949</v>
      </c>
      <c r="J137" s="109"/>
      <c r="K137" s="114"/>
      <c r="L137" s="109">
        <v>19.93353271484375</v>
      </c>
      <c r="M137" s="109">
        <v>0.6369018882236881</v>
      </c>
      <c r="N137" s="372">
        <v>0.6285144434822505</v>
      </c>
      <c r="O137" s="107" t="s">
        <v>3051</v>
      </c>
      <c r="P137" s="403">
        <v>19.784949999999998</v>
      </c>
      <c r="Q137" s="403">
        <v>20.929950000000002</v>
      </c>
      <c r="R137" s="403">
        <v>23.01</v>
      </c>
      <c r="S137" s="403">
        <v>26.224456259259298</v>
      </c>
      <c r="T137" s="403">
        <v>29.428000000000001</v>
      </c>
      <c r="U137" s="403">
        <v>31.495049999999999</v>
      </c>
      <c r="V137" s="403">
        <v>32.637025000000001</v>
      </c>
      <c r="W137" s="403">
        <v>3.1832021325153601</v>
      </c>
      <c r="X137" s="373" t="s">
        <v>4969</v>
      </c>
    </row>
    <row r="138" spans="1:24">
      <c r="A138" s="107" t="s">
        <v>8348</v>
      </c>
      <c r="B138" s="107">
        <v>94</v>
      </c>
      <c r="C138" s="107">
        <v>608</v>
      </c>
      <c r="D138" s="107">
        <v>41</v>
      </c>
      <c r="E138" s="107">
        <v>7</v>
      </c>
      <c r="F138" s="107" t="s">
        <v>2964</v>
      </c>
      <c r="G138" s="107">
        <v>386.57</v>
      </c>
      <c r="H138" s="107">
        <v>100.08200000000001</v>
      </c>
      <c r="I138" s="107" t="s">
        <v>2949</v>
      </c>
      <c r="J138" s="109"/>
      <c r="K138" s="114"/>
      <c r="L138" s="109">
        <v>19.956546783447266</v>
      </c>
      <c r="M138" s="109">
        <v>0.69174819337762949</v>
      </c>
      <c r="N138" s="372">
        <v>0.47636089193695103</v>
      </c>
      <c r="O138" s="107" t="s">
        <v>3051</v>
      </c>
      <c r="P138" s="403">
        <v>21.884875000000001</v>
      </c>
      <c r="Q138" s="403">
        <v>23.04</v>
      </c>
      <c r="R138" s="403">
        <v>25.225000000000001</v>
      </c>
      <c r="S138" s="403">
        <v>28.431280000000001</v>
      </c>
      <c r="T138" s="403">
        <v>31.686</v>
      </c>
      <c r="U138" s="403">
        <v>33.788200000000003</v>
      </c>
      <c r="V138" s="403">
        <v>34.875999999999998</v>
      </c>
      <c r="W138" s="403">
        <v>3.2321229449934301</v>
      </c>
      <c r="X138" s="373" t="s">
        <v>4969</v>
      </c>
    </row>
    <row r="139" spans="1:24">
      <c r="A139" s="107" t="s">
        <v>8349</v>
      </c>
      <c r="B139" s="107">
        <v>94</v>
      </c>
      <c r="C139" s="107">
        <v>608</v>
      </c>
      <c r="D139" s="107">
        <v>42</v>
      </c>
      <c r="E139" s="107">
        <v>1</v>
      </c>
      <c r="F139" s="107" t="s">
        <v>2970</v>
      </c>
      <c r="G139" s="107">
        <v>387.17999999999995</v>
      </c>
      <c r="H139" s="107">
        <v>75.472799999999992</v>
      </c>
      <c r="I139" s="107" t="s">
        <v>2949</v>
      </c>
      <c r="J139" s="109"/>
      <c r="K139" s="114"/>
      <c r="L139" s="109">
        <v>19.970870971679687</v>
      </c>
      <c r="M139" s="109">
        <v>0.72633481624281093</v>
      </c>
      <c r="N139" s="372">
        <v>0.48571966471283762</v>
      </c>
      <c r="O139" s="107" t="s">
        <v>3051</v>
      </c>
      <c r="P139" s="403">
        <v>23.511975</v>
      </c>
      <c r="Q139" s="403">
        <v>24.757950000000001</v>
      </c>
      <c r="R139" s="403">
        <v>26.92</v>
      </c>
      <c r="S139" s="403">
        <v>30.2012928518519</v>
      </c>
      <c r="T139" s="403">
        <v>33.540999999999997</v>
      </c>
      <c r="U139" s="403">
        <v>35.689050000000002</v>
      </c>
      <c r="V139" s="403">
        <v>36.774050000000003</v>
      </c>
      <c r="W139" s="403">
        <v>3.2923341041660099</v>
      </c>
      <c r="X139" s="373" t="s">
        <v>4969</v>
      </c>
    </row>
    <row r="140" spans="1:24">
      <c r="A140" s="107" t="s">
        <v>8350</v>
      </c>
      <c r="B140" s="107">
        <v>94</v>
      </c>
      <c r="C140" s="107">
        <v>608</v>
      </c>
      <c r="D140" s="107">
        <v>42</v>
      </c>
      <c r="E140" s="107">
        <v>2</v>
      </c>
      <c r="F140" s="107" t="s">
        <v>3031</v>
      </c>
      <c r="G140" s="107">
        <v>389.09999999999997</v>
      </c>
      <c r="H140" s="107">
        <v>79.718000000000004</v>
      </c>
      <c r="I140" s="107" t="s">
        <v>2949</v>
      </c>
      <c r="J140" s="109"/>
      <c r="K140" s="114"/>
      <c r="L140" s="109">
        <v>20.015958786010742</v>
      </c>
      <c r="M140" s="109">
        <v>0.69537491506103954</v>
      </c>
      <c r="N140" s="372">
        <v>0.46920715722847339</v>
      </c>
      <c r="O140" s="107" t="s">
        <v>3051</v>
      </c>
      <c r="P140" s="403">
        <v>22.301925000000001</v>
      </c>
      <c r="Q140" s="403">
        <v>23.438949999999998</v>
      </c>
      <c r="R140" s="403">
        <v>25.637</v>
      </c>
      <c r="S140" s="403">
        <v>28.8705897037037</v>
      </c>
      <c r="T140" s="403">
        <v>32.180999999999997</v>
      </c>
      <c r="U140" s="403">
        <v>34.240099999999998</v>
      </c>
      <c r="V140" s="403">
        <v>35.322000000000003</v>
      </c>
      <c r="W140" s="403">
        <v>3.2423281635307002</v>
      </c>
      <c r="X140" s="373" t="s">
        <v>4969</v>
      </c>
    </row>
    <row r="141" spans="1:24">
      <c r="A141" s="107" t="s">
        <v>8351</v>
      </c>
      <c r="B141" s="107">
        <v>94</v>
      </c>
      <c r="C141" s="107">
        <v>608</v>
      </c>
      <c r="D141" s="107">
        <v>42</v>
      </c>
      <c r="E141" s="107">
        <v>4</v>
      </c>
      <c r="F141" s="107" t="s">
        <v>3032</v>
      </c>
      <c r="G141" s="107">
        <v>392.21999999999997</v>
      </c>
      <c r="H141" s="107">
        <v>65.971599999999995</v>
      </c>
      <c r="I141" s="107" t="s">
        <v>2949</v>
      </c>
      <c r="J141" s="109"/>
      <c r="K141" s="114"/>
      <c r="L141" s="109">
        <v>20.653038024902344</v>
      </c>
      <c r="M141" s="109">
        <v>0.71298694455579614</v>
      </c>
      <c r="N141" s="372">
        <v>0.45274537877084847</v>
      </c>
      <c r="O141" s="107" t="s">
        <v>3051</v>
      </c>
      <c r="P141" s="403">
        <v>22.754825</v>
      </c>
      <c r="Q141" s="403">
        <v>23.89</v>
      </c>
      <c r="R141" s="403">
        <v>26.075849999999999</v>
      </c>
      <c r="S141" s="403">
        <v>29.326637666666699</v>
      </c>
      <c r="T141" s="403">
        <v>32.633000000000003</v>
      </c>
      <c r="U141" s="403">
        <v>34.700099999999999</v>
      </c>
      <c r="V141" s="403">
        <v>35.8232</v>
      </c>
      <c r="W141" s="403">
        <v>3.2529006002769001</v>
      </c>
      <c r="X141" s="373" t="s">
        <v>4969</v>
      </c>
    </row>
    <row r="142" spans="1:24">
      <c r="A142" s="107" t="s">
        <v>8352</v>
      </c>
      <c r="B142" s="107">
        <v>94</v>
      </c>
      <c r="C142" s="107">
        <v>608</v>
      </c>
      <c r="D142" s="107">
        <v>42</v>
      </c>
      <c r="E142" s="107">
        <v>5</v>
      </c>
      <c r="F142" s="107" t="s">
        <v>2967</v>
      </c>
      <c r="G142" s="107">
        <v>393.19</v>
      </c>
      <c r="H142" s="107">
        <v>86.749400000000009</v>
      </c>
      <c r="I142" s="107" t="s">
        <v>2949</v>
      </c>
      <c r="J142" s="109"/>
      <c r="K142" s="114"/>
      <c r="L142" s="109">
        <v>20.87578010559082</v>
      </c>
      <c r="M142" s="109">
        <v>0.74959426845428012</v>
      </c>
      <c r="N142" s="372">
        <v>0.58785624299089778</v>
      </c>
      <c r="O142" s="107" t="s">
        <v>3051</v>
      </c>
      <c r="P142" s="403">
        <v>24.415975</v>
      </c>
      <c r="Q142" s="403">
        <v>25.581</v>
      </c>
      <c r="R142" s="403">
        <v>27.789000000000001</v>
      </c>
      <c r="S142" s="403">
        <v>31.0608774074074</v>
      </c>
      <c r="T142" s="403">
        <v>34.436999999999998</v>
      </c>
      <c r="U142" s="403">
        <v>36.576050000000002</v>
      </c>
      <c r="V142" s="403">
        <v>37.696125000000002</v>
      </c>
      <c r="W142" s="403">
        <v>3.3134684408812198</v>
      </c>
      <c r="X142" s="373" t="s">
        <v>4969</v>
      </c>
    </row>
    <row r="143" spans="1:24">
      <c r="A143" s="107" t="s">
        <v>8353</v>
      </c>
      <c r="B143" s="107">
        <v>94</v>
      </c>
      <c r="C143" s="107">
        <v>608</v>
      </c>
      <c r="D143" s="107">
        <v>43</v>
      </c>
      <c r="E143" s="107">
        <v>1</v>
      </c>
      <c r="F143" s="107" t="s">
        <v>2970</v>
      </c>
      <c r="G143" s="107">
        <v>396.78</v>
      </c>
      <c r="H143" s="107">
        <v>65.248000000000005</v>
      </c>
      <c r="I143" s="107" t="s">
        <v>2949</v>
      </c>
      <c r="J143" s="109"/>
      <c r="K143" s="114"/>
      <c r="L143" s="109">
        <v>21.232816696166992</v>
      </c>
      <c r="M143" s="109">
        <v>0.73391127549104385</v>
      </c>
      <c r="N143" s="372">
        <v>0.53305359053445056</v>
      </c>
      <c r="O143" s="107" t="s">
        <v>3051</v>
      </c>
      <c r="P143" s="403">
        <v>23.575925000000002</v>
      </c>
      <c r="Q143" s="403">
        <v>24.828900000000001</v>
      </c>
      <c r="R143" s="403">
        <v>26.960999999999999</v>
      </c>
      <c r="S143" s="403">
        <v>30.1891327777778</v>
      </c>
      <c r="T143" s="403">
        <v>33.477150000000002</v>
      </c>
      <c r="U143" s="403">
        <v>35.645049999999998</v>
      </c>
      <c r="V143" s="403">
        <v>36.748049999999999</v>
      </c>
      <c r="W143" s="403">
        <v>3.26672186241758</v>
      </c>
      <c r="X143" s="373" t="s">
        <v>4969</v>
      </c>
    </row>
    <row r="144" spans="1:24">
      <c r="A144" s="107" t="s">
        <v>8354</v>
      </c>
      <c r="B144" s="107">
        <v>94</v>
      </c>
      <c r="C144" s="107">
        <v>608</v>
      </c>
      <c r="D144" s="107">
        <v>43</v>
      </c>
      <c r="E144" s="107">
        <v>1</v>
      </c>
      <c r="F144" s="107" t="s">
        <v>2960</v>
      </c>
      <c r="G144" s="107">
        <v>397.78</v>
      </c>
      <c r="H144" s="107">
        <v>78.361900000000006</v>
      </c>
      <c r="I144" s="107" t="s">
        <v>2949</v>
      </c>
      <c r="J144" s="109"/>
      <c r="K144" s="114"/>
      <c r="L144" s="109">
        <v>21.280605316162109</v>
      </c>
      <c r="M144" s="109">
        <v>0.71244884759456883</v>
      </c>
      <c r="N144" s="372">
        <v>0.60232889128209999</v>
      </c>
      <c r="O144" s="107" t="s">
        <v>3051</v>
      </c>
      <c r="P144" s="403">
        <v>22.651875</v>
      </c>
      <c r="Q144" s="403">
        <v>23.908999999999999</v>
      </c>
      <c r="R144" s="403">
        <v>26.062999999999999</v>
      </c>
      <c r="S144" s="403">
        <v>29.3374795555556</v>
      </c>
      <c r="T144" s="403">
        <v>32.658149999999999</v>
      </c>
      <c r="U144" s="403">
        <v>34.761049999999997</v>
      </c>
      <c r="V144" s="403">
        <v>35.928100000000001</v>
      </c>
      <c r="W144" s="403">
        <v>3.2846721661882201</v>
      </c>
      <c r="X144" s="373" t="s">
        <v>4970</v>
      </c>
    </row>
    <row r="145" spans="1:24">
      <c r="A145" s="107" t="s">
        <v>8355</v>
      </c>
      <c r="B145" s="107">
        <v>94</v>
      </c>
      <c r="C145" s="107">
        <v>608</v>
      </c>
      <c r="D145" s="107">
        <v>43</v>
      </c>
      <c r="E145" s="107">
        <v>2</v>
      </c>
      <c r="F145" s="107" t="s">
        <v>3033</v>
      </c>
      <c r="G145" s="107">
        <v>398.73999999999995</v>
      </c>
      <c r="I145" s="107" t="s">
        <v>2949</v>
      </c>
      <c r="J145" s="109"/>
      <c r="K145" s="114"/>
      <c r="L145" s="109">
        <v>21.326482772827148</v>
      </c>
      <c r="M145" s="109">
        <v>0.72182534340016402</v>
      </c>
      <c r="N145" s="372">
        <v>0.55115792316113987</v>
      </c>
      <c r="O145" s="107" t="s">
        <v>3051</v>
      </c>
      <c r="P145" s="403">
        <v>23.065950000000001</v>
      </c>
      <c r="Q145" s="403">
        <v>24.332750000000001</v>
      </c>
      <c r="R145" s="403">
        <v>26.475999999999999</v>
      </c>
      <c r="S145" s="403">
        <v>29.7542268148148</v>
      </c>
      <c r="T145" s="403">
        <v>33.090150000000001</v>
      </c>
      <c r="U145" s="403">
        <v>35.262</v>
      </c>
      <c r="V145" s="403">
        <v>36.345075000000001</v>
      </c>
      <c r="W145" s="403">
        <v>3.2971652421077899</v>
      </c>
      <c r="X145" s="373" t="s">
        <v>4969</v>
      </c>
    </row>
    <row r="146" spans="1:24">
      <c r="A146" s="107" t="s">
        <v>8356</v>
      </c>
      <c r="B146" s="107">
        <v>94</v>
      </c>
      <c r="C146" s="107">
        <v>608</v>
      </c>
      <c r="D146" s="107">
        <v>43</v>
      </c>
      <c r="E146" s="107">
        <v>3</v>
      </c>
      <c r="F146" s="107" t="s">
        <v>2970</v>
      </c>
      <c r="G146" s="107">
        <v>399.78</v>
      </c>
      <c r="H146" s="107">
        <v>48.6858</v>
      </c>
      <c r="I146" s="107" t="s">
        <v>2949</v>
      </c>
      <c r="J146" s="109"/>
      <c r="K146" s="114"/>
      <c r="L146" s="109">
        <v>21.376184463500977</v>
      </c>
      <c r="M146" s="109">
        <v>0.70675717730174614</v>
      </c>
      <c r="N146" s="372">
        <v>0.49884029515703943</v>
      </c>
      <c r="O146" s="107" t="s">
        <v>3051</v>
      </c>
      <c r="P146" s="403">
        <v>22.676974999999999</v>
      </c>
      <c r="Q146" s="403">
        <v>23.8369</v>
      </c>
      <c r="R146" s="403">
        <v>26.053850000000001</v>
      </c>
      <c r="S146" s="403">
        <v>29.3162956296296</v>
      </c>
      <c r="T146" s="403">
        <v>32.606999999999999</v>
      </c>
      <c r="U146" s="403">
        <v>34.745049999999999</v>
      </c>
      <c r="V146" s="403">
        <v>35.949024999999999</v>
      </c>
      <c r="W146" s="403">
        <v>3.28058486499283</v>
      </c>
      <c r="X146" s="373" t="s">
        <v>4970</v>
      </c>
    </row>
    <row r="147" spans="1:24">
      <c r="A147" s="107" t="s">
        <v>8357</v>
      </c>
      <c r="B147" s="107">
        <v>94</v>
      </c>
      <c r="C147" s="107">
        <v>608</v>
      </c>
      <c r="D147" s="107">
        <v>43</v>
      </c>
      <c r="E147" s="107">
        <v>3</v>
      </c>
      <c r="F147" s="107" t="s">
        <v>3034</v>
      </c>
      <c r="G147" s="107">
        <v>400.78499999999997</v>
      </c>
      <c r="H147" s="107">
        <v>54.475700000000003</v>
      </c>
      <c r="I147" s="107" t="s">
        <v>2949</v>
      </c>
      <c r="J147" s="109">
        <v>1</v>
      </c>
      <c r="K147" s="114">
        <v>28.542000000000002</v>
      </c>
      <c r="L147" s="109">
        <v>21.424211502075195</v>
      </c>
      <c r="M147" s="109">
        <v>0.72794185227698982</v>
      </c>
      <c r="N147" s="372">
        <v>0.70440799181762781</v>
      </c>
      <c r="O147" s="107" t="s">
        <v>3051</v>
      </c>
      <c r="P147" s="403">
        <v>23.578949999999999</v>
      </c>
      <c r="Q147" s="403">
        <v>24.756900000000002</v>
      </c>
      <c r="R147" s="403">
        <v>26.933</v>
      </c>
      <c r="S147" s="403">
        <v>30.189018074074099</v>
      </c>
      <c r="T147" s="403">
        <v>33.488999999999997</v>
      </c>
      <c r="U147" s="403">
        <v>35.667050000000003</v>
      </c>
      <c r="V147" s="403">
        <v>36.832050000000002</v>
      </c>
      <c r="W147" s="403">
        <v>3.2849337427721101</v>
      </c>
      <c r="X147" s="373" t="s">
        <v>4969</v>
      </c>
    </row>
    <row r="148" spans="1:24">
      <c r="A148" s="107" t="s">
        <v>8358</v>
      </c>
      <c r="B148" s="107">
        <v>94</v>
      </c>
      <c r="C148" s="107">
        <v>608</v>
      </c>
      <c r="D148" s="107">
        <v>43</v>
      </c>
      <c r="E148" s="107">
        <v>4</v>
      </c>
      <c r="F148" s="107" t="s">
        <v>3035</v>
      </c>
      <c r="G148" s="107">
        <v>401.69</v>
      </c>
      <c r="H148" s="107">
        <v>64.883099999999999</v>
      </c>
      <c r="I148" s="107" t="s">
        <v>2949</v>
      </c>
      <c r="J148" s="109"/>
      <c r="K148" s="114"/>
      <c r="L148" s="109">
        <v>21.467460632324219</v>
      </c>
      <c r="M148" s="109">
        <v>0.6938283162576967</v>
      </c>
      <c r="N148" s="372">
        <v>0.57886532077057018</v>
      </c>
      <c r="O148" s="107" t="s">
        <v>3051</v>
      </c>
      <c r="P148" s="403">
        <v>21.93685</v>
      </c>
      <c r="Q148" s="403">
        <v>23.065850000000001</v>
      </c>
      <c r="R148" s="403">
        <v>25.217849999999999</v>
      </c>
      <c r="S148" s="403">
        <v>28.452384481481499</v>
      </c>
      <c r="T148" s="403">
        <v>31.748999999999999</v>
      </c>
      <c r="U148" s="403">
        <v>33.809350000000002</v>
      </c>
      <c r="V148" s="403">
        <v>34.968000000000004</v>
      </c>
      <c r="W148" s="403">
        <v>3.2447501332958102</v>
      </c>
      <c r="X148" s="373" t="s">
        <v>4969</v>
      </c>
    </row>
    <row r="149" spans="1:24">
      <c r="A149" s="107" t="s">
        <v>8359</v>
      </c>
      <c r="B149" s="107">
        <v>94</v>
      </c>
      <c r="C149" s="107">
        <v>608</v>
      </c>
      <c r="D149" s="107">
        <v>43</v>
      </c>
      <c r="E149" s="107">
        <v>5</v>
      </c>
      <c r="F149" s="107" t="s">
        <v>3036</v>
      </c>
      <c r="G149" s="107">
        <v>402.83</v>
      </c>
      <c r="H149" s="107">
        <v>85.692499999999995</v>
      </c>
      <c r="I149" s="107" t="s">
        <v>2949</v>
      </c>
      <c r="J149" s="109"/>
      <c r="K149" s="114"/>
      <c r="L149" s="109">
        <v>21.521938323974609</v>
      </c>
      <c r="M149" s="109">
        <v>0.69949178591666816</v>
      </c>
      <c r="N149" s="372">
        <v>0.81503741846176336</v>
      </c>
      <c r="O149" s="107" t="s">
        <v>3051</v>
      </c>
      <c r="P149" s="403">
        <v>22.265875000000001</v>
      </c>
      <c r="Q149" s="403">
        <v>23.474</v>
      </c>
      <c r="R149" s="403">
        <v>25.650849999999998</v>
      </c>
      <c r="S149" s="403">
        <v>28.865229481481499</v>
      </c>
      <c r="T149" s="403">
        <v>32.122</v>
      </c>
      <c r="U149" s="403">
        <v>34.298000000000002</v>
      </c>
      <c r="V149" s="403">
        <v>35.298099999999998</v>
      </c>
      <c r="W149" s="403">
        <v>3.25229380283626</v>
      </c>
      <c r="X149" s="373" t="s">
        <v>4970</v>
      </c>
    </row>
    <row r="150" spans="1:24">
      <c r="A150" s="107" t="s">
        <v>8360</v>
      </c>
      <c r="B150" s="107">
        <v>94</v>
      </c>
      <c r="C150" s="107">
        <v>608</v>
      </c>
      <c r="D150" s="107">
        <v>43</v>
      </c>
      <c r="E150" s="107" t="s">
        <v>2945</v>
      </c>
      <c r="F150" s="107" t="s">
        <v>2946</v>
      </c>
      <c r="G150" s="107">
        <v>403.84999999999997</v>
      </c>
      <c r="H150" s="107">
        <v>52.356000000000009</v>
      </c>
      <c r="I150" s="107" t="s">
        <v>2949</v>
      </c>
      <c r="J150" s="109"/>
      <c r="K150" s="114"/>
      <c r="L150" s="109">
        <v>21.570684432983398</v>
      </c>
      <c r="M150" s="109">
        <v>0.65513191935251069</v>
      </c>
      <c r="N150" s="372">
        <v>0.81592349283990562</v>
      </c>
      <c r="O150" s="107" t="s">
        <v>3051</v>
      </c>
      <c r="P150" s="403">
        <v>20.507999999999999</v>
      </c>
      <c r="Q150" s="403">
        <v>21.725999999999999</v>
      </c>
      <c r="R150" s="403">
        <v>23.918849999999999</v>
      </c>
      <c r="S150" s="403">
        <v>27.110950925925899</v>
      </c>
      <c r="T150" s="403">
        <v>30.32</v>
      </c>
      <c r="U150" s="403">
        <v>32.401000000000003</v>
      </c>
      <c r="V150" s="403">
        <v>33.498024999999998</v>
      </c>
      <c r="W150" s="403">
        <v>3.20686561442816</v>
      </c>
      <c r="X150" s="373" t="s">
        <v>4969</v>
      </c>
    </row>
    <row r="151" spans="1:24">
      <c r="A151" s="107" t="s">
        <v>8361</v>
      </c>
      <c r="B151" s="107">
        <v>94</v>
      </c>
      <c r="C151" s="107">
        <v>608</v>
      </c>
      <c r="D151" s="107">
        <v>44</v>
      </c>
      <c r="E151" s="107">
        <v>2</v>
      </c>
      <c r="F151" s="107" t="s">
        <v>3037</v>
      </c>
      <c r="G151" s="107">
        <v>407.70499999999998</v>
      </c>
      <c r="H151" s="107">
        <v>41.27879999999999</v>
      </c>
      <c r="I151" s="107" t="s">
        <v>2949</v>
      </c>
      <c r="J151" s="109"/>
      <c r="K151" s="114"/>
      <c r="L151" s="109">
        <v>21.754909515380859</v>
      </c>
      <c r="M151" s="109">
        <v>0.67903690292052121</v>
      </c>
      <c r="N151" s="372">
        <v>0.72018048844462312</v>
      </c>
      <c r="O151" s="107" t="s">
        <v>3051</v>
      </c>
      <c r="P151" s="403">
        <v>21.388950000000001</v>
      </c>
      <c r="Q151" s="403">
        <v>22.632999999999999</v>
      </c>
      <c r="R151" s="403">
        <v>24.763850000000001</v>
      </c>
      <c r="S151" s="403">
        <v>27.989558296296298</v>
      </c>
      <c r="T151" s="403">
        <v>31.241</v>
      </c>
      <c r="U151" s="403">
        <v>33.337000000000003</v>
      </c>
      <c r="V151" s="403">
        <v>34.411025000000002</v>
      </c>
      <c r="W151" s="403">
        <v>3.2333105674196601</v>
      </c>
      <c r="X151" s="373" t="s">
        <v>4969</v>
      </c>
    </row>
    <row r="152" spans="1:24">
      <c r="A152" s="107" t="s">
        <v>8362</v>
      </c>
      <c r="B152" s="107">
        <v>94</v>
      </c>
      <c r="C152" s="107">
        <v>608</v>
      </c>
      <c r="D152" s="107">
        <v>44</v>
      </c>
      <c r="E152" s="107">
        <v>2</v>
      </c>
      <c r="F152" s="107" t="s">
        <v>3038</v>
      </c>
      <c r="G152" s="107">
        <v>407.77499999999998</v>
      </c>
      <c r="H152" s="107">
        <v>31.605499999999992</v>
      </c>
      <c r="I152" s="107" t="s">
        <v>2949</v>
      </c>
      <c r="J152" s="109"/>
      <c r="K152" s="114"/>
      <c r="L152" s="109">
        <v>21.758255004882812</v>
      </c>
      <c r="M152" s="109">
        <v>0.62933733926256863</v>
      </c>
      <c r="N152" s="372">
        <v>0.73383594558959087</v>
      </c>
      <c r="O152" s="107" t="s">
        <v>3051</v>
      </c>
      <c r="P152" s="403">
        <v>19.403949999999998</v>
      </c>
      <c r="Q152" s="403">
        <v>20.5259</v>
      </c>
      <c r="R152" s="403">
        <v>22.61185</v>
      </c>
      <c r="S152" s="403">
        <v>25.8027158148148</v>
      </c>
      <c r="T152" s="403">
        <v>28.981999999999999</v>
      </c>
      <c r="U152" s="403">
        <v>31.04815</v>
      </c>
      <c r="V152" s="403">
        <v>32.147024999999999</v>
      </c>
      <c r="W152" s="403">
        <v>3.17066074807892</v>
      </c>
      <c r="X152" s="373" t="s">
        <v>4969</v>
      </c>
    </row>
    <row r="153" spans="1:24">
      <c r="A153" s="107" t="s">
        <v>8363</v>
      </c>
      <c r="B153" s="107">
        <v>94</v>
      </c>
      <c r="C153" s="107">
        <v>608</v>
      </c>
      <c r="D153" s="107">
        <v>44</v>
      </c>
      <c r="E153" s="107">
        <v>3</v>
      </c>
      <c r="F153" s="107" t="s">
        <v>3039</v>
      </c>
      <c r="G153" s="107">
        <v>409.27</v>
      </c>
      <c r="I153" s="107" t="s">
        <v>2949</v>
      </c>
      <c r="J153" s="109"/>
      <c r="K153" s="114"/>
      <c r="L153" s="109">
        <v>22.229223251342773</v>
      </c>
      <c r="M153" s="109">
        <v>0.70248439022779974</v>
      </c>
      <c r="N153" s="372">
        <v>0.83718495887105726</v>
      </c>
      <c r="O153" s="107" t="s">
        <v>3051</v>
      </c>
      <c r="P153" s="403">
        <v>22.279</v>
      </c>
      <c r="Q153" s="403">
        <v>23.482900000000001</v>
      </c>
      <c r="R153" s="403">
        <v>25.662849999999999</v>
      </c>
      <c r="S153" s="403">
        <v>28.8697024444444</v>
      </c>
      <c r="T153" s="403">
        <v>32.122999999999998</v>
      </c>
      <c r="U153" s="403">
        <v>34.200150000000001</v>
      </c>
      <c r="V153" s="403">
        <v>35.285024999999997</v>
      </c>
      <c r="W153" s="403">
        <v>3.2373432982472301</v>
      </c>
      <c r="X153" s="373" t="s">
        <v>4969</v>
      </c>
    </row>
    <row r="154" spans="1:24">
      <c r="A154" s="107" t="s">
        <v>8364</v>
      </c>
      <c r="B154" s="107">
        <v>94</v>
      </c>
      <c r="C154" s="107">
        <v>608</v>
      </c>
      <c r="D154" s="107">
        <v>44</v>
      </c>
      <c r="E154" s="107">
        <v>3</v>
      </c>
      <c r="F154" s="107" t="s">
        <v>3040</v>
      </c>
      <c r="G154" s="107">
        <v>410.30999999999995</v>
      </c>
      <c r="H154" s="107">
        <v>82.476100000000002</v>
      </c>
      <c r="I154" s="107" t="s">
        <v>2949</v>
      </c>
      <c r="J154" s="109"/>
      <c r="K154" s="114"/>
      <c r="L154" s="109">
        <v>22.678457260131836</v>
      </c>
      <c r="M154" s="109">
        <v>0.70435614717284556</v>
      </c>
      <c r="N154" s="372">
        <v>0.74549504256943744</v>
      </c>
      <c r="O154" s="107" t="s">
        <v>3051</v>
      </c>
      <c r="P154" s="403">
        <v>22.312925</v>
      </c>
      <c r="Q154" s="403">
        <v>23.456949999999999</v>
      </c>
      <c r="R154" s="403">
        <v>25.629000000000001</v>
      </c>
      <c r="S154" s="403">
        <v>28.8613289259259</v>
      </c>
      <c r="T154" s="403">
        <v>32.145000000000003</v>
      </c>
      <c r="U154" s="403">
        <v>34.226050000000001</v>
      </c>
      <c r="V154" s="403">
        <v>35.318075</v>
      </c>
      <c r="W154" s="403">
        <v>3.2533140391393198</v>
      </c>
      <c r="X154" s="373" t="s">
        <v>4969</v>
      </c>
    </row>
    <row r="155" spans="1:24">
      <c r="A155" s="107" t="s">
        <v>8365</v>
      </c>
      <c r="B155" s="107">
        <v>94</v>
      </c>
      <c r="C155" s="107">
        <v>608</v>
      </c>
      <c r="D155" s="107">
        <v>44</v>
      </c>
      <c r="E155" s="107">
        <v>4</v>
      </c>
      <c r="F155" s="107" t="s">
        <v>3041</v>
      </c>
      <c r="G155" s="107">
        <v>411.25</v>
      </c>
      <c r="H155" s="107">
        <v>80.578299999999999</v>
      </c>
      <c r="I155" s="107" t="s">
        <v>2949</v>
      </c>
      <c r="J155" s="109"/>
      <c r="K155" s="114"/>
      <c r="L155" s="109">
        <v>23.084491729736328</v>
      </c>
      <c r="M155" s="109">
        <v>0.69755303946248404</v>
      </c>
      <c r="N155" s="372">
        <v>0.7653143436240939</v>
      </c>
      <c r="O155" s="107" t="s">
        <v>3051</v>
      </c>
      <c r="P155" s="403">
        <v>22.334949999999999</v>
      </c>
      <c r="Q155" s="403">
        <v>23.566949999999999</v>
      </c>
      <c r="R155" s="403">
        <v>25.664000000000001</v>
      </c>
      <c r="S155" s="403">
        <v>28.8950709259259</v>
      </c>
      <c r="T155" s="403">
        <v>32.152999999999999</v>
      </c>
      <c r="U155" s="403">
        <v>34.28</v>
      </c>
      <c r="V155" s="403">
        <v>35.371000000000002</v>
      </c>
      <c r="W155" s="403">
        <v>3.2379450197853701</v>
      </c>
      <c r="X155" s="373" t="s">
        <v>4969</v>
      </c>
    </row>
    <row r="156" spans="1:24">
      <c r="A156" s="107" t="s">
        <v>8366</v>
      </c>
      <c r="B156" s="107">
        <v>94</v>
      </c>
      <c r="C156" s="107">
        <v>608</v>
      </c>
      <c r="D156" s="107">
        <v>45</v>
      </c>
      <c r="E156" s="107">
        <v>1</v>
      </c>
      <c r="F156" s="115" t="s">
        <v>3042</v>
      </c>
      <c r="G156" s="107">
        <v>415.78</v>
      </c>
      <c r="H156" s="107">
        <v>40.200000000000003</v>
      </c>
      <c r="I156" s="107" t="s">
        <v>2952</v>
      </c>
      <c r="J156" s="109"/>
      <c r="K156" s="114"/>
      <c r="L156" s="109">
        <v>23.508762359619141</v>
      </c>
      <c r="M156" s="109">
        <v>0.68363195021328593</v>
      </c>
      <c r="N156" s="372">
        <v>0.77169734822585478</v>
      </c>
      <c r="O156" s="107" t="s">
        <v>3051</v>
      </c>
      <c r="P156" s="403">
        <v>21.367975000000001</v>
      </c>
      <c r="Q156" s="403">
        <v>22.556950000000001</v>
      </c>
      <c r="R156" s="403">
        <v>24.78285</v>
      </c>
      <c r="S156" s="403">
        <v>27.9824058148148</v>
      </c>
      <c r="T156" s="403">
        <v>31.241</v>
      </c>
      <c r="U156" s="403">
        <v>33.298999999999999</v>
      </c>
      <c r="V156" s="403">
        <v>34.421100000000003</v>
      </c>
      <c r="W156" s="403">
        <v>3.2357161641051202</v>
      </c>
      <c r="X156" s="373" t="s">
        <v>4969</v>
      </c>
    </row>
    <row r="157" spans="1:24">
      <c r="A157" s="107" t="s">
        <v>8367</v>
      </c>
      <c r="B157" s="107">
        <v>94</v>
      </c>
      <c r="C157" s="107">
        <v>608</v>
      </c>
      <c r="D157" s="107">
        <v>45</v>
      </c>
      <c r="E157" s="107">
        <v>1</v>
      </c>
      <c r="F157" s="115" t="s">
        <v>3043</v>
      </c>
      <c r="G157" s="107">
        <v>415.80999999999995</v>
      </c>
      <c r="H157" s="107">
        <v>20.9</v>
      </c>
      <c r="I157" s="107" t="s">
        <v>2952</v>
      </c>
      <c r="J157" s="109"/>
      <c r="K157" s="114"/>
      <c r="L157" s="109">
        <v>23.511318206787109</v>
      </c>
      <c r="M157" s="109">
        <v>0.6913454404873024</v>
      </c>
      <c r="N157" s="372">
        <v>0.77093625143270483</v>
      </c>
      <c r="O157" s="107" t="s">
        <v>3051</v>
      </c>
      <c r="P157" s="403">
        <v>21.841975000000001</v>
      </c>
      <c r="Q157" s="403">
        <v>23.10295</v>
      </c>
      <c r="R157" s="403">
        <v>25.197849999999999</v>
      </c>
      <c r="S157" s="403">
        <v>28.423138296296301</v>
      </c>
      <c r="T157" s="403">
        <v>31.681000000000001</v>
      </c>
      <c r="U157" s="403">
        <v>33.783099999999997</v>
      </c>
      <c r="V157" s="403">
        <v>34.859000000000002</v>
      </c>
      <c r="W157" s="403">
        <v>3.2336796606832698</v>
      </c>
      <c r="X157" s="373" t="s">
        <v>4969</v>
      </c>
    </row>
    <row r="158" spans="1:24">
      <c r="A158" s="107" t="s">
        <v>8368</v>
      </c>
      <c r="B158" s="107">
        <v>94</v>
      </c>
      <c r="C158" s="107">
        <v>608</v>
      </c>
      <c r="D158" s="107">
        <v>45</v>
      </c>
      <c r="E158" s="107">
        <v>2</v>
      </c>
      <c r="F158" s="107" t="s">
        <v>2967</v>
      </c>
      <c r="G158" s="107">
        <v>417.48999999999995</v>
      </c>
      <c r="H158" s="107">
        <v>69.863600000000005</v>
      </c>
      <c r="I158" s="107" t="s">
        <v>2949</v>
      </c>
      <c r="J158" s="109">
        <v>1</v>
      </c>
      <c r="K158" s="114">
        <v>28.542000000000002</v>
      </c>
      <c r="L158" s="109">
        <v>23.654521942138672</v>
      </c>
      <c r="M158" s="109">
        <v>0.74138688774026551</v>
      </c>
      <c r="N158" s="372">
        <v>0.47795169970775603</v>
      </c>
      <c r="O158" s="107" t="s">
        <v>3051</v>
      </c>
      <c r="P158" s="403">
        <v>24.08595</v>
      </c>
      <c r="Q158" s="403">
        <v>25.241849999999999</v>
      </c>
      <c r="R158" s="403">
        <v>27.402000000000001</v>
      </c>
      <c r="S158" s="403">
        <v>30.653301962962999</v>
      </c>
      <c r="T158" s="403">
        <v>33.966000000000001</v>
      </c>
      <c r="U158" s="403">
        <v>36.163200000000003</v>
      </c>
      <c r="V158" s="403">
        <v>37.303100000000001</v>
      </c>
      <c r="W158" s="403">
        <v>3.2874825272283901</v>
      </c>
      <c r="X158" s="373" t="s">
        <v>4970</v>
      </c>
    </row>
    <row r="159" spans="1:24">
      <c r="A159" s="107" t="s">
        <v>8369</v>
      </c>
      <c r="B159" s="107">
        <v>94</v>
      </c>
      <c r="C159" s="107">
        <v>608</v>
      </c>
      <c r="D159" s="107">
        <v>45</v>
      </c>
      <c r="E159" s="107">
        <v>3</v>
      </c>
      <c r="F159" s="107" t="s">
        <v>3044</v>
      </c>
      <c r="G159" s="107">
        <v>419.53</v>
      </c>
      <c r="H159" s="107">
        <v>52.938900000000004</v>
      </c>
      <c r="I159" s="107" t="s">
        <v>2949</v>
      </c>
      <c r="J159" s="109"/>
      <c r="K159" s="114"/>
      <c r="L159" s="109">
        <v>23.828413009643555</v>
      </c>
      <c r="M159" s="109">
        <v>0.73839563892690396</v>
      </c>
      <c r="N159" s="372">
        <v>0.51925429617345564</v>
      </c>
      <c r="O159" s="107" t="s">
        <v>3051</v>
      </c>
      <c r="P159" s="403">
        <v>23.980975000000001</v>
      </c>
      <c r="Q159" s="403">
        <v>25.1357</v>
      </c>
      <c r="R159" s="403">
        <v>27.352</v>
      </c>
      <c r="S159" s="403">
        <v>30.636803814814801</v>
      </c>
      <c r="T159" s="403">
        <v>33.98115</v>
      </c>
      <c r="U159" s="403">
        <v>36.162149999999997</v>
      </c>
      <c r="V159" s="403">
        <v>37.227024999999998</v>
      </c>
      <c r="W159" s="403">
        <v>3.2975498613302401</v>
      </c>
      <c r="X159" s="373" t="s">
        <v>4970</v>
      </c>
    </row>
    <row r="160" spans="1:24">
      <c r="A160" s="107" t="s">
        <v>8370</v>
      </c>
      <c r="B160" s="107">
        <v>94</v>
      </c>
      <c r="C160" s="107">
        <v>608</v>
      </c>
      <c r="D160" s="107">
        <v>45</v>
      </c>
      <c r="E160" s="107">
        <v>4</v>
      </c>
      <c r="F160" s="107" t="s">
        <v>3045</v>
      </c>
      <c r="G160" s="107">
        <v>421.38</v>
      </c>
      <c r="H160" s="107">
        <v>48.549800000000005</v>
      </c>
      <c r="I160" s="107" t="s">
        <v>2949</v>
      </c>
      <c r="J160" s="109"/>
      <c r="K160" s="114"/>
      <c r="L160" s="109">
        <v>23.986108779907227</v>
      </c>
      <c r="M160" s="109">
        <v>0.74569603100329518</v>
      </c>
      <c r="N160" s="372">
        <v>0.59712804010924692</v>
      </c>
      <c r="O160" s="107" t="s">
        <v>3051</v>
      </c>
      <c r="P160" s="403">
        <v>24.311924999999999</v>
      </c>
      <c r="Q160" s="403">
        <v>25.622900000000001</v>
      </c>
      <c r="R160" s="403">
        <v>27.812000000000001</v>
      </c>
      <c r="S160" s="403">
        <v>31.0644579259259</v>
      </c>
      <c r="T160" s="403">
        <v>34.415999999999997</v>
      </c>
      <c r="U160" s="403">
        <v>36.57</v>
      </c>
      <c r="V160" s="403">
        <v>37.722050000000003</v>
      </c>
      <c r="W160" s="403">
        <v>3.3137195113156799</v>
      </c>
      <c r="X160" s="373" t="s">
        <v>4970</v>
      </c>
    </row>
    <row r="161" spans="1:24">
      <c r="A161" s="107" t="s">
        <v>8371</v>
      </c>
      <c r="B161" s="107">
        <v>94</v>
      </c>
      <c r="C161" s="107">
        <v>608</v>
      </c>
      <c r="D161" s="107">
        <v>45</v>
      </c>
      <c r="E161" s="107">
        <v>5</v>
      </c>
      <c r="F161" s="107" t="s">
        <v>3024</v>
      </c>
      <c r="G161" s="107">
        <v>422.5</v>
      </c>
      <c r="H161" s="107">
        <v>78.27300000000001</v>
      </c>
      <c r="I161" s="107" t="s">
        <v>2949</v>
      </c>
      <c r="J161" s="109"/>
      <c r="K161" s="114"/>
      <c r="L161" s="109">
        <v>24.081577301025391</v>
      </c>
      <c r="M161" s="109">
        <v>0.75582263249259929</v>
      </c>
      <c r="N161" s="372">
        <v>0.8692506298841578</v>
      </c>
      <c r="O161" s="107" t="s">
        <v>3051</v>
      </c>
      <c r="P161" s="403">
        <v>24.785924999999999</v>
      </c>
      <c r="Q161" s="403">
        <v>26.00695</v>
      </c>
      <c r="R161" s="403">
        <v>28.248999999999999</v>
      </c>
      <c r="S161" s="403">
        <v>31.546209629629601</v>
      </c>
      <c r="T161" s="403">
        <v>34.945</v>
      </c>
      <c r="U161" s="403">
        <v>37.07705</v>
      </c>
      <c r="V161" s="403">
        <v>38.175024999999998</v>
      </c>
      <c r="W161" s="403">
        <v>3.3281111968916202</v>
      </c>
      <c r="X161" s="373" t="s">
        <v>4969</v>
      </c>
    </row>
    <row r="162" spans="1:24">
      <c r="A162" s="107" t="s">
        <v>8372</v>
      </c>
      <c r="B162" s="107">
        <v>94</v>
      </c>
      <c r="C162" s="107">
        <v>608</v>
      </c>
      <c r="D162" s="107">
        <v>45</v>
      </c>
      <c r="E162" s="107">
        <v>6</v>
      </c>
      <c r="F162" s="107" t="s">
        <v>3046</v>
      </c>
      <c r="G162" s="107">
        <v>423.5</v>
      </c>
      <c r="H162" s="107">
        <v>56.866200000000006</v>
      </c>
      <c r="I162" s="107" t="s">
        <v>2949</v>
      </c>
      <c r="J162" s="109"/>
      <c r="K162" s="114"/>
      <c r="L162" s="109">
        <v>24.166816711425781</v>
      </c>
      <c r="M162" s="109">
        <v>0.72835026313372142</v>
      </c>
      <c r="N162" s="372">
        <v>0.97265596307123925</v>
      </c>
      <c r="O162" s="107" t="s">
        <v>3051</v>
      </c>
      <c r="P162" s="403">
        <v>23.630875</v>
      </c>
      <c r="Q162" s="403">
        <v>24.786899999999999</v>
      </c>
      <c r="R162" s="403">
        <v>26.931699999999999</v>
      </c>
      <c r="S162" s="403">
        <v>30.181354481481499</v>
      </c>
      <c r="T162" s="403">
        <v>33.478999999999999</v>
      </c>
      <c r="U162" s="403">
        <v>35.636000000000003</v>
      </c>
      <c r="V162" s="403">
        <v>36.774075000000003</v>
      </c>
      <c r="W162" s="403">
        <v>3.27058870741413</v>
      </c>
      <c r="X162" s="373" t="s">
        <v>4969</v>
      </c>
    </row>
    <row r="163" spans="1:24">
      <c r="A163" s="107" t="s">
        <v>8373</v>
      </c>
      <c r="B163" s="107">
        <v>94</v>
      </c>
      <c r="C163" s="107">
        <v>608</v>
      </c>
      <c r="D163" s="107">
        <v>45</v>
      </c>
      <c r="E163" s="107">
        <v>6</v>
      </c>
      <c r="F163" s="107" t="s">
        <v>3047</v>
      </c>
      <c r="G163" s="107">
        <v>424.53</v>
      </c>
      <c r="H163" s="107">
        <v>61.645099999999999</v>
      </c>
      <c r="I163" s="107" t="s">
        <v>2949</v>
      </c>
      <c r="J163" s="109"/>
      <c r="K163" s="114"/>
      <c r="L163" s="109">
        <v>24.254613876342773</v>
      </c>
      <c r="M163" s="109">
        <v>0.74307095315531591</v>
      </c>
      <c r="N163" s="372">
        <v>0.60539815560305332</v>
      </c>
      <c r="O163" s="107" t="s">
        <v>3051</v>
      </c>
      <c r="P163" s="403">
        <v>23.993874999999999</v>
      </c>
      <c r="Q163" s="403">
        <v>25.17595</v>
      </c>
      <c r="R163" s="403">
        <v>27.34085</v>
      </c>
      <c r="S163" s="403">
        <v>30.611983777777802</v>
      </c>
      <c r="T163" s="403">
        <v>33.953000000000003</v>
      </c>
      <c r="U163" s="403">
        <v>36.102049999999998</v>
      </c>
      <c r="V163" s="403">
        <v>37.248199999999997</v>
      </c>
      <c r="W163" s="403">
        <v>3.29309425180683</v>
      </c>
      <c r="X163" s="373" t="s">
        <v>4969</v>
      </c>
    </row>
    <row r="164" spans="1:24">
      <c r="A164" s="107" t="s">
        <v>8374</v>
      </c>
      <c r="B164" s="107">
        <v>94</v>
      </c>
      <c r="C164" s="107">
        <v>608</v>
      </c>
      <c r="D164" s="107">
        <v>48</v>
      </c>
      <c r="E164" s="107">
        <v>1</v>
      </c>
      <c r="F164" s="115" t="s">
        <v>3048</v>
      </c>
      <c r="G164" s="107">
        <v>444.53</v>
      </c>
      <c r="H164" s="107">
        <v>57.2</v>
      </c>
      <c r="I164" s="107" t="s">
        <v>2952</v>
      </c>
      <c r="J164" s="109"/>
      <c r="K164" s="114"/>
      <c r="L164" s="109">
        <v>25.959421157836914</v>
      </c>
      <c r="M164" s="109">
        <v>0.77071633098573011</v>
      </c>
      <c r="N164" s="372">
        <v>0.71888950450175326</v>
      </c>
      <c r="O164" s="107" t="s">
        <v>3051</v>
      </c>
      <c r="P164" s="403">
        <v>25.14395</v>
      </c>
      <c r="Q164" s="403">
        <v>26.408000000000001</v>
      </c>
      <c r="R164" s="403">
        <v>28.614850000000001</v>
      </c>
      <c r="S164" s="403">
        <v>31.9319763703704</v>
      </c>
      <c r="T164" s="403">
        <v>35.356000000000002</v>
      </c>
      <c r="U164" s="403">
        <v>37.506999999999998</v>
      </c>
      <c r="V164" s="403">
        <v>38.637025000000001</v>
      </c>
      <c r="W164" s="403">
        <v>3.3598484977795602</v>
      </c>
      <c r="X164" s="373" t="s">
        <v>4969</v>
      </c>
    </row>
    <row r="165" spans="1:24">
      <c r="A165" s="107" t="s">
        <v>8375</v>
      </c>
      <c r="B165" s="107">
        <v>94</v>
      </c>
      <c r="C165" s="107">
        <v>608</v>
      </c>
      <c r="D165" s="107">
        <v>48</v>
      </c>
      <c r="E165" s="107">
        <v>2</v>
      </c>
      <c r="F165" s="115" t="s">
        <v>3049</v>
      </c>
      <c r="G165" s="107">
        <v>446.1</v>
      </c>
      <c r="I165" s="107" t="s">
        <v>2952</v>
      </c>
      <c r="J165" s="109"/>
      <c r="K165" s="114"/>
      <c r="L165" s="109">
        <v>26.09324836730957</v>
      </c>
      <c r="M165" s="109">
        <v>0.76878219862760744</v>
      </c>
      <c r="N165" s="372"/>
      <c r="P165" s="403">
        <v>25.180975</v>
      </c>
      <c r="Q165" s="403">
        <v>26.406949999999998</v>
      </c>
      <c r="R165" s="403">
        <v>28.61985</v>
      </c>
      <c r="S165" s="403">
        <v>31.942311962963</v>
      </c>
      <c r="T165" s="403">
        <v>35.311999999999998</v>
      </c>
      <c r="U165" s="403">
        <v>37.547049999999999</v>
      </c>
      <c r="V165" s="403">
        <v>38.65605</v>
      </c>
      <c r="W165" s="403">
        <v>3.34208904203755</v>
      </c>
      <c r="X165" s="373" t="s">
        <v>4969</v>
      </c>
    </row>
    <row r="166" spans="1:24">
      <c r="A166" s="107" t="s">
        <v>8376</v>
      </c>
      <c r="B166" s="107">
        <v>94</v>
      </c>
      <c r="C166" s="107">
        <v>608</v>
      </c>
      <c r="D166" s="107">
        <v>48</v>
      </c>
      <c r="E166" s="107">
        <v>4</v>
      </c>
      <c r="F166" s="115" t="s">
        <v>3049</v>
      </c>
      <c r="G166" s="107">
        <v>449.1</v>
      </c>
      <c r="I166" s="107" t="s">
        <v>2952</v>
      </c>
      <c r="J166" s="109"/>
      <c r="K166" s="114"/>
      <c r="L166" s="109">
        <v>26.348970413208008</v>
      </c>
      <c r="M166" s="109">
        <v>0.80326911481978658</v>
      </c>
      <c r="N166" s="372">
        <v>0.74705433616391903</v>
      </c>
      <c r="O166" s="107" t="s">
        <v>3051</v>
      </c>
      <c r="P166" s="403">
        <v>26.37285</v>
      </c>
      <c r="Q166" s="403">
        <v>27.651949999999999</v>
      </c>
      <c r="R166" s="403">
        <v>29.908000000000001</v>
      </c>
      <c r="S166" s="403">
        <v>33.272441999999998</v>
      </c>
      <c r="T166" s="403">
        <v>36.68215</v>
      </c>
      <c r="U166" s="403">
        <v>38.943049999999999</v>
      </c>
      <c r="V166" s="403">
        <v>40.052075000000002</v>
      </c>
      <c r="W166" s="403">
        <v>3.38799088548455</v>
      </c>
      <c r="X166" s="373" t="s">
        <v>4969</v>
      </c>
    </row>
    <row r="167" spans="1:24">
      <c r="A167" s="107" t="s">
        <v>8377</v>
      </c>
      <c r="B167" s="107">
        <v>94</v>
      </c>
      <c r="C167" s="107">
        <v>608</v>
      </c>
      <c r="D167" s="107">
        <v>48</v>
      </c>
      <c r="E167" s="107">
        <v>6</v>
      </c>
      <c r="F167" s="107" t="s">
        <v>3050</v>
      </c>
      <c r="G167" s="107">
        <v>453.03</v>
      </c>
      <c r="I167" s="107" t="s">
        <v>2952</v>
      </c>
      <c r="J167" s="109"/>
      <c r="K167" s="114"/>
      <c r="L167" s="109">
        <v>26.683963775634766</v>
      </c>
      <c r="M167" s="109">
        <v>0.7249275275399476</v>
      </c>
      <c r="N167" s="372">
        <v>0.58161973432415126</v>
      </c>
      <c r="O167" s="107" t="s">
        <v>3051</v>
      </c>
      <c r="P167" s="403">
        <v>23.11195</v>
      </c>
      <c r="Q167" s="403">
        <v>24.349</v>
      </c>
      <c r="R167" s="403">
        <v>26.492850000000001</v>
      </c>
      <c r="S167" s="403">
        <v>29.754803037037</v>
      </c>
      <c r="T167" s="403">
        <v>33.061149999999998</v>
      </c>
      <c r="U167" s="403">
        <v>35.20505</v>
      </c>
      <c r="V167" s="403">
        <v>36.308050000000001</v>
      </c>
      <c r="W167" s="403">
        <v>3.2777104817492102</v>
      </c>
      <c r="X167" s="373" t="s">
        <v>4970</v>
      </c>
    </row>
    <row r="169" spans="1:24">
      <c r="E169" s="112"/>
      <c r="F169" s="112"/>
      <c r="G169" s="112"/>
      <c r="H169" s="112"/>
      <c r="I169" s="112"/>
      <c r="J169" s="111"/>
      <c r="K169" s="116"/>
      <c r="L169" s="113"/>
      <c r="M169" s="112"/>
    </row>
    <row r="170" spans="1:24">
      <c r="E170" s="112"/>
      <c r="F170" s="112"/>
      <c r="G170" s="112"/>
      <c r="H170" s="112"/>
      <c r="I170" s="112"/>
      <c r="J170" s="111"/>
      <c r="K170" s="116"/>
      <c r="L170" s="113"/>
      <c r="M170" s="112"/>
    </row>
    <row r="171" spans="1:24">
      <c r="E171" s="112"/>
      <c r="F171" s="112"/>
      <c r="G171" s="112"/>
      <c r="H171" s="112"/>
      <c r="I171" s="112"/>
      <c r="J171" s="112"/>
      <c r="K171" s="112"/>
      <c r="L171" s="112"/>
      <c r="M171" s="112"/>
    </row>
    <row r="172" spans="1:24">
      <c r="E172" s="112"/>
      <c r="F172" s="112"/>
      <c r="G172" s="112"/>
      <c r="H172" s="112"/>
      <c r="I172" s="112"/>
      <c r="J172" s="116"/>
      <c r="K172" s="116"/>
      <c r="L172" s="112"/>
      <c r="M172" s="112"/>
    </row>
    <row r="174" spans="1:24">
      <c r="J174" s="114"/>
      <c r="K174" s="114"/>
    </row>
  </sheetData>
  <mergeCells count="1">
    <mergeCell ref="P1:W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1"/>
  <sheetViews>
    <sheetView zoomScale="85" zoomScaleNormal="85" workbookViewId="0">
      <pane ySplit="2" topLeftCell="A3" activePane="bottomLeft" state="frozen"/>
      <selection pane="bottomLeft" activeCell="P2" sqref="P1:P1048576"/>
    </sheetView>
  </sheetViews>
  <sheetFormatPr defaultColWidth="8.88671875" defaultRowHeight="10.8"/>
  <cols>
    <col min="1" max="1" width="8.88671875" style="145"/>
    <col min="2" max="2" width="13.109375" style="145" customWidth="1"/>
    <col min="3" max="3" width="8.88671875" style="145" customWidth="1"/>
    <col min="4" max="15" width="8.88671875" style="145"/>
    <col min="16" max="23" width="8.88671875" style="228"/>
    <col min="24" max="24" width="22.109375" style="145" customWidth="1"/>
    <col min="25" max="16384" width="8.88671875" style="145"/>
  </cols>
  <sheetData>
    <row r="1" spans="1:24" ht="16.2" customHeight="1">
      <c r="P1" s="439" t="s">
        <v>9520</v>
      </c>
      <c r="Q1" s="440"/>
      <c r="R1" s="440"/>
      <c r="S1" s="440"/>
      <c r="T1" s="440"/>
      <c r="U1" s="440"/>
      <c r="V1" s="440"/>
      <c r="W1" s="440"/>
    </row>
    <row r="2" spans="1:24" s="66" customFormat="1" ht="22.2" thickBot="1">
      <c r="A2" s="117" t="s">
        <v>5133</v>
      </c>
      <c r="B2" s="117" t="s">
        <v>994</v>
      </c>
      <c r="C2" s="117" t="s">
        <v>995</v>
      </c>
      <c r="D2" s="117" t="s">
        <v>996</v>
      </c>
      <c r="E2" s="117" t="s">
        <v>997</v>
      </c>
      <c r="F2" s="117" t="s">
        <v>246</v>
      </c>
      <c r="G2" s="117" t="s">
        <v>998</v>
      </c>
      <c r="H2" s="117" t="s">
        <v>999</v>
      </c>
      <c r="I2" s="117" t="s">
        <v>1000</v>
      </c>
      <c r="J2" s="117" t="s">
        <v>1001</v>
      </c>
      <c r="K2" s="117" t="s">
        <v>1002</v>
      </c>
      <c r="L2" s="117" t="s">
        <v>1003</v>
      </c>
      <c r="M2" s="117" t="s">
        <v>3076</v>
      </c>
      <c r="N2" s="117" t="s">
        <v>1004</v>
      </c>
      <c r="O2" s="117" t="s">
        <v>5</v>
      </c>
      <c r="P2" s="251">
        <v>2.5000000000000001E-2</v>
      </c>
      <c r="Q2" s="251">
        <v>0.05</v>
      </c>
      <c r="R2" s="251">
        <v>0.15</v>
      </c>
      <c r="S2" s="251" t="s">
        <v>9519</v>
      </c>
      <c r="T2" s="251">
        <v>0.85</v>
      </c>
      <c r="U2" s="251">
        <v>0.95</v>
      </c>
      <c r="V2" s="251">
        <v>0.97499999999999998</v>
      </c>
      <c r="W2" s="251" t="s">
        <v>9518</v>
      </c>
      <c r="X2" s="117" t="s">
        <v>1005</v>
      </c>
    </row>
    <row r="3" spans="1:24" s="130" customFormat="1" ht="15" customHeight="1" thickTop="1">
      <c r="A3" s="130" t="s">
        <v>5134</v>
      </c>
      <c r="B3" s="130" t="s">
        <v>247</v>
      </c>
      <c r="C3" s="130" t="s">
        <v>248</v>
      </c>
      <c r="D3" s="130" t="s">
        <v>249</v>
      </c>
      <c r="E3" s="130" t="s">
        <v>249</v>
      </c>
      <c r="F3" s="130">
        <v>-34.5</v>
      </c>
      <c r="G3" s="130">
        <v>150</v>
      </c>
      <c r="H3" s="130" t="s">
        <v>250</v>
      </c>
      <c r="I3" s="130" t="s">
        <v>251</v>
      </c>
      <c r="K3" s="131" t="s">
        <v>252</v>
      </c>
      <c r="L3" s="133">
        <v>392.17310526315788</v>
      </c>
      <c r="M3" s="132">
        <v>18.3</v>
      </c>
      <c r="N3" s="134"/>
      <c r="O3" s="130" t="s">
        <v>253</v>
      </c>
      <c r="P3" s="403">
        <v>35.2623954375712</v>
      </c>
      <c r="Q3" s="403">
        <v>35.599036760319699</v>
      </c>
      <c r="R3" s="403">
        <v>36.177686236839399</v>
      </c>
      <c r="S3" s="403">
        <v>37.261430633804103</v>
      </c>
      <c r="T3" s="403">
        <v>38.325347012772603</v>
      </c>
      <c r="U3" s="403">
        <v>38.958696174816701</v>
      </c>
      <c r="V3" s="403">
        <v>39.287958492853299</v>
      </c>
      <c r="W3" s="403">
        <v>1.02993242403532</v>
      </c>
      <c r="X3" s="130" t="s">
        <v>254</v>
      </c>
    </row>
    <row r="4" spans="1:24" s="130" customFormat="1" ht="15" customHeight="1">
      <c r="A4" s="130" t="s">
        <v>5135</v>
      </c>
      <c r="B4" s="130" t="s">
        <v>255</v>
      </c>
      <c r="C4" s="130" t="s">
        <v>248</v>
      </c>
      <c r="D4" s="130" t="s">
        <v>249</v>
      </c>
      <c r="E4" s="130" t="s">
        <v>249</v>
      </c>
      <c r="F4" s="130">
        <v>-34.5</v>
      </c>
      <c r="G4" s="130">
        <v>150</v>
      </c>
      <c r="H4" s="130" t="s">
        <v>250</v>
      </c>
      <c r="I4" s="130" t="s">
        <v>251</v>
      </c>
      <c r="K4" s="131" t="s">
        <v>252</v>
      </c>
      <c r="L4" s="133">
        <v>392.52236842105265</v>
      </c>
      <c r="M4" s="132">
        <v>17.79</v>
      </c>
      <c r="N4" s="134">
        <f t="shared" ref="N4:N67" si="0">117.4-4.5*(M4+1)</f>
        <v>32.845000000000013</v>
      </c>
      <c r="O4" s="130" t="s">
        <v>256</v>
      </c>
      <c r="P4" s="403">
        <v>37.230913366745902</v>
      </c>
      <c r="Q4" s="403">
        <v>37.550468509565299</v>
      </c>
      <c r="R4" s="403">
        <v>38.244152315134201</v>
      </c>
      <c r="S4" s="403">
        <v>39.4196477784851</v>
      </c>
      <c r="T4" s="403">
        <v>40.603953032577301</v>
      </c>
      <c r="U4" s="403">
        <v>41.283409901464303</v>
      </c>
      <c r="V4" s="403">
        <v>41.663056648414397</v>
      </c>
      <c r="W4" s="403">
        <v>1.1333696213826201</v>
      </c>
      <c r="X4" s="130" t="s">
        <v>257</v>
      </c>
    </row>
    <row r="5" spans="1:24" s="130" customFormat="1" ht="15" customHeight="1">
      <c r="A5" s="130" t="s">
        <v>5136</v>
      </c>
      <c r="B5" s="130" t="s">
        <v>258</v>
      </c>
      <c r="C5" s="130" t="s">
        <v>248</v>
      </c>
      <c r="D5" s="130" t="s">
        <v>249</v>
      </c>
      <c r="E5" s="130" t="s">
        <v>249</v>
      </c>
      <c r="F5" s="130">
        <v>-34.5</v>
      </c>
      <c r="G5" s="130">
        <v>150</v>
      </c>
      <c r="H5" s="130" t="s">
        <v>259</v>
      </c>
      <c r="I5" s="130" t="s">
        <v>251</v>
      </c>
      <c r="K5" s="131" t="s">
        <v>260</v>
      </c>
      <c r="L5" s="133">
        <v>392.90073684210523</v>
      </c>
      <c r="M5" s="132">
        <v>18.77</v>
      </c>
      <c r="N5" s="134">
        <f t="shared" si="0"/>
        <v>28.435000000000002</v>
      </c>
      <c r="O5" s="130" t="s">
        <v>261</v>
      </c>
      <c r="P5" s="403">
        <v>33.4400265965523</v>
      </c>
      <c r="Q5" s="403">
        <v>33.7202374245418</v>
      </c>
      <c r="R5" s="403">
        <v>34.306236906810199</v>
      </c>
      <c r="S5" s="403">
        <v>35.263452695778298</v>
      </c>
      <c r="T5" s="403">
        <v>36.223776341611398</v>
      </c>
      <c r="U5" s="403">
        <v>36.8214013847724</v>
      </c>
      <c r="V5" s="403">
        <v>37.1041039068459</v>
      </c>
      <c r="W5" s="403">
        <v>0.93980158661734403</v>
      </c>
      <c r="X5" s="130" t="s">
        <v>254</v>
      </c>
    </row>
    <row r="6" spans="1:24" s="130" customFormat="1" ht="15" customHeight="1">
      <c r="A6" s="130" t="s">
        <v>5137</v>
      </c>
      <c r="B6" s="130" t="s">
        <v>262</v>
      </c>
      <c r="C6" s="130" t="s">
        <v>248</v>
      </c>
      <c r="D6" s="130" t="s">
        <v>249</v>
      </c>
      <c r="E6" s="130" t="s">
        <v>249</v>
      </c>
      <c r="F6" s="130">
        <v>-34.5</v>
      </c>
      <c r="G6" s="130">
        <v>150</v>
      </c>
      <c r="H6" s="130" t="s">
        <v>259</v>
      </c>
      <c r="I6" s="130" t="s">
        <v>251</v>
      </c>
      <c r="K6" s="131" t="s">
        <v>260</v>
      </c>
      <c r="L6" s="133">
        <v>393.04626315789477</v>
      </c>
      <c r="M6" s="132">
        <v>19.489999999999998</v>
      </c>
      <c r="N6" s="134">
        <f t="shared" si="0"/>
        <v>25.195000000000007</v>
      </c>
      <c r="O6" s="130" t="s">
        <v>253</v>
      </c>
      <c r="P6" s="403">
        <v>30.666688665025902</v>
      </c>
      <c r="Q6" s="403">
        <v>30.915043524794701</v>
      </c>
      <c r="R6" s="403">
        <v>31.400109432565699</v>
      </c>
      <c r="S6" s="403">
        <v>32.233912446893399</v>
      </c>
      <c r="T6" s="403">
        <v>33.057493092534202</v>
      </c>
      <c r="U6" s="403">
        <v>33.5330635235171</v>
      </c>
      <c r="V6" s="403">
        <v>33.797754843019497</v>
      </c>
      <c r="W6" s="403">
        <v>0.79777429669470901</v>
      </c>
      <c r="X6" s="130" t="s">
        <v>257</v>
      </c>
    </row>
    <row r="7" spans="1:24" s="130" customFormat="1" ht="15" customHeight="1">
      <c r="A7" s="130" t="s">
        <v>5138</v>
      </c>
      <c r="B7" s="130" t="s">
        <v>263</v>
      </c>
      <c r="C7" s="130" t="s">
        <v>248</v>
      </c>
      <c r="D7" s="130" t="s">
        <v>249</v>
      </c>
      <c r="E7" s="130" t="s">
        <v>249</v>
      </c>
      <c r="F7" s="130">
        <v>-34.5</v>
      </c>
      <c r="G7" s="130">
        <v>150</v>
      </c>
      <c r="H7" s="130" t="s">
        <v>250</v>
      </c>
      <c r="I7" s="130" t="s">
        <v>264</v>
      </c>
      <c r="K7" s="131" t="s">
        <v>265</v>
      </c>
      <c r="L7" s="133">
        <v>393.31029473684214</v>
      </c>
      <c r="M7" s="132">
        <v>18.12</v>
      </c>
      <c r="N7" s="134">
        <f t="shared" si="0"/>
        <v>31.36</v>
      </c>
      <c r="O7" s="130" t="s">
        <v>253</v>
      </c>
      <c r="P7" s="403">
        <v>35.9930917045887</v>
      </c>
      <c r="Q7" s="403">
        <v>36.301924892068698</v>
      </c>
      <c r="R7" s="403">
        <v>36.9129201893209</v>
      </c>
      <c r="S7" s="403">
        <v>38.012773855266303</v>
      </c>
      <c r="T7" s="403">
        <v>39.106306629538302</v>
      </c>
      <c r="U7" s="403">
        <v>39.740529104133202</v>
      </c>
      <c r="V7" s="403">
        <v>40.070147380525803</v>
      </c>
      <c r="W7" s="403">
        <v>1.04854534067335</v>
      </c>
      <c r="X7" s="130" t="s">
        <v>254</v>
      </c>
    </row>
    <row r="8" spans="1:24" s="130" customFormat="1" ht="15" customHeight="1">
      <c r="A8" s="130" t="s">
        <v>5139</v>
      </c>
      <c r="B8" s="130" t="s">
        <v>266</v>
      </c>
      <c r="C8" s="130" t="s">
        <v>248</v>
      </c>
      <c r="D8" s="130" t="s">
        <v>249</v>
      </c>
      <c r="E8" s="130" t="s">
        <v>249</v>
      </c>
      <c r="F8" s="130">
        <v>-34.5</v>
      </c>
      <c r="G8" s="130">
        <v>150</v>
      </c>
      <c r="H8" s="130" t="s">
        <v>250</v>
      </c>
      <c r="I8" s="130" t="s">
        <v>264</v>
      </c>
      <c r="K8" s="131" t="s">
        <v>265</v>
      </c>
      <c r="L8" s="133">
        <v>393.61176842105266</v>
      </c>
      <c r="M8" s="132">
        <v>17.920000000000002</v>
      </c>
      <c r="N8" s="134">
        <f t="shared" si="0"/>
        <v>32.259999999999991</v>
      </c>
      <c r="O8" s="130" t="s">
        <v>261</v>
      </c>
      <c r="P8" s="403">
        <v>36.6905427221336</v>
      </c>
      <c r="Q8" s="403">
        <v>37.015659251426001</v>
      </c>
      <c r="R8" s="403">
        <v>37.706112415520799</v>
      </c>
      <c r="S8" s="403">
        <v>38.8562567674524</v>
      </c>
      <c r="T8" s="403">
        <v>40.012716500916298</v>
      </c>
      <c r="U8" s="403">
        <v>40.697098626204799</v>
      </c>
      <c r="V8" s="403">
        <v>41.026385025075498</v>
      </c>
      <c r="W8" s="403">
        <v>1.1121680977086299</v>
      </c>
      <c r="X8" s="130" t="s">
        <v>257</v>
      </c>
    </row>
    <row r="9" spans="1:24" s="130" customFormat="1" ht="15" customHeight="1">
      <c r="A9" s="130" t="s">
        <v>5140</v>
      </c>
      <c r="B9" s="130" t="s">
        <v>267</v>
      </c>
      <c r="C9" s="130" t="s">
        <v>248</v>
      </c>
      <c r="D9" s="130" t="s">
        <v>249</v>
      </c>
      <c r="E9" s="130" t="s">
        <v>249</v>
      </c>
      <c r="F9" s="130">
        <v>-34.5</v>
      </c>
      <c r="G9" s="130">
        <v>150</v>
      </c>
      <c r="H9" s="130" t="s">
        <v>259</v>
      </c>
      <c r="I9" s="130" t="s">
        <v>264</v>
      </c>
      <c r="K9" s="131" t="s">
        <v>265</v>
      </c>
      <c r="L9" s="133">
        <v>393.91324210526318</v>
      </c>
      <c r="M9" s="132">
        <v>18.100000000000001</v>
      </c>
      <c r="N9" s="134">
        <f t="shared" si="0"/>
        <v>31.450000000000003</v>
      </c>
      <c r="O9" s="130" t="s">
        <v>253</v>
      </c>
      <c r="P9" s="403">
        <v>35.970768302506499</v>
      </c>
      <c r="Q9" s="403">
        <v>36.321420198184001</v>
      </c>
      <c r="R9" s="403">
        <v>36.953081158498897</v>
      </c>
      <c r="S9" s="403">
        <v>38.098386166604797</v>
      </c>
      <c r="T9" s="403">
        <v>39.234708876482699</v>
      </c>
      <c r="U9" s="403">
        <v>39.891671642781901</v>
      </c>
      <c r="V9" s="403">
        <v>40.2344941772986</v>
      </c>
      <c r="W9" s="403">
        <v>1.08708975148689</v>
      </c>
      <c r="X9" s="130" t="s">
        <v>257</v>
      </c>
    </row>
    <row r="10" spans="1:24" s="130" customFormat="1" ht="15" customHeight="1">
      <c r="A10" s="130" t="s">
        <v>5141</v>
      </c>
      <c r="B10" s="130" t="s">
        <v>268</v>
      </c>
      <c r="C10" s="130" t="s">
        <v>248</v>
      </c>
      <c r="D10" s="130" t="s">
        <v>249</v>
      </c>
      <c r="E10" s="130" t="s">
        <v>249</v>
      </c>
      <c r="F10" s="130">
        <v>-34.5</v>
      </c>
      <c r="G10" s="130">
        <v>150</v>
      </c>
      <c r="H10" s="130" t="s">
        <v>259</v>
      </c>
      <c r="I10" s="130" t="s">
        <v>264</v>
      </c>
      <c r="K10" s="131" t="s">
        <v>269</v>
      </c>
      <c r="L10" s="133">
        <v>395.97833684210525</v>
      </c>
      <c r="M10" s="132">
        <v>18.82</v>
      </c>
      <c r="N10" s="134">
        <f t="shared" si="0"/>
        <v>28.210000000000008</v>
      </c>
      <c r="O10" s="130" t="s">
        <v>261</v>
      </c>
      <c r="P10" s="403">
        <v>33.221889076542702</v>
      </c>
      <c r="Q10" s="403">
        <v>33.5242814723048</v>
      </c>
      <c r="R10" s="403">
        <v>34.100731913554696</v>
      </c>
      <c r="S10" s="403">
        <v>35.067775633899402</v>
      </c>
      <c r="T10" s="403">
        <v>36.034071281745803</v>
      </c>
      <c r="U10" s="403">
        <v>36.619740128238803</v>
      </c>
      <c r="V10" s="403">
        <v>36.927501268177203</v>
      </c>
      <c r="W10" s="403">
        <v>0.94014154122672899</v>
      </c>
      <c r="X10" s="130" t="s">
        <v>257</v>
      </c>
    </row>
    <row r="11" spans="1:24" s="130" customFormat="1" ht="15" customHeight="1">
      <c r="A11" s="130" t="s">
        <v>5142</v>
      </c>
      <c r="B11" s="130" t="s">
        <v>270</v>
      </c>
      <c r="C11" s="130" t="s">
        <v>248</v>
      </c>
      <c r="D11" s="130" t="s">
        <v>249</v>
      </c>
      <c r="E11" s="130" t="s">
        <v>249</v>
      </c>
      <c r="F11" s="130">
        <v>-34.5</v>
      </c>
      <c r="G11" s="130">
        <v>150</v>
      </c>
      <c r="H11" s="130" t="s">
        <v>250</v>
      </c>
      <c r="I11" s="130" t="s">
        <v>264</v>
      </c>
      <c r="K11" s="131" t="s">
        <v>269</v>
      </c>
      <c r="L11" s="133">
        <v>398.70667368421056</v>
      </c>
      <c r="M11" s="132">
        <v>18.940000000000001</v>
      </c>
      <c r="N11" s="134">
        <f t="shared" si="0"/>
        <v>27.67</v>
      </c>
      <c r="O11" s="130" t="s">
        <v>253</v>
      </c>
      <c r="P11" s="403">
        <v>32.782430486670698</v>
      </c>
      <c r="Q11" s="403">
        <v>33.071422563402699</v>
      </c>
      <c r="R11" s="403">
        <v>33.613024955331802</v>
      </c>
      <c r="S11" s="403">
        <v>34.554339463636701</v>
      </c>
      <c r="T11" s="403">
        <v>35.501487215888702</v>
      </c>
      <c r="U11" s="403">
        <v>36.044886828561502</v>
      </c>
      <c r="V11" s="403">
        <v>36.330776078385803</v>
      </c>
      <c r="W11" s="403">
        <v>0.90934956132437506</v>
      </c>
      <c r="X11" s="130" t="s">
        <v>254</v>
      </c>
    </row>
    <row r="12" spans="1:24" s="130" customFormat="1" ht="15" customHeight="1">
      <c r="A12" s="130" t="s">
        <v>5143</v>
      </c>
      <c r="B12" s="130" t="s">
        <v>271</v>
      </c>
      <c r="C12" s="130" t="s">
        <v>272</v>
      </c>
      <c r="D12" s="130" t="s">
        <v>249</v>
      </c>
      <c r="E12" s="130" t="s">
        <v>249</v>
      </c>
      <c r="F12" s="130">
        <v>-34.5</v>
      </c>
      <c r="G12" s="130">
        <v>150</v>
      </c>
      <c r="H12" s="130" t="s">
        <v>250</v>
      </c>
      <c r="I12" s="130" t="s">
        <v>264</v>
      </c>
      <c r="K12" s="131" t="s">
        <v>273</v>
      </c>
      <c r="L12" s="133">
        <v>401.1787578947368</v>
      </c>
      <c r="M12" s="132">
        <v>18.46</v>
      </c>
      <c r="N12" s="134">
        <f t="shared" si="0"/>
        <v>29.83</v>
      </c>
      <c r="O12" s="130" t="s">
        <v>253</v>
      </c>
      <c r="P12" s="403">
        <v>34.634201531817801</v>
      </c>
      <c r="Q12" s="403">
        <v>34.928199517748297</v>
      </c>
      <c r="R12" s="403">
        <v>35.555276701110799</v>
      </c>
      <c r="S12" s="403">
        <v>36.590118634867999</v>
      </c>
      <c r="T12" s="403">
        <v>37.641235975584003</v>
      </c>
      <c r="U12" s="403">
        <v>38.249645560760101</v>
      </c>
      <c r="V12" s="403">
        <v>38.577990872267499</v>
      </c>
      <c r="W12" s="403">
        <v>1.0093102529671401</v>
      </c>
      <c r="X12" s="130" t="s">
        <v>254</v>
      </c>
    </row>
    <row r="13" spans="1:24" s="130" customFormat="1" ht="15" customHeight="1">
      <c r="A13" s="130" t="s">
        <v>5144</v>
      </c>
      <c r="B13" s="130" t="s">
        <v>274</v>
      </c>
      <c r="C13" s="130" t="s">
        <v>272</v>
      </c>
      <c r="D13" s="130" t="s">
        <v>249</v>
      </c>
      <c r="E13" s="130" t="s">
        <v>249</v>
      </c>
      <c r="F13" s="130">
        <v>-34.5</v>
      </c>
      <c r="G13" s="130">
        <v>150</v>
      </c>
      <c r="H13" s="130" t="s">
        <v>259</v>
      </c>
      <c r="I13" s="130" t="s">
        <v>264</v>
      </c>
      <c r="K13" s="130" t="s">
        <v>3077</v>
      </c>
      <c r="L13" s="133">
        <v>402.97252631578942</v>
      </c>
      <c r="M13" s="132">
        <v>16.690000000000001</v>
      </c>
      <c r="N13" s="134">
        <f t="shared" si="0"/>
        <v>37.795000000000002</v>
      </c>
      <c r="O13" s="130" t="s">
        <v>253</v>
      </c>
      <c r="P13" s="403">
        <v>41.387585373506603</v>
      </c>
      <c r="Q13" s="403">
        <v>41.813331193755502</v>
      </c>
      <c r="R13" s="403">
        <v>42.651021697346998</v>
      </c>
      <c r="S13" s="403">
        <v>44.040335369308302</v>
      </c>
      <c r="T13" s="403">
        <v>45.421212241864403</v>
      </c>
      <c r="U13" s="403">
        <v>46.278292050743403</v>
      </c>
      <c r="V13" s="403">
        <v>46.714356217883598</v>
      </c>
      <c r="W13" s="403">
        <v>1.35902834642541</v>
      </c>
      <c r="X13" s="130" t="s">
        <v>257</v>
      </c>
    </row>
    <row r="14" spans="1:24" s="130" customFormat="1" ht="15" customHeight="1">
      <c r="A14" s="130" t="s">
        <v>5145</v>
      </c>
      <c r="B14" s="130" t="s">
        <v>275</v>
      </c>
      <c r="C14" s="130" t="s">
        <v>272</v>
      </c>
      <c r="D14" s="130" t="s">
        <v>249</v>
      </c>
      <c r="E14" s="130" t="s">
        <v>249</v>
      </c>
      <c r="F14" s="130">
        <v>-34.5</v>
      </c>
      <c r="G14" s="130">
        <v>150</v>
      </c>
      <c r="H14" s="130" t="s">
        <v>259</v>
      </c>
      <c r="I14" s="130" t="s">
        <v>264</v>
      </c>
      <c r="K14" s="130" t="s">
        <v>3077</v>
      </c>
      <c r="L14" s="133">
        <v>403.00267368421055</v>
      </c>
      <c r="M14" s="132">
        <v>17.48</v>
      </c>
      <c r="N14" s="134">
        <f t="shared" si="0"/>
        <v>34.240000000000009</v>
      </c>
      <c r="O14" s="130" t="s">
        <v>253</v>
      </c>
      <c r="P14" s="403">
        <v>38.371196141723701</v>
      </c>
      <c r="Q14" s="403">
        <v>38.766941724967502</v>
      </c>
      <c r="R14" s="403">
        <v>39.494717437789802</v>
      </c>
      <c r="S14" s="403">
        <v>40.731457170998503</v>
      </c>
      <c r="T14" s="403">
        <v>41.986524842964599</v>
      </c>
      <c r="U14" s="403">
        <v>42.724180223504902</v>
      </c>
      <c r="V14" s="403">
        <v>43.093249448989098</v>
      </c>
      <c r="W14" s="403">
        <v>1.2057916411959499</v>
      </c>
      <c r="X14" s="130" t="s">
        <v>257</v>
      </c>
    </row>
    <row r="15" spans="1:24" s="130" customFormat="1" ht="15" customHeight="1">
      <c r="A15" s="130" t="s">
        <v>5146</v>
      </c>
      <c r="B15" s="130" t="s">
        <v>276</v>
      </c>
      <c r="C15" s="130" t="s">
        <v>272</v>
      </c>
      <c r="D15" s="130" t="s">
        <v>249</v>
      </c>
      <c r="E15" s="130" t="s">
        <v>249</v>
      </c>
      <c r="F15" s="130">
        <v>-34.5</v>
      </c>
      <c r="G15" s="130">
        <v>150</v>
      </c>
      <c r="H15" s="130" t="s">
        <v>259</v>
      </c>
      <c r="I15" s="130" t="s">
        <v>264</v>
      </c>
      <c r="K15" s="130" t="s">
        <v>3077</v>
      </c>
      <c r="L15" s="133">
        <v>403.01774736842106</v>
      </c>
      <c r="M15" s="132">
        <v>17.64</v>
      </c>
      <c r="N15" s="134">
        <f t="shared" si="0"/>
        <v>33.52000000000001</v>
      </c>
      <c r="O15" s="130" t="s">
        <v>253</v>
      </c>
      <c r="P15" s="403">
        <v>37.7551952175466</v>
      </c>
      <c r="Q15" s="403">
        <v>38.1152470490021</v>
      </c>
      <c r="R15" s="403">
        <v>38.812216368239</v>
      </c>
      <c r="S15" s="403">
        <v>40.027490271017797</v>
      </c>
      <c r="T15" s="403">
        <v>41.246788185241599</v>
      </c>
      <c r="U15" s="403">
        <v>41.9297997439878</v>
      </c>
      <c r="V15" s="403">
        <v>42.259117381584801</v>
      </c>
      <c r="W15" s="403">
        <v>1.1644973080351699</v>
      </c>
      <c r="X15" s="130" t="s">
        <v>254</v>
      </c>
    </row>
    <row r="16" spans="1:24" s="130" customFormat="1" ht="15" customHeight="1">
      <c r="A16" s="130" t="s">
        <v>5147</v>
      </c>
      <c r="B16" s="130" t="s">
        <v>277</v>
      </c>
      <c r="C16" s="130" t="s">
        <v>272</v>
      </c>
      <c r="D16" s="130" t="s">
        <v>249</v>
      </c>
      <c r="E16" s="130" t="s">
        <v>249</v>
      </c>
      <c r="F16" s="130">
        <v>-34.5</v>
      </c>
      <c r="G16" s="130">
        <v>150</v>
      </c>
      <c r="H16" s="130" t="s">
        <v>250</v>
      </c>
      <c r="I16" s="130" t="s">
        <v>264</v>
      </c>
      <c r="K16" s="130" t="s">
        <v>3077</v>
      </c>
      <c r="L16" s="133">
        <v>403.03282105263156</v>
      </c>
      <c r="M16" s="132">
        <v>18.239999999999998</v>
      </c>
      <c r="N16" s="134">
        <f t="shared" si="0"/>
        <v>30.820000000000007</v>
      </c>
      <c r="O16" s="130" t="s">
        <v>253</v>
      </c>
      <c r="P16" s="403">
        <v>35.453962247705199</v>
      </c>
      <c r="Q16" s="403">
        <v>35.770015362785301</v>
      </c>
      <c r="R16" s="403">
        <v>36.4209355419963</v>
      </c>
      <c r="S16" s="403">
        <v>37.516821511147803</v>
      </c>
      <c r="T16" s="403">
        <v>38.633761153429703</v>
      </c>
      <c r="U16" s="403">
        <v>39.233442836122997</v>
      </c>
      <c r="V16" s="403">
        <v>39.558075848497097</v>
      </c>
      <c r="W16" s="403">
        <v>1.0560654195055501</v>
      </c>
      <c r="X16" s="130" t="s">
        <v>257</v>
      </c>
    </row>
    <row r="17" spans="1:24" s="130" customFormat="1" ht="15" customHeight="1">
      <c r="A17" s="130" t="s">
        <v>5148</v>
      </c>
      <c r="B17" s="130" t="s">
        <v>278</v>
      </c>
      <c r="C17" s="130" t="s">
        <v>272</v>
      </c>
      <c r="D17" s="130" t="s">
        <v>249</v>
      </c>
      <c r="E17" s="130" t="s">
        <v>249</v>
      </c>
      <c r="F17" s="130">
        <v>-34.5</v>
      </c>
      <c r="G17" s="130">
        <v>150</v>
      </c>
      <c r="H17" s="130" t="s">
        <v>250</v>
      </c>
      <c r="I17" s="130" t="s">
        <v>264</v>
      </c>
      <c r="K17" s="131" t="s">
        <v>279</v>
      </c>
      <c r="L17" s="133">
        <v>403.04789473684212</v>
      </c>
      <c r="M17" s="132">
        <v>18.190000000000001</v>
      </c>
      <c r="N17" s="134">
        <f t="shared" si="0"/>
        <v>31.045000000000002</v>
      </c>
      <c r="O17" s="130" t="s">
        <v>261</v>
      </c>
      <c r="P17" s="403">
        <v>35.6876737376043</v>
      </c>
      <c r="Q17" s="403">
        <v>35.988258900846098</v>
      </c>
      <c r="R17" s="403">
        <v>36.621485061898902</v>
      </c>
      <c r="S17" s="403">
        <v>37.733982572050898</v>
      </c>
      <c r="T17" s="403">
        <v>38.830378902991498</v>
      </c>
      <c r="U17" s="403">
        <v>39.5024205360004</v>
      </c>
      <c r="V17" s="403">
        <v>39.8329961758023</v>
      </c>
      <c r="W17" s="403">
        <v>1.06031631883638</v>
      </c>
      <c r="X17" s="130" t="s">
        <v>257</v>
      </c>
    </row>
    <row r="18" spans="1:24" s="130" customFormat="1" ht="15" customHeight="1">
      <c r="A18" s="130" t="s">
        <v>5149</v>
      </c>
      <c r="B18" s="130" t="s">
        <v>280</v>
      </c>
      <c r="C18" s="130" t="s">
        <v>272</v>
      </c>
      <c r="D18" s="130" t="s">
        <v>249</v>
      </c>
      <c r="E18" s="130" t="s">
        <v>249</v>
      </c>
      <c r="F18" s="130">
        <v>-34.5</v>
      </c>
      <c r="G18" s="130">
        <v>150</v>
      </c>
      <c r="H18" s="130" t="s">
        <v>250</v>
      </c>
      <c r="I18" s="130" t="s">
        <v>264</v>
      </c>
      <c r="K18" s="131" t="s">
        <v>279</v>
      </c>
      <c r="L18" s="133">
        <v>403.12326315789477</v>
      </c>
      <c r="M18" s="132">
        <v>18.059999999999999</v>
      </c>
      <c r="N18" s="134">
        <f t="shared" si="0"/>
        <v>31.63000000000001</v>
      </c>
      <c r="O18" s="130" t="s">
        <v>253</v>
      </c>
      <c r="P18" s="403">
        <v>36.092715889409497</v>
      </c>
      <c r="Q18" s="403">
        <v>36.4556932959701</v>
      </c>
      <c r="R18" s="403">
        <v>37.135075424670497</v>
      </c>
      <c r="S18" s="403">
        <v>38.267265382696898</v>
      </c>
      <c r="T18" s="403">
        <v>39.409616922568098</v>
      </c>
      <c r="U18" s="403">
        <v>40.069220958549103</v>
      </c>
      <c r="V18" s="403">
        <v>40.433685423008598</v>
      </c>
      <c r="W18" s="403">
        <v>1.0971142086752801</v>
      </c>
      <c r="X18" s="130" t="s">
        <v>254</v>
      </c>
    </row>
    <row r="19" spans="1:24" s="130" customFormat="1" ht="15" customHeight="1">
      <c r="A19" s="130" t="s">
        <v>5150</v>
      </c>
      <c r="B19" s="130" t="s">
        <v>281</v>
      </c>
      <c r="C19" s="130" t="s">
        <v>282</v>
      </c>
      <c r="D19" s="130" t="s">
        <v>249</v>
      </c>
      <c r="E19" s="130" t="s">
        <v>249</v>
      </c>
      <c r="F19" s="130">
        <v>-34.5</v>
      </c>
      <c r="G19" s="130">
        <v>150</v>
      </c>
      <c r="H19" s="130" t="s">
        <v>250</v>
      </c>
      <c r="I19" s="130" t="s">
        <v>264</v>
      </c>
      <c r="K19" s="130" t="s">
        <v>3078</v>
      </c>
      <c r="L19" s="133">
        <v>405.00747368421054</v>
      </c>
      <c r="M19" s="132">
        <v>18.41</v>
      </c>
      <c r="N19" s="134">
        <f t="shared" si="0"/>
        <v>30.055000000000007</v>
      </c>
      <c r="O19" s="130" t="s">
        <v>253</v>
      </c>
      <c r="P19" s="403">
        <v>34.847631007183303</v>
      </c>
      <c r="Q19" s="403">
        <v>35.134107076372899</v>
      </c>
      <c r="R19" s="403">
        <v>35.721146011277199</v>
      </c>
      <c r="S19" s="403">
        <v>36.799686257245099</v>
      </c>
      <c r="T19" s="403">
        <v>37.868452376397002</v>
      </c>
      <c r="U19" s="403">
        <v>38.476769682836697</v>
      </c>
      <c r="V19" s="403">
        <v>38.811879033553701</v>
      </c>
      <c r="W19" s="403">
        <v>1.0221379298973601</v>
      </c>
      <c r="X19" s="130" t="s">
        <v>254</v>
      </c>
    </row>
    <row r="20" spans="1:24" s="130" customFormat="1" ht="15" customHeight="1">
      <c r="A20" s="130" t="s">
        <v>5151</v>
      </c>
      <c r="B20" s="130" t="s">
        <v>283</v>
      </c>
      <c r="C20" s="130" t="s">
        <v>282</v>
      </c>
      <c r="D20" s="130" t="s">
        <v>249</v>
      </c>
      <c r="E20" s="130" t="s">
        <v>249</v>
      </c>
      <c r="F20" s="130">
        <v>-34.5</v>
      </c>
      <c r="G20" s="130">
        <v>150</v>
      </c>
      <c r="H20" s="130" t="s">
        <v>250</v>
      </c>
      <c r="I20" s="130" t="s">
        <v>264</v>
      </c>
      <c r="K20" s="130" t="s">
        <v>3078</v>
      </c>
      <c r="L20" s="133">
        <v>405.00747368421054</v>
      </c>
      <c r="M20" s="132">
        <v>18.45</v>
      </c>
      <c r="N20" s="134">
        <f t="shared" si="0"/>
        <v>29.875000000000014</v>
      </c>
      <c r="O20" s="130" t="s">
        <v>253</v>
      </c>
      <c r="P20" s="403">
        <v>34.6645083469502</v>
      </c>
      <c r="Q20" s="403">
        <v>34.952891102369698</v>
      </c>
      <c r="R20" s="403">
        <v>35.558636092619402</v>
      </c>
      <c r="S20" s="403">
        <v>36.6211703854039</v>
      </c>
      <c r="T20" s="403">
        <v>37.662155780838397</v>
      </c>
      <c r="U20" s="403">
        <v>38.279572453128701</v>
      </c>
      <c r="V20" s="403">
        <v>38.5990987751887</v>
      </c>
      <c r="W20" s="403">
        <v>1.00854498864275</v>
      </c>
      <c r="X20" s="130" t="s">
        <v>254</v>
      </c>
    </row>
    <row r="21" spans="1:24" s="130" customFormat="1" ht="15" customHeight="1">
      <c r="A21" s="130" t="s">
        <v>5152</v>
      </c>
      <c r="B21" s="130" t="s">
        <v>284</v>
      </c>
      <c r="C21" s="130" t="s">
        <v>272</v>
      </c>
      <c r="D21" s="130" t="s">
        <v>249</v>
      </c>
      <c r="E21" s="130" t="s">
        <v>249</v>
      </c>
      <c r="F21" s="130">
        <v>-34.5</v>
      </c>
      <c r="G21" s="130">
        <v>150</v>
      </c>
      <c r="H21" s="130" t="s">
        <v>259</v>
      </c>
      <c r="I21" s="130" t="s">
        <v>264</v>
      </c>
      <c r="K21" s="130" t="s">
        <v>3079</v>
      </c>
      <c r="L21" s="133">
        <v>405.48983157894736</v>
      </c>
      <c r="M21" s="132">
        <v>18.04</v>
      </c>
      <c r="N21" s="134">
        <f t="shared" si="0"/>
        <v>31.720000000000013</v>
      </c>
      <c r="O21" s="130" t="s">
        <v>261</v>
      </c>
      <c r="P21" s="403">
        <v>36.237759534289502</v>
      </c>
      <c r="Q21" s="403">
        <v>36.556722204337703</v>
      </c>
      <c r="R21" s="403">
        <v>37.221367372198898</v>
      </c>
      <c r="S21" s="403">
        <v>38.363537158288104</v>
      </c>
      <c r="T21" s="403">
        <v>39.4984379344939</v>
      </c>
      <c r="U21" s="403">
        <v>40.171916976587397</v>
      </c>
      <c r="V21" s="403">
        <v>40.524074170193501</v>
      </c>
      <c r="W21" s="403">
        <v>1.0992970199576999</v>
      </c>
      <c r="X21" s="130" t="s">
        <v>257</v>
      </c>
    </row>
    <row r="22" spans="1:24" s="130" customFormat="1" ht="15" customHeight="1">
      <c r="A22" s="130" t="s">
        <v>5153</v>
      </c>
      <c r="B22" s="130" t="s">
        <v>285</v>
      </c>
      <c r="C22" s="130" t="s">
        <v>286</v>
      </c>
      <c r="D22" s="130" t="s">
        <v>249</v>
      </c>
      <c r="E22" s="130" t="s">
        <v>249</v>
      </c>
      <c r="F22" s="130">
        <v>-34.5</v>
      </c>
      <c r="G22" s="130">
        <v>150</v>
      </c>
      <c r="H22" s="130" t="s">
        <v>250</v>
      </c>
      <c r="I22" s="130" t="s">
        <v>264</v>
      </c>
      <c r="K22" s="131" t="s">
        <v>287</v>
      </c>
      <c r="L22" s="133">
        <v>405.5501263157895</v>
      </c>
      <c r="M22" s="132">
        <v>19.04</v>
      </c>
      <c r="N22" s="134">
        <f t="shared" si="0"/>
        <v>27.220000000000013</v>
      </c>
      <c r="O22" s="130" t="s">
        <v>253</v>
      </c>
      <c r="P22" s="403">
        <v>32.375679010552098</v>
      </c>
      <c r="Q22" s="403">
        <v>32.6634978551944</v>
      </c>
      <c r="R22" s="403">
        <v>33.205766410841697</v>
      </c>
      <c r="S22" s="403">
        <v>34.146010995742699</v>
      </c>
      <c r="T22" s="403">
        <v>35.090159522881898</v>
      </c>
      <c r="U22" s="403">
        <v>35.638445374263398</v>
      </c>
      <c r="V22" s="403">
        <v>35.9198357875486</v>
      </c>
      <c r="W22" s="403">
        <v>0.90387814460142701</v>
      </c>
      <c r="X22" s="130" t="s">
        <v>257</v>
      </c>
    </row>
    <row r="23" spans="1:24" s="130" customFormat="1" ht="15" customHeight="1">
      <c r="A23" s="130" t="s">
        <v>5154</v>
      </c>
      <c r="B23" s="130" t="s">
        <v>288</v>
      </c>
      <c r="C23" s="130" t="s">
        <v>286</v>
      </c>
      <c r="D23" s="130" t="s">
        <v>249</v>
      </c>
      <c r="E23" s="130" t="s">
        <v>249</v>
      </c>
      <c r="F23" s="130">
        <v>-34.5</v>
      </c>
      <c r="G23" s="130">
        <v>150</v>
      </c>
      <c r="H23" s="130" t="s">
        <v>259</v>
      </c>
      <c r="I23" s="130" t="s">
        <v>264</v>
      </c>
      <c r="K23" s="131" t="s">
        <v>287</v>
      </c>
      <c r="L23" s="133">
        <v>405.68578947368422</v>
      </c>
      <c r="M23" s="132">
        <v>19.100000000000001</v>
      </c>
      <c r="N23" s="134">
        <f t="shared" si="0"/>
        <v>26.950000000000003</v>
      </c>
      <c r="O23" s="130" t="s">
        <v>253</v>
      </c>
      <c r="P23" s="403">
        <v>32.136987777372397</v>
      </c>
      <c r="Q23" s="403">
        <v>32.424721089974199</v>
      </c>
      <c r="R23" s="403">
        <v>32.973464216794603</v>
      </c>
      <c r="S23" s="403">
        <v>33.882274246129299</v>
      </c>
      <c r="T23" s="403">
        <v>34.774222202695803</v>
      </c>
      <c r="U23" s="403">
        <v>35.299495215213099</v>
      </c>
      <c r="V23" s="403">
        <v>35.557062155580098</v>
      </c>
      <c r="W23" s="403">
        <v>0.87341762729852801</v>
      </c>
      <c r="X23" s="130" t="s">
        <v>257</v>
      </c>
    </row>
    <row r="24" spans="1:24" s="130" customFormat="1" ht="15" customHeight="1">
      <c r="A24" s="130" t="s">
        <v>5155</v>
      </c>
      <c r="B24" s="130" t="s">
        <v>289</v>
      </c>
      <c r="C24" s="130" t="s">
        <v>286</v>
      </c>
      <c r="D24" s="130" t="s">
        <v>249</v>
      </c>
      <c r="E24" s="130" t="s">
        <v>249</v>
      </c>
      <c r="F24" s="130">
        <v>-34.5</v>
      </c>
      <c r="G24" s="130">
        <v>150</v>
      </c>
      <c r="H24" s="130" t="s">
        <v>250</v>
      </c>
      <c r="I24" s="130" t="s">
        <v>264</v>
      </c>
      <c r="K24" s="131" t="s">
        <v>287</v>
      </c>
      <c r="L24" s="133">
        <v>405.70086315789473</v>
      </c>
      <c r="M24" s="132">
        <v>19.12</v>
      </c>
      <c r="N24" s="134">
        <f t="shared" si="0"/>
        <v>26.86</v>
      </c>
      <c r="O24" s="130" t="s">
        <v>253</v>
      </c>
      <c r="P24" s="403">
        <v>32.091985083082903</v>
      </c>
      <c r="Q24" s="403">
        <v>32.351321861890803</v>
      </c>
      <c r="R24" s="403">
        <v>32.883078003324897</v>
      </c>
      <c r="S24" s="403">
        <v>33.787682835452699</v>
      </c>
      <c r="T24" s="403">
        <v>34.687595653208902</v>
      </c>
      <c r="U24" s="403">
        <v>35.205893558465498</v>
      </c>
      <c r="V24" s="403">
        <v>35.483380192178799</v>
      </c>
      <c r="W24" s="403">
        <v>0.86942740227596205</v>
      </c>
      <c r="X24" s="130" t="s">
        <v>257</v>
      </c>
    </row>
    <row r="25" spans="1:24" s="130" customFormat="1" ht="15" customHeight="1">
      <c r="A25" s="130" t="s">
        <v>5156</v>
      </c>
      <c r="B25" s="130" t="s">
        <v>290</v>
      </c>
      <c r="C25" s="130" t="s">
        <v>286</v>
      </c>
      <c r="D25" s="130" t="s">
        <v>249</v>
      </c>
      <c r="E25" s="130" t="s">
        <v>249</v>
      </c>
      <c r="F25" s="130">
        <v>-34.5</v>
      </c>
      <c r="G25" s="130">
        <v>150</v>
      </c>
      <c r="H25" s="130" t="s">
        <v>250</v>
      </c>
      <c r="I25" s="130" t="s">
        <v>264</v>
      </c>
      <c r="K25" s="131" t="s">
        <v>287</v>
      </c>
      <c r="L25" s="133">
        <v>406.4394736842105</v>
      </c>
      <c r="M25" s="132">
        <v>19.100000000000001</v>
      </c>
      <c r="N25" s="134">
        <f t="shared" si="0"/>
        <v>26.950000000000003</v>
      </c>
      <c r="O25" s="130" t="s">
        <v>261</v>
      </c>
      <c r="P25" s="403">
        <v>32.110698611168097</v>
      </c>
      <c r="Q25" s="403">
        <v>32.416197693744401</v>
      </c>
      <c r="R25" s="403">
        <v>32.976136688801098</v>
      </c>
      <c r="S25" s="403">
        <v>33.872263670120901</v>
      </c>
      <c r="T25" s="403">
        <v>34.776867608968502</v>
      </c>
      <c r="U25" s="403">
        <v>35.333441385509403</v>
      </c>
      <c r="V25" s="403">
        <v>35.611286607415103</v>
      </c>
      <c r="W25" s="403">
        <v>0.87891006908886804</v>
      </c>
      <c r="X25" s="130" t="s">
        <v>254</v>
      </c>
    </row>
    <row r="26" spans="1:24" s="130" customFormat="1" ht="15" customHeight="1">
      <c r="A26" s="130" t="s">
        <v>5157</v>
      </c>
      <c r="B26" s="130" t="s">
        <v>291</v>
      </c>
      <c r="C26" s="130" t="s">
        <v>286</v>
      </c>
      <c r="D26" s="130" t="s">
        <v>249</v>
      </c>
      <c r="E26" s="130" t="s">
        <v>249</v>
      </c>
      <c r="F26" s="130">
        <v>-34.5</v>
      </c>
      <c r="G26" s="130">
        <v>150</v>
      </c>
      <c r="H26" s="130" t="s">
        <v>259</v>
      </c>
      <c r="I26" s="130" t="s">
        <v>264</v>
      </c>
      <c r="K26" s="131" t="s">
        <v>287</v>
      </c>
      <c r="L26" s="133">
        <v>406.51484210526314</v>
      </c>
      <c r="M26" s="132">
        <v>19.260000000000002</v>
      </c>
      <c r="N26" s="134">
        <f t="shared" si="0"/>
        <v>26.230000000000004</v>
      </c>
      <c r="O26" s="130" t="s">
        <v>261</v>
      </c>
      <c r="P26" s="403">
        <v>31.508603680005201</v>
      </c>
      <c r="Q26" s="403">
        <v>31.805639558226201</v>
      </c>
      <c r="R26" s="403">
        <v>32.322659302365203</v>
      </c>
      <c r="S26" s="403">
        <v>33.205846565605803</v>
      </c>
      <c r="T26" s="403">
        <v>34.084634073969397</v>
      </c>
      <c r="U26" s="403">
        <v>34.590399580326903</v>
      </c>
      <c r="V26" s="403">
        <v>34.861442649287198</v>
      </c>
      <c r="W26" s="403">
        <v>0.853185915327758</v>
      </c>
      <c r="X26" s="130" t="s">
        <v>257</v>
      </c>
    </row>
    <row r="27" spans="1:24" s="130" customFormat="1" ht="15" customHeight="1">
      <c r="A27" s="130" t="s">
        <v>5158</v>
      </c>
      <c r="B27" s="130" t="s">
        <v>292</v>
      </c>
      <c r="C27" s="130" t="s">
        <v>286</v>
      </c>
      <c r="D27" s="130" t="s">
        <v>249</v>
      </c>
      <c r="E27" s="130" t="s">
        <v>249</v>
      </c>
      <c r="F27" s="130">
        <v>-34.5</v>
      </c>
      <c r="G27" s="130">
        <v>150</v>
      </c>
      <c r="H27" s="130" t="s">
        <v>250</v>
      </c>
      <c r="I27" s="130" t="s">
        <v>264</v>
      </c>
      <c r="K27" s="131" t="s">
        <v>287</v>
      </c>
      <c r="L27" s="133">
        <v>406.59021052631584</v>
      </c>
      <c r="M27" s="132">
        <v>19.059999999999999</v>
      </c>
      <c r="N27" s="134">
        <f t="shared" si="0"/>
        <v>27.13000000000001</v>
      </c>
      <c r="O27" s="130" t="s">
        <v>253</v>
      </c>
      <c r="P27" s="403">
        <v>32.282530721962402</v>
      </c>
      <c r="Q27" s="403">
        <v>32.574229936538202</v>
      </c>
      <c r="R27" s="403">
        <v>33.124242596234403</v>
      </c>
      <c r="S27" s="403">
        <v>34.034859811139199</v>
      </c>
      <c r="T27" s="403">
        <v>34.938498776042202</v>
      </c>
      <c r="U27" s="403">
        <v>35.463853623852899</v>
      </c>
      <c r="V27" s="403">
        <v>35.761420478139797</v>
      </c>
      <c r="W27" s="403">
        <v>0.88088857338929205</v>
      </c>
      <c r="X27" s="130" t="s">
        <v>254</v>
      </c>
    </row>
    <row r="28" spans="1:24" s="130" customFormat="1" ht="15" customHeight="1">
      <c r="A28" s="130" t="s">
        <v>5159</v>
      </c>
      <c r="B28" s="130" t="s">
        <v>293</v>
      </c>
      <c r="C28" s="130" t="s">
        <v>286</v>
      </c>
      <c r="D28" s="130" t="s">
        <v>249</v>
      </c>
      <c r="E28" s="130" t="s">
        <v>249</v>
      </c>
      <c r="F28" s="130">
        <v>-34.5</v>
      </c>
      <c r="G28" s="130">
        <v>150</v>
      </c>
      <c r="H28" s="130" t="s">
        <v>259</v>
      </c>
      <c r="I28" s="130" t="s">
        <v>264</v>
      </c>
      <c r="K28" s="131" t="s">
        <v>287</v>
      </c>
      <c r="L28" s="133">
        <v>407.31374736842105</v>
      </c>
      <c r="M28" s="132">
        <v>19.2</v>
      </c>
      <c r="N28" s="134">
        <f t="shared" si="0"/>
        <v>26.500000000000014</v>
      </c>
      <c r="O28" s="130" t="s">
        <v>261</v>
      </c>
      <c r="P28" s="403">
        <v>31.761538172842702</v>
      </c>
      <c r="Q28" s="403">
        <v>32.041996440435199</v>
      </c>
      <c r="R28" s="403">
        <v>32.5688215675724</v>
      </c>
      <c r="S28" s="403">
        <v>33.452059078154299</v>
      </c>
      <c r="T28" s="403">
        <v>34.335586270336499</v>
      </c>
      <c r="U28" s="403">
        <v>34.868049546772703</v>
      </c>
      <c r="V28" s="403">
        <v>35.13064514821</v>
      </c>
      <c r="W28" s="403">
        <v>0.85628514100242603</v>
      </c>
      <c r="X28" s="130" t="s">
        <v>257</v>
      </c>
    </row>
    <row r="29" spans="1:24" s="130" customFormat="1" ht="15" customHeight="1">
      <c r="A29" s="130" t="s">
        <v>5160</v>
      </c>
      <c r="B29" s="130" t="s">
        <v>294</v>
      </c>
      <c r="C29" s="130" t="s">
        <v>286</v>
      </c>
      <c r="D29" s="130" t="s">
        <v>249</v>
      </c>
      <c r="E29" s="130" t="s">
        <v>249</v>
      </c>
      <c r="F29" s="130">
        <v>-34.5</v>
      </c>
      <c r="G29" s="130">
        <v>150</v>
      </c>
      <c r="H29" s="130" t="s">
        <v>250</v>
      </c>
      <c r="I29" s="130" t="s">
        <v>264</v>
      </c>
      <c r="K29" s="131" t="s">
        <v>287</v>
      </c>
      <c r="L29" s="133">
        <v>407.38911578947369</v>
      </c>
      <c r="M29" s="132">
        <v>19.100000000000001</v>
      </c>
      <c r="N29" s="134">
        <f t="shared" si="0"/>
        <v>26.950000000000003</v>
      </c>
      <c r="O29" s="130" t="s">
        <v>253</v>
      </c>
      <c r="P29" s="403">
        <v>32.206869326185398</v>
      </c>
      <c r="Q29" s="403">
        <v>32.481246010964298</v>
      </c>
      <c r="R29" s="403">
        <v>32.985169386067803</v>
      </c>
      <c r="S29" s="403">
        <v>33.889612890862502</v>
      </c>
      <c r="T29" s="403">
        <v>34.7913105565301</v>
      </c>
      <c r="U29" s="403">
        <v>35.330070050936101</v>
      </c>
      <c r="V29" s="403">
        <v>35.598328786303597</v>
      </c>
      <c r="W29" s="403">
        <v>0.86883412538726901</v>
      </c>
      <c r="X29" s="130" t="s">
        <v>257</v>
      </c>
    </row>
    <row r="30" spans="1:24" s="130" customFormat="1" ht="15" customHeight="1">
      <c r="A30" s="130" t="s">
        <v>5161</v>
      </c>
      <c r="B30" s="130" t="s">
        <v>295</v>
      </c>
      <c r="C30" s="130" t="s">
        <v>296</v>
      </c>
      <c r="D30" s="130" t="s">
        <v>249</v>
      </c>
      <c r="E30" s="130" t="s">
        <v>249</v>
      </c>
      <c r="F30" s="130">
        <v>-34.5</v>
      </c>
      <c r="G30" s="130">
        <v>150</v>
      </c>
      <c r="H30" s="130" t="s">
        <v>259</v>
      </c>
      <c r="I30" s="130" t="s">
        <v>297</v>
      </c>
      <c r="K30" s="131" t="s">
        <v>298</v>
      </c>
      <c r="L30" s="133">
        <v>408.63235714285713</v>
      </c>
      <c r="M30" s="132">
        <v>18.88</v>
      </c>
      <c r="N30" s="134">
        <f t="shared" si="0"/>
        <v>27.940000000000012</v>
      </c>
      <c r="O30" s="130" t="s">
        <v>261</v>
      </c>
      <c r="P30" s="403">
        <v>32.964040294344997</v>
      </c>
      <c r="Q30" s="403">
        <v>33.282258018989502</v>
      </c>
      <c r="R30" s="403">
        <v>33.856298162539503</v>
      </c>
      <c r="S30" s="403">
        <v>34.8077448532025</v>
      </c>
      <c r="T30" s="403">
        <v>35.771880695806601</v>
      </c>
      <c r="U30" s="403">
        <v>36.329248644539099</v>
      </c>
      <c r="V30" s="403">
        <v>36.610691540301403</v>
      </c>
      <c r="W30" s="403">
        <v>0.92612859284286198</v>
      </c>
      <c r="X30" s="130" t="s">
        <v>257</v>
      </c>
    </row>
    <row r="31" spans="1:24" s="130" customFormat="1" ht="15" customHeight="1">
      <c r="A31" s="130" t="s">
        <v>5162</v>
      </c>
      <c r="B31" s="130" t="s">
        <v>299</v>
      </c>
      <c r="C31" s="130" t="s">
        <v>296</v>
      </c>
      <c r="D31" s="130" t="s">
        <v>249</v>
      </c>
      <c r="E31" s="130" t="s">
        <v>249</v>
      </c>
      <c r="F31" s="130">
        <v>-34.5</v>
      </c>
      <c r="G31" s="130">
        <v>150</v>
      </c>
      <c r="H31" s="130" t="s">
        <v>259</v>
      </c>
      <c r="I31" s="130" t="s">
        <v>297</v>
      </c>
      <c r="K31" s="131" t="s">
        <v>300</v>
      </c>
      <c r="L31" s="133">
        <v>408.66292857142855</v>
      </c>
      <c r="M31" s="132">
        <v>18.7</v>
      </c>
      <c r="N31" s="134">
        <f t="shared" si="0"/>
        <v>28.750000000000014</v>
      </c>
      <c r="O31" s="130" t="s">
        <v>261</v>
      </c>
      <c r="P31" s="403">
        <v>33.695369181663303</v>
      </c>
      <c r="Q31" s="403">
        <v>33.974110606211397</v>
      </c>
      <c r="R31" s="403">
        <v>34.567841720437002</v>
      </c>
      <c r="S31" s="403">
        <v>35.573955968520899</v>
      </c>
      <c r="T31" s="403">
        <v>36.563379765359699</v>
      </c>
      <c r="U31" s="403">
        <v>37.1233510686817</v>
      </c>
      <c r="V31" s="403">
        <v>37.435594115315602</v>
      </c>
      <c r="W31" s="403">
        <v>0.95631845610739896</v>
      </c>
      <c r="X31" s="130" t="s">
        <v>257</v>
      </c>
    </row>
    <row r="32" spans="1:24" s="130" customFormat="1" ht="15" customHeight="1">
      <c r="A32" s="130" t="s">
        <v>5163</v>
      </c>
      <c r="B32" s="130" t="s">
        <v>301</v>
      </c>
      <c r="C32" s="130" t="s">
        <v>296</v>
      </c>
      <c r="D32" s="130" t="s">
        <v>249</v>
      </c>
      <c r="E32" s="130" t="s">
        <v>249</v>
      </c>
      <c r="F32" s="130">
        <v>-34.5</v>
      </c>
      <c r="G32" s="130">
        <v>150</v>
      </c>
      <c r="H32" s="130" t="s">
        <v>250</v>
      </c>
      <c r="I32" s="130" t="s">
        <v>297</v>
      </c>
      <c r="K32" s="131" t="s">
        <v>300</v>
      </c>
      <c r="L32" s="133">
        <v>409.00685714285714</v>
      </c>
      <c r="M32" s="132">
        <v>18.07</v>
      </c>
      <c r="N32" s="134">
        <f t="shared" si="0"/>
        <v>31.585000000000008</v>
      </c>
      <c r="O32" s="130" t="s">
        <v>253</v>
      </c>
      <c r="P32" s="403">
        <v>36.101160266024799</v>
      </c>
      <c r="Q32" s="403">
        <v>36.408108769822903</v>
      </c>
      <c r="R32" s="403">
        <v>37.082319787801602</v>
      </c>
      <c r="S32" s="403">
        <v>38.226503246354902</v>
      </c>
      <c r="T32" s="403">
        <v>39.361865868045001</v>
      </c>
      <c r="U32" s="403">
        <v>39.998384067884203</v>
      </c>
      <c r="V32" s="403">
        <v>40.343933334667703</v>
      </c>
      <c r="W32" s="403">
        <v>1.09343257238137</v>
      </c>
      <c r="X32" s="130" t="s">
        <v>254</v>
      </c>
    </row>
    <row r="33" spans="1:24" s="130" customFormat="1" ht="15" customHeight="1">
      <c r="A33" s="130" t="s">
        <v>5164</v>
      </c>
      <c r="B33" s="130" t="s">
        <v>302</v>
      </c>
      <c r="C33" s="130" t="s">
        <v>296</v>
      </c>
      <c r="D33" s="130" t="s">
        <v>249</v>
      </c>
      <c r="E33" s="130" t="s">
        <v>249</v>
      </c>
      <c r="F33" s="130">
        <v>-34.5</v>
      </c>
      <c r="G33" s="130">
        <v>150</v>
      </c>
      <c r="H33" s="130" t="s">
        <v>259</v>
      </c>
      <c r="I33" s="130" t="s">
        <v>297</v>
      </c>
      <c r="K33" s="131" t="s">
        <v>300</v>
      </c>
      <c r="L33" s="133">
        <v>409.3125714285714</v>
      </c>
      <c r="M33" s="132">
        <v>18.98</v>
      </c>
      <c r="N33" s="134">
        <f t="shared" si="0"/>
        <v>27.490000000000009</v>
      </c>
      <c r="O33" s="130" t="s">
        <v>261</v>
      </c>
      <c r="P33" s="403">
        <v>32.654268134342402</v>
      </c>
      <c r="Q33" s="403">
        <v>32.895272292721401</v>
      </c>
      <c r="R33" s="403">
        <v>33.449207557335399</v>
      </c>
      <c r="S33" s="403">
        <v>34.377811355497997</v>
      </c>
      <c r="T33" s="403">
        <v>35.309069779178998</v>
      </c>
      <c r="U33" s="403">
        <v>35.851288720335397</v>
      </c>
      <c r="V33" s="403">
        <v>36.138300791141198</v>
      </c>
      <c r="W33" s="403">
        <v>0.89582534934162705</v>
      </c>
      <c r="X33" s="130" t="s">
        <v>254</v>
      </c>
    </row>
    <row r="34" spans="1:24" s="130" customFormat="1" ht="15" customHeight="1">
      <c r="A34" s="130" t="s">
        <v>5165</v>
      </c>
      <c r="B34" s="130" t="s">
        <v>303</v>
      </c>
      <c r="C34" s="130" t="s">
        <v>296</v>
      </c>
      <c r="D34" s="130" t="s">
        <v>249</v>
      </c>
      <c r="E34" s="130" t="s">
        <v>249</v>
      </c>
      <c r="F34" s="130">
        <v>-34.5</v>
      </c>
      <c r="G34" s="130">
        <v>150</v>
      </c>
      <c r="H34" s="130" t="s">
        <v>250</v>
      </c>
      <c r="I34" s="130" t="s">
        <v>297</v>
      </c>
      <c r="K34" s="131" t="s">
        <v>300</v>
      </c>
      <c r="L34" s="133">
        <v>409.43485714285714</v>
      </c>
      <c r="M34" s="132">
        <v>18.010000000000002</v>
      </c>
      <c r="N34" s="134">
        <f t="shared" si="0"/>
        <v>31.855000000000004</v>
      </c>
      <c r="O34" s="130" t="s">
        <v>253</v>
      </c>
      <c r="P34" s="403">
        <v>36.364079676153303</v>
      </c>
      <c r="Q34" s="403">
        <v>36.673148944524897</v>
      </c>
      <c r="R34" s="403">
        <v>37.336893027716499</v>
      </c>
      <c r="S34" s="403">
        <v>38.488046794167197</v>
      </c>
      <c r="T34" s="403">
        <v>39.6333614980392</v>
      </c>
      <c r="U34" s="403">
        <v>40.311416900707599</v>
      </c>
      <c r="V34" s="403">
        <v>40.643294372931699</v>
      </c>
      <c r="W34" s="403">
        <v>1.10599681631118</v>
      </c>
      <c r="X34" s="130" t="s">
        <v>257</v>
      </c>
    </row>
    <row r="35" spans="1:24" s="130" customFormat="1" ht="15" customHeight="1">
      <c r="A35" s="130" t="s">
        <v>5166</v>
      </c>
      <c r="B35" s="130" t="s">
        <v>304</v>
      </c>
      <c r="C35" s="130" t="s">
        <v>296</v>
      </c>
      <c r="D35" s="130" t="s">
        <v>249</v>
      </c>
      <c r="E35" s="130" t="s">
        <v>249</v>
      </c>
      <c r="F35" s="130">
        <v>-34.5</v>
      </c>
      <c r="G35" s="130">
        <v>150</v>
      </c>
      <c r="H35" s="130" t="s">
        <v>250</v>
      </c>
      <c r="I35" s="130" t="s">
        <v>297</v>
      </c>
      <c r="K35" s="131" t="s">
        <v>300</v>
      </c>
      <c r="L35" s="133">
        <v>409.4425</v>
      </c>
      <c r="M35" s="132">
        <v>18.87</v>
      </c>
      <c r="N35" s="134">
        <f t="shared" si="0"/>
        <v>27.984999999999999</v>
      </c>
      <c r="O35" s="130" t="s">
        <v>253</v>
      </c>
      <c r="P35" s="403">
        <v>33.040926096151402</v>
      </c>
      <c r="Q35" s="403">
        <v>33.3177865532247</v>
      </c>
      <c r="R35" s="403">
        <v>33.870261191549503</v>
      </c>
      <c r="S35" s="403">
        <v>34.851980850133302</v>
      </c>
      <c r="T35" s="403">
        <v>35.816951962724403</v>
      </c>
      <c r="U35" s="403">
        <v>36.357043685822603</v>
      </c>
      <c r="V35" s="403">
        <v>36.656236938230201</v>
      </c>
      <c r="W35" s="403">
        <v>0.93100421591849702</v>
      </c>
      <c r="X35" s="130" t="s">
        <v>254</v>
      </c>
    </row>
    <row r="36" spans="1:24" s="130" customFormat="1" ht="15" customHeight="1">
      <c r="A36" s="130" t="s">
        <v>5167</v>
      </c>
      <c r="B36" s="130" t="s">
        <v>305</v>
      </c>
      <c r="C36" s="130" t="s">
        <v>306</v>
      </c>
      <c r="D36" s="130" t="s">
        <v>249</v>
      </c>
      <c r="E36" s="130" t="s">
        <v>249</v>
      </c>
      <c r="F36" s="130">
        <v>-34.5</v>
      </c>
      <c r="G36" s="130">
        <v>150</v>
      </c>
      <c r="H36" s="130" t="s">
        <v>250</v>
      </c>
      <c r="I36" s="130" t="s">
        <v>297</v>
      </c>
      <c r="K36" s="131" t="s">
        <v>298</v>
      </c>
      <c r="L36" s="133">
        <v>409.45014285714285</v>
      </c>
      <c r="M36" s="132">
        <v>19.05</v>
      </c>
      <c r="N36" s="134">
        <f t="shared" si="0"/>
        <v>27.174999999999997</v>
      </c>
      <c r="O36" s="130" t="s">
        <v>261</v>
      </c>
      <c r="P36" s="403">
        <v>32.358248419747298</v>
      </c>
      <c r="Q36" s="403">
        <v>32.635452991269901</v>
      </c>
      <c r="R36" s="403">
        <v>33.172428725585199</v>
      </c>
      <c r="S36" s="403">
        <v>34.096129989984</v>
      </c>
      <c r="T36" s="403">
        <v>35.0134802031723</v>
      </c>
      <c r="U36" s="403">
        <v>35.551462049065798</v>
      </c>
      <c r="V36" s="403">
        <v>35.803696066397301</v>
      </c>
      <c r="W36" s="403">
        <v>0.88801232567058097</v>
      </c>
      <c r="X36" s="130" t="s">
        <v>257</v>
      </c>
    </row>
    <row r="37" spans="1:24" s="130" customFormat="1" ht="15" customHeight="1">
      <c r="A37" s="130" t="s">
        <v>5168</v>
      </c>
      <c r="B37" s="130" t="s">
        <v>307</v>
      </c>
      <c r="C37" s="130" t="s">
        <v>296</v>
      </c>
      <c r="D37" s="130" t="s">
        <v>249</v>
      </c>
      <c r="E37" s="130" t="s">
        <v>249</v>
      </c>
      <c r="F37" s="130">
        <v>-34.5</v>
      </c>
      <c r="G37" s="130">
        <v>150</v>
      </c>
      <c r="H37" s="130" t="s">
        <v>259</v>
      </c>
      <c r="I37" s="130" t="s">
        <v>297</v>
      </c>
      <c r="K37" s="131" t="s">
        <v>300</v>
      </c>
      <c r="L37" s="133">
        <v>409.45778571428571</v>
      </c>
      <c r="M37" s="132">
        <v>18.66</v>
      </c>
      <c r="N37" s="134">
        <f t="shared" si="0"/>
        <v>28.930000000000007</v>
      </c>
      <c r="O37" s="130" t="s">
        <v>261</v>
      </c>
      <c r="P37" s="403">
        <v>33.818875622140901</v>
      </c>
      <c r="Q37" s="403">
        <v>34.145948193873998</v>
      </c>
      <c r="R37" s="403">
        <v>34.719261163044898</v>
      </c>
      <c r="S37" s="403">
        <v>35.720330007564897</v>
      </c>
      <c r="T37" s="403">
        <v>36.714387703481897</v>
      </c>
      <c r="U37" s="403">
        <v>37.334366009990703</v>
      </c>
      <c r="V37" s="403">
        <v>37.637199265878301</v>
      </c>
      <c r="W37" s="403">
        <v>0.96635843827620505</v>
      </c>
      <c r="X37" s="130" t="s">
        <v>257</v>
      </c>
    </row>
    <row r="38" spans="1:24" s="130" customFormat="1" ht="15" customHeight="1">
      <c r="A38" s="130" t="s">
        <v>5169</v>
      </c>
      <c r="B38" s="130" t="s">
        <v>308</v>
      </c>
      <c r="C38" s="130" t="s">
        <v>296</v>
      </c>
      <c r="D38" s="130" t="s">
        <v>249</v>
      </c>
      <c r="E38" s="130" t="s">
        <v>249</v>
      </c>
      <c r="F38" s="130">
        <v>-34.5</v>
      </c>
      <c r="G38" s="130">
        <v>150</v>
      </c>
      <c r="H38" s="130" t="s">
        <v>259</v>
      </c>
      <c r="I38" s="130" t="s">
        <v>297</v>
      </c>
      <c r="K38" s="131" t="s">
        <v>300</v>
      </c>
      <c r="L38" s="133">
        <v>409.48835714285713</v>
      </c>
      <c r="M38" s="132">
        <v>18.79</v>
      </c>
      <c r="N38" s="134">
        <f t="shared" si="0"/>
        <v>28.345000000000013</v>
      </c>
      <c r="O38" s="130" t="s">
        <v>253</v>
      </c>
      <c r="P38" s="403">
        <v>33.342479414208398</v>
      </c>
      <c r="Q38" s="403">
        <v>33.641337425495102</v>
      </c>
      <c r="R38" s="403">
        <v>34.231986224801403</v>
      </c>
      <c r="S38" s="403">
        <v>35.1875236352465</v>
      </c>
      <c r="T38" s="403">
        <v>36.157912626961597</v>
      </c>
      <c r="U38" s="403">
        <v>36.749140784296699</v>
      </c>
      <c r="V38" s="403">
        <v>37.0528353949408</v>
      </c>
      <c r="W38" s="403">
        <v>0.94028566991431395</v>
      </c>
      <c r="X38" s="130" t="s">
        <v>257</v>
      </c>
    </row>
    <row r="39" spans="1:24" s="130" customFormat="1" ht="15" customHeight="1">
      <c r="A39" s="130" t="s">
        <v>5170</v>
      </c>
      <c r="B39" s="130" t="s">
        <v>309</v>
      </c>
      <c r="C39" s="130" t="s">
        <v>296</v>
      </c>
      <c r="D39" s="130" t="s">
        <v>249</v>
      </c>
      <c r="E39" s="130" t="s">
        <v>249</v>
      </c>
      <c r="F39" s="130">
        <v>-34.5</v>
      </c>
      <c r="G39" s="130">
        <v>150</v>
      </c>
      <c r="H39" s="130" t="s">
        <v>250</v>
      </c>
      <c r="I39" s="130" t="s">
        <v>297</v>
      </c>
      <c r="K39" s="131" t="s">
        <v>300</v>
      </c>
      <c r="L39" s="133">
        <v>409.50364285714284</v>
      </c>
      <c r="M39" s="132">
        <v>19.09</v>
      </c>
      <c r="N39" s="134">
        <f t="shared" si="0"/>
        <v>26.995000000000005</v>
      </c>
      <c r="O39" s="130" t="s">
        <v>253</v>
      </c>
      <c r="P39" s="403">
        <v>32.138563211558001</v>
      </c>
      <c r="Q39" s="403">
        <v>32.418008168106198</v>
      </c>
      <c r="R39" s="403">
        <v>32.9801840012897</v>
      </c>
      <c r="S39" s="403">
        <v>33.9004372794018</v>
      </c>
      <c r="T39" s="403">
        <v>34.822597649688802</v>
      </c>
      <c r="U39" s="403">
        <v>35.366912274472703</v>
      </c>
      <c r="V39" s="403">
        <v>35.630278241859997</v>
      </c>
      <c r="W39" s="403">
        <v>0.89135740785784301</v>
      </c>
      <c r="X39" s="130" t="s">
        <v>257</v>
      </c>
    </row>
    <row r="40" spans="1:24" s="130" customFormat="1" ht="15" customHeight="1">
      <c r="A40" s="130" t="s">
        <v>5171</v>
      </c>
      <c r="B40" s="130" t="s">
        <v>310</v>
      </c>
      <c r="C40" s="130" t="s">
        <v>296</v>
      </c>
      <c r="D40" s="130" t="s">
        <v>249</v>
      </c>
      <c r="E40" s="130" t="s">
        <v>249</v>
      </c>
      <c r="F40" s="130">
        <v>-34.5</v>
      </c>
      <c r="G40" s="130">
        <v>150</v>
      </c>
      <c r="H40" s="130" t="s">
        <v>259</v>
      </c>
      <c r="I40" s="130" t="s">
        <v>297</v>
      </c>
      <c r="K40" s="131" t="s">
        <v>300</v>
      </c>
      <c r="L40" s="133">
        <v>409.5265714285714</v>
      </c>
      <c r="M40" s="132">
        <v>19.47</v>
      </c>
      <c r="N40" s="134">
        <f t="shared" si="0"/>
        <v>25.285000000000011</v>
      </c>
      <c r="O40" s="130" t="s">
        <v>261</v>
      </c>
      <c r="P40" s="403">
        <v>30.735357856813501</v>
      </c>
      <c r="Q40" s="403">
        <v>30.976025003620698</v>
      </c>
      <c r="R40" s="403">
        <v>31.473565168085699</v>
      </c>
      <c r="S40" s="403">
        <v>32.311478239525499</v>
      </c>
      <c r="T40" s="403">
        <v>33.157316332450797</v>
      </c>
      <c r="U40" s="403">
        <v>33.657166579872801</v>
      </c>
      <c r="V40" s="403">
        <v>33.891983464722699</v>
      </c>
      <c r="W40" s="403">
        <v>0.80939800207926305</v>
      </c>
      <c r="X40" s="130" t="s">
        <v>257</v>
      </c>
    </row>
    <row r="41" spans="1:24" s="130" customFormat="1" ht="15" customHeight="1">
      <c r="A41" s="130" t="s">
        <v>5172</v>
      </c>
      <c r="B41" s="130" t="s">
        <v>311</v>
      </c>
      <c r="C41" s="130" t="s">
        <v>306</v>
      </c>
      <c r="D41" s="130" t="s">
        <v>249</v>
      </c>
      <c r="E41" s="130" t="s">
        <v>249</v>
      </c>
      <c r="F41" s="130">
        <v>-34.5</v>
      </c>
      <c r="G41" s="130">
        <v>150</v>
      </c>
      <c r="H41" s="130" t="s">
        <v>250</v>
      </c>
      <c r="I41" s="130" t="s">
        <v>297</v>
      </c>
      <c r="K41" s="131" t="s">
        <v>298</v>
      </c>
      <c r="L41" s="133">
        <v>409.53421428571426</v>
      </c>
      <c r="M41" s="132">
        <v>18.920000000000002</v>
      </c>
      <c r="N41" s="134">
        <f t="shared" si="0"/>
        <v>27.759999999999991</v>
      </c>
      <c r="O41" s="130" t="s">
        <v>261</v>
      </c>
      <c r="P41" s="403">
        <v>32.869249555425299</v>
      </c>
      <c r="Q41" s="403">
        <v>33.146191581275602</v>
      </c>
      <c r="R41" s="403">
        <v>33.693974020988897</v>
      </c>
      <c r="S41" s="403">
        <v>34.646766170577898</v>
      </c>
      <c r="T41" s="403">
        <v>35.603779428409297</v>
      </c>
      <c r="U41" s="403">
        <v>36.143083556950302</v>
      </c>
      <c r="V41" s="403">
        <v>36.444241542319297</v>
      </c>
      <c r="W41" s="403">
        <v>0.91494149901576505</v>
      </c>
      <c r="X41" s="130" t="s">
        <v>254</v>
      </c>
    </row>
    <row r="42" spans="1:24" s="130" customFormat="1" ht="15" customHeight="1">
      <c r="A42" s="130" t="s">
        <v>5173</v>
      </c>
      <c r="B42" s="130" t="s">
        <v>312</v>
      </c>
      <c r="C42" s="130" t="s">
        <v>306</v>
      </c>
      <c r="D42" s="130" t="s">
        <v>249</v>
      </c>
      <c r="E42" s="130" t="s">
        <v>249</v>
      </c>
      <c r="F42" s="130">
        <v>-34.5</v>
      </c>
      <c r="G42" s="130">
        <v>150</v>
      </c>
      <c r="H42" s="130" t="s">
        <v>259</v>
      </c>
      <c r="I42" s="130" t="s">
        <v>297</v>
      </c>
      <c r="K42" s="131" t="s">
        <v>298</v>
      </c>
      <c r="L42" s="133">
        <v>409.54949999999997</v>
      </c>
      <c r="M42" s="132">
        <v>19.079999999999998</v>
      </c>
      <c r="N42" s="134">
        <f t="shared" si="0"/>
        <v>27.04000000000002</v>
      </c>
      <c r="O42" s="130" t="s">
        <v>253</v>
      </c>
      <c r="P42" s="403">
        <v>32.262038214597503</v>
      </c>
      <c r="Q42" s="403">
        <v>32.537734841512098</v>
      </c>
      <c r="R42" s="403">
        <v>33.059458182399403</v>
      </c>
      <c r="S42" s="403">
        <v>33.963111256190402</v>
      </c>
      <c r="T42" s="403">
        <v>34.887022330053497</v>
      </c>
      <c r="U42" s="403">
        <v>35.418565570361203</v>
      </c>
      <c r="V42" s="403">
        <v>35.675475317121503</v>
      </c>
      <c r="W42" s="403">
        <v>0.87440023673516398</v>
      </c>
      <c r="X42" s="130" t="s">
        <v>257</v>
      </c>
    </row>
    <row r="43" spans="1:24" s="130" customFormat="1" ht="15" customHeight="1">
      <c r="A43" s="130" t="s">
        <v>5174</v>
      </c>
      <c r="B43" s="130" t="s">
        <v>313</v>
      </c>
      <c r="C43" s="130" t="s">
        <v>306</v>
      </c>
      <c r="D43" s="130" t="s">
        <v>249</v>
      </c>
      <c r="E43" s="130" t="s">
        <v>249</v>
      </c>
      <c r="F43" s="130">
        <v>-34.5</v>
      </c>
      <c r="G43" s="130">
        <v>150</v>
      </c>
      <c r="H43" s="130" t="s">
        <v>259</v>
      </c>
      <c r="I43" s="130" t="s">
        <v>297</v>
      </c>
      <c r="K43" s="131" t="s">
        <v>298</v>
      </c>
      <c r="L43" s="133">
        <v>409.55714285714288</v>
      </c>
      <c r="M43" s="132">
        <v>18.059999999999999</v>
      </c>
      <c r="N43" s="134">
        <f t="shared" si="0"/>
        <v>31.63000000000001</v>
      </c>
      <c r="O43" s="130" t="s">
        <v>261</v>
      </c>
      <c r="P43" s="403">
        <v>36.160890151164999</v>
      </c>
      <c r="Q43" s="403">
        <v>36.5216147439792</v>
      </c>
      <c r="R43" s="403">
        <v>37.158847690393401</v>
      </c>
      <c r="S43" s="403">
        <v>38.273697313409798</v>
      </c>
      <c r="T43" s="403">
        <v>39.401445988024697</v>
      </c>
      <c r="U43" s="403">
        <v>40.042874251670597</v>
      </c>
      <c r="V43" s="403">
        <v>40.402883750650801</v>
      </c>
      <c r="W43" s="403">
        <v>1.0782274140607</v>
      </c>
      <c r="X43" s="130" t="s">
        <v>254</v>
      </c>
    </row>
    <row r="44" spans="1:24" s="130" customFormat="1" ht="15" customHeight="1">
      <c r="A44" s="130" t="s">
        <v>5175</v>
      </c>
      <c r="B44" s="130" t="s">
        <v>314</v>
      </c>
      <c r="C44" s="130" t="s">
        <v>296</v>
      </c>
      <c r="D44" s="130" t="s">
        <v>249</v>
      </c>
      <c r="E44" s="130" t="s">
        <v>249</v>
      </c>
      <c r="F44" s="130">
        <v>-34.5</v>
      </c>
      <c r="G44" s="130">
        <v>150</v>
      </c>
      <c r="H44" s="130" t="s">
        <v>259</v>
      </c>
      <c r="I44" s="130" t="s">
        <v>297</v>
      </c>
      <c r="K44" s="131" t="s">
        <v>300</v>
      </c>
      <c r="L44" s="133">
        <v>409.56478571428573</v>
      </c>
      <c r="M44" s="132">
        <v>19.079999999999998</v>
      </c>
      <c r="N44" s="134">
        <f t="shared" si="0"/>
        <v>27.04000000000002</v>
      </c>
      <c r="O44" s="130" t="s">
        <v>261</v>
      </c>
      <c r="P44" s="403">
        <v>32.247755437886902</v>
      </c>
      <c r="Q44" s="403">
        <v>32.504252214613999</v>
      </c>
      <c r="R44" s="403">
        <v>33.0376852641281</v>
      </c>
      <c r="S44" s="403">
        <v>33.9688687825535</v>
      </c>
      <c r="T44" s="403">
        <v>34.902816304745897</v>
      </c>
      <c r="U44" s="403">
        <v>35.419130673621702</v>
      </c>
      <c r="V44" s="403">
        <v>35.6909737349688</v>
      </c>
      <c r="W44" s="403">
        <v>0.88696338433205102</v>
      </c>
      <c r="X44" s="130" t="s">
        <v>257</v>
      </c>
    </row>
    <row r="45" spans="1:24" s="130" customFormat="1" ht="15" customHeight="1">
      <c r="A45" s="130" t="s">
        <v>5176</v>
      </c>
      <c r="B45" s="130" t="s">
        <v>315</v>
      </c>
      <c r="C45" s="130" t="s">
        <v>296</v>
      </c>
      <c r="D45" s="130" t="s">
        <v>249</v>
      </c>
      <c r="E45" s="130" t="s">
        <v>249</v>
      </c>
      <c r="F45" s="130">
        <v>-34.5</v>
      </c>
      <c r="G45" s="130">
        <v>150</v>
      </c>
      <c r="H45" s="130" t="s">
        <v>259</v>
      </c>
      <c r="I45" s="130" t="s">
        <v>297</v>
      </c>
      <c r="K45" s="131" t="s">
        <v>300</v>
      </c>
      <c r="L45" s="133">
        <v>409.58007142857139</v>
      </c>
      <c r="M45" s="132">
        <v>18.91</v>
      </c>
      <c r="N45" s="134">
        <f t="shared" si="0"/>
        <v>27.805000000000007</v>
      </c>
      <c r="O45" s="130" t="s">
        <v>261</v>
      </c>
      <c r="P45" s="403">
        <v>32.885850674932001</v>
      </c>
      <c r="Q45" s="403">
        <v>33.193694024679402</v>
      </c>
      <c r="R45" s="403">
        <v>33.748792102013603</v>
      </c>
      <c r="S45" s="403">
        <v>34.695620315215699</v>
      </c>
      <c r="T45" s="403">
        <v>35.638674737319</v>
      </c>
      <c r="U45" s="403">
        <v>36.205824986622098</v>
      </c>
      <c r="V45" s="403">
        <v>36.495418559040701</v>
      </c>
      <c r="W45" s="403">
        <v>0.91502545169385796</v>
      </c>
      <c r="X45" s="130" t="s">
        <v>257</v>
      </c>
    </row>
    <row r="46" spans="1:24" s="130" customFormat="1" ht="15" customHeight="1">
      <c r="A46" s="130" t="s">
        <v>5177</v>
      </c>
      <c r="B46" s="130" t="s">
        <v>316</v>
      </c>
      <c r="C46" s="130" t="s">
        <v>306</v>
      </c>
      <c r="D46" s="130" t="s">
        <v>249</v>
      </c>
      <c r="E46" s="130" t="s">
        <v>249</v>
      </c>
      <c r="F46" s="130">
        <v>-34.5</v>
      </c>
      <c r="G46" s="130">
        <v>150</v>
      </c>
      <c r="H46" s="130" t="s">
        <v>250</v>
      </c>
      <c r="I46" s="130" t="s">
        <v>297</v>
      </c>
      <c r="K46" s="131" t="s">
        <v>298</v>
      </c>
      <c r="L46" s="133">
        <v>409.60300000000001</v>
      </c>
      <c r="M46" s="132">
        <v>18.57</v>
      </c>
      <c r="N46" s="134">
        <f t="shared" si="0"/>
        <v>29.335000000000008</v>
      </c>
      <c r="O46" s="130" t="s">
        <v>261</v>
      </c>
      <c r="P46" s="403">
        <v>34.205375338235903</v>
      </c>
      <c r="Q46" s="403">
        <v>34.509899368871501</v>
      </c>
      <c r="R46" s="403">
        <v>35.107241988611698</v>
      </c>
      <c r="S46" s="403">
        <v>36.111699182491499</v>
      </c>
      <c r="T46" s="403">
        <v>37.123902934932197</v>
      </c>
      <c r="U46" s="403">
        <v>37.7166922431785</v>
      </c>
      <c r="V46" s="403">
        <v>38.029374707837398</v>
      </c>
      <c r="W46" s="403">
        <v>0.97373223172305601</v>
      </c>
      <c r="X46" s="130" t="s">
        <v>257</v>
      </c>
    </row>
    <row r="47" spans="1:24" s="130" customFormat="1" ht="15" customHeight="1">
      <c r="A47" s="130" t="s">
        <v>5178</v>
      </c>
      <c r="B47" s="130" t="s">
        <v>317</v>
      </c>
      <c r="C47" s="130" t="s">
        <v>296</v>
      </c>
      <c r="D47" s="130" t="s">
        <v>249</v>
      </c>
      <c r="E47" s="130" t="s">
        <v>249</v>
      </c>
      <c r="F47" s="130">
        <v>-34.5</v>
      </c>
      <c r="G47" s="130">
        <v>150</v>
      </c>
      <c r="H47" s="130" t="s">
        <v>250</v>
      </c>
      <c r="I47" s="130" t="s">
        <v>297</v>
      </c>
      <c r="K47" s="131" t="s">
        <v>300</v>
      </c>
      <c r="L47" s="133">
        <v>409.63357142857143</v>
      </c>
      <c r="M47" s="132">
        <v>18.690000000000001</v>
      </c>
      <c r="N47" s="134">
        <f t="shared" si="0"/>
        <v>28.795000000000002</v>
      </c>
      <c r="O47" s="130" t="s">
        <v>253</v>
      </c>
      <c r="P47" s="403">
        <v>33.746503336564999</v>
      </c>
      <c r="Q47" s="403">
        <v>34.033293840182203</v>
      </c>
      <c r="R47" s="403">
        <v>34.6041125323637</v>
      </c>
      <c r="S47" s="403">
        <v>35.614561743364902</v>
      </c>
      <c r="T47" s="403">
        <v>36.614347799923202</v>
      </c>
      <c r="U47" s="403">
        <v>37.207001001543702</v>
      </c>
      <c r="V47" s="403">
        <v>37.479117132273402</v>
      </c>
      <c r="W47" s="403">
        <v>0.96311635650743199</v>
      </c>
      <c r="X47" s="130" t="s">
        <v>254</v>
      </c>
    </row>
    <row r="48" spans="1:24" s="130" customFormat="1" ht="15" customHeight="1">
      <c r="A48" s="130" t="s">
        <v>5179</v>
      </c>
      <c r="B48" s="130" t="s">
        <v>318</v>
      </c>
      <c r="C48" s="130" t="s">
        <v>296</v>
      </c>
      <c r="D48" s="130" t="s">
        <v>249</v>
      </c>
      <c r="E48" s="130" t="s">
        <v>249</v>
      </c>
      <c r="F48" s="130">
        <v>-34.5</v>
      </c>
      <c r="G48" s="130">
        <v>150</v>
      </c>
      <c r="H48" s="130" t="s">
        <v>259</v>
      </c>
      <c r="I48" s="130" t="s">
        <v>297</v>
      </c>
      <c r="K48" s="131" t="s">
        <v>300</v>
      </c>
      <c r="L48" s="133">
        <v>409.64121428571423</v>
      </c>
      <c r="M48" s="132">
        <v>18.88</v>
      </c>
      <c r="N48" s="134">
        <f t="shared" si="0"/>
        <v>27.940000000000012</v>
      </c>
      <c r="O48" s="130" t="s">
        <v>261</v>
      </c>
      <c r="P48" s="403">
        <v>33.031574529967102</v>
      </c>
      <c r="Q48" s="403">
        <v>33.299498678386698</v>
      </c>
      <c r="R48" s="403">
        <v>33.855813255367003</v>
      </c>
      <c r="S48" s="403">
        <v>34.812832884999096</v>
      </c>
      <c r="T48" s="403">
        <v>35.766914820322803</v>
      </c>
      <c r="U48" s="403">
        <v>36.329057899192499</v>
      </c>
      <c r="V48" s="403">
        <v>36.633880157663697</v>
      </c>
      <c r="W48" s="403">
        <v>0.923910500264437</v>
      </c>
      <c r="X48" s="130" t="s">
        <v>254</v>
      </c>
    </row>
    <row r="49" spans="1:24" s="130" customFormat="1" ht="15" customHeight="1">
      <c r="A49" s="130" t="s">
        <v>5180</v>
      </c>
      <c r="B49" s="130" t="s">
        <v>319</v>
      </c>
      <c r="C49" s="130" t="s">
        <v>306</v>
      </c>
      <c r="D49" s="130" t="s">
        <v>249</v>
      </c>
      <c r="E49" s="130" t="s">
        <v>249</v>
      </c>
      <c r="F49" s="130">
        <v>-34.5</v>
      </c>
      <c r="G49" s="130">
        <v>150</v>
      </c>
      <c r="H49" s="130" t="s">
        <v>250</v>
      </c>
      <c r="I49" s="130" t="s">
        <v>297</v>
      </c>
      <c r="K49" s="131" t="s">
        <v>298</v>
      </c>
      <c r="L49" s="133">
        <v>409.64121428571423</v>
      </c>
      <c r="M49" s="132">
        <v>18.28</v>
      </c>
      <c r="N49" s="134">
        <f t="shared" si="0"/>
        <v>30.64</v>
      </c>
      <c r="O49" s="130" t="s">
        <v>261</v>
      </c>
      <c r="P49" s="403">
        <v>35.268115654127001</v>
      </c>
      <c r="Q49" s="403">
        <v>35.583759386723301</v>
      </c>
      <c r="R49" s="403">
        <v>36.241791608883098</v>
      </c>
      <c r="S49" s="403">
        <v>37.3280782106876</v>
      </c>
      <c r="T49" s="403">
        <v>38.415788924843099</v>
      </c>
      <c r="U49" s="403">
        <v>39.017467726651603</v>
      </c>
      <c r="V49" s="403">
        <v>39.343058822190002</v>
      </c>
      <c r="W49" s="403">
        <v>1.0418471235665501</v>
      </c>
      <c r="X49" s="130" t="s">
        <v>257</v>
      </c>
    </row>
    <row r="50" spans="1:24" s="130" customFormat="1" ht="15" customHeight="1">
      <c r="A50" s="130" t="s">
        <v>5181</v>
      </c>
      <c r="B50" s="130" t="s">
        <v>320</v>
      </c>
      <c r="C50" s="130" t="s">
        <v>306</v>
      </c>
      <c r="D50" s="130" t="s">
        <v>249</v>
      </c>
      <c r="E50" s="130" t="s">
        <v>249</v>
      </c>
      <c r="F50" s="130">
        <v>-34.5</v>
      </c>
      <c r="G50" s="130">
        <v>150</v>
      </c>
      <c r="H50" s="130" t="s">
        <v>250</v>
      </c>
      <c r="I50" s="130" t="s">
        <v>297</v>
      </c>
      <c r="K50" s="131" t="s">
        <v>298</v>
      </c>
      <c r="L50" s="133">
        <v>409.64885714285714</v>
      </c>
      <c r="M50" s="132">
        <v>18.78</v>
      </c>
      <c r="N50" s="134">
        <f t="shared" si="0"/>
        <v>28.39</v>
      </c>
      <c r="O50" s="130" t="s">
        <v>253</v>
      </c>
      <c r="P50" s="403">
        <v>33.354174322896803</v>
      </c>
      <c r="Q50" s="403">
        <v>33.649988026594798</v>
      </c>
      <c r="R50" s="403">
        <v>34.231334349357603</v>
      </c>
      <c r="S50" s="403">
        <v>35.213911226736698</v>
      </c>
      <c r="T50" s="403">
        <v>36.182684862681299</v>
      </c>
      <c r="U50" s="403">
        <v>36.766767749998202</v>
      </c>
      <c r="V50" s="403">
        <v>37.060555681095998</v>
      </c>
      <c r="W50" s="403">
        <v>0.94369095172082496</v>
      </c>
      <c r="X50" s="130" t="s">
        <v>254</v>
      </c>
    </row>
    <row r="51" spans="1:24" s="130" customFormat="1" ht="15" customHeight="1">
      <c r="A51" s="130" t="s">
        <v>5182</v>
      </c>
      <c r="B51" s="130" t="s">
        <v>321</v>
      </c>
      <c r="C51" s="130" t="s">
        <v>306</v>
      </c>
      <c r="D51" s="130" t="s">
        <v>249</v>
      </c>
      <c r="E51" s="130" t="s">
        <v>249</v>
      </c>
      <c r="F51" s="130">
        <v>-34.5</v>
      </c>
      <c r="G51" s="130">
        <v>150</v>
      </c>
      <c r="H51" s="130" t="s">
        <v>259</v>
      </c>
      <c r="I51" s="130" t="s">
        <v>297</v>
      </c>
      <c r="K51" s="131" t="s">
        <v>322</v>
      </c>
      <c r="L51" s="133">
        <v>409.65649999999999</v>
      </c>
      <c r="M51" s="132">
        <v>18.89</v>
      </c>
      <c r="N51" s="134">
        <f t="shared" si="0"/>
        <v>27.89500000000001</v>
      </c>
      <c r="O51" s="130" t="s">
        <v>261</v>
      </c>
      <c r="P51" s="403">
        <v>32.946031517478197</v>
      </c>
      <c r="Q51" s="403">
        <v>33.253824457963198</v>
      </c>
      <c r="R51" s="403">
        <v>33.819177626693701</v>
      </c>
      <c r="S51" s="403">
        <v>34.781752155049098</v>
      </c>
      <c r="T51" s="403">
        <v>35.746630990087503</v>
      </c>
      <c r="U51" s="403">
        <v>36.304642573962703</v>
      </c>
      <c r="V51" s="403">
        <v>36.567099508257897</v>
      </c>
      <c r="W51" s="403">
        <v>0.92346314607075897</v>
      </c>
      <c r="X51" s="130" t="s">
        <v>254</v>
      </c>
    </row>
    <row r="52" spans="1:24" s="130" customFormat="1" ht="15" customHeight="1">
      <c r="A52" s="130" t="s">
        <v>5183</v>
      </c>
      <c r="B52" s="130" t="s">
        <v>323</v>
      </c>
      <c r="C52" s="130" t="s">
        <v>296</v>
      </c>
      <c r="D52" s="130" t="s">
        <v>249</v>
      </c>
      <c r="E52" s="130" t="s">
        <v>249</v>
      </c>
      <c r="F52" s="130">
        <v>-34.5</v>
      </c>
      <c r="G52" s="130">
        <v>150</v>
      </c>
      <c r="H52" s="130" t="s">
        <v>250</v>
      </c>
      <c r="I52" s="130" t="s">
        <v>297</v>
      </c>
      <c r="K52" s="131" t="s">
        <v>324</v>
      </c>
      <c r="L52" s="133">
        <v>409.66414285714285</v>
      </c>
      <c r="M52" s="132">
        <v>18.25</v>
      </c>
      <c r="N52" s="134">
        <f t="shared" si="0"/>
        <v>30.775000000000006</v>
      </c>
      <c r="O52" s="130" t="s">
        <v>261</v>
      </c>
      <c r="P52" s="403">
        <v>35.407193652201599</v>
      </c>
      <c r="Q52" s="403">
        <v>35.744220811187702</v>
      </c>
      <c r="R52" s="403">
        <v>36.397963343019498</v>
      </c>
      <c r="S52" s="403">
        <v>37.468120045314798</v>
      </c>
      <c r="T52" s="403">
        <v>38.544277036857899</v>
      </c>
      <c r="U52" s="403">
        <v>39.204168825542098</v>
      </c>
      <c r="V52" s="403">
        <v>39.527829959541499</v>
      </c>
      <c r="W52" s="403">
        <v>1.0430956785160299</v>
      </c>
      <c r="X52" s="130" t="s">
        <v>257</v>
      </c>
    </row>
    <row r="53" spans="1:24" s="130" customFormat="1" ht="15" customHeight="1">
      <c r="A53" s="130" t="s">
        <v>5184</v>
      </c>
      <c r="B53" s="130" t="s">
        <v>325</v>
      </c>
      <c r="C53" s="130" t="s">
        <v>296</v>
      </c>
      <c r="D53" s="130" t="s">
        <v>249</v>
      </c>
      <c r="E53" s="130" t="s">
        <v>249</v>
      </c>
      <c r="F53" s="130">
        <v>-34.5</v>
      </c>
      <c r="G53" s="130">
        <v>150</v>
      </c>
      <c r="H53" s="130" t="s">
        <v>259</v>
      </c>
      <c r="I53" s="130" t="s">
        <v>297</v>
      </c>
      <c r="K53" s="131" t="s">
        <v>324</v>
      </c>
      <c r="L53" s="133">
        <v>409.68707142857141</v>
      </c>
      <c r="M53" s="132">
        <v>18.47</v>
      </c>
      <c r="N53" s="134">
        <f t="shared" si="0"/>
        <v>29.785000000000011</v>
      </c>
      <c r="O53" s="130" t="s">
        <v>253</v>
      </c>
      <c r="P53" s="403">
        <v>34.562049634949403</v>
      </c>
      <c r="Q53" s="403">
        <v>34.881599788133002</v>
      </c>
      <c r="R53" s="403">
        <v>35.498324667894799</v>
      </c>
      <c r="S53" s="403">
        <v>36.539888770523298</v>
      </c>
      <c r="T53" s="403">
        <v>37.598309842180498</v>
      </c>
      <c r="U53" s="403">
        <v>38.196962857078397</v>
      </c>
      <c r="V53" s="403">
        <v>38.527346484428001</v>
      </c>
      <c r="W53" s="403">
        <v>1.01669827487413</v>
      </c>
      <c r="X53" s="130" t="s">
        <v>254</v>
      </c>
    </row>
    <row r="54" spans="1:24" s="130" customFormat="1" ht="15" customHeight="1">
      <c r="A54" s="130" t="s">
        <v>5185</v>
      </c>
      <c r="B54" s="130" t="s">
        <v>326</v>
      </c>
      <c r="C54" s="130" t="s">
        <v>306</v>
      </c>
      <c r="D54" s="130" t="s">
        <v>249</v>
      </c>
      <c r="E54" s="130" t="s">
        <v>249</v>
      </c>
      <c r="F54" s="130">
        <v>-34.5</v>
      </c>
      <c r="G54" s="130">
        <v>150</v>
      </c>
      <c r="H54" s="130" t="s">
        <v>250</v>
      </c>
      <c r="I54" s="130" t="s">
        <v>297</v>
      </c>
      <c r="K54" s="131" t="s">
        <v>322</v>
      </c>
      <c r="L54" s="133">
        <v>409.70235714285712</v>
      </c>
      <c r="M54" s="132">
        <v>18.38</v>
      </c>
      <c r="N54" s="134">
        <f t="shared" si="0"/>
        <v>30.190000000000012</v>
      </c>
      <c r="O54" s="130" t="s">
        <v>253</v>
      </c>
      <c r="P54" s="403">
        <v>34.926298883712697</v>
      </c>
      <c r="Q54" s="403">
        <v>35.245970153355998</v>
      </c>
      <c r="R54" s="403">
        <v>35.839799798305897</v>
      </c>
      <c r="S54" s="403">
        <v>36.904463751090603</v>
      </c>
      <c r="T54" s="403">
        <v>37.971107065380899</v>
      </c>
      <c r="U54" s="403">
        <v>38.589793876727001</v>
      </c>
      <c r="V54" s="403">
        <v>38.9025186100532</v>
      </c>
      <c r="W54" s="403">
        <v>1.0176584979398799</v>
      </c>
      <c r="X54" s="130" t="s">
        <v>257</v>
      </c>
    </row>
    <row r="55" spans="1:24" s="130" customFormat="1" ht="15" customHeight="1">
      <c r="A55" s="130" t="s">
        <v>5186</v>
      </c>
      <c r="B55" s="130" t="s">
        <v>327</v>
      </c>
      <c r="C55" s="130" t="s">
        <v>296</v>
      </c>
      <c r="D55" s="130" t="s">
        <v>249</v>
      </c>
      <c r="E55" s="130" t="s">
        <v>249</v>
      </c>
      <c r="F55" s="130">
        <v>-34.5</v>
      </c>
      <c r="G55" s="130">
        <v>150</v>
      </c>
      <c r="H55" s="130" t="s">
        <v>259</v>
      </c>
      <c r="I55" s="130" t="s">
        <v>297</v>
      </c>
      <c r="K55" s="131" t="s">
        <v>324</v>
      </c>
      <c r="L55" s="133">
        <v>409.72528571428569</v>
      </c>
      <c r="M55" s="132">
        <v>18.61</v>
      </c>
      <c r="N55" s="134">
        <f t="shared" si="0"/>
        <v>29.155000000000001</v>
      </c>
      <c r="O55" s="130" t="s">
        <v>253</v>
      </c>
      <c r="P55" s="403">
        <v>34.0352734104682</v>
      </c>
      <c r="Q55" s="403">
        <v>34.321410290380598</v>
      </c>
      <c r="R55" s="403">
        <v>34.929758261013099</v>
      </c>
      <c r="S55" s="403">
        <v>35.942008231116802</v>
      </c>
      <c r="T55" s="403">
        <v>36.962039831888802</v>
      </c>
      <c r="U55" s="403">
        <v>37.560159607427302</v>
      </c>
      <c r="V55" s="403">
        <v>37.866116910861201</v>
      </c>
      <c r="W55" s="403">
        <v>0.98025223152206897</v>
      </c>
      <c r="X55" s="130" t="s">
        <v>254</v>
      </c>
    </row>
    <row r="56" spans="1:24" s="130" customFormat="1" ht="15" customHeight="1">
      <c r="A56" s="130" t="s">
        <v>5187</v>
      </c>
      <c r="B56" s="130" t="s">
        <v>328</v>
      </c>
      <c r="C56" s="130" t="s">
        <v>306</v>
      </c>
      <c r="D56" s="130" t="s">
        <v>249</v>
      </c>
      <c r="E56" s="130" t="s">
        <v>249</v>
      </c>
      <c r="F56" s="130">
        <v>-34.5</v>
      </c>
      <c r="G56" s="130">
        <v>150</v>
      </c>
      <c r="H56" s="130" t="s">
        <v>250</v>
      </c>
      <c r="I56" s="130" t="s">
        <v>297</v>
      </c>
      <c r="K56" s="131" t="s">
        <v>322</v>
      </c>
      <c r="L56" s="133">
        <v>409.73292857142854</v>
      </c>
      <c r="M56" s="132">
        <v>18.34</v>
      </c>
      <c r="N56" s="134">
        <f t="shared" si="0"/>
        <v>30.370000000000005</v>
      </c>
      <c r="O56" s="130" t="s">
        <v>261</v>
      </c>
      <c r="P56" s="403">
        <v>35.053238676550599</v>
      </c>
      <c r="Q56" s="403">
        <v>35.391275687418798</v>
      </c>
      <c r="R56" s="403">
        <v>36.013572745717603</v>
      </c>
      <c r="S56" s="403">
        <v>37.096921780242099</v>
      </c>
      <c r="T56" s="403">
        <v>38.174485636693703</v>
      </c>
      <c r="U56" s="403">
        <v>38.798631044868401</v>
      </c>
      <c r="V56" s="403">
        <v>39.124187564688299</v>
      </c>
      <c r="W56" s="403">
        <v>1.0429377912556399</v>
      </c>
      <c r="X56" s="130" t="s">
        <v>257</v>
      </c>
    </row>
    <row r="57" spans="1:24" s="130" customFormat="1" ht="15" customHeight="1">
      <c r="A57" s="130" t="s">
        <v>5188</v>
      </c>
      <c r="B57" s="130" t="s">
        <v>329</v>
      </c>
      <c r="C57" s="130" t="s">
        <v>296</v>
      </c>
      <c r="D57" s="130" t="s">
        <v>249</v>
      </c>
      <c r="E57" s="130" t="s">
        <v>249</v>
      </c>
      <c r="F57" s="130">
        <v>-34.5</v>
      </c>
      <c r="G57" s="130">
        <v>150</v>
      </c>
      <c r="H57" s="130" t="s">
        <v>259</v>
      </c>
      <c r="I57" s="130" t="s">
        <v>297</v>
      </c>
      <c r="K57" s="131" t="s">
        <v>324</v>
      </c>
      <c r="L57" s="133">
        <v>409.74821428571431</v>
      </c>
      <c r="M57" s="132">
        <v>18.79</v>
      </c>
      <c r="N57" s="134">
        <f t="shared" si="0"/>
        <v>28.345000000000013</v>
      </c>
      <c r="O57" s="130" t="s">
        <v>261</v>
      </c>
      <c r="P57" s="403">
        <v>33.349246391614301</v>
      </c>
      <c r="Q57" s="403">
        <v>33.619635901581198</v>
      </c>
      <c r="R57" s="403">
        <v>34.219575881412503</v>
      </c>
      <c r="S57" s="403">
        <v>35.191189297566702</v>
      </c>
      <c r="T57" s="403">
        <v>36.179896565960902</v>
      </c>
      <c r="U57" s="403">
        <v>36.7491917357194</v>
      </c>
      <c r="V57" s="403">
        <v>37.023412351419097</v>
      </c>
      <c r="W57" s="403">
        <v>0.94987799119975502</v>
      </c>
      <c r="X57" s="130" t="s">
        <v>257</v>
      </c>
    </row>
    <row r="58" spans="1:24" s="130" customFormat="1" ht="15" customHeight="1">
      <c r="A58" s="130" t="s">
        <v>5189</v>
      </c>
      <c r="B58" s="130" t="s">
        <v>330</v>
      </c>
      <c r="C58" s="130" t="s">
        <v>306</v>
      </c>
      <c r="D58" s="130" t="s">
        <v>249</v>
      </c>
      <c r="E58" s="130" t="s">
        <v>249</v>
      </c>
      <c r="F58" s="130">
        <v>-34.5</v>
      </c>
      <c r="G58" s="130">
        <v>150</v>
      </c>
      <c r="H58" s="130" t="s">
        <v>250</v>
      </c>
      <c r="I58" s="130" t="s">
        <v>297</v>
      </c>
      <c r="K58" s="131" t="s">
        <v>322</v>
      </c>
      <c r="L58" s="133">
        <v>409.76349999999996</v>
      </c>
      <c r="M58" s="132">
        <v>18.57</v>
      </c>
      <c r="N58" s="134">
        <f t="shared" si="0"/>
        <v>29.335000000000008</v>
      </c>
      <c r="O58" s="130" t="s">
        <v>253</v>
      </c>
      <c r="P58" s="403">
        <v>34.168835999531296</v>
      </c>
      <c r="Q58" s="403">
        <v>34.492817990913302</v>
      </c>
      <c r="R58" s="403">
        <v>35.097019327322201</v>
      </c>
      <c r="S58" s="403">
        <v>36.125924186718301</v>
      </c>
      <c r="T58" s="403">
        <v>37.140016944713899</v>
      </c>
      <c r="U58" s="403">
        <v>37.759914482799097</v>
      </c>
      <c r="V58" s="403">
        <v>38.069269803732297</v>
      </c>
      <c r="W58" s="403">
        <v>0.98771597314387805</v>
      </c>
      <c r="X58" s="130" t="s">
        <v>254</v>
      </c>
    </row>
    <row r="59" spans="1:24" s="130" customFormat="1" ht="15" customHeight="1">
      <c r="A59" s="130" t="s">
        <v>5190</v>
      </c>
      <c r="B59" s="130" t="s">
        <v>331</v>
      </c>
      <c r="C59" s="130" t="s">
        <v>306</v>
      </c>
      <c r="D59" s="130" t="s">
        <v>249</v>
      </c>
      <c r="E59" s="130" t="s">
        <v>249</v>
      </c>
      <c r="F59" s="130">
        <v>-34.5</v>
      </c>
      <c r="G59" s="130">
        <v>150</v>
      </c>
      <c r="H59" s="130" t="s">
        <v>250</v>
      </c>
      <c r="I59" s="130" t="s">
        <v>297</v>
      </c>
      <c r="K59" s="131" t="s">
        <v>322</v>
      </c>
      <c r="L59" s="133">
        <v>409.77878571428568</v>
      </c>
      <c r="M59" s="132">
        <v>18.940000000000001</v>
      </c>
      <c r="N59" s="134">
        <f t="shared" si="0"/>
        <v>27.67</v>
      </c>
      <c r="O59" s="130" t="s">
        <v>253</v>
      </c>
      <c r="P59" s="403">
        <v>32.762045267222803</v>
      </c>
      <c r="Q59" s="403">
        <v>33.054430795176103</v>
      </c>
      <c r="R59" s="403">
        <v>33.621683085309598</v>
      </c>
      <c r="S59" s="403">
        <v>34.565039406675801</v>
      </c>
      <c r="T59" s="403">
        <v>35.521766901092001</v>
      </c>
      <c r="U59" s="403">
        <v>36.061368743067597</v>
      </c>
      <c r="V59" s="403">
        <v>36.362593682276803</v>
      </c>
      <c r="W59" s="403">
        <v>0.91749886761483002</v>
      </c>
      <c r="X59" s="130" t="s">
        <v>254</v>
      </c>
    </row>
    <row r="60" spans="1:24" s="130" customFormat="1" ht="15" customHeight="1">
      <c r="A60" s="130" t="s">
        <v>5191</v>
      </c>
      <c r="B60" s="130" t="s">
        <v>332</v>
      </c>
      <c r="C60" s="130" t="s">
        <v>306</v>
      </c>
      <c r="D60" s="130" t="s">
        <v>249</v>
      </c>
      <c r="E60" s="130" t="s">
        <v>249</v>
      </c>
      <c r="F60" s="130">
        <v>-34.5</v>
      </c>
      <c r="G60" s="130">
        <v>150</v>
      </c>
      <c r="H60" s="130" t="s">
        <v>250</v>
      </c>
      <c r="I60" s="130" t="s">
        <v>297</v>
      </c>
      <c r="K60" s="131" t="s">
        <v>322</v>
      </c>
      <c r="L60" s="133">
        <v>409.80935714285715</v>
      </c>
      <c r="M60" s="132">
        <v>18.13</v>
      </c>
      <c r="N60" s="134">
        <f t="shared" si="0"/>
        <v>31.315000000000012</v>
      </c>
      <c r="O60" s="130" t="s">
        <v>253</v>
      </c>
      <c r="P60" s="403">
        <v>35.841759314582902</v>
      </c>
      <c r="Q60" s="403">
        <v>36.198531326343399</v>
      </c>
      <c r="R60" s="403">
        <v>36.848411641790001</v>
      </c>
      <c r="S60" s="403">
        <v>37.9677113688766</v>
      </c>
      <c r="T60" s="403">
        <v>39.1128774768151</v>
      </c>
      <c r="U60" s="403">
        <v>39.753119351496899</v>
      </c>
      <c r="V60" s="403">
        <v>40.084107038012696</v>
      </c>
      <c r="W60" s="403">
        <v>1.08417943387913</v>
      </c>
      <c r="X60" s="130" t="s">
        <v>254</v>
      </c>
    </row>
    <row r="61" spans="1:24" s="130" customFormat="1" ht="15" customHeight="1">
      <c r="A61" s="130" t="s">
        <v>5192</v>
      </c>
      <c r="B61" s="130" t="s">
        <v>333</v>
      </c>
      <c r="C61" s="130" t="s">
        <v>334</v>
      </c>
      <c r="D61" s="130" t="s">
        <v>249</v>
      </c>
      <c r="E61" s="130" t="s">
        <v>249</v>
      </c>
      <c r="F61" s="130">
        <v>-34.5</v>
      </c>
      <c r="G61" s="130">
        <v>150</v>
      </c>
      <c r="H61" s="130" t="s">
        <v>259</v>
      </c>
      <c r="I61" s="130" t="s">
        <v>297</v>
      </c>
      <c r="K61" s="130" t="s">
        <v>3080</v>
      </c>
      <c r="L61" s="133">
        <v>409.85521428571428</v>
      </c>
      <c r="M61" s="132">
        <v>17.48</v>
      </c>
      <c r="N61" s="134">
        <f t="shared" si="0"/>
        <v>34.240000000000009</v>
      </c>
      <c r="O61" s="130" t="s">
        <v>253</v>
      </c>
      <c r="P61" s="403">
        <v>38.325648437106203</v>
      </c>
      <c r="Q61" s="403">
        <v>38.711667397267902</v>
      </c>
      <c r="R61" s="403">
        <v>39.464518488251201</v>
      </c>
      <c r="S61" s="403">
        <v>40.708664569533603</v>
      </c>
      <c r="T61" s="403">
        <v>41.962478496538701</v>
      </c>
      <c r="U61" s="403">
        <v>42.695448371526197</v>
      </c>
      <c r="V61" s="403">
        <v>43.060563872561801</v>
      </c>
      <c r="W61" s="403">
        <v>1.20969103071407</v>
      </c>
      <c r="X61" s="130" t="s">
        <v>254</v>
      </c>
    </row>
    <row r="62" spans="1:24" s="130" customFormat="1" ht="15" customHeight="1">
      <c r="A62" s="130" t="s">
        <v>5193</v>
      </c>
      <c r="B62" s="130" t="s">
        <v>335</v>
      </c>
      <c r="C62" s="130" t="s">
        <v>334</v>
      </c>
      <c r="D62" s="130" t="s">
        <v>249</v>
      </c>
      <c r="E62" s="130" t="s">
        <v>249</v>
      </c>
      <c r="F62" s="130">
        <v>-34.5</v>
      </c>
      <c r="G62" s="130">
        <v>150</v>
      </c>
      <c r="H62" s="130" t="s">
        <v>259</v>
      </c>
      <c r="I62" s="130" t="s">
        <v>297</v>
      </c>
      <c r="K62" s="131" t="s">
        <v>324</v>
      </c>
      <c r="L62" s="133">
        <v>409.93928571428569</v>
      </c>
      <c r="M62" s="132">
        <v>17.91</v>
      </c>
      <c r="N62" s="134">
        <f t="shared" si="0"/>
        <v>32.305000000000007</v>
      </c>
      <c r="O62" s="130" t="s">
        <v>253</v>
      </c>
      <c r="P62" s="403">
        <v>36.683761261590298</v>
      </c>
      <c r="Q62" s="403">
        <v>37.036392874837098</v>
      </c>
      <c r="R62" s="403">
        <v>37.719513895687903</v>
      </c>
      <c r="S62" s="403">
        <v>38.877866208689397</v>
      </c>
      <c r="T62" s="403">
        <v>40.041442765077697</v>
      </c>
      <c r="U62" s="403">
        <v>40.695931386363597</v>
      </c>
      <c r="V62" s="403">
        <v>41.033780895381199</v>
      </c>
      <c r="W62" s="403">
        <v>1.1169916998132801</v>
      </c>
      <c r="X62" s="130" t="s">
        <v>254</v>
      </c>
    </row>
    <row r="63" spans="1:24" s="130" customFormat="1" ht="15" customHeight="1">
      <c r="A63" s="130" t="s">
        <v>5194</v>
      </c>
      <c r="B63" s="130" t="s">
        <v>336</v>
      </c>
      <c r="C63" s="130" t="s">
        <v>334</v>
      </c>
      <c r="D63" s="130" t="s">
        <v>249</v>
      </c>
      <c r="E63" s="130" t="s">
        <v>249</v>
      </c>
      <c r="F63" s="130">
        <v>-34.5</v>
      </c>
      <c r="G63" s="130">
        <v>150</v>
      </c>
      <c r="H63" s="130" t="s">
        <v>250</v>
      </c>
      <c r="I63" s="130" t="s">
        <v>297</v>
      </c>
      <c r="K63" s="131" t="s">
        <v>324</v>
      </c>
      <c r="L63" s="133">
        <v>409.96221428571425</v>
      </c>
      <c r="M63" s="132">
        <v>17.899999999999999</v>
      </c>
      <c r="N63" s="134">
        <f t="shared" si="0"/>
        <v>32.350000000000009</v>
      </c>
      <c r="O63" s="130" t="s">
        <v>261</v>
      </c>
      <c r="P63" s="403">
        <v>36.729493447067803</v>
      </c>
      <c r="Q63" s="403">
        <v>37.101826963502198</v>
      </c>
      <c r="R63" s="403">
        <v>37.775560463888901</v>
      </c>
      <c r="S63" s="403">
        <v>38.942009529616001</v>
      </c>
      <c r="T63" s="403">
        <v>40.113585292793097</v>
      </c>
      <c r="U63" s="403">
        <v>40.775264880254703</v>
      </c>
      <c r="V63" s="403">
        <v>41.183750677202802</v>
      </c>
      <c r="W63" s="403">
        <v>1.12878785578245</v>
      </c>
      <c r="X63" s="130" t="s">
        <v>254</v>
      </c>
    </row>
    <row r="64" spans="1:24" s="130" customFormat="1" ht="15" customHeight="1">
      <c r="A64" s="130" t="s">
        <v>5195</v>
      </c>
      <c r="B64" s="130" t="s">
        <v>337</v>
      </c>
      <c r="C64" s="130" t="s">
        <v>334</v>
      </c>
      <c r="D64" s="130" t="s">
        <v>249</v>
      </c>
      <c r="E64" s="130" t="s">
        <v>249</v>
      </c>
      <c r="F64" s="130">
        <v>-34.5</v>
      </c>
      <c r="G64" s="130">
        <v>150</v>
      </c>
      <c r="H64" s="130" t="s">
        <v>250</v>
      </c>
      <c r="I64" s="130" t="s">
        <v>297</v>
      </c>
      <c r="K64" s="131" t="s">
        <v>324</v>
      </c>
      <c r="L64" s="133">
        <v>410.19149999999996</v>
      </c>
      <c r="M64" s="132">
        <v>17.09</v>
      </c>
      <c r="N64" s="134">
        <f t="shared" si="0"/>
        <v>35.995000000000005</v>
      </c>
      <c r="O64" s="130" t="s">
        <v>253</v>
      </c>
      <c r="P64" s="403">
        <v>39.784755951569899</v>
      </c>
      <c r="Q64" s="403">
        <v>40.225612821142903</v>
      </c>
      <c r="R64" s="403">
        <v>41.016865061113798</v>
      </c>
      <c r="S64" s="403">
        <v>42.349588412678898</v>
      </c>
      <c r="T64" s="403">
        <v>43.671131818780196</v>
      </c>
      <c r="U64" s="403">
        <v>44.490523334706602</v>
      </c>
      <c r="V64" s="403">
        <v>44.872119027685898</v>
      </c>
      <c r="W64" s="403">
        <v>1.29261898534143</v>
      </c>
      <c r="X64" s="130" t="s">
        <v>257</v>
      </c>
    </row>
    <row r="65" spans="1:24" s="130" customFormat="1" ht="15" customHeight="1">
      <c r="A65" s="130" t="s">
        <v>5196</v>
      </c>
      <c r="B65" s="130" t="s">
        <v>338</v>
      </c>
      <c r="C65" s="130" t="s">
        <v>334</v>
      </c>
      <c r="D65" s="130" t="s">
        <v>249</v>
      </c>
      <c r="E65" s="130" t="s">
        <v>249</v>
      </c>
      <c r="F65" s="130">
        <v>-34.5</v>
      </c>
      <c r="G65" s="130">
        <v>150</v>
      </c>
      <c r="H65" s="130" t="s">
        <v>259</v>
      </c>
      <c r="I65" s="130" t="s">
        <v>297</v>
      </c>
      <c r="K65" s="131" t="s">
        <v>324</v>
      </c>
      <c r="L65" s="133">
        <v>410.29085714285713</v>
      </c>
      <c r="M65" s="132">
        <v>17.54</v>
      </c>
      <c r="N65" s="134">
        <f t="shared" si="0"/>
        <v>33.970000000000013</v>
      </c>
      <c r="O65" s="130" t="s">
        <v>253</v>
      </c>
      <c r="P65" s="403">
        <v>38.127425881446399</v>
      </c>
      <c r="Q65" s="403">
        <v>38.4878982646823</v>
      </c>
      <c r="R65" s="403">
        <v>39.2357668659212</v>
      </c>
      <c r="S65" s="403">
        <v>40.471159851516099</v>
      </c>
      <c r="T65" s="403">
        <v>41.702650256687697</v>
      </c>
      <c r="U65" s="403">
        <v>42.399015670261299</v>
      </c>
      <c r="V65" s="403">
        <v>42.795023145129697</v>
      </c>
      <c r="W65" s="403">
        <v>1.1936471402011</v>
      </c>
      <c r="X65" s="130" t="s">
        <v>257</v>
      </c>
    </row>
    <row r="66" spans="1:24" s="130" customFormat="1" ht="15" customHeight="1">
      <c r="A66" s="130" t="s">
        <v>5197</v>
      </c>
      <c r="B66" s="130" t="s">
        <v>339</v>
      </c>
      <c r="C66" s="130" t="s">
        <v>334</v>
      </c>
      <c r="D66" s="130" t="s">
        <v>249</v>
      </c>
      <c r="E66" s="130" t="s">
        <v>249</v>
      </c>
      <c r="F66" s="130">
        <v>-34.5</v>
      </c>
      <c r="G66" s="130">
        <v>150</v>
      </c>
      <c r="H66" s="130" t="s">
        <v>259</v>
      </c>
      <c r="I66" s="130" t="s">
        <v>297</v>
      </c>
      <c r="K66" s="131" t="s">
        <v>324</v>
      </c>
      <c r="L66" s="133">
        <v>410.42842857142858</v>
      </c>
      <c r="M66" s="132">
        <v>17.600000000000001</v>
      </c>
      <c r="N66" s="134">
        <f t="shared" si="0"/>
        <v>33.700000000000003</v>
      </c>
      <c r="O66" s="130" t="s">
        <v>253</v>
      </c>
      <c r="P66" s="403">
        <v>37.903042959873098</v>
      </c>
      <c r="Q66" s="403">
        <v>38.276915341172398</v>
      </c>
      <c r="R66" s="403">
        <v>38.969288479012299</v>
      </c>
      <c r="S66" s="403">
        <v>40.191046677945202</v>
      </c>
      <c r="T66" s="403">
        <v>41.406092833577702</v>
      </c>
      <c r="U66" s="403">
        <v>42.110076661297903</v>
      </c>
      <c r="V66" s="403">
        <v>42.468895829290602</v>
      </c>
      <c r="W66" s="403">
        <v>1.16857068229545</v>
      </c>
      <c r="X66" s="130" t="s">
        <v>254</v>
      </c>
    </row>
    <row r="67" spans="1:24" s="130" customFormat="1" ht="15" customHeight="1">
      <c r="A67" s="130" t="s">
        <v>5198</v>
      </c>
      <c r="B67" s="130" t="s">
        <v>340</v>
      </c>
      <c r="C67" s="130" t="s">
        <v>334</v>
      </c>
      <c r="D67" s="130" t="s">
        <v>249</v>
      </c>
      <c r="E67" s="130" t="s">
        <v>249</v>
      </c>
      <c r="F67" s="130">
        <v>-34.5</v>
      </c>
      <c r="G67" s="130">
        <v>150</v>
      </c>
      <c r="H67" s="130" t="s">
        <v>259</v>
      </c>
      <c r="I67" s="130" t="s">
        <v>297</v>
      </c>
      <c r="K67" s="131" t="s">
        <v>324</v>
      </c>
      <c r="L67" s="133">
        <v>410.69592857142851</v>
      </c>
      <c r="M67" s="132">
        <v>17.88</v>
      </c>
      <c r="N67" s="134">
        <f t="shared" si="0"/>
        <v>32.440000000000012</v>
      </c>
      <c r="O67" s="130" t="s">
        <v>261</v>
      </c>
      <c r="P67" s="403">
        <v>36.758707894924903</v>
      </c>
      <c r="Q67" s="403">
        <v>37.1628488897762</v>
      </c>
      <c r="R67" s="403">
        <v>37.87334529228</v>
      </c>
      <c r="S67" s="403">
        <v>39.031191293855798</v>
      </c>
      <c r="T67" s="403">
        <v>40.1802233618467</v>
      </c>
      <c r="U67" s="403">
        <v>40.896598454433601</v>
      </c>
      <c r="V67" s="403">
        <v>41.2384941595081</v>
      </c>
      <c r="W67" s="403">
        <v>1.1308988517602201</v>
      </c>
      <c r="X67" s="130" t="s">
        <v>254</v>
      </c>
    </row>
    <row r="68" spans="1:24" s="130" customFormat="1" ht="15" customHeight="1">
      <c r="A68" s="130" t="s">
        <v>5199</v>
      </c>
      <c r="B68" s="130" t="s">
        <v>341</v>
      </c>
      <c r="C68" s="130" t="s">
        <v>334</v>
      </c>
      <c r="D68" s="130" t="s">
        <v>249</v>
      </c>
      <c r="E68" s="130" t="s">
        <v>249</v>
      </c>
      <c r="F68" s="130">
        <v>-34.5</v>
      </c>
      <c r="G68" s="130">
        <v>150</v>
      </c>
      <c r="H68" s="130" t="s">
        <v>250</v>
      </c>
      <c r="I68" s="130" t="s">
        <v>297</v>
      </c>
      <c r="K68" s="131" t="s">
        <v>324</v>
      </c>
      <c r="L68" s="133">
        <v>410.71885714285713</v>
      </c>
      <c r="M68" s="132">
        <v>18.22</v>
      </c>
      <c r="N68" s="134">
        <f t="shared" ref="N68:N131" si="1">117.4-4.5*(M68+1)</f>
        <v>30.910000000000011</v>
      </c>
      <c r="O68" s="130" t="s">
        <v>253</v>
      </c>
      <c r="P68" s="403">
        <v>35.527819754570601</v>
      </c>
      <c r="Q68" s="403">
        <v>35.847600037603897</v>
      </c>
      <c r="R68" s="403">
        <v>36.470273243194399</v>
      </c>
      <c r="S68" s="403">
        <v>37.5748203750274</v>
      </c>
      <c r="T68" s="403">
        <v>38.663510382131598</v>
      </c>
      <c r="U68" s="403">
        <v>39.323184168402101</v>
      </c>
      <c r="V68" s="403">
        <v>39.659660739976196</v>
      </c>
      <c r="W68" s="403">
        <v>1.06059077946836</v>
      </c>
      <c r="X68" s="130" t="s">
        <v>257</v>
      </c>
    </row>
    <row r="69" spans="1:24" s="130" customFormat="1" ht="15" customHeight="1">
      <c r="A69" s="130" t="s">
        <v>5200</v>
      </c>
      <c r="B69" s="130" t="s">
        <v>342</v>
      </c>
      <c r="C69" s="130" t="s">
        <v>343</v>
      </c>
      <c r="D69" s="130" t="s">
        <v>249</v>
      </c>
      <c r="E69" s="130" t="s">
        <v>249</v>
      </c>
      <c r="F69" s="130">
        <v>-34.5</v>
      </c>
      <c r="G69" s="130">
        <v>150</v>
      </c>
      <c r="H69" s="130" t="s">
        <v>250</v>
      </c>
      <c r="I69" s="130" t="s">
        <v>344</v>
      </c>
      <c r="K69" s="131" t="s">
        <v>345</v>
      </c>
      <c r="L69" s="133">
        <v>410.78</v>
      </c>
      <c r="M69" s="132">
        <v>15.21</v>
      </c>
      <c r="N69" s="134">
        <f t="shared" si="1"/>
        <v>44.454999999999998</v>
      </c>
      <c r="O69" s="130" t="s">
        <v>253</v>
      </c>
      <c r="P69" s="403">
        <v>47.019188646313097</v>
      </c>
      <c r="Q69" s="403">
        <v>47.600176355286898</v>
      </c>
      <c r="R69" s="403">
        <v>48.579824531622499</v>
      </c>
      <c r="S69" s="403">
        <v>50.299076241387198</v>
      </c>
      <c r="T69" s="403">
        <v>52.040779707755703</v>
      </c>
      <c r="U69" s="403">
        <v>53.0558200393994</v>
      </c>
      <c r="V69" s="403">
        <v>53.5128254254792</v>
      </c>
      <c r="W69" s="403">
        <v>1.66359345068173</v>
      </c>
      <c r="X69" s="130" t="s">
        <v>254</v>
      </c>
    </row>
    <row r="70" spans="1:24" s="130" customFormat="1" ht="15" customHeight="1">
      <c r="A70" s="130" t="s">
        <v>5201</v>
      </c>
      <c r="B70" s="130" t="s">
        <v>346</v>
      </c>
      <c r="C70" s="130" t="s">
        <v>334</v>
      </c>
      <c r="D70" s="130" t="s">
        <v>249</v>
      </c>
      <c r="E70" s="130" t="s">
        <v>249</v>
      </c>
      <c r="F70" s="130">
        <v>-34.5</v>
      </c>
      <c r="G70" s="130">
        <v>150</v>
      </c>
      <c r="H70" s="130" t="s">
        <v>259</v>
      </c>
      <c r="I70" s="130" t="s">
        <v>347</v>
      </c>
      <c r="K70" s="131" t="s">
        <v>348</v>
      </c>
      <c r="L70" s="133">
        <v>410.83262500000001</v>
      </c>
      <c r="M70" s="132">
        <v>18.010000000000002</v>
      </c>
      <c r="N70" s="134">
        <f t="shared" si="1"/>
        <v>31.855000000000004</v>
      </c>
      <c r="O70" s="130" t="s">
        <v>253</v>
      </c>
      <c r="P70" s="403">
        <v>36.369899078505398</v>
      </c>
      <c r="Q70" s="403">
        <v>36.693759192829802</v>
      </c>
      <c r="R70" s="403">
        <v>37.368867525554201</v>
      </c>
      <c r="S70" s="403">
        <v>38.4967970826645</v>
      </c>
      <c r="T70" s="403">
        <v>39.613342937704402</v>
      </c>
      <c r="U70" s="403">
        <v>40.293526159249502</v>
      </c>
      <c r="V70" s="403">
        <v>40.631775989703897</v>
      </c>
      <c r="W70" s="403">
        <v>1.0861027340075899</v>
      </c>
      <c r="X70" s="130" t="s">
        <v>257</v>
      </c>
    </row>
    <row r="71" spans="1:24" s="130" customFormat="1" ht="15" customHeight="1">
      <c r="A71" s="130" t="s">
        <v>5202</v>
      </c>
      <c r="B71" s="130" t="s">
        <v>349</v>
      </c>
      <c r="C71" s="130" t="s">
        <v>350</v>
      </c>
      <c r="D71" s="130" t="s">
        <v>249</v>
      </c>
      <c r="E71" s="130" t="s">
        <v>249</v>
      </c>
      <c r="F71" s="130">
        <v>-34.5</v>
      </c>
      <c r="G71" s="130">
        <v>150</v>
      </c>
      <c r="H71" s="130" t="s">
        <v>259</v>
      </c>
      <c r="I71" s="130" t="s">
        <v>347</v>
      </c>
      <c r="K71" s="131" t="s">
        <v>348</v>
      </c>
      <c r="L71" s="133">
        <v>410.88524999999998</v>
      </c>
      <c r="M71" s="132">
        <v>17.02</v>
      </c>
      <c r="N71" s="134">
        <f t="shared" si="1"/>
        <v>36.31</v>
      </c>
      <c r="O71" s="130" t="s">
        <v>261</v>
      </c>
      <c r="P71" s="403">
        <v>40.1319465556629</v>
      </c>
      <c r="Q71" s="403">
        <v>40.5405980149974</v>
      </c>
      <c r="R71" s="403">
        <v>41.343043649988701</v>
      </c>
      <c r="S71" s="403">
        <v>42.668510040693697</v>
      </c>
      <c r="T71" s="403">
        <v>44.006718552218999</v>
      </c>
      <c r="U71" s="403">
        <v>44.802381437974503</v>
      </c>
      <c r="V71" s="403">
        <v>45.146577037353403</v>
      </c>
      <c r="W71" s="403">
        <v>1.2873033927375199</v>
      </c>
      <c r="X71" s="130" t="s">
        <v>257</v>
      </c>
    </row>
    <row r="72" spans="1:24" s="130" customFormat="1" ht="15" customHeight="1">
      <c r="A72" s="130" t="s">
        <v>5203</v>
      </c>
      <c r="B72" s="130" t="s">
        <v>351</v>
      </c>
      <c r="C72" s="130" t="s">
        <v>350</v>
      </c>
      <c r="D72" s="130" t="s">
        <v>249</v>
      </c>
      <c r="E72" s="130" t="s">
        <v>249</v>
      </c>
      <c r="F72" s="130">
        <v>-34.5</v>
      </c>
      <c r="G72" s="130">
        <v>150</v>
      </c>
      <c r="H72" s="130" t="s">
        <v>250</v>
      </c>
      <c r="I72" s="130" t="s">
        <v>347</v>
      </c>
      <c r="K72" s="131" t="s">
        <v>348</v>
      </c>
      <c r="L72" s="133">
        <v>411.51675</v>
      </c>
      <c r="M72" s="132">
        <v>17.48</v>
      </c>
      <c r="N72" s="134">
        <f t="shared" si="1"/>
        <v>34.240000000000009</v>
      </c>
      <c r="O72" s="130" t="s">
        <v>253</v>
      </c>
      <c r="P72" s="403">
        <v>38.381897549708597</v>
      </c>
      <c r="Q72" s="403">
        <v>38.764456609608402</v>
      </c>
      <c r="R72" s="403">
        <v>39.444359534342603</v>
      </c>
      <c r="S72" s="403">
        <v>40.708628381468202</v>
      </c>
      <c r="T72" s="403">
        <v>41.951316924811302</v>
      </c>
      <c r="U72" s="403">
        <v>42.687751807931001</v>
      </c>
      <c r="V72" s="403">
        <v>43.068352185794197</v>
      </c>
      <c r="W72" s="403">
        <v>1.19862988397506</v>
      </c>
      <c r="X72" s="130" t="s">
        <v>254</v>
      </c>
    </row>
    <row r="73" spans="1:24" s="130" customFormat="1" ht="15" customHeight="1">
      <c r="A73" s="130" t="s">
        <v>5204</v>
      </c>
      <c r="B73" s="130" t="s">
        <v>352</v>
      </c>
      <c r="C73" s="130" t="s">
        <v>353</v>
      </c>
      <c r="D73" s="130" t="s">
        <v>249</v>
      </c>
      <c r="E73" s="130" t="s">
        <v>249</v>
      </c>
      <c r="F73" s="130">
        <v>-34.5</v>
      </c>
      <c r="G73" s="130">
        <v>150</v>
      </c>
      <c r="H73" s="130" t="s">
        <v>250</v>
      </c>
      <c r="I73" s="130" t="s">
        <v>347</v>
      </c>
      <c r="K73" s="131" t="s">
        <v>348</v>
      </c>
      <c r="L73" s="133">
        <v>411.74479166666669</v>
      </c>
      <c r="M73" s="132">
        <v>16.690000000000001</v>
      </c>
      <c r="N73" s="134">
        <f t="shared" si="1"/>
        <v>37.795000000000002</v>
      </c>
      <c r="O73" s="130" t="s">
        <v>253</v>
      </c>
      <c r="P73" s="403">
        <v>41.394392668394303</v>
      </c>
      <c r="Q73" s="403">
        <v>41.804340842993497</v>
      </c>
      <c r="R73" s="403">
        <v>42.625081724020703</v>
      </c>
      <c r="S73" s="403">
        <v>44.0427572316758</v>
      </c>
      <c r="T73" s="403">
        <v>45.4641319411081</v>
      </c>
      <c r="U73" s="403">
        <v>46.293213872587003</v>
      </c>
      <c r="V73" s="403">
        <v>46.743502519609301</v>
      </c>
      <c r="W73" s="403">
        <v>1.3628285157708999</v>
      </c>
      <c r="X73" s="130" t="s">
        <v>257</v>
      </c>
    </row>
    <row r="74" spans="1:24" s="130" customFormat="1" ht="15" customHeight="1">
      <c r="A74" s="130" t="s">
        <v>5205</v>
      </c>
      <c r="B74" s="130" t="s">
        <v>354</v>
      </c>
      <c r="C74" s="130" t="s">
        <v>350</v>
      </c>
      <c r="D74" s="130" t="s">
        <v>249</v>
      </c>
      <c r="E74" s="130" t="s">
        <v>249</v>
      </c>
      <c r="F74" s="130">
        <v>-34.5</v>
      </c>
      <c r="G74" s="130">
        <v>150</v>
      </c>
      <c r="H74" s="130" t="s">
        <v>250</v>
      </c>
      <c r="I74" s="130" t="s">
        <v>347</v>
      </c>
      <c r="K74" s="131" t="s">
        <v>348</v>
      </c>
      <c r="L74" s="133">
        <v>411.97283333333331</v>
      </c>
      <c r="M74" s="132">
        <v>18.03</v>
      </c>
      <c r="N74" s="134">
        <f t="shared" si="1"/>
        <v>31.765000000000001</v>
      </c>
      <c r="O74" s="130" t="s">
        <v>253</v>
      </c>
      <c r="P74" s="403">
        <v>36.1996148329428</v>
      </c>
      <c r="Q74" s="403">
        <v>36.5967738399345</v>
      </c>
      <c r="R74" s="403">
        <v>37.263611392139801</v>
      </c>
      <c r="S74" s="403">
        <v>38.390246003647</v>
      </c>
      <c r="T74" s="403">
        <v>39.5216152204069</v>
      </c>
      <c r="U74" s="403">
        <v>40.180433369542598</v>
      </c>
      <c r="V74" s="403">
        <v>40.486494140952601</v>
      </c>
      <c r="W74" s="403">
        <v>1.09494272673284</v>
      </c>
      <c r="X74" s="130" t="s">
        <v>257</v>
      </c>
    </row>
    <row r="75" spans="1:24" s="130" customFormat="1" ht="15" customHeight="1">
      <c r="A75" s="130" t="s">
        <v>5206</v>
      </c>
      <c r="B75" s="130" t="s">
        <v>355</v>
      </c>
      <c r="C75" s="130" t="s">
        <v>350</v>
      </c>
      <c r="D75" s="130" t="s">
        <v>249</v>
      </c>
      <c r="E75" s="130" t="s">
        <v>249</v>
      </c>
      <c r="F75" s="130">
        <v>-34.5</v>
      </c>
      <c r="G75" s="130">
        <v>150</v>
      </c>
      <c r="H75" s="130" t="s">
        <v>259</v>
      </c>
      <c r="I75" s="130" t="s">
        <v>347</v>
      </c>
      <c r="K75" s="131" t="s">
        <v>348</v>
      </c>
      <c r="L75" s="133">
        <v>412.07808333333332</v>
      </c>
      <c r="M75" s="132">
        <v>17.55</v>
      </c>
      <c r="N75" s="134">
        <f t="shared" si="1"/>
        <v>33.924999999999997</v>
      </c>
      <c r="O75" s="130" t="s">
        <v>261</v>
      </c>
      <c r="P75" s="403">
        <v>38.129255608403398</v>
      </c>
      <c r="Q75" s="403">
        <v>38.5049362214707</v>
      </c>
      <c r="R75" s="403">
        <v>39.200619687705903</v>
      </c>
      <c r="S75" s="403">
        <v>40.430771790887597</v>
      </c>
      <c r="T75" s="403">
        <v>41.663069249040902</v>
      </c>
      <c r="U75" s="403">
        <v>42.397288759612302</v>
      </c>
      <c r="V75" s="403">
        <v>42.733792190266499</v>
      </c>
      <c r="W75" s="403">
        <v>1.1839559082287301</v>
      </c>
      <c r="X75" s="130" t="s">
        <v>254</v>
      </c>
    </row>
    <row r="76" spans="1:24" s="130" customFormat="1" ht="15" customHeight="1">
      <c r="A76" s="130" t="s">
        <v>5207</v>
      </c>
      <c r="B76" s="130" t="s">
        <v>356</v>
      </c>
      <c r="C76" s="130" t="s">
        <v>350</v>
      </c>
      <c r="D76" s="130" t="s">
        <v>249</v>
      </c>
      <c r="E76" s="130" t="s">
        <v>249</v>
      </c>
      <c r="F76" s="130">
        <v>-34.5</v>
      </c>
      <c r="G76" s="130">
        <v>150</v>
      </c>
      <c r="H76" s="130" t="s">
        <v>259</v>
      </c>
      <c r="I76" s="130" t="s">
        <v>347</v>
      </c>
      <c r="K76" s="131" t="s">
        <v>348</v>
      </c>
      <c r="L76" s="133">
        <v>412.49908333333332</v>
      </c>
      <c r="M76" s="132">
        <v>18.02</v>
      </c>
      <c r="N76" s="134">
        <f t="shared" si="1"/>
        <v>31.810000000000002</v>
      </c>
      <c r="O76" s="130" t="s">
        <v>253</v>
      </c>
      <c r="P76" s="403">
        <v>36.302896424926097</v>
      </c>
      <c r="Q76" s="403">
        <v>36.631526845289997</v>
      </c>
      <c r="R76" s="403">
        <v>37.282593751339697</v>
      </c>
      <c r="S76" s="403">
        <v>38.438654429417802</v>
      </c>
      <c r="T76" s="403">
        <v>39.591992641496802</v>
      </c>
      <c r="U76" s="403">
        <v>40.262889658781603</v>
      </c>
      <c r="V76" s="403">
        <v>40.575000113562197</v>
      </c>
      <c r="W76" s="403">
        <v>1.10429629017882</v>
      </c>
      <c r="X76" s="130" t="s">
        <v>257</v>
      </c>
    </row>
    <row r="77" spans="1:24" s="130" customFormat="1" ht="15" customHeight="1">
      <c r="A77" s="130" t="s">
        <v>5208</v>
      </c>
      <c r="B77" s="130" t="s">
        <v>357</v>
      </c>
      <c r="C77" s="130" t="s">
        <v>353</v>
      </c>
      <c r="D77" s="130" t="s">
        <v>249</v>
      </c>
      <c r="E77" s="130" t="s">
        <v>249</v>
      </c>
      <c r="F77" s="130">
        <v>-34.5</v>
      </c>
      <c r="G77" s="130">
        <v>150</v>
      </c>
      <c r="H77" s="130" t="s">
        <v>250</v>
      </c>
      <c r="I77" s="130" t="s">
        <v>347</v>
      </c>
      <c r="K77" s="131" t="s">
        <v>348</v>
      </c>
      <c r="L77" s="133">
        <v>413.04287499999998</v>
      </c>
      <c r="M77" s="132">
        <v>17.72</v>
      </c>
      <c r="N77" s="134">
        <f t="shared" si="1"/>
        <v>33.160000000000011</v>
      </c>
      <c r="O77" s="130" t="s">
        <v>261</v>
      </c>
      <c r="P77" s="403">
        <v>37.434222393768998</v>
      </c>
      <c r="Q77" s="403">
        <v>37.776354434104</v>
      </c>
      <c r="R77" s="403">
        <v>38.5130809316164</v>
      </c>
      <c r="S77" s="403">
        <v>39.703803614627702</v>
      </c>
      <c r="T77" s="403">
        <v>40.895726780066703</v>
      </c>
      <c r="U77" s="403">
        <v>41.623769574991996</v>
      </c>
      <c r="V77" s="403">
        <v>41.971709094416902</v>
      </c>
      <c r="W77" s="403">
        <v>1.1627665416681201</v>
      </c>
      <c r="X77" s="130" t="s">
        <v>254</v>
      </c>
    </row>
    <row r="78" spans="1:24" s="130" customFormat="1" ht="15" customHeight="1">
      <c r="A78" s="130" t="s">
        <v>5209</v>
      </c>
      <c r="B78" s="130" t="s">
        <v>358</v>
      </c>
      <c r="C78" s="130" t="s">
        <v>350</v>
      </c>
      <c r="D78" s="130" t="s">
        <v>249</v>
      </c>
      <c r="E78" s="130" t="s">
        <v>249</v>
      </c>
      <c r="F78" s="130">
        <v>-34.5</v>
      </c>
      <c r="G78" s="130">
        <v>150</v>
      </c>
      <c r="H78" s="130" t="s">
        <v>259</v>
      </c>
      <c r="I78" s="130" t="s">
        <v>347</v>
      </c>
      <c r="K78" s="131" t="s">
        <v>348</v>
      </c>
      <c r="L78" s="133">
        <v>413.62174999999996</v>
      </c>
      <c r="M78" s="132">
        <v>17.87</v>
      </c>
      <c r="N78" s="134">
        <f t="shared" si="1"/>
        <v>32.484999999999999</v>
      </c>
      <c r="O78" s="130" t="s">
        <v>253</v>
      </c>
      <c r="P78" s="403">
        <v>36.894523562518401</v>
      </c>
      <c r="Q78" s="403">
        <v>37.237293630165503</v>
      </c>
      <c r="R78" s="403">
        <v>37.888839172039702</v>
      </c>
      <c r="S78" s="403">
        <v>39.059039207500902</v>
      </c>
      <c r="T78" s="403">
        <v>40.2307792959663</v>
      </c>
      <c r="U78" s="403">
        <v>40.9309161141571</v>
      </c>
      <c r="V78" s="403">
        <v>41.2606115716573</v>
      </c>
      <c r="W78" s="403">
        <v>1.12482000594326</v>
      </c>
      <c r="X78" s="130" t="s">
        <v>257</v>
      </c>
    </row>
    <row r="79" spans="1:24" s="130" customFormat="1" ht="15" customHeight="1">
      <c r="A79" s="130" t="s">
        <v>5210</v>
      </c>
      <c r="B79" s="130" t="s">
        <v>359</v>
      </c>
      <c r="C79" s="130" t="s">
        <v>350</v>
      </c>
      <c r="D79" s="130" t="s">
        <v>249</v>
      </c>
      <c r="E79" s="130" t="s">
        <v>249</v>
      </c>
      <c r="F79" s="130">
        <v>-34.5</v>
      </c>
      <c r="G79" s="130">
        <v>150</v>
      </c>
      <c r="H79" s="130" t="s">
        <v>259</v>
      </c>
      <c r="I79" s="130" t="s">
        <v>347</v>
      </c>
      <c r="K79" s="131" t="s">
        <v>348</v>
      </c>
      <c r="L79" s="133">
        <v>413.65683333333328</v>
      </c>
      <c r="M79" s="132">
        <v>16.79</v>
      </c>
      <c r="N79" s="134">
        <f t="shared" si="1"/>
        <v>37.345000000000013</v>
      </c>
      <c r="O79" s="130" t="s">
        <v>261</v>
      </c>
      <c r="P79" s="403">
        <v>40.934553472256802</v>
      </c>
      <c r="Q79" s="403">
        <v>41.395153065649801</v>
      </c>
      <c r="R79" s="403">
        <v>42.238673619906301</v>
      </c>
      <c r="S79" s="403">
        <v>43.617514899199001</v>
      </c>
      <c r="T79" s="403">
        <v>45.006893321977103</v>
      </c>
      <c r="U79" s="403">
        <v>45.783615412911502</v>
      </c>
      <c r="V79" s="403">
        <v>46.234029507571499</v>
      </c>
      <c r="W79" s="403">
        <v>1.3442966588738401</v>
      </c>
      <c r="X79" s="130" t="s">
        <v>254</v>
      </c>
    </row>
    <row r="80" spans="1:24" s="130" customFormat="1" ht="15" customHeight="1">
      <c r="A80" s="130" t="s">
        <v>5211</v>
      </c>
      <c r="B80" s="130" t="s">
        <v>360</v>
      </c>
      <c r="C80" s="130" t="s">
        <v>350</v>
      </c>
      <c r="D80" s="130" t="s">
        <v>249</v>
      </c>
      <c r="E80" s="130" t="s">
        <v>249</v>
      </c>
      <c r="F80" s="130">
        <v>-34.5</v>
      </c>
      <c r="G80" s="130">
        <v>150</v>
      </c>
      <c r="H80" s="130" t="s">
        <v>250</v>
      </c>
      <c r="I80" s="130" t="s">
        <v>347</v>
      </c>
      <c r="K80" s="131" t="s">
        <v>348</v>
      </c>
      <c r="L80" s="133">
        <v>413.70945833333332</v>
      </c>
      <c r="M80" s="132">
        <v>17.47</v>
      </c>
      <c r="N80" s="134">
        <f t="shared" si="1"/>
        <v>34.285000000000011</v>
      </c>
      <c r="O80" s="130" t="s">
        <v>253</v>
      </c>
      <c r="P80" s="403">
        <v>38.422362129547103</v>
      </c>
      <c r="Q80" s="403">
        <v>38.778256180259703</v>
      </c>
      <c r="R80" s="403">
        <v>39.494530544374904</v>
      </c>
      <c r="S80" s="403">
        <v>40.7692239839756</v>
      </c>
      <c r="T80" s="403">
        <v>42.032990918112297</v>
      </c>
      <c r="U80" s="403">
        <v>42.7724771145215</v>
      </c>
      <c r="V80" s="403">
        <v>43.1599181098195</v>
      </c>
      <c r="W80" s="403">
        <v>1.2135203168670099</v>
      </c>
      <c r="X80" s="130" t="s">
        <v>254</v>
      </c>
    </row>
    <row r="81" spans="1:24" s="130" customFormat="1" ht="15" customHeight="1">
      <c r="A81" s="130" t="s">
        <v>5212</v>
      </c>
      <c r="B81" s="130" t="s">
        <v>361</v>
      </c>
      <c r="C81" s="130" t="s">
        <v>350</v>
      </c>
      <c r="D81" s="130" t="s">
        <v>249</v>
      </c>
      <c r="E81" s="130" t="s">
        <v>249</v>
      </c>
      <c r="F81" s="130">
        <v>-34.5</v>
      </c>
      <c r="G81" s="130">
        <v>150</v>
      </c>
      <c r="H81" s="130" t="s">
        <v>250</v>
      </c>
      <c r="I81" s="130" t="s">
        <v>347</v>
      </c>
      <c r="K81" s="131" t="s">
        <v>348</v>
      </c>
      <c r="L81" s="133">
        <v>413.77962500000001</v>
      </c>
      <c r="M81" s="132">
        <v>17.5</v>
      </c>
      <c r="N81" s="134">
        <f t="shared" si="1"/>
        <v>34.150000000000006</v>
      </c>
      <c r="O81" s="130" t="s">
        <v>261</v>
      </c>
      <c r="P81" s="403">
        <v>38.224589906015403</v>
      </c>
      <c r="Q81" s="403">
        <v>38.618709562927698</v>
      </c>
      <c r="R81" s="403">
        <v>39.389402072717999</v>
      </c>
      <c r="S81" s="403">
        <v>40.627127306449196</v>
      </c>
      <c r="T81" s="403">
        <v>41.872974891372102</v>
      </c>
      <c r="U81" s="403">
        <v>42.587320215235202</v>
      </c>
      <c r="V81" s="403">
        <v>42.977706990347997</v>
      </c>
      <c r="W81" s="403">
        <v>1.2078641429895201</v>
      </c>
      <c r="X81" s="130" t="s">
        <v>254</v>
      </c>
    </row>
    <row r="82" spans="1:24" s="130" customFormat="1" ht="15" customHeight="1">
      <c r="A82" s="130" t="s">
        <v>5213</v>
      </c>
      <c r="B82" s="130" t="s">
        <v>362</v>
      </c>
      <c r="C82" s="130" t="s">
        <v>350</v>
      </c>
      <c r="D82" s="130" t="s">
        <v>249</v>
      </c>
      <c r="E82" s="130" t="s">
        <v>249</v>
      </c>
      <c r="F82" s="130">
        <v>-34.5</v>
      </c>
      <c r="G82" s="130">
        <v>150</v>
      </c>
      <c r="H82" s="130" t="s">
        <v>250</v>
      </c>
      <c r="I82" s="130" t="s">
        <v>347</v>
      </c>
      <c r="K82" s="131" t="s">
        <v>348</v>
      </c>
      <c r="L82" s="133">
        <v>413.77962500000001</v>
      </c>
      <c r="M82" s="132">
        <v>17.57</v>
      </c>
      <c r="N82" s="134">
        <f t="shared" si="1"/>
        <v>33.835000000000008</v>
      </c>
      <c r="O82" s="130" t="s">
        <v>253</v>
      </c>
      <c r="P82" s="403">
        <v>38.0281619975772</v>
      </c>
      <c r="Q82" s="403">
        <v>38.3852352137407</v>
      </c>
      <c r="R82" s="403">
        <v>39.110222962268402</v>
      </c>
      <c r="S82" s="403">
        <v>40.329701790328301</v>
      </c>
      <c r="T82" s="403">
        <v>41.569029035451102</v>
      </c>
      <c r="U82" s="403">
        <v>42.292725612226697</v>
      </c>
      <c r="V82" s="403">
        <v>42.620173291416201</v>
      </c>
      <c r="W82" s="403">
        <v>1.1848994178708401</v>
      </c>
      <c r="X82" s="130" t="s">
        <v>254</v>
      </c>
    </row>
    <row r="83" spans="1:24" s="130" customFormat="1" ht="15" customHeight="1">
      <c r="A83" s="130" t="s">
        <v>5214</v>
      </c>
      <c r="B83" s="130" t="s">
        <v>363</v>
      </c>
      <c r="C83" s="130" t="s">
        <v>350</v>
      </c>
      <c r="D83" s="130" t="s">
        <v>249</v>
      </c>
      <c r="E83" s="130" t="s">
        <v>249</v>
      </c>
      <c r="F83" s="130">
        <v>-34.5</v>
      </c>
      <c r="G83" s="130">
        <v>150</v>
      </c>
      <c r="H83" s="130" t="s">
        <v>250</v>
      </c>
      <c r="I83" s="130" t="s">
        <v>347</v>
      </c>
      <c r="K83" s="131" t="s">
        <v>348</v>
      </c>
      <c r="L83" s="133">
        <v>413.83224999999999</v>
      </c>
      <c r="M83" s="132">
        <v>17.13</v>
      </c>
      <c r="N83" s="134">
        <f t="shared" si="1"/>
        <v>35.815000000000012</v>
      </c>
      <c r="O83" s="130" t="s">
        <v>253</v>
      </c>
      <c r="P83" s="403">
        <v>39.674551209950899</v>
      </c>
      <c r="Q83" s="403">
        <v>40.092979485370698</v>
      </c>
      <c r="R83" s="403">
        <v>40.868481200092702</v>
      </c>
      <c r="S83" s="403">
        <v>42.173483018868801</v>
      </c>
      <c r="T83" s="403">
        <v>43.475817736661703</v>
      </c>
      <c r="U83" s="403">
        <v>44.274916576307497</v>
      </c>
      <c r="V83" s="403">
        <v>44.668754094038199</v>
      </c>
      <c r="W83" s="403">
        <v>1.2747481883342699</v>
      </c>
      <c r="X83" s="130" t="s">
        <v>254</v>
      </c>
    </row>
    <row r="84" spans="1:24" s="130" customFormat="1" ht="15" customHeight="1">
      <c r="A84" s="130" t="s">
        <v>5215</v>
      </c>
      <c r="B84" s="130" t="s">
        <v>364</v>
      </c>
      <c r="C84" s="130" t="s">
        <v>350</v>
      </c>
      <c r="D84" s="130" t="s">
        <v>249</v>
      </c>
      <c r="E84" s="130" t="s">
        <v>249</v>
      </c>
      <c r="F84" s="130">
        <v>-34.5</v>
      </c>
      <c r="G84" s="130">
        <v>150</v>
      </c>
      <c r="H84" s="130" t="s">
        <v>250</v>
      </c>
      <c r="I84" s="130" t="s">
        <v>347</v>
      </c>
      <c r="K84" s="131" t="s">
        <v>348</v>
      </c>
      <c r="L84" s="133">
        <v>413.91995833333334</v>
      </c>
      <c r="M84" s="132">
        <v>17.46</v>
      </c>
      <c r="N84" s="134">
        <f t="shared" si="1"/>
        <v>34.33</v>
      </c>
      <c r="O84" s="130" t="s">
        <v>261</v>
      </c>
      <c r="P84" s="403">
        <v>38.408160040966997</v>
      </c>
      <c r="Q84" s="403">
        <v>38.814231545044201</v>
      </c>
      <c r="R84" s="403">
        <v>39.545759323855101</v>
      </c>
      <c r="S84" s="403">
        <v>40.811281057693499</v>
      </c>
      <c r="T84" s="403">
        <v>42.076466683090999</v>
      </c>
      <c r="U84" s="403">
        <v>42.798828890319498</v>
      </c>
      <c r="V84" s="403">
        <v>43.200815224146098</v>
      </c>
      <c r="W84" s="403">
        <v>1.21739977024068</v>
      </c>
      <c r="X84" s="130" t="s">
        <v>257</v>
      </c>
    </row>
    <row r="85" spans="1:24" s="130" customFormat="1" ht="15" customHeight="1">
      <c r="A85" s="130" t="s">
        <v>5216</v>
      </c>
      <c r="B85" s="130" t="s">
        <v>365</v>
      </c>
      <c r="C85" s="130" t="s">
        <v>350</v>
      </c>
      <c r="D85" s="130" t="s">
        <v>249</v>
      </c>
      <c r="E85" s="130" t="s">
        <v>249</v>
      </c>
      <c r="F85" s="130">
        <v>-34.5</v>
      </c>
      <c r="G85" s="130">
        <v>150</v>
      </c>
      <c r="H85" s="130" t="s">
        <v>250</v>
      </c>
      <c r="I85" s="130" t="s">
        <v>347</v>
      </c>
      <c r="K85" s="131" t="s">
        <v>348</v>
      </c>
      <c r="L85" s="133">
        <v>413.9375</v>
      </c>
      <c r="M85" s="132">
        <v>17.34</v>
      </c>
      <c r="N85" s="134">
        <f t="shared" si="1"/>
        <v>34.870000000000005</v>
      </c>
      <c r="O85" s="130" t="s">
        <v>261</v>
      </c>
      <c r="P85" s="403">
        <v>38.890449597797897</v>
      </c>
      <c r="Q85" s="403">
        <v>39.290375345248698</v>
      </c>
      <c r="R85" s="403">
        <v>40.035942331910398</v>
      </c>
      <c r="S85" s="403">
        <v>41.314325689543097</v>
      </c>
      <c r="T85" s="403">
        <v>42.586225816659002</v>
      </c>
      <c r="U85" s="403">
        <v>43.3207605555043</v>
      </c>
      <c r="V85" s="403">
        <v>43.696812287235801</v>
      </c>
      <c r="W85" s="403">
        <v>1.22863345167081</v>
      </c>
      <c r="X85" s="130" t="s">
        <v>254</v>
      </c>
    </row>
    <row r="86" spans="1:24" s="130" customFormat="1" ht="15" customHeight="1">
      <c r="A86" s="130" t="s">
        <v>5217</v>
      </c>
      <c r="B86" s="130" t="s">
        <v>366</v>
      </c>
      <c r="C86" s="130" t="s">
        <v>350</v>
      </c>
      <c r="D86" s="130" t="s">
        <v>249</v>
      </c>
      <c r="E86" s="130" t="s">
        <v>249</v>
      </c>
      <c r="F86" s="130">
        <v>-34.5</v>
      </c>
      <c r="G86" s="130">
        <v>150</v>
      </c>
      <c r="H86" s="130" t="s">
        <v>259</v>
      </c>
      <c r="I86" s="130" t="s">
        <v>347</v>
      </c>
      <c r="K86" s="131" t="s">
        <v>348</v>
      </c>
      <c r="L86" s="133">
        <v>413.95504166666666</v>
      </c>
      <c r="M86" s="132">
        <v>17.16</v>
      </c>
      <c r="N86" s="134">
        <f t="shared" si="1"/>
        <v>35.680000000000007</v>
      </c>
      <c r="O86" s="130" t="s">
        <v>253</v>
      </c>
      <c r="P86" s="403">
        <v>39.578057534452697</v>
      </c>
      <c r="Q86" s="403">
        <v>40.007176653239803</v>
      </c>
      <c r="R86" s="403">
        <v>40.748498904701201</v>
      </c>
      <c r="S86" s="403">
        <v>42.073034754049097</v>
      </c>
      <c r="T86" s="403">
        <v>43.377774648950201</v>
      </c>
      <c r="U86" s="403">
        <v>44.125778683272898</v>
      </c>
      <c r="V86" s="403">
        <v>44.5387699333684</v>
      </c>
      <c r="W86" s="403">
        <v>1.2642424200575599</v>
      </c>
      <c r="X86" s="130" t="s">
        <v>254</v>
      </c>
    </row>
    <row r="87" spans="1:24" s="130" customFormat="1" ht="15" customHeight="1">
      <c r="A87" s="130" t="s">
        <v>5218</v>
      </c>
      <c r="B87" s="130" t="s">
        <v>367</v>
      </c>
      <c r="C87" s="130" t="s">
        <v>350</v>
      </c>
      <c r="D87" s="130" t="s">
        <v>249</v>
      </c>
      <c r="E87" s="130" t="s">
        <v>249</v>
      </c>
      <c r="F87" s="130">
        <v>-34.5</v>
      </c>
      <c r="G87" s="130">
        <v>150</v>
      </c>
      <c r="H87" s="130" t="s">
        <v>250</v>
      </c>
      <c r="I87" s="130" t="s">
        <v>347</v>
      </c>
      <c r="K87" s="131" t="s">
        <v>348</v>
      </c>
      <c r="L87" s="133">
        <v>413.95504166666666</v>
      </c>
      <c r="M87" s="132">
        <v>17.579999999999998</v>
      </c>
      <c r="N87" s="134">
        <f t="shared" si="1"/>
        <v>33.79000000000002</v>
      </c>
      <c r="O87" s="130" t="s">
        <v>253</v>
      </c>
      <c r="P87" s="403">
        <v>37.947233469385303</v>
      </c>
      <c r="Q87" s="403">
        <v>38.329504877017101</v>
      </c>
      <c r="R87" s="403">
        <v>39.050229347398499</v>
      </c>
      <c r="S87" s="403">
        <v>40.275178551460002</v>
      </c>
      <c r="T87" s="403">
        <v>41.491744754180601</v>
      </c>
      <c r="U87" s="403">
        <v>42.268306565415301</v>
      </c>
      <c r="V87" s="403">
        <v>42.598678762701397</v>
      </c>
      <c r="W87" s="403">
        <v>1.1875206960881199</v>
      </c>
      <c r="X87" s="130" t="s">
        <v>254</v>
      </c>
    </row>
    <row r="88" spans="1:24" s="130" customFormat="1" ht="15" customHeight="1">
      <c r="A88" s="130" t="s">
        <v>5219</v>
      </c>
      <c r="B88" s="130" t="s">
        <v>368</v>
      </c>
      <c r="C88" s="130" t="s">
        <v>350</v>
      </c>
      <c r="D88" s="130" t="s">
        <v>249</v>
      </c>
      <c r="E88" s="130" t="s">
        <v>249</v>
      </c>
      <c r="F88" s="130">
        <v>-34.5</v>
      </c>
      <c r="G88" s="130">
        <v>150</v>
      </c>
      <c r="H88" s="130" t="s">
        <v>250</v>
      </c>
      <c r="I88" s="130" t="s">
        <v>347</v>
      </c>
      <c r="K88" s="131" t="s">
        <v>348</v>
      </c>
      <c r="L88" s="133">
        <v>414.09537499999993</v>
      </c>
      <c r="M88" s="132">
        <v>17.55</v>
      </c>
      <c r="N88" s="134">
        <f t="shared" si="1"/>
        <v>33.924999999999997</v>
      </c>
      <c r="O88" s="130" t="s">
        <v>253</v>
      </c>
      <c r="P88" s="403">
        <v>38.0406800973497</v>
      </c>
      <c r="Q88" s="403">
        <v>38.444688429204099</v>
      </c>
      <c r="R88" s="403">
        <v>39.1867841881256</v>
      </c>
      <c r="S88" s="403">
        <v>40.410287885639697</v>
      </c>
      <c r="T88" s="403">
        <v>41.655944051920699</v>
      </c>
      <c r="U88" s="403">
        <v>42.361020997266699</v>
      </c>
      <c r="V88" s="403">
        <v>42.6963969501818</v>
      </c>
      <c r="W88" s="403">
        <v>1.1943133217626001</v>
      </c>
      <c r="X88" s="130" t="s">
        <v>254</v>
      </c>
    </row>
    <row r="89" spans="1:24" s="130" customFormat="1" ht="15" customHeight="1">
      <c r="A89" s="130" t="s">
        <v>5220</v>
      </c>
      <c r="B89" s="130" t="s">
        <v>369</v>
      </c>
      <c r="C89" s="130" t="s">
        <v>350</v>
      </c>
      <c r="D89" s="130" t="s">
        <v>249</v>
      </c>
      <c r="E89" s="130" t="s">
        <v>249</v>
      </c>
      <c r="F89" s="130">
        <v>-34.5</v>
      </c>
      <c r="G89" s="130">
        <v>150</v>
      </c>
      <c r="H89" s="130" t="s">
        <v>250</v>
      </c>
      <c r="I89" s="130" t="s">
        <v>347</v>
      </c>
      <c r="K89" s="131" t="s">
        <v>348</v>
      </c>
      <c r="L89" s="133">
        <v>414.21816666666672</v>
      </c>
      <c r="M89" s="132">
        <v>16.34</v>
      </c>
      <c r="N89" s="134">
        <f t="shared" si="1"/>
        <v>39.370000000000005</v>
      </c>
      <c r="O89" s="130" t="s">
        <v>261</v>
      </c>
      <c r="P89" s="403">
        <v>42.679014279874501</v>
      </c>
      <c r="Q89" s="403">
        <v>43.126022926684797</v>
      </c>
      <c r="R89" s="403">
        <v>44.049522974466299</v>
      </c>
      <c r="S89" s="403">
        <v>45.513043311716203</v>
      </c>
      <c r="T89" s="403">
        <v>47.013208761111201</v>
      </c>
      <c r="U89" s="403">
        <v>47.855509736127203</v>
      </c>
      <c r="V89" s="403">
        <v>48.279817113477698</v>
      </c>
      <c r="W89" s="403">
        <v>1.4286629959769901</v>
      </c>
      <c r="X89" s="130" t="s">
        <v>254</v>
      </c>
    </row>
    <row r="90" spans="1:24" s="130" customFormat="1" ht="15" customHeight="1">
      <c r="A90" s="130" t="s">
        <v>5221</v>
      </c>
      <c r="B90" s="130" t="s">
        <v>370</v>
      </c>
      <c r="C90" s="130" t="s">
        <v>350</v>
      </c>
      <c r="D90" s="130" t="s">
        <v>249</v>
      </c>
      <c r="E90" s="130" t="s">
        <v>249</v>
      </c>
      <c r="F90" s="130">
        <v>-34.5</v>
      </c>
      <c r="G90" s="130">
        <v>150</v>
      </c>
      <c r="H90" s="130" t="s">
        <v>259</v>
      </c>
      <c r="I90" s="130" t="s">
        <v>347</v>
      </c>
      <c r="K90" s="131" t="s">
        <v>348</v>
      </c>
      <c r="L90" s="133">
        <v>414.25324999999998</v>
      </c>
      <c r="M90" s="132">
        <v>16.8</v>
      </c>
      <c r="N90" s="134">
        <f t="shared" si="1"/>
        <v>37.299999999999997</v>
      </c>
      <c r="O90" s="130" t="s">
        <v>261</v>
      </c>
      <c r="P90" s="403">
        <v>40.965090126047997</v>
      </c>
      <c r="Q90" s="403">
        <v>41.363083075231501</v>
      </c>
      <c r="R90" s="403">
        <v>42.169237749756</v>
      </c>
      <c r="S90" s="403">
        <v>43.572397607643701</v>
      </c>
      <c r="T90" s="403">
        <v>44.976486309578597</v>
      </c>
      <c r="U90" s="403">
        <v>45.778767607115299</v>
      </c>
      <c r="V90" s="403">
        <v>46.204232134836197</v>
      </c>
      <c r="W90" s="403">
        <v>1.3477220902851501</v>
      </c>
      <c r="X90" s="130" t="s">
        <v>254</v>
      </c>
    </row>
    <row r="91" spans="1:24" s="130" customFormat="1" ht="15" customHeight="1">
      <c r="A91" s="130" t="s">
        <v>5222</v>
      </c>
      <c r="B91" s="130" t="s">
        <v>371</v>
      </c>
      <c r="C91" s="130" t="s">
        <v>350</v>
      </c>
      <c r="D91" s="130" t="s">
        <v>249</v>
      </c>
      <c r="E91" s="130" t="s">
        <v>249</v>
      </c>
      <c r="F91" s="130">
        <v>-34.5</v>
      </c>
      <c r="G91" s="130">
        <v>150</v>
      </c>
      <c r="H91" s="130" t="s">
        <v>250</v>
      </c>
      <c r="I91" s="130" t="s">
        <v>347</v>
      </c>
      <c r="K91" s="131" t="s">
        <v>348</v>
      </c>
      <c r="L91" s="133">
        <v>414.2883333333333</v>
      </c>
      <c r="M91" s="132">
        <v>16.920000000000002</v>
      </c>
      <c r="N91" s="134">
        <f t="shared" si="1"/>
        <v>36.759999999999991</v>
      </c>
      <c r="O91" s="130" t="s">
        <v>253</v>
      </c>
      <c r="P91" s="403">
        <v>40.474695095677902</v>
      </c>
      <c r="Q91" s="403">
        <v>40.886379674958498</v>
      </c>
      <c r="R91" s="403">
        <v>41.7015750347636</v>
      </c>
      <c r="S91" s="403">
        <v>43.060150108808998</v>
      </c>
      <c r="T91" s="403">
        <v>44.4559351296367</v>
      </c>
      <c r="U91" s="403">
        <v>45.266742491230303</v>
      </c>
      <c r="V91" s="403">
        <v>45.6273485595773</v>
      </c>
      <c r="W91" s="403">
        <v>1.32623407958787</v>
      </c>
      <c r="X91" s="130" t="s">
        <v>254</v>
      </c>
    </row>
    <row r="92" spans="1:24" s="130" customFormat="1" ht="15" customHeight="1">
      <c r="A92" s="130" t="s">
        <v>5223</v>
      </c>
      <c r="B92" s="130" t="s">
        <v>372</v>
      </c>
      <c r="C92" s="130" t="s">
        <v>350</v>
      </c>
      <c r="D92" s="130" t="s">
        <v>249</v>
      </c>
      <c r="E92" s="130" t="s">
        <v>249</v>
      </c>
      <c r="F92" s="130">
        <v>-34.5</v>
      </c>
      <c r="G92" s="130">
        <v>150</v>
      </c>
      <c r="H92" s="130" t="s">
        <v>259</v>
      </c>
      <c r="I92" s="130" t="s">
        <v>347</v>
      </c>
      <c r="K92" s="131" t="s">
        <v>348</v>
      </c>
      <c r="L92" s="133">
        <v>414.32341666666673</v>
      </c>
      <c r="M92" s="132">
        <v>16.18</v>
      </c>
      <c r="N92" s="134">
        <f t="shared" si="1"/>
        <v>40.090000000000003</v>
      </c>
      <c r="O92" s="130" t="s">
        <v>253</v>
      </c>
      <c r="P92" s="403">
        <v>43.333324321720603</v>
      </c>
      <c r="Q92" s="403">
        <v>43.789013446996599</v>
      </c>
      <c r="R92" s="403">
        <v>44.6872912619137</v>
      </c>
      <c r="S92" s="403">
        <v>46.200351131875898</v>
      </c>
      <c r="T92" s="403">
        <v>47.713807374966997</v>
      </c>
      <c r="U92" s="403">
        <v>48.5890391930661</v>
      </c>
      <c r="V92" s="403">
        <v>49.0428354502126</v>
      </c>
      <c r="W92" s="403">
        <v>1.45705568014203</v>
      </c>
      <c r="X92" s="130" t="s">
        <v>254</v>
      </c>
    </row>
    <row r="93" spans="1:24" s="130" customFormat="1" ht="15" customHeight="1">
      <c r="A93" s="130" t="s">
        <v>5224</v>
      </c>
      <c r="B93" s="130" t="s">
        <v>373</v>
      </c>
      <c r="C93" s="130" t="s">
        <v>353</v>
      </c>
      <c r="D93" s="130" t="s">
        <v>249</v>
      </c>
      <c r="E93" s="130" t="s">
        <v>249</v>
      </c>
      <c r="F93" s="130">
        <v>-34.5</v>
      </c>
      <c r="G93" s="130">
        <v>150</v>
      </c>
      <c r="H93" s="130" t="s">
        <v>250</v>
      </c>
      <c r="I93" s="130" t="s">
        <v>347</v>
      </c>
      <c r="K93" s="131" t="s">
        <v>348</v>
      </c>
      <c r="L93" s="133">
        <v>414.32341666666673</v>
      </c>
      <c r="M93" s="132">
        <v>17.829999999999998</v>
      </c>
      <c r="N93" s="134">
        <f t="shared" si="1"/>
        <v>32.66500000000002</v>
      </c>
      <c r="O93" s="130" t="s">
        <v>261</v>
      </c>
      <c r="P93" s="403">
        <v>37.0079608074617</v>
      </c>
      <c r="Q93" s="403">
        <v>37.385378777162998</v>
      </c>
      <c r="R93" s="403">
        <v>38.085272332716897</v>
      </c>
      <c r="S93" s="403">
        <v>39.240339000160702</v>
      </c>
      <c r="T93" s="403">
        <v>40.409170178745299</v>
      </c>
      <c r="U93" s="403">
        <v>41.068879455386401</v>
      </c>
      <c r="V93" s="403">
        <v>41.444602122476802</v>
      </c>
      <c r="W93" s="403">
        <v>1.1207665492033401</v>
      </c>
      <c r="X93" s="130" t="s">
        <v>254</v>
      </c>
    </row>
    <row r="94" spans="1:24" s="130" customFormat="1" ht="15" customHeight="1">
      <c r="A94" s="130" t="s">
        <v>5225</v>
      </c>
      <c r="B94" s="130" t="s">
        <v>374</v>
      </c>
      <c r="C94" s="130" t="s">
        <v>350</v>
      </c>
      <c r="D94" s="130" t="s">
        <v>249</v>
      </c>
      <c r="E94" s="130" t="s">
        <v>249</v>
      </c>
      <c r="F94" s="130">
        <v>-34.5</v>
      </c>
      <c r="G94" s="130">
        <v>150</v>
      </c>
      <c r="H94" s="130" t="s">
        <v>259</v>
      </c>
      <c r="I94" s="130" t="s">
        <v>347</v>
      </c>
      <c r="K94" s="131" t="s">
        <v>348</v>
      </c>
      <c r="L94" s="133">
        <v>414.34095833333333</v>
      </c>
      <c r="M94" s="132">
        <v>16.73</v>
      </c>
      <c r="N94" s="134">
        <f t="shared" si="1"/>
        <v>37.615000000000009</v>
      </c>
      <c r="O94" s="130" t="s">
        <v>253</v>
      </c>
      <c r="P94" s="403">
        <v>41.206330561298202</v>
      </c>
      <c r="Q94" s="403">
        <v>41.649474475312601</v>
      </c>
      <c r="R94" s="403">
        <v>42.461911124328999</v>
      </c>
      <c r="S94" s="403">
        <v>43.862732095734202</v>
      </c>
      <c r="T94" s="403">
        <v>45.254686458865102</v>
      </c>
      <c r="U94" s="403">
        <v>46.076110411711198</v>
      </c>
      <c r="V94" s="403">
        <v>46.508109790952197</v>
      </c>
      <c r="W94" s="403">
        <v>1.3505145676927901</v>
      </c>
      <c r="X94" s="130" t="s">
        <v>254</v>
      </c>
    </row>
    <row r="95" spans="1:24" s="130" customFormat="1" ht="15" customHeight="1">
      <c r="A95" s="130" t="s">
        <v>5226</v>
      </c>
      <c r="B95" s="130" t="s">
        <v>375</v>
      </c>
      <c r="C95" s="130" t="s">
        <v>353</v>
      </c>
      <c r="D95" s="130" t="s">
        <v>249</v>
      </c>
      <c r="E95" s="130" t="s">
        <v>249</v>
      </c>
      <c r="F95" s="130">
        <v>-34.5</v>
      </c>
      <c r="G95" s="130">
        <v>150</v>
      </c>
      <c r="H95" s="130" t="s">
        <v>250</v>
      </c>
      <c r="I95" s="130" t="s">
        <v>347</v>
      </c>
      <c r="K95" s="131" t="s">
        <v>376</v>
      </c>
      <c r="L95" s="133">
        <v>414.53391666666664</v>
      </c>
      <c r="M95" s="132">
        <v>17.45</v>
      </c>
      <c r="N95" s="134">
        <f t="shared" si="1"/>
        <v>34.375000000000014</v>
      </c>
      <c r="O95" s="130" t="s">
        <v>253</v>
      </c>
      <c r="P95" s="403">
        <v>38.403224412628198</v>
      </c>
      <c r="Q95" s="403">
        <v>38.855333808668703</v>
      </c>
      <c r="R95" s="403">
        <v>39.591137011681603</v>
      </c>
      <c r="S95" s="403">
        <v>40.8320298679158</v>
      </c>
      <c r="T95" s="403">
        <v>42.111671526477899</v>
      </c>
      <c r="U95" s="403">
        <v>42.8164748760354</v>
      </c>
      <c r="V95" s="403">
        <v>43.157047474315902</v>
      </c>
      <c r="W95" s="403">
        <v>1.2037308625415499</v>
      </c>
      <c r="X95" s="130" t="s">
        <v>254</v>
      </c>
    </row>
    <row r="96" spans="1:24" s="130" customFormat="1" ht="15" customHeight="1">
      <c r="A96" s="130" t="s">
        <v>5227</v>
      </c>
      <c r="B96" s="130" t="s">
        <v>377</v>
      </c>
      <c r="C96" s="130" t="s">
        <v>353</v>
      </c>
      <c r="D96" s="130" t="s">
        <v>249</v>
      </c>
      <c r="E96" s="130" t="s">
        <v>249</v>
      </c>
      <c r="F96" s="130">
        <v>-34.5</v>
      </c>
      <c r="G96" s="130">
        <v>150</v>
      </c>
      <c r="H96" s="130" t="s">
        <v>259</v>
      </c>
      <c r="I96" s="130" t="s">
        <v>347</v>
      </c>
      <c r="K96" s="131" t="s">
        <v>376</v>
      </c>
      <c r="L96" s="133">
        <v>414.84966666666662</v>
      </c>
      <c r="M96" s="132">
        <v>17.84</v>
      </c>
      <c r="N96" s="134">
        <f t="shared" si="1"/>
        <v>32.620000000000005</v>
      </c>
      <c r="O96" s="130" t="s">
        <v>253</v>
      </c>
      <c r="P96" s="403">
        <v>36.992875788871402</v>
      </c>
      <c r="Q96" s="403">
        <v>37.348163232960097</v>
      </c>
      <c r="R96" s="403">
        <v>38.0322415010952</v>
      </c>
      <c r="S96" s="403">
        <v>39.201000733255597</v>
      </c>
      <c r="T96" s="403">
        <v>40.381320329056301</v>
      </c>
      <c r="U96" s="403">
        <v>41.053752924883703</v>
      </c>
      <c r="V96" s="403">
        <v>41.418431694864601</v>
      </c>
      <c r="W96" s="403">
        <v>1.12328711486211</v>
      </c>
      <c r="X96" s="130" t="s">
        <v>257</v>
      </c>
    </row>
    <row r="97" spans="1:24" s="130" customFormat="1" ht="15" customHeight="1">
      <c r="A97" s="130" t="s">
        <v>5228</v>
      </c>
      <c r="B97" s="130" t="s">
        <v>378</v>
      </c>
      <c r="C97" s="130" t="s">
        <v>353</v>
      </c>
      <c r="D97" s="130" t="s">
        <v>249</v>
      </c>
      <c r="E97" s="130" t="s">
        <v>249</v>
      </c>
      <c r="F97" s="130">
        <v>-34.5</v>
      </c>
      <c r="G97" s="130">
        <v>150</v>
      </c>
      <c r="H97" s="130" t="s">
        <v>259</v>
      </c>
      <c r="I97" s="130" t="s">
        <v>347</v>
      </c>
      <c r="K97" s="131" t="s">
        <v>376</v>
      </c>
      <c r="L97" s="133">
        <v>414.88475000000005</v>
      </c>
      <c r="M97" s="132">
        <v>17.62</v>
      </c>
      <c r="N97" s="134">
        <f t="shared" si="1"/>
        <v>33.61</v>
      </c>
      <c r="O97" s="130" t="s">
        <v>253</v>
      </c>
      <c r="P97" s="403">
        <v>37.829725315769998</v>
      </c>
      <c r="Q97" s="403">
        <v>38.189521342717903</v>
      </c>
      <c r="R97" s="403">
        <v>38.900686848879701</v>
      </c>
      <c r="S97" s="403">
        <v>40.1305019387691</v>
      </c>
      <c r="T97" s="403">
        <v>41.3615684879463</v>
      </c>
      <c r="U97" s="403">
        <v>42.087720089346099</v>
      </c>
      <c r="V97" s="403">
        <v>42.474535182340198</v>
      </c>
      <c r="W97" s="403">
        <v>1.18829928516308</v>
      </c>
      <c r="X97" s="130" t="s">
        <v>254</v>
      </c>
    </row>
    <row r="98" spans="1:24" s="130" customFormat="1" ht="15" customHeight="1">
      <c r="A98" s="130" t="s">
        <v>5229</v>
      </c>
      <c r="B98" s="130" t="s">
        <v>379</v>
      </c>
      <c r="C98" s="130" t="s">
        <v>353</v>
      </c>
      <c r="D98" s="130" t="s">
        <v>249</v>
      </c>
      <c r="E98" s="130" t="s">
        <v>249</v>
      </c>
      <c r="F98" s="130">
        <v>-34.5</v>
      </c>
      <c r="G98" s="130">
        <v>150</v>
      </c>
      <c r="H98" s="130" t="s">
        <v>250</v>
      </c>
      <c r="I98" s="130" t="s">
        <v>380</v>
      </c>
      <c r="K98" s="131" t="s">
        <v>376</v>
      </c>
      <c r="L98" s="133">
        <v>415.58641666666665</v>
      </c>
      <c r="M98" s="132">
        <v>17.86</v>
      </c>
      <c r="N98" s="134">
        <f t="shared" si="1"/>
        <v>32.53</v>
      </c>
      <c r="O98" s="130" t="s">
        <v>261</v>
      </c>
      <c r="P98" s="403">
        <v>36.876034376507299</v>
      </c>
      <c r="Q98" s="403">
        <v>37.2381936071897</v>
      </c>
      <c r="R98" s="403">
        <v>37.919467804068297</v>
      </c>
      <c r="S98" s="403">
        <v>39.1042358865284</v>
      </c>
      <c r="T98" s="403">
        <v>40.269289563366002</v>
      </c>
      <c r="U98" s="403">
        <v>40.971782120266901</v>
      </c>
      <c r="V98" s="403">
        <v>41.319228736002003</v>
      </c>
      <c r="W98" s="403">
        <v>1.1339157622526801</v>
      </c>
      <c r="X98" s="130" t="s">
        <v>254</v>
      </c>
    </row>
    <row r="99" spans="1:24" s="130" customFormat="1" ht="15" customHeight="1">
      <c r="A99" s="130" t="s">
        <v>5230</v>
      </c>
      <c r="B99" s="130" t="s">
        <v>381</v>
      </c>
      <c r="C99" s="130" t="s">
        <v>353</v>
      </c>
      <c r="D99" s="130" t="s">
        <v>249</v>
      </c>
      <c r="E99" s="130" t="s">
        <v>249</v>
      </c>
      <c r="F99" s="130">
        <v>-34.5</v>
      </c>
      <c r="G99" s="130">
        <v>150</v>
      </c>
      <c r="H99" s="130" t="s">
        <v>250</v>
      </c>
      <c r="I99" s="130" t="s">
        <v>347</v>
      </c>
      <c r="K99" s="131" t="s">
        <v>376</v>
      </c>
      <c r="L99" s="133">
        <v>415.69166666666666</v>
      </c>
      <c r="M99" s="132">
        <v>18.170000000000002</v>
      </c>
      <c r="N99" s="134">
        <f t="shared" si="1"/>
        <v>31.134999999999991</v>
      </c>
      <c r="O99" s="130" t="s">
        <v>261</v>
      </c>
      <c r="P99" s="403">
        <v>35.708695841461399</v>
      </c>
      <c r="Q99" s="403">
        <v>36.032158875425502</v>
      </c>
      <c r="R99" s="403">
        <v>36.683170405558599</v>
      </c>
      <c r="S99" s="403">
        <v>37.790496341056397</v>
      </c>
      <c r="T99" s="403">
        <v>38.883899702005898</v>
      </c>
      <c r="U99" s="403">
        <v>39.5547319981996</v>
      </c>
      <c r="V99" s="403">
        <v>39.847040732665597</v>
      </c>
      <c r="W99" s="403">
        <v>1.0554186166105</v>
      </c>
      <c r="X99" s="130" t="s">
        <v>257</v>
      </c>
    </row>
    <row r="100" spans="1:24" s="130" customFormat="1" ht="15" customHeight="1">
      <c r="A100" s="130" t="s">
        <v>5231</v>
      </c>
      <c r="B100" s="130" t="s">
        <v>382</v>
      </c>
      <c r="C100" s="130" t="s">
        <v>353</v>
      </c>
      <c r="D100" s="130" t="s">
        <v>249</v>
      </c>
      <c r="E100" s="130" t="s">
        <v>249</v>
      </c>
      <c r="F100" s="130">
        <v>-34.5</v>
      </c>
      <c r="G100" s="130">
        <v>150</v>
      </c>
      <c r="H100" s="130" t="s">
        <v>250</v>
      </c>
      <c r="I100" s="130" t="s">
        <v>347</v>
      </c>
      <c r="K100" s="131" t="s">
        <v>376</v>
      </c>
      <c r="L100" s="133">
        <v>415.70920833333332</v>
      </c>
      <c r="M100" s="132">
        <v>18.3</v>
      </c>
      <c r="N100" s="134">
        <f t="shared" si="1"/>
        <v>30.549999999999997</v>
      </c>
      <c r="O100" s="130" t="s">
        <v>261</v>
      </c>
      <c r="P100" s="403">
        <v>35.215771043836703</v>
      </c>
      <c r="Q100" s="403">
        <v>35.538184049091299</v>
      </c>
      <c r="R100" s="403">
        <v>36.179239499562101</v>
      </c>
      <c r="S100" s="403">
        <v>37.248987331993597</v>
      </c>
      <c r="T100" s="403">
        <v>38.351281708698998</v>
      </c>
      <c r="U100" s="403">
        <v>38.95840463751</v>
      </c>
      <c r="V100" s="403">
        <v>39.274816670633797</v>
      </c>
      <c r="W100" s="403">
        <v>1.0401786646297499</v>
      </c>
      <c r="X100" s="130" t="s">
        <v>257</v>
      </c>
    </row>
    <row r="101" spans="1:24" s="130" customFormat="1" ht="15" customHeight="1">
      <c r="A101" s="130" t="s">
        <v>5232</v>
      </c>
      <c r="B101" s="130" t="s">
        <v>383</v>
      </c>
      <c r="C101" s="130" t="s">
        <v>353</v>
      </c>
      <c r="D101" s="130" t="s">
        <v>249</v>
      </c>
      <c r="E101" s="130" t="s">
        <v>249</v>
      </c>
      <c r="F101" s="130">
        <v>-34.5</v>
      </c>
      <c r="G101" s="130">
        <v>150</v>
      </c>
      <c r="H101" s="130" t="s">
        <v>250</v>
      </c>
      <c r="I101" s="130" t="s">
        <v>347</v>
      </c>
      <c r="K101" s="131" t="s">
        <v>376</v>
      </c>
      <c r="L101" s="133">
        <v>415.81445833333333</v>
      </c>
      <c r="M101" s="132">
        <v>17.91</v>
      </c>
      <c r="N101" s="134">
        <f t="shared" si="1"/>
        <v>32.305000000000007</v>
      </c>
      <c r="O101" s="130" t="s">
        <v>253</v>
      </c>
      <c r="P101" s="403">
        <v>36.734990398154103</v>
      </c>
      <c r="Q101" s="403">
        <v>37.097127453425898</v>
      </c>
      <c r="R101" s="403">
        <v>37.741549840440001</v>
      </c>
      <c r="S101" s="403">
        <v>38.905013789572898</v>
      </c>
      <c r="T101" s="403">
        <v>40.055343724832198</v>
      </c>
      <c r="U101" s="403">
        <v>40.702504936592703</v>
      </c>
      <c r="V101" s="403">
        <v>41.065916224717697</v>
      </c>
      <c r="W101" s="403">
        <v>1.10742362633433</v>
      </c>
      <c r="X101" s="130" t="s">
        <v>254</v>
      </c>
    </row>
    <row r="102" spans="1:24" s="130" customFormat="1" ht="15" customHeight="1">
      <c r="A102" s="130" t="s">
        <v>5233</v>
      </c>
      <c r="B102" s="130" t="s">
        <v>384</v>
      </c>
      <c r="C102" s="130" t="s">
        <v>353</v>
      </c>
      <c r="D102" s="130" t="s">
        <v>249</v>
      </c>
      <c r="E102" s="130" t="s">
        <v>249</v>
      </c>
      <c r="F102" s="130">
        <v>-34.5</v>
      </c>
      <c r="G102" s="130">
        <v>150</v>
      </c>
      <c r="H102" s="130" t="s">
        <v>259</v>
      </c>
      <c r="I102" s="130" t="s">
        <v>347</v>
      </c>
      <c r="K102" s="131" t="s">
        <v>385</v>
      </c>
      <c r="L102" s="133">
        <v>415.86708333333337</v>
      </c>
      <c r="M102" s="132">
        <v>17.72</v>
      </c>
      <c r="N102" s="134">
        <f t="shared" si="1"/>
        <v>33.160000000000011</v>
      </c>
      <c r="O102" s="130" t="s">
        <v>261</v>
      </c>
      <c r="P102" s="403">
        <v>37.373916253881298</v>
      </c>
      <c r="Q102" s="403">
        <v>37.77057079235</v>
      </c>
      <c r="R102" s="403">
        <v>38.4990092464189</v>
      </c>
      <c r="S102" s="403">
        <v>39.6758435953464</v>
      </c>
      <c r="T102" s="403">
        <v>40.867434461951703</v>
      </c>
      <c r="U102" s="403">
        <v>41.588207945749303</v>
      </c>
      <c r="V102" s="403">
        <v>41.965951481790199</v>
      </c>
      <c r="W102" s="403">
        <v>1.1555551594337199</v>
      </c>
      <c r="X102" s="130" t="s">
        <v>254</v>
      </c>
    </row>
    <row r="103" spans="1:24" s="130" customFormat="1" ht="15" customHeight="1">
      <c r="A103" s="130" t="s">
        <v>5234</v>
      </c>
      <c r="B103" s="130" t="s">
        <v>386</v>
      </c>
      <c r="C103" s="130" t="s">
        <v>353</v>
      </c>
      <c r="D103" s="130" t="s">
        <v>249</v>
      </c>
      <c r="E103" s="130" t="s">
        <v>249</v>
      </c>
      <c r="F103" s="130">
        <v>-34.5</v>
      </c>
      <c r="G103" s="130">
        <v>150</v>
      </c>
      <c r="H103" s="130" t="s">
        <v>259</v>
      </c>
      <c r="I103" s="130" t="s">
        <v>347</v>
      </c>
      <c r="K103" s="131" t="s">
        <v>385</v>
      </c>
      <c r="L103" s="133">
        <v>415.86708333333337</v>
      </c>
      <c r="M103" s="132">
        <v>17.78</v>
      </c>
      <c r="N103" s="134">
        <f t="shared" si="1"/>
        <v>32.89</v>
      </c>
      <c r="O103" s="130" t="s">
        <v>261</v>
      </c>
      <c r="P103" s="403">
        <v>37.284635957994503</v>
      </c>
      <c r="Q103" s="403">
        <v>37.601039658949901</v>
      </c>
      <c r="R103" s="403">
        <v>38.255947775084202</v>
      </c>
      <c r="S103" s="403">
        <v>39.447984256993202</v>
      </c>
      <c r="T103" s="403">
        <v>40.634292695067899</v>
      </c>
      <c r="U103" s="403">
        <v>41.335221062400898</v>
      </c>
      <c r="V103" s="403">
        <v>41.742723339596601</v>
      </c>
      <c r="W103" s="403">
        <v>1.13823707460211</v>
      </c>
      <c r="X103" s="130" t="s">
        <v>254</v>
      </c>
    </row>
    <row r="104" spans="1:24" s="130" customFormat="1" ht="15" customHeight="1">
      <c r="A104" s="130" t="s">
        <v>5235</v>
      </c>
      <c r="B104" s="130" t="s">
        <v>387</v>
      </c>
      <c r="C104" s="130" t="s">
        <v>353</v>
      </c>
      <c r="D104" s="130" t="s">
        <v>249</v>
      </c>
      <c r="E104" s="130" t="s">
        <v>249</v>
      </c>
      <c r="F104" s="130">
        <v>-34.5</v>
      </c>
      <c r="G104" s="130">
        <v>150</v>
      </c>
      <c r="H104" s="130" t="s">
        <v>259</v>
      </c>
      <c r="I104" s="130" t="s">
        <v>347</v>
      </c>
      <c r="K104" s="131" t="s">
        <v>385</v>
      </c>
      <c r="L104" s="133">
        <v>415.88462500000003</v>
      </c>
      <c r="M104" s="132">
        <v>17.96</v>
      </c>
      <c r="N104" s="134">
        <f t="shared" si="1"/>
        <v>32.08</v>
      </c>
      <c r="O104" s="130" t="s">
        <v>253</v>
      </c>
      <c r="P104" s="403">
        <v>36.527970943280998</v>
      </c>
      <c r="Q104" s="403">
        <v>36.853949813767102</v>
      </c>
      <c r="R104" s="403">
        <v>37.557613871170297</v>
      </c>
      <c r="S104" s="403">
        <v>38.707850909559902</v>
      </c>
      <c r="T104" s="403">
        <v>39.852618256867103</v>
      </c>
      <c r="U104" s="403">
        <v>40.560536256913501</v>
      </c>
      <c r="V104" s="403">
        <v>40.949065470573998</v>
      </c>
      <c r="W104" s="403">
        <v>1.1241528953011299</v>
      </c>
      <c r="X104" s="130" t="s">
        <v>254</v>
      </c>
    </row>
    <row r="105" spans="1:24" s="130" customFormat="1" ht="15" customHeight="1">
      <c r="A105" s="130" t="s">
        <v>5236</v>
      </c>
      <c r="B105" s="130" t="s">
        <v>388</v>
      </c>
      <c r="C105" s="130" t="s">
        <v>353</v>
      </c>
      <c r="D105" s="130" t="s">
        <v>249</v>
      </c>
      <c r="E105" s="130" t="s">
        <v>249</v>
      </c>
      <c r="F105" s="130">
        <v>-34.5</v>
      </c>
      <c r="G105" s="130">
        <v>150</v>
      </c>
      <c r="H105" s="130" t="s">
        <v>250</v>
      </c>
      <c r="I105" s="130" t="s">
        <v>347</v>
      </c>
      <c r="K105" s="131" t="s">
        <v>385</v>
      </c>
      <c r="L105" s="133">
        <v>415.91970833333329</v>
      </c>
      <c r="M105" s="132">
        <v>17.87</v>
      </c>
      <c r="N105" s="134">
        <f t="shared" si="1"/>
        <v>32.484999999999999</v>
      </c>
      <c r="O105" s="130" t="s">
        <v>253</v>
      </c>
      <c r="P105" s="403">
        <v>36.881193773475097</v>
      </c>
      <c r="Q105" s="403">
        <v>37.225022357316703</v>
      </c>
      <c r="R105" s="403">
        <v>37.905285686688799</v>
      </c>
      <c r="S105" s="403">
        <v>39.085755906036198</v>
      </c>
      <c r="T105" s="403">
        <v>40.264183618626802</v>
      </c>
      <c r="U105" s="403">
        <v>40.947922406152301</v>
      </c>
      <c r="V105" s="403">
        <v>41.332147099117002</v>
      </c>
      <c r="W105" s="403">
        <v>1.13738014206595</v>
      </c>
      <c r="X105" s="130" t="s">
        <v>257</v>
      </c>
    </row>
    <row r="106" spans="1:24" s="130" customFormat="1" ht="15" customHeight="1">
      <c r="A106" s="130" t="s">
        <v>5237</v>
      </c>
      <c r="B106" s="130" t="s">
        <v>389</v>
      </c>
      <c r="C106" s="130" t="s">
        <v>353</v>
      </c>
      <c r="D106" s="130" t="s">
        <v>249</v>
      </c>
      <c r="E106" s="130" t="s">
        <v>249</v>
      </c>
      <c r="F106" s="130">
        <v>-34.5</v>
      </c>
      <c r="G106" s="130">
        <v>150</v>
      </c>
      <c r="H106" s="130" t="s">
        <v>250</v>
      </c>
      <c r="I106" s="130" t="s">
        <v>347</v>
      </c>
      <c r="K106" s="131" t="s">
        <v>385</v>
      </c>
      <c r="L106" s="133">
        <v>415.91970833333329</v>
      </c>
      <c r="M106" s="132">
        <v>17.920000000000002</v>
      </c>
      <c r="N106" s="134">
        <f t="shared" si="1"/>
        <v>32.259999999999991</v>
      </c>
      <c r="O106" s="130" t="s">
        <v>253</v>
      </c>
      <c r="P106" s="403">
        <v>36.674877973529902</v>
      </c>
      <c r="Q106" s="403">
        <v>37.050686337975002</v>
      </c>
      <c r="R106" s="403">
        <v>37.726808038848901</v>
      </c>
      <c r="S106" s="403">
        <v>38.885195625717998</v>
      </c>
      <c r="T106" s="403">
        <v>40.036001375523199</v>
      </c>
      <c r="U106" s="403">
        <v>40.7179892347514</v>
      </c>
      <c r="V106" s="403">
        <v>41.063721609148402</v>
      </c>
      <c r="W106" s="403">
        <v>1.1129800355707999</v>
      </c>
      <c r="X106" s="130" t="s">
        <v>254</v>
      </c>
    </row>
    <row r="107" spans="1:24" s="130" customFormat="1" ht="15" customHeight="1">
      <c r="A107" s="130" t="s">
        <v>5238</v>
      </c>
      <c r="B107" s="130" t="s">
        <v>390</v>
      </c>
      <c r="C107" s="130" t="s">
        <v>353</v>
      </c>
      <c r="D107" s="130" t="s">
        <v>249</v>
      </c>
      <c r="E107" s="130" t="s">
        <v>249</v>
      </c>
      <c r="F107" s="130">
        <v>-34.5</v>
      </c>
      <c r="G107" s="130">
        <v>150</v>
      </c>
      <c r="H107" s="130" t="s">
        <v>250</v>
      </c>
      <c r="I107" s="130" t="s">
        <v>347</v>
      </c>
      <c r="K107" s="131" t="s">
        <v>385</v>
      </c>
      <c r="L107" s="133">
        <v>416.2880833333333</v>
      </c>
      <c r="M107" s="132">
        <v>17.399999999999999</v>
      </c>
      <c r="N107" s="134">
        <f t="shared" si="1"/>
        <v>34.600000000000009</v>
      </c>
      <c r="O107" s="130" t="s">
        <v>253</v>
      </c>
      <c r="P107" s="403">
        <v>38.703559902784299</v>
      </c>
      <c r="Q107" s="403">
        <v>39.0656306125125</v>
      </c>
      <c r="R107" s="403">
        <v>39.803509583311502</v>
      </c>
      <c r="S107" s="403">
        <v>41.052432766533798</v>
      </c>
      <c r="T107" s="403">
        <v>42.3309351493996</v>
      </c>
      <c r="U107" s="403">
        <v>43.070648497224902</v>
      </c>
      <c r="V107" s="403">
        <v>43.444993328071099</v>
      </c>
      <c r="W107" s="403">
        <v>1.21346045833133</v>
      </c>
      <c r="X107" s="130" t="s">
        <v>257</v>
      </c>
    </row>
    <row r="108" spans="1:24" s="130" customFormat="1" ht="15" customHeight="1">
      <c r="A108" s="130" t="s">
        <v>5239</v>
      </c>
      <c r="B108" s="130" t="s">
        <v>391</v>
      </c>
      <c r="C108" s="130" t="s">
        <v>353</v>
      </c>
      <c r="D108" s="130" t="s">
        <v>249</v>
      </c>
      <c r="E108" s="130" t="s">
        <v>249</v>
      </c>
      <c r="F108" s="130">
        <v>-34.5</v>
      </c>
      <c r="G108" s="130">
        <v>150</v>
      </c>
      <c r="H108" s="130" t="s">
        <v>259</v>
      </c>
      <c r="I108" s="130" t="s">
        <v>347</v>
      </c>
      <c r="K108" s="131" t="s">
        <v>385</v>
      </c>
      <c r="L108" s="133">
        <v>416.30562500000002</v>
      </c>
      <c r="M108" s="132">
        <v>17.73</v>
      </c>
      <c r="N108" s="134">
        <f t="shared" si="1"/>
        <v>33.115000000000009</v>
      </c>
      <c r="O108" s="130" t="s">
        <v>253</v>
      </c>
      <c r="P108" s="403">
        <v>37.411519763041198</v>
      </c>
      <c r="Q108" s="403">
        <v>37.7557827424789</v>
      </c>
      <c r="R108" s="403">
        <v>38.442250828667397</v>
      </c>
      <c r="S108" s="403">
        <v>39.649252139629702</v>
      </c>
      <c r="T108" s="403">
        <v>40.854577637109799</v>
      </c>
      <c r="U108" s="403">
        <v>41.541442725544499</v>
      </c>
      <c r="V108" s="403">
        <v>41.882627223294101</v>
      </c>
      <c r="W108" s="403">
        <v>1.15800833977031</v>
      </c>
      <c r="X108" s="130" t="s">
        <v>257</v>
      </c>
    </row>
    <row r="109" spans="1:24" s="135" customFormat="1" ht="15" customHeight="1">
      <c r="A109" s="130" t="s">
        <v>5240</v>
      </c>
      <c r="B109" s="135" t="s">
        <v>392</v>
      </c>
      <c r="C109" s="135" t="s">
        <v>393</v>
      </c>
      <c r="D109" s="135" t="s">
        <v>394</v>
      </c>
      <c r="E109" s="135" t="s">
        <v>395</v>
      </c>
      <c r="F109" s="135">
        <v>43.4</v>
      </c>
      <c r="G109" s="135">
        <v>3.4</v>
      </c>
      <c r="H109" s="136" t="s">
        <v>396</v>
      </c>
      <c r="I109" s="135" t="s">
        <v>397</v>
      </c>
      <c r="J109" s="135" t="s">
        <v>398</v>
      </c>
      <c r="K109" s="137" t="s">
        <v>322</v>
      </c>
      <c r="L109" s="139">
        <v>358.8872949640288</v>
      </c>
      <c r="M109" s="138">
        <v>18.55</v>
      </c>
      <c r="N109" s="140">
        <f t="shared" si="1"/>
        <v>29.424999999999997</v>
      </c>
      <c r="O109" s="135" t="s">
        <v>261</v>
      </c>
      <c r="P109" s="403">
        <v>34.225947558419797</v>
      </c>
      <c r="Q109" s="403">
        <v>34.539064969431003</v>
      </c>
      <c r="R109" s="403">
        <v>35.159446535689902</v>
      </c>
      <c r="S109" s="403">
        <v>36.196096028129702</v>
      </c>
      <c r="T109" s="403">
        <v>37.231182603118697</v>
      </c>
      <c r="U109" s="403">
        <v>37.825560619341601</v>
      </c>
      <c r="V109" s="403">
        <v>38.117441693460897</v>
      </c>
      <c r="W109" s="403">
        <v>0.99637803594939001</v>
      </c>
      <c r="X109" s="135" t="s">
        <v>257</v>
      </c>
    </row>
    <row r="110" spans="1:24" s="135" customFormat="1" ht="15" customHeight="1">
      <c r="A110" s="130" t="s">
        <v>5241</v>
      </c>
      <c r="B110" s="135" t="s">
        <v>399</v>
      </c>
      <c r="C110" s="135" t="s">
        <v>400</v>
      </c>
      <c r="D110" s="135" t="s">
        <v>401</v>
      </c>
      <c r="E110" s="135" t="s">
        <v>395</v>
      </c>
      <c r="F110" s="135">
        <v>50.6</v>
      </c>
      <c r="G110" s="135">
        <v>9.3000000000000007</v>
      </c>
      <c r="H110" s="135" t="s">
        <v>259</v>
      </c>
      <c r="I110" s="135" t="s">
        <v>402</v>
      </c>
      <c r="J110" s="135" t="s">
        <v>402</v>
      </c>
      <c r="K110" s="137" t="s">
        <v>403</v>
      </c>
      <c r="L110" s="141">
        <v>359.09647058823532</v>
      </c>
      <c r="M110" s="138">
        <v>17.88</v>
      </c>
      <c r="N110" s="140">
        <f t="shared" si="1"/>
        <v>32.440000000000012</v>
      </c>
      <c r="O110" s="135" t="s">
        <v>253</v>
      </c>
      <c r="P110" s="403">
        <v>36.790790985709798</v>
      </c>
      <c r="Q110" s="403">
        <v>37.163584640913598</v>
      </c>
      <c r="R110" s="403">
        <v>37.852756110552903</v>
      </c>
      <c r="S110" s="403">
        <v>39.017359031180497</v>
      </c>
      <c r="T110" s="403">
        <v>40.179157860046899</v>
      </c>
      <c r="U110" s="403">
        <v>40.866087271606297</v>
      </c>
      <c r="V110" s="403">
        <v>41.257078636314198</v>
      </c>
      <c r="W110" s="403">
        <v>1.12666940507133</v>
      </c>
      <c r="X110" s="135" t="s">
        <v>254</v>
      </c>
    </row>
    <row r="111" spans="1:24" s="135" customFormat="1" ht="15" customHeight="1">
      <c r="A111" s="130" t="s">
        <v>5242</v>
      </c>
      <c r="B111" s="135" t="s">
        <v>404</v>
      </c>
      <c r="C111" s="135" t="s">
        <v>393</v>
      </c>
      <c r="D111" s="135" t="s">
        <v>394</v>
      </c>
      <c r="E111" s="135" t="s">
        <v>395</v>
      </c>
      <c r="F111" s="135">
        <v>43.4</v>
      </c>
      <c r="G111" s="135">
        <v>3.4</v>
      </c>
      <c r="H111" s="135" t="s">
        <v>259</v>
      </c>
      <c r="I111" s="135" t="s">
        <v>402</v>
      </c>
      <c r="J111" s="135" t="s">
        <v>402</v>
      </c>
      <c r="K111" s="137" t="s">
        <v>403</v>
      </c>
      <c r="L111" s="141">
        <v>359.19209150326799</v>
      </c>
      <c r="M111" s="138">
        <v>19.09</v>
      </c>
      <c r="N111" s="140">
        <f t="shared" si="1"/>
        <v>26.995000000000005</v>
      </c>
      <c r="O111" s="135" t="s">
        <v>261</v>
      </c>
      <c r="P111" s="403">
        <v>32.194954091723801</v>
      </c>
      <c r="Q111" s="403">
        <v>32.453704866398901</v>
      </c>
      <c r="R111" s="403">
        <v>33.0053225497469</v>
      </c>
      <c r="S111" s="403">
        <v>33.912453985973698</v>
      </c>
      <c r="T111" s="403">
        <v>34.832415893914998</v>
      </c>
      <c r="U111" s="403">
        <v>35.362096411822897</v>
      </c>
      <c r="V111" s="403">
        <v>35.633563336130401</v>
      </c>
      <c r="W111" s="403">
        <v>0.87893431551910595</v>
      </c>
      <c r="X111" s="135" t="s">
        <v>257</v>
      </c>
    </row>
    <row r="112" spans="1:24" s="135" customFormat="1" ht="15" customHeight="1">
      <c r="A112" s="130" t="s">
        <v>5243</v>
      </c>
      <c r="B112" s="135" t="s">
        <v>405</v>
      </c>
      <c r="C112" s="135" t="s">
        <v>393</v>
      </c>
      <c r="D112" s="135" t="s">
        <v>394</v>
      </c>
      <c r="E112" s="135" t="s">
        <v>406</v>
      </c>
      <c r="F112" s="135">
        <v>43.4</v>
      </c>
      <c r="G112" s="135">
        <v>3.4</v>
      </c>
      <c r="H112" s="135" t="s">
        <v>259</v>
      </c>
      <c r="I112" s="135" t="s">
        <v>402</v>
      </c>
      <c r="J112" s="135" t="s">
        <v>402</v>
      </c>
      <c r="K112" s="137" t="s">
        <v>403</v>
      </c>
      <c r="L112" s="141">
        <v>359.36594771241829</v>
      </c>
      <c r="M112" s="138">
        <v>18.95</v>
      </c>
      <c r="N112" s="140">
        <f t="shared" si="1"/>
        <v>27.625000000000014</v>
      </c>
      <c r="O112" s="135" t="s">
        <v>253</v>
      </c>
      <c r="P112" s="403">
        <v>32.750820257177899</v>
      </c>
      <c r="Q112" s="403">
        <v>33.035227451298802</v>
      </c>
      <c r="R112" s="403">
        <v>33.592378030108399</v>
      </c>
      <c r="S112" s="403">
        <v>34.520606689527902</v>
      </c>
      <c r="T112" s="403">
        <v>35.444084184559301</v>
      </c>
      <c r="U112" s="403">
        <v>36.001701697726297</v>
      </c>
      <c r="V112" s="403">
        <v>36.298918804992603</v>
      </c>
      <c r="W112" s="403">
        <v>0.90013830057996402</v>
      </c>
      <c r="X112" s="135" t="s">
        <v>254</v>
      </c>
    </row>
    <row r="113" spans="1:24" s="135" customFormat="1" ht="15" customHeight="1">
      <c r="A113" s="130" t="s">
        <v>5244</v>
      </c>
      <c r="B113" s="135" t="s">
        <v>407</v>
      </c>
      <c r="C113" s="135" t="s">
        <v>393</v>
      </c>
      <c r="D113" s="135" t="s">
        <v>394</v>
      </c>
      <c r="E113" s="135" t="s">
        <v>406</v>
      </c>
      <c r="F113" s="135">
        <v>43.4</v>
      </c>
      <c r="G113" s="135">
        <v>3.4</v>
      </c>
      <c r="H113" s="135" t="s">
        <v>250</v>
      </c>
      <c r="I113" s="135" t="s">
        <v>402</v>
      </c>
      <c r="J113" s="135" t="s">
        <v>402</v>
      </c>
      <c r="K113" s="137" t="s">
        <v>403</v>
      </c>
      <c r="L113" s="141">
        <v>359.44418300653592</v>
      </c>
      <c r="M113" s="138">
        <v>19.559999999999999</v>
      </c>
      <c r="N113" s="140">
        <f t="shared" si="1"/>
        <v>24.88000000000001</v>
      </c>
      <c r="O113" s="135" t="s">
        <v>253</v>
      </c>
      <c r="P113" s="403">
        <v>30.363300348276798</v>
      </c>
      <c r="Q113" s="403">
        <v>30.615515220217901</v>
      </c>
      <c r="R113" s="403">
        <v>31.1044650077942</v>
      </c>
      <c r="S113" s="403">
        <v>31.924342029512999</v>
      </c>
      <c r="T113" s="403">
        <v>32.746876797705902</v>
      </c>
      <c r="U113" s="403">
        <v>33.222189000516202</v>
      </c>
      <c r="V113" s="403">
        <v>33.472899258020803</v>
      </c>
      <c r="W113" s="403">
        <v>0.78770390286254699</v>
      </c>
      <c r="X113" s="135" t="s">
        <v>254</v>
      </c>
    </row>
    <row r="114" spans="1:24" s="135" customFormat="1" ht="15" customHeight="1">
      <c r="A114" s="130" t="s">
        <v>5245</v>
      </c>
      <c r="B114" s="135" t="s">
        <v>408</v>
      </c>
      <c r="C114" s="135" t="s">
        <v>393</v>
      </c>
      <c r="D114" s="135" t="s">
        <v>394</v>
      </c>
      <c r="E114" s="135" t="s">
        <v>406</v>
      </c>
      <c r="F114" s="135">
        <v>43.4</v>
      </c>
      <c r="G114" s="135">
        <v>3.4</v>
      </c>
      <c r="H114" s="135" t="s">
        <v>250</v>
      </c>
      <c r="I114" s="135" t="s">
        <v>402</v>
      </c>
      <c r="J114" s="135" t="s">
        <v>402</v>
      </c>
      <c r="K114" s="137" t="s">
        <v>403</v>
      </c>
      <c r="L114" s="141">
        <v>359.5311111111111</v>
      </c>
      <c r="M114" s="138">
        <v>19.38</v>
      </c>
      <c r="N114" s="140">
        <f t="shared" si="1"/>
        <v>25.690000000000012</v>
      </c>
      <c r="O114" s="135" t="s">
        <v>253</v>
      </c>
      <c r="P114" s="403">
        <v>31.059183032733099</v>
      </c>
      <c r="Q114" s="403">
        <v>31.331408612725902</v>
      </c>
      <c r="R114" s="403">
        <v>31.8500060598762</v>
      </c>
      <c r="S114" s="403">
        <v>32.703952794039601</v>
      </c>
      <c r="T114" s="403">
        <v>33.555881932538398</v>
      </c>
      <c r="U114" s="403">
        <v>34.068530576698898</v>
      </c>
      <c r="V114" s="403">
        <v>34.333353438002803</v>
      </c>
      <c r="W114" s="403">
        <v>0.82804929748350997</v>
      </c>
      <c r="X114" s="135" t="s">
        <v>257</v>
      </c>
    </row>
    <row r="115" spans="1:24" s="135" customFormat="1" ht="15" customHeight="1">
      <c r="A115" s="130" t="s">
        <v>5246</v>
      </c>
      <c r="B115" s="135" t="s">
        <v>409</v>
      </c>
      <c r="C115" s="135" t="s">
        <v>400</v>
      </c>
      <c r="D115" s="135" t="s">
        <v>401</v>
      </c>
      <c r="E115" s="135" t="s">
        <v>406</v>
      </c>
      <c r="F115" s="135">
        <v>50.6</v>
      </c>
      <c r="G115" s="135">
        <v>9.3000000000000007</v>
      </c>
      <c r="H115" s="135" t="s">
        <v>250</v>
      </c>
      <c r="I115" s="135" t="s">
        <v>402</v>
      </c>
      <c r="J115" s="135" t="s">
        <v>402</v>
      </c>
      <c r="K115" s="137" t="s">
        <v>403</v>
      </c>
      <c r="L115" s="141">
        <v>359.56588235294117</v>
      </c>
      <c r="M115" s="138">
        <v>17.399999999999999</v>
      </c>
      <c r="N115" s="140">
        <f t="shared" si="1"/>
        <v>34.600000000000009</v>
      </c>
      <c r="O115" s="135" t="s">
        <v>261</v>
      </c>
      <c r="P115" s="403">
        <v>38.657237037335697</v>
      </c>
      <c r="Q115" s="403">
        <v>39.0279540485094</v>
      </c>
      <c r="R115" s="403">
        <v>39.782743650379402</v>
      </c>
      <c r="S115" s="403">
        <v>41.0464292906737</v>
      </c>
      <c r="T115" s="403">
        <v>42.315689475371997</v>
      </c>
      <c r="U115" s="403">
        <v>43.083111086897503</v>
      </c>
      <c r="V115" s="403">
        <v>43.472585620506102</v>
      </c>
      <c r="W115" s="403">
        <v>1.2236503537008701</v>
      </c>
      <c r="X115" s="135" t="s">
        <v>257</v>
      </c>
    </row>
    <row r="116" spans="1:24" s="135" customFormat="1" ht="15" customHeight="1">
      <c r="A116" s="130" t="s">
        <v>5247</v>
      </c>
      <c r="B116" s="135" t="s">
        <v>410</v>
      </c>
      <c r="C116" s="135" t="s">
        <v>393</v>
      </c>
      <c r="D116" s="135" t="s">
        <v>394</v>
      </c>
      <c r="E116" s="135" t="s">
        <v>406</v>
      </c>
      <c r="F116" s="135">
        <v>43.4</v>
      </c>
      <c r="G116" s="135">
        <v>3.4</v>
      </c>
      <c r="H116" s="135" t="s">
        <v>259</v>
      </c>
      <c r="I116" s="135" t="s">
        <v>402</v>
      </c>
      <c r="J116" s="135" t="s">
        <v>402</v>
      </c>
      <c r="K116" s="137" t="s">
        <v>403</v>
      </c>
      <c r="L116" s="141">
        <v>359.67888888888893</v>
      </c>
      <c r="M116" s="138">
        <v>19.39</v>
      </c>
      <c r="N116" s="140">
        <f t="shared" si="1"/>
        <v>25.64500000000001</v>
      </c>
      <c r="O116" s="135" t="s">
        <v>261</v>
      </c>
      <c r="P116" s="403">
        <v>31.076199581299502</v>
      </c>
      <c r="Q116" s="403">
        <v>31.3257297914476</v>
      </c>
      <c r="R116" s="403">
        <v>31.8289680468501</v>
      </c>
      <c r="S116" s="403">
        <v>32.675366765808597</v>
      </c>
      <c r="T116" s="403">
        <v>33.528330671482998</v>
      </c>
      <c r="U116" s="403">
        <v>34.006350633851</v>
      </c>
      <c r="V116" s="403">
        <v>34.260376863828903</v>
      </c>
      <c r="W116" s="403">
        <v>0.81662337745864999</v>
      </c>
      <c r="X116" s="135" t="s">
        <v>254</v>
      </c>
    </row>
    <row r="117" spans="1:24" s="135" customFormat="1" ht="15" customHeight="1">
      <c r="A117" s="130" t="s">
        <v>5248</v>
      </c>
      <c r="B117" s="135" t="s">
        <v>411</v>
      </c>
      <c r="C117" s="135" t="s">
        <v>393</v>
      </c>
      <c r="D117" s="135" t="s">
        <v>394</v>
      </c>
      <c r="E117" s="135" t="s">
        <v>406</v>
      </c>
      <c r="F117" s="135">
        <v>43.4</v>
      </c>
      <c r="G117" s="135">
        <v>3.4</v>
      </c>
      <c r="H117" s="135" t="s">
        <v>250</v>
      </c>
      <c r="I117" s="135" t="s">
        <v>402</v>
      </c>
      <c r="J117" s="135" t="s">
        <v>402</v>
      </c>
      <c r="K117" s="135" t="s">
        <v>3081</v>
      </c>
      <c r="L117" s="141">
        <v>360.41777777777776</v>
      </c>
      <c r="M117" s="138">
        <v>18.829999999999998</v>
      </c>
      <c r="N117" s="140">
        <f t="shared" si="1"/>
        <v>28.16500000000002</v>
      </c>
      <c r="O117" s="135" t="s">
        <v>253</v>
      </c>
      <c r="P117" s="403">
        <v>33.178357234399201</v>
      </c>
      <c r="Q117" s="403">
        <v>33.463184647017897</v>
      </c>
      <c r="R117" s="403">
        <v>34.031970797011198</v>
      </c>
      <c r="S117" s="403">
        <v>35.010613921979903</v>
      </c>
      <c r="T117" s="403">
        <v>36.001702180949501</v>
      </c>
      <c r="U117" s="403">
        <v>36.551550877848896</v>
      </c>
      <c r="V117" s="403">
        <v>36.850053317625203</v>
      </c>
      <c r="W117" s="403">
        <v>0.94389658969724799</v>
      </c>
      <c r="X117" s="135" t="s">
        <v>254</v>
      </c>
    </row>
    <row r="118" spans="1:24" s="135" customFormat="1" ht="15" customHeight="1">
      <c r="A118" s="130" t="s">
        <v>5249</v>
      </c>
      <c r="B118" s="135" t="s">
        <v>412</v>
      </c>
      <c r="C118" s="135" t="s">
        <v>393</v>
      </c>
      <c r="D118" s="135" t="s">
        <v>394</v>
      </c>
      <c r="E118" s="135" t="s">
        <v>395</v>
      </c>
      <c r="F118" s="135">
        <v>43.4</v>
      </c>
      <c r="G118" s="135">
        <v>3.4</v>
      </c>
      <c r="H118" s="135" t="s">
        <v>259</v>
      </c>
      <c r="I118" s="135" t="s">
        <v>402</v>
      </c>
      <c r="J118" s="135" t="s">
        <v>402</v>
      </c>
      <c r="K118" s="135" t="s">
        <v>3081</v>
      </c>
      <c r="L118" s="141">
        <v>360.57424836601308</v>
      </c>
      <c r="M118" s="138">
        <v>18.97</v>
      </c>
      <c r="N118" s="140">
        <f t="shared" si="1"/>
        <v>27.535000000000011</v>
      </c>
      <c r="O118" s="135" t="s">
        <v>253</v>
      </c>
      <c r="P118" s="403">
        <v>32.660053117382397</v>
      </c>
      <c r="Q118" s="403">
        <v>32.937635114095499</v>
      </c>
      <c r="R118" s="403">
        <v>33.4912449769866</v>
      </c>
      <c r="S118" s="403">
        <v>34.422954655306903</v>
      </c>
      <c r="T118" s="403">
        <v>35.365076028598899</v>
      </c>
      <c r="U118" s="403">
        <v>35.9094581285175</v>
      </c>
      <c r="V118" s="403">
        <v>36.183800178965299</v>
      </c>
      <c r="W118" s="403">
        <v>0.902019283089742</v>
      </c>
      <c r="X118" s="135" t="s">
        <v>254</v>
      </c>
    </row>
    <row r="119" spans="1:24" s="135" customFormat="1" ht="15" customHeight="1">
      <c r="A119" s="130" t="s">
        <v>5250</v>
      </c>
      <c r="B119" s="135" t="s">
        <v>413</v>
      </c>
      <c r="C119" s="135" t="s">
        <v>393</v>
      </c>
      <c r="D119" s="135" t="s">
        <v>394</v>
      </c>
      <c r="E119" s="135" t="s">
        <v>395</v>
      </c>
      <c r="F119" s="135">
        <v>43.4</v>
      </c>
      <c r="G119" s="135">
        <v>3.4</v>
      </c>
      <c r="H119" s="135" t="s">
        <v>250</v>
      </c>
      <c r="I119" s="135" t="s">
        <v>402</v>
      </c>
      <c r="J119" s="135" t="s">
        <v>402</v>
      </c>
      <c r="L119" s="141">
        <v>360.72202614379086</v>
      </c>
      <c r="M119" s="138">
        <v>19.05</v>
      </c>
      <c r="N119" s="140">
        <f t="shared" si="1"/>
        <v>27.174999999999997</v>
      </c>
      <c r="O119" s="135" t="s">
        <v>253</v>
      </c>
      <c r="P119" s="403">
        <v>32.305009865396798</v>
      </c>
      <c r="Q119" s="403">
        <v>32.607549911045197</v>
      </c>
      <c r="R119" s="403">
        <v>33.165469175313604</v>
      </c>
      <c r="S119" s="403">
        <v>34.0755719749531</v>
      </c>
      <c r="T119" s="403">
        <v>35.000975684719201</v>
      </c>
      <c r="U119" s="403">
        <v>35.557504862493502</v>
      </c>
      <c r="V119" s="403">
        <v>35.794187922576498</v>
      </c>
      <c r="W119" s="403">
        <v>0.88593616698470101</v>
      </c>
      <c r="X119" s="135" t="s">
        <v>257</v>
      </c>
    </row>
    <row r="120" spans="1:24" s="135" customFormat="1" ht="15" customHeight="1">
      <c r="A120" s="130" t="s">
        <v>5251</v>
      </c>
      <c r="B120" s="135" t="s">
        <v>414</v>
      </c>
      <c r="C120" s="135" t="s">
        <v>393</v>
      </c>
      <c r="D120" s="135" t="s">
        <v>394</v>
      </c>
      <c r="E120" s="135" t="s">
        <v>395</v>
      </c>
      <c r="F120" s="135">
        <v>43.4</v>
      </c>
      <c r="G120" s="135">
        <v>3.4</v>
      </c>
      <c r="H120" s="135" t="s">
        <v>259</v>
      </c>
      <c r="I120" s="135" t="s">
        <v>402</v>
      </c>
      <c r="J120" s="135" t="s">
        <v>402</v>
      </c>
      <c r="L120" s="141">
        <v>360.86980392156863</v>
      </c>
      <c r="M120" s="138">
        <v>19.559999999999999</v>
      </c>
      <c r="N120" s="140">
        <f t="shared" si="1"/>
        <v>24.88000000000001</v>
      </c>
      <c r="O120" s="135" t="s">
        <v>261</v>
      </c>
      <c r="P120" s="403">
        <v>30.354048484538399</v>
      </c>
      <c r="Q120" s="403">
        <v>30.6406250289971</v>
      </c>
      <c r="R120" s="403">
        <v>31.125459575587001</v>
      </c>
      <c r="S120" s="403">
        <v>31.936237050315</v>
      </c>
      <c r="T120" s="403">
        <v>32.753199041553998</v>
      </c>
      <c r="U120" s="403">
        <v>33.245361428853201</v>
      </c>
      <c r="V120" s="403">
        <v>33.513645444475401</v>
      </c>
      <c r="W120" s="403">
        <v>0.79495364308088601</v>
      </c>
      <c r="X120" s="135" t="s">
        <v>254</v>
      </c>
    </row>
    <row r="121" spans="1:24" s="135" customFormat="1" ht="15" customHeight="1">
      <c r="A121" s="130" t="s">
        <v>5252</v>
      </c>
      <c r="B121" s="135" t="s">
        <v>415</v>
      </c>
      <c r="C121" s="135" t="s">
        <v>393</v>
      </c>
      <c r="D121" s="135" t="s">
        <v>394</v>
      </c>
      <c r="E121" s="135" t="s">
        <v>395</v>
      </c>
      <c r="F121" s="135">
        <v>43.4</v>
      </c>
      <c r="G121" s="135">
        <v>3.4</v>
      </c>
      <c r="H121" s="135" t="s">
        <v>259</v>
      </c>
      <c r="I121" s="135" t="s">
        <v>402</v>
      </c>
      <c r="J121" s="135" t="s">
        <v>402</v>
      </c>
      <c r="L121" s="141">
        <v>360.9654248366013</v>
      </c>
      <c r="M121" s="138">
        <v>18.75</v>
      </c>
      <c r="N121" s="140">
        <f t="shared" si="1"/>
        <v>28.525000000000006</v>
      </c>
      <c r="O121" s="135" t="s">
        <v>253</v>
      </c>
      <c r="P121" s="403">
        <v>33.507452057981403</v>
      </c>
      <c r="Q121" s="403">
        <v>33.791511493957302</v>
      </c>
      <c r="R121" s="403">
        <v>34.373658088097798</v>
      </c>
      <c r="S121" s="403">
        <v>35.360381506022001</v>
      </c>
      <c r="T121" s="403">
        <v>36.3442257177893</v>
      </c>
      <c r="U121" s="403">
        <v>36.928787884553302</v>
      </c>
      <c r="V121" s="403">
        <v>37.234782919143299</v>
      </c>
      <c r="W121" s="403">
        <v>0.95306512215439898</v>
      </c>
      <c r="X121" s="135" t="s">
        <v>257</v>
      </c>
    </row>
    <row r="122" spans="1:24" s="135" customFormat="1" ht="15" customHeight="1">
      <c r="A122" s="130" t="s">
        <v>5253</v>
      </c>
      <c r="B122" s="135" t="s">
        <v>416</v>
      </c>
      <c r="C122" s="135" t="s">
        <v>393</v>
      </c>
      <c r="D122" s="135" t="s">
        <v>394</v>
      </c>
      <c r="E122" s="135" t="s">
        <v>406</v>
      </c>
      <c r="F122" s="135">
        <v>43.4</v>
      </c>
      <c r="G122" s="135">
        <v>3.4</v>
      </c>
      <c r="H122" s="135" t="s">
        <v>259</v>
      </c>
      <c r="I122" s="135" t="s">
        <v>402</v>
      </c>
      <c r="J122" s="135" t="s">
        <v>402</v>
      </c>
      <c r="L122" s="141">
        <v>361.13928104575166</v>
      </c>
      <c r="M122" s="138">
        <v>18.66</v>
      </c>
      <c r="N122" s="140">
        <f t="shared" si="1"/>
        <v>28.930000000000007</v>
      </c>
      <c r="O122" s="135" t="s">
        <v>253</v>
      </c>
      <c r="P122" s="403">
        <v>33.854948580327303</v>
      </c>
      <c r="Q122" s="403">
        <v>34.155781474656699</v>
      </c>
      <c r="R122" s="403">
        <v>34.729745592796696</v>
      </c>
      <c r="S122" s="403">
        <v>35.733518498710701</v>
      </c>
      <c r="T122" s="403">
        <v>36.751155431850002</v>
      </c>
      <c r="U122" s="403">
        <v>37.342963402098299</v>
      </c>
      <c r="V122" s="403">
        <v>37.6483043325862</v>
      </c>
      <c r="W122" s="403">
        <v>0.96805738574698197</v>
      </c>
      <c r="X122" s="135" t="s">
        <v>254</v>
      </c>
    </row>
    <row r="123" spans="1:24" s="135" customFormat="1" ht="15" customHeight="1">
      <c r="A123" s="130" t="s">
        <v>5254</v>
      </c>
      <c r="B123" s="135" t="s">
        <v>417</v>
      </c>
      <c r="C123" s="135" t="s">
        <v>400</v>
      </c>
      <c r="D123" s="135" t="s">
        <v>401</v>
      </c>
      <c r="E123" s="135" t="s">
        <v>406</v>
      </c>
      <c r="F123" s="135">
        <v>50.6</v>
      </c>
      <c r="G123" s="135">
        <v>9.3000000000000007</v>
      </c>
      <c r="H123" s="135" t="s">
        <v>259</v>
      </c>
      <c r="I123" s="135" t="s">
        <v>402</v>
      </c>
      <c r="J123" s="135" t="s">
        <v>402</v>
      </c>
      <c r="K123" s="135" t="s">
        <v>3082</v>
      </c>
      <c r="L123" s="141">
        <v>361.69562091503269</v>
      </c>
      <c r="M123" s="138">
        <v>18.010000000000002</v>
      </c>
      <c r="N123" s="140">
        <f t="shared" si="1"/>
        <v>31.855000000000004</v>
      </c>
      <c r="O123" s="135" t="s">
        <v>253</v>
      </c>
      <c r="P123" s="403">
        <v>36.319580775051399</v>
      </c>
      <c r="Q123" s="403">
        <v>36.656645641136897</v>
      </c>
      <c r="R123" s="403">
        <v>37.3419025516612</v>
      </c>
      <c r="S123" s="403">
        <v>38.4743241944945</v>
      </c>
      <c r="T123" s="403">
        <v>39.602208265541599</v>
      </c>
      <c r="U123" s="403">
        <v>40.272299101898497</v>
      </c>
      <c r="V123" s="403">
        <v>40.578998313755797</v>
      </c>
      <c r="W123" s="403">
        <v>1.0927769602872099</v>
      </c>
      <c r="X123" s="135" t="s">
        <v>254</v>
      </c>
    </row>
    <row r="124" spans="1:24" s="135" customFormat="1" ht="15" customHeight="1">
      <c r="A124" s="130" t="s">
        <v>5255</v>
      </c>
      <c r="B124" s="135" t="s">
        <v>418</v>
      </c>
      <c r="C124" s="135" t="s">
        <v>393</v>
      </c>
      <c r="D124" s="135" t="s">
        <v>394</v>
      </c>
      <c r="E124" s="135" t="s">
        <v>406</v>
      </c>
      <c r="F124" s="135">
        <v>43.4</v>
      </c>
      <c r="G124" s="135">
        <v>3.4</v>
      </c>
      <c r="H124" s="135" t="s">
        <v>259</v>
      </c>
      <c r="I124" s="135" t="s">
        <v>402</v>
      </c>
      <c r="J124" s="135" t="s">
        <v>402</v>
      </c>
      <c r="K124" s="135" t="s">
        <v>3083</v>
      </c>
      <c r="L124" s="141">
        <v>361.77385620915032</v>
      </c>
      <c r="M124" s="138">
        <v>18.670000000000002</v>
      </c>
      <c r="N124" s="140">
        <f t="shared" si="1"/>
        <v>28.884999999999991</v>
      </c>
      <c r="O124" s="135" t="s">
        <v>253</v>
      </c>
      <c r="P124" s="403">
        <v>33.789335637577402</v>
      </c>
      <c r="Q124" s="403">
        <v>34.109128336451001</v>
      </c>
      <c r="R124" s="403">
        <v>34.685116707653201</v>
      </c>
      <c r="S124" s="403">
        <v>35.694022228077998</v>
      </c>
      <c r="T124" s="403">
        <v>36.691046469752997</v>
      </c>
      <c r="U124" s="403">
        <v>37.264961601957502</v>
      </c>
      <c r="V124" s="403">
        <v>37.5616351808318</v>
      </c>
      <c r="W124" s="403">
        <v>0.96210629637858902</v>
      </c>
      <c r="X124" s="135" t="s">
        <v>257</v>
      </c>
    </row>
    <row r="125" spans="1:24" s="135" customFormat="1" ht="15" customHeight="1">
      <c r="A125" s="130" t="s">
        <v>5256</v>
      </c>
      <c r="B125" s="135" t="s">
        <v>419</v>
      </c>
      <c r="C125" s="135" t="s">
        <v>400</v>
      </c>
      <c r="D125" s="135" t="s">
        <v>401</v>
      </c>
      <c r="E125" s="135" t="s">
        <v>406</v>
      </c>
      <c r="F125" s="135">
        <v>50.6</v>
      </c>
      <c r="G125" s="135">
        <v>9.3000000000000007</v>
      </c>
      <c r="H125" s="135" t="s">
        <v>259</v>
      </c>
      <c r="I125" s="135" t="s">
        <v>402</v>
      </c>
      <c r="K125" s="135" t="s">
        <v>3084</v>
      </c>
      <c r="L125" s="141">
        <v>361.84339869281047</v>
      </c>
      <c r="M125" s="138">
        <v>18.21</v>
      </c>
      <c r="N125" s="140">
        <f t="shared" si="1"/>
        <v>30.954999999999998</v>
      </c>
      <c r="O125" s="135" t="s">
        <v>253</v>
      </c>
      <c r="P125" s="403">
        <v>35.591395419538799</v>
      </c>
      <c r="Q125" s="403">
        <v>35.933655810490599</v>
      </c>
      <c r="R125" s="403">
        <v>36.556303082896001</v>
      </c>
      <c r="S125" s="403">
        <v>37.643426353333602</v>
      </c>
      <c r="T125" s="403">
        <v>38.7403716367849</v>
      </c>
      <c r="U125" s="403">
        <v>39.393693089772597</v>
      </c>
      <c r="V125" s="403">
        <v>39.700440666727097</v>
      </c>
      <c r="W125" s="403">
        <v>1.0548814843471599</v>
      </c>
      <c r="X125" s="135" t="s">
        <v>257</v>
      </c>
    </row>
    <row r="126" spans="1:24" s="135" customFormat="1" ht="15" customHeight="1">
      <c r="A126" s="130" t="s">
        <v>5257</v>
      </c>
      <c r="B126" s="135" t="s">
        <v>420</v>
      </c>
      <c r="C126" s="135" t="s">
        <v>400</v>
      </c>
      <c r="D126" s="135" t="s">
        <v>401</v>
      </c>
      <c r="E126" s="135" t="s">
        <v>406</v>
      </c>
      <c r="F126" s="135">
        <v>50.6</v>
      </c>
      <c r="G126" s="135">
        <v>9.3000000000000007</v>
      </c>
      <c r="H126" s="135" t="s">
        <v>250</v>
      </c>
      <c r="I126" s="135" t="s">
        <v>402</v>
      </c>
      <c r="K126" s="135" t="s">
        <v>3084</v>
      </c>
      <c r="L126" s="141">
        <v>362.01725490196083</v>
      </c>
      <c r="M126" s="138">
        <v>18.04</v>
      </c>
      <c r="N126" s="140">
        <f t="shared" si="1"/>
        <v>31.720000000000013</v>
      </c>
      <c r="O126" s="135" t="s">
        <v>261</v>
      </c>
      <c r="P126" s="403">
        <v>36.201798222061598</v>
      </c>
      <c r="Q126" s="403">
        <v>36.540711089704402</v>
      </c>
      <c r="R126" s="403">
        <v>37.200471437000402</v>
      </c>
      <c r="S126" s="403">
        <v>38.342050245281001</v>
      </c>
      <c r="T126" s="403">
        <v>39.477497182520999</v>
      </c>
      <c r="U126" s="403">
        <v>40.153942205563098</v>
      </c>
      <c r="V126" s="403">
        <v>40.509390668548598</v>
      </c>
      <c r="W126" s="403">
        <v>1.0967188471069</v>
      </c>
      <c r="X126" s="135" t="s">
        <v>257</v>
      </c>
    </row>
    <row r="127" spans="1:24" s="135" customFormat="1" ht="15" customHeight="1">
      <c r="A127" s="130" t="s">
        <v>5258</v>
      </c>
      <c r="B127" s="135" t="s">
        <v>421</v>
      </c>
      <c r="C127" s="135" t="s">
        <v>400</v>
      </c>
      <c r="D127" s="135" t="s">
        <v>401</v>
      </c>
      <c r="E127" s="135" t="s">
        <v>406</v>
      </c>
      <c r="F127" s="135">
        <v>50.6</v>
      </c>
      <c r="G127" s="135">
        <v>9.3000000000000007</v>
      </c>
      <c r="H127" s="135" t="s">
        <v>259</v>
      </c>
      <c r="I127" s="135" t="s">
        <v>402</v>
      </c>
      <c r="K127" s="135" t="s">
        <v>3084</v>
      </c>
      <c r="L127" s="141">
        <v>362.04333333333335</v>
      </c>
      <c r="M127" s="138">
        <v>18.09</v>
      </c>
      <c r="N127" s="140">
        <f t="shared" si="1"/>
        <v>31.495000000000005</v>
      </c>
      <c r="O127" s="135" t="s">
        <v>253</v>
      </c>
      <c r="P127" s="403">
        <v>35.988019045113703</v>
      </c>
      <c r="Q127" s="403">
        <v>36.341772086780601</v>
      </c>
      <c r="R127" s="403">
        <v>37.007385275749797</v>
      </c>
      <c r="S127" s="403">
        <v>38.1378531840218</v>
      </c>
      <c r="T127" s="403">
        <v>39.261502728022201</v>
      </c>
      <c r="U127" s="403">
        <v>39.905974857671303</v>
      </c>
      <c r="V127" s="403">
        <v>40.254090465992597</v>
      </c>
      <c r="W127" s="403">
        <v>1.08512261111316</v>
      </c>
      <c r="X127" s="135" t="s">
        <v>254</v>
      </c>
    </row>
    <row r="128" spans="1:24" s="135" customFormat="1" ht="15" customHeight="1">
      <c r="A128" s="130" t="s">
        <v>5259</v>
      </c>
      <c r="B128" s="135" t="s">
        <v>422</v>
      </c>
      <c r="C128" s="135" t="s">
        <v>400</v>
      </c>
      <c r="D128" s="135" t="s">
        <v>401</v>
      </c>
      <c r="E128" s="135" t="s">
        <v>395</v>
      </c>
      <c r="F128" s="135">
        <v>50.6</v>
      </c>
      <c r="G128" s="135">
        <v>9.3000000000000007</v>
      </c>
      <c r="H128" s="135" t="s">
        <v>250</v>
      </c>
      <c r="I128" s="135" t="s">
        <v>402</v>
      </c>
      <c r="K128" s="135" t="s">
        <v>3084</v>
      </c>
      <c r="L128" s="141">
        <v>362.14764705882351</v>
      </c>
      <c r="M128" s="138">
        <v>18.170000000000002</v>
      </c>
      <c r="N128" s="140">
        <f t="shared" si="1"/>
        <v>31.134999999999991</v>
      </c>
      <c r="O128" s="135" t="s">
        <v>253</v>
      </c>
      <c r="P128" s="403">
        <v>35.690608461983203</v>
      </c>
      <c r="Q128" s="403">
        <v>36.042463679213498</v>
      </c>
      <c r="R128" s="403">
        <v>36.6993752432696</v>
      </c>
      <c r="S128" s="403">
        <v>37.806837834970402</v>
      </c>
      <c r="T128" s="403">
        <v>38.929989153893303</v>
      </c>
      <c r="U128" s="403">
        <v>39.554420765752099</v>
      </c>
      <c r="V128" s="403">
        <v>39.891016214869303</v>
      </c>
      <c r="W128" s="403">
        <v>1.07153469759213</v>
      </c>
      <c r="X128" s="135" t="s">
        <v>254</v>
      </c>
    </row>
    <row r="129" spans="1:24" s="135" customFormat="1" ht="15" customHeight="1">
      <c r="A129" s="130" t="s">
        <v>5260</v>
      </c>
      <c r="B129" s="135" t="s">
        <v>423</v>
      </c>
      <c r="C129" s="135" t="s">
        <v>400</v>
      </c>
      <c r="D129" s="135" t="s">
        <v>401</v>
      </c>
      <c r="E129" s="135" t="s">
        <v>395</v>
      </c>
      <c r="F129" s="135">
        <v>50.6</v>
      </c>
      <c r="G129" s="135">
        <v>9.3000000000000007</v>
      </c>
      <c r="H129" s="135" t="s">
        <v>250</v>
      </c>
      <c r="I129" s="135" t="s">
        <v>402</v>
      </c>
      <c r="K129" s="135" t="s">
        <v>3084</v>
      </c>
      <c r="L129" s="141">
        <v>362.32150326797387</v>
      </c>
      <c r="M129" s="138">
        <v>17.7</v>
      </c>
      <c r="N129" s="140">
        <f t="shared" si="1"/>
        <v>33.250000000000014</v>
      </c>
      <c r="O129" s="135" t="s">
        <v>261</v>
      </c>
      <c r="P129" s="403">
        <v>37.489588920085303</v>
      </c>
      <c r="Q129" s="403">
        <v>37.9095281193067</v>
      </c>
      <c r="R129" s="403">
        <v>38.5944120485415</v>
      </c>
      <c r="S129" s="403">
        <v>39.8002251050711</v>
      </c>
      <c r="T129" s="403">
        <v>40.997295535025501</v>
      </c>
      <c r="U129" s="403">
        <v>41.752067746982704</v>
      </c>
      <c r="V129" s="403">
        <v>42.104520595389801</v>
      </c>
      <c r="W129" s="403">
        <v>1.16638446942229</v>
      </c>
      <c r="X129" s="135" t="s">
        <v>254</v>
      </c>
    </row>
    <row r="130" spans="1:24" s="135" customFormat="1" ht="15" customHeight="1">
      <c r="A130" s="130" t="s">
        <v>5261</v>
      </c>
      <c r="B130" s="135" t="s">
        <v>424</v>
      </c>
      <c r="C130" s="135" t="s">
        <v>400</v>
      </c>
      <c r="D130" s="135" t="s">
        <v>401</v>
      </c>
      <c r="E130" s="135" t="s">
        <v>406</v>
      </c>
      <c r="F130" s="135">
        <v>50.6</v>
      </c>
      <c r="G130" s="135">
        <v>9.3000000000000007</v>
      </c>
      <c r="H130" s="135" t="s">
        <v>259</v>
      </c>
      <c r="I130" s="135" t="s">
        <v>402</v>
      </c>
      <c r="K130" s="135" t="s">
        <v>3085</v>
      </c>
      <c r="L130" s="141">
        <v>362.77352941176474</v>
      </c>
      <c r="M130" s="138">
        <v>17.8</v>
      </c>
      <c r="N130" s="140">
        <f t="shared" si="1"/>
        <v>32.799999999999997</v>
      </c>
      <c r="O130" s="135" t="s">
        <v>261</v>
      </c>
      <c r="P130" s="403">
        <v>37.0909660618507</v>
      </c>
      <c r="Q130" s="403">
        <v>37.4447747735965</v>
      </c>
      <c r="R130" s="403">
        <v>38.162261155984297</v>
      </c>
      <c r="S130" s="403">
        <v>39.343388268474797</v>
      </c>
      <c r="T130" s="403">
        <v>40.514958126576197</v>
      </c>
      <c r="U130" s="403">
        <v>41.218960694763403</v>
      </c>
      <c r="V130" s="403">
        <v>41.576995562102397</v>
      </c>
      <c r="W130" s="403">
        <v>1.1389007460579199</v>
      </c>
      <c r="X130" s="135" t="s">
        <v>254</v>
      </c>
    </row>
    <row r="131" spans="1:24" s="135" customFormat="1" ht="15" customHeight="1">
      <c r="A131" s="130" t="s">
        <v>5262</v>
      </c>
      <c r="B131" s="135" t="s">
        <v>425</v>
      </c>
      <c r="C131" s="135" t="s">
        <v>426</v>
      </c>
      <c r="D131" s="135" t="s">
        <v>401</v>
      </c>
      <c r="E131" s="135" t="s">
        <v>395</v>
      </c>
      <c r="F131" s="135">
        <v>50.6</v>
      </c>
      <c r="G131" s="135">
        <v>9.3000000000000007</v>
      </c>
      <c r="H131" s="135" t="s">
        <v>259</v>
      </c>
      <c r="I131" s="135" t="s">
        <v>402</v>
      </c>
      <c r="K131" s="135" t="s">
        <v>3085</v>
      </c>
      <c r="L131" s="141">
        <v>362.79091503267972</v>
      </c>
      <c r="M131" s="138">
        <v>19.79</v>
      </c>
      <c r="N131" s="140">
        <f t="shared" si="1"/>
        <v>23.845000000000013</v>
      </c>
      <c r="O131" s="135" t="s">
        <v>261</v>
      </c>
      <c r="P131" s="403">
        <v>29.5183798572588</v>
      </c>
      <c r="Q131" s="403">
        <v>29.759284457315399</v>
      </c>
      <c r="R131" s="403">
        <v>30.211452659511998</v>
      </c>
      <c r="S131" s="403">
        <v>30.970398044809301</v>
      </c>
      <c r="T131" s="403">
        <v>31.742056619478099</v>
      </c>
      <c r="U131" s="403">
        <v>32.192483748209</v>
      </c>
      <c r="V131" s="403">
        <v>32.421877642324702</v>
      </c>
      <c r="W131" s="403">
        <v>0.73802367176660899</v>
      </c>
      <c r="X131" s="135" t="s">
        <v>257</v>
      </c>
    </row>
    <row r="132" spans="1:24" s="135" customFormat="1" ht="15" customHeight="1">
      <c r="A132" s="130" t="s">
        <v>5263</v>
      </c>
      <c r="B132" s="135" t="s">
        <v>427</v>
      </c>
      <c r="C132" s="135" t="s">
        <v>393</v>
      </c>
      <c r="D132" s="135" t="s">
        <v>394</v>
      </c>
      <c r="E132" s="135" t="s">
        <v>395</v>
      </c>
      <c r="F132" s="135">
        <v>43.4</v>
      </c>
      <c r="G132" s="135">
        <v>3.4</v>
      </c>
      <c r="H132" s="135" t="s">
        <v>250</v>
      </c>
      <c r="I132" s="135" t="s">
        <v>402</v>
      </c>
      <c r="L132" s="141">
        <v>362.88653594771245</v>
      </c>
      <c r="M132" s="138">
        <v>19.61</v>
      </c>
      <c r="N132" s="140">
        <f t="shared" ref="N132:N195" si="2">117.4-4.5*(M132+1)</f>
        <v>24.655000000000001</v>
      </c>
      <c r="O132" s="135" t="s">
        <v>261</v>
      </c>
      <c r="P132" s="403">
        <v>30.215327196699299</v>
      </c>
      <c r="Q132" s="403">
        <v>30.481669341477598</v>
      </c>
      <c r="R132" s="403">
        <v>30.924475379521301</v>
      </c>
      <c r="S132" s="403">
        <v>31.729186735604301</v>
      </c>
      <c r="T132" s="403">
        <v>32.522943511039301</v>
      </c>
      <c r="U132" s="403">
        <v>33.000483604873899</v>
      </c>
      <c r="V132" s="403">
        <v>33.229795084868798</v>
      </c>
      <c r="W132" s="403">
        <v>0.77415091039416095</v>
      </c>
      <c r="X132" s="135" t="s">
        <v>254</v>
      </c>
    </row>
    <row r="133" spans="1:24" s="135" customFormat="1" ht="15" customHeight="1">
      <c r="A133" s="130" t="s">
        <v>5264</v>
      </c>
      <c r="B133" s="135" t="s">
        <v>428</v>
      </c>
      <c r="C133" s="135" t="s">
        <v>400</v>
      </c>
      <c r="D133" s="135" t="s">
        <v>401</v>
      </c>
      <c r="E133" s="135" t="s">
        <v>406</v>
      </c>
      <c r="F133" s="135">
        <v>50.6</v>
      </c>
      <c r="G133" s="135">
        <v>9.3000000000000007</v>
      </c>
      <c r="H133" s="135" t="s">
        <v>259</v>
      </c>
      <c r="I133" s="135" t="s">
        <v>402</v>
      </c>
      <c r="K133" s="135" t="s">
        <v>3086</v>
      </c>
      <c r="L133" s="141">
        <v>362.94738562091504</v>
      </c>
      <c r="M133" s="138">
        <v>18.059999999999999</v>
      </c>
      <c r="N133" s="140">
        <f t="shared" si="2"/>
        <v>31.63000000000001</v>
      </c>
      <c r="O133" s="135" t="s">
        <v>261</v>
      </c>
      <c r="P133" s="403">
        <v>36.151746773720397</v>
      </c>
      <c r="Q133" s="403">
        <v>36.487940942806603</v>
      </c>
      <c r="R133" s="403">
        <v>37.140416854680502</v>
      </c>
      <c r="S133" s="403">
        <v>38.266269528366998</v>
      </c>
      <c r="T133" s="403">
        <v>39.399643896235702</v>
      </c>
      <c r="U133" s="403">
        <v>40.049636098603997</v>
      </c>
      <c r="V133" s="403">
        <v>40.375248515657603</v>
      </c>
      <c r="W133" s="403">
        <v>1.08248419824304</v>
      </c>
      <c r="X133" s="135" t="s">
        <v>257</v>
      </c>
    </row>
    <row r="134" spans="1:24" s="135" customFormat="1" ht="15" customHeight="1">
      <c r="A134" s="130" t="s">
        <v>5265</v>
      </c>
      <c r="B134" s="135" t="s">
        <v>429</v>
      </c>
      <c r="C134" s="135" t="s">
        <v>400</v>
      </c>
      <c r="D134" s="135" t="s">
        <v>401</v>
      </c>
      <c r="E134" s="135" t="s">
        <v>406</v>
      </c>
      <c r="F134" s="135">
        <v>50.6</v>
      </c>
      <c r="G134" s="135">
        <v>9.3000000000000007</v>
      </c>
      <c r="H134" s="135" t="s">
        <v>250</v>
      </c>
      <c r="I134" s="135" t="s">
        <v>402</v>
      </c>
      <c r="K134" s="135" t="s">
        <v>3086</v>
      </c>
      <c r="L134" s="141">
        <v>363.10385620915036</v>
      </c>
      <c r="M134" s="138">
        <v>18.079999999999998</v>
      </c>
      <c r="N134" s="140">
        <f t="shared" si="2"/>
        <v>31.54000000000002</v>
      </c>
      <c r="O134" s="135" t="s">
        <v>253</v>
      </c>
      <c r="P134" s="403">
        <v>36.029083834660803</v>
      </c>
      <c r="Q134" s="403">
        <v>36.369493689101802</v>
      </c>
      <c r="R134" s="403">
        <v>37.054283662143398</v>
      </c>
      <c r="S134" s="403">
        <v>38.177526524459303</v>
      </c>
      <c r="T134" s="403">
        <v>39.318959836583197</v>
      </c>
      <c r="U134" s="403">
        <v>39.971234678584899</v>
      </c>
      <c r="V134" s="403">
        <v>40.304396871729303</v>
      </c>
      <c r="W134" s="403">
        <v>1.09142415447733</v>
      </c>
      <c r="X134" s="135" t="s">
        <v>257</v>
      </c>
    </row>
    <row r="135" spans="1:24" s="135" customFormat="1" ht="15" customHeight="1">
      <c r="A135" s="130" t="s">
        <v>5266</v>
      </c>
      <c r="B135" s="135" t="s">
        <v>430</v>
      </c>
      <c r="C135" s="135" t="s">
        <v>400</v>
      </c>
      <c r="D135" s="135" t="s">
        <v>401</v>
      </c>
      <c r="E135" s="135" t="s">
        <v>406</v>
      </c>
      <c r="F135" s="135">
        <v>50.6</v>
      </c>
      <c r="G135" s="135">
        <v>9.3000000000000007</v>
      </c>
      <c r="H135" s="135" t="s">
        <v>259</v>
      </c>
      <c r="I135" s="135" t="s">
        <v>402</v>
      </c>
      <c r="K135" s="135" t="s">
        <v>3086</v>
      </c>
      <c r="L135" s="141">
        <v>363.27771241830067</v>
      </c>
      <c r="M135" s="138">
        <v>18.2</v>
      </c>
      <c r="N135" s="140">
        <f t="shared" si="2"/>
        <v>31.000000000000014</v>
      </c>
      <c r="O135" s="135" t="s">
        <v>253</v>
      </c>
      <c r="P135" s="403">
        <v>35.640279128078497</v>
      </c>
      <c r="Q135" s="403">
        <v>35.9551508736008</v>
      </c>
      <c r="R135" s="403">
        <v>36.568698937919201</v>
      </c>
      <c r="S135" s="403">
        <v>37.675885220115298</v>
      </c>
      <c r="T135" s="403">
        <v>38.772080896462697</v>
      </c>
      <c r="U135" s="403">
        <v>39.438766277406401</v>
      </c>
      <c r="V135" s="403">
        <v>39.745125961154898</v>
      </c>
      <c r="W135" s="403">
        <v>1.0564651831043701</v>
      </c>
      <c r="X135" s="135" t="s">
        <v>254</v>
      </c>
    </row>
    <row r="136" spans="1:24" s="135" customFormat="1" ht="15" customHeight="1">
      <c r="A136" s="130" t="s">
        <v>5267</v>
      </c>
      <c r="B136" s="135" t="s">
        <v>431</v>
      </c>
      <c r="C136" s="135" t="s">
        <v>393</v>
      </c>
      <c r="D136" s="135" t="s">
        <v>394</v>
      </c>
      <c r="E136" s="135" t="s">
        <v>406</v>
      </c>
      <c r="F136" s="135">
        <v>43.4</v>
      </c>
      <c r="G136" s="135">
        <v>3.4</v>
      </c>
      <c r="H136" s="135" t="s">
        <v>259</v>
      </c>
      <c r="I136" s="135" t="s">
        <v>402</v>
      </c>
      <c r="L136" s="141">
        <v>363.38202614379088</v>
      </c>
      <c r="M136" s="138">
        <v>20.28</v>
      </c>
      <c r="N136" s="140">
        <f t="shared" si="2"/>
        <v>21.64</v>
      </c>
      <c r="O136" s="135" t="s">
        <v>261</v>
      </c>
      <c r="P136" s="403">
        <v>27.6363698107753</v>
      </c>
      <c r="Q136" s="403">
        <v>27.834129030542499</v>
      </c>
      <c r="R136" s="403">
        <v>28.226873091808699</v>
      </c>
      <c r="S136" s="403">
        <v>28.8959301821126</v>
      </c>
      <c r="T136" s="403">
        <v>29.561105089496099</v>
      </c>
      <c r="U136" s="403">
        <v>29.968646743714299</v>
      </c>
      <c r="V136" s="403">
        <v>30.1510125662763</v>
      </c>
      <c r="W136" s="403">
        <v>0.64598351983045499</v>
      </c>
      <c r="X136" s="135" t="s">
        <v>257</v>
      </c>
    </row>
    <row r="137" spans="1:24" s="135" customFormat="1" ht="15" customHeight="1">
      <c r="A137" s="130" t="s">
        <v>5268</v>
      </c>
      <c r="B137" s="135" t="s">
        <v>432</v>
      </c>
      <c r="C137" s="135" t="s">
        <v>400</v>
      </c>
      <c r="D137" s="135" t="s">
        <v>401</v>
      </c>
      <c r="E137" s="135" t="s">
        <v>406</v>
      </c>
      <c r="F137" s="135">
        <v>50.6</v>
      </c>
      <c r="G137" s="135">
        <v>9.3000000000000007</v>
      </c>
      <c r="H137" s="135" t="s">
        <v>250</v>
      </c>
      <c r="I137" s="135" t="s">
        <v>402</v>
      </c>
      <c r="K137" s="135" t="s">
        <v>3086</v>
      </c>
      <c r="L137" s="141">
        <v>363.43418300653593</v>
      </c>
      <c r="M137" s="138">
        <v>18.09</v>
      </c>
      <c r="N137" s="140">
        <f t="shared" si="2"/>
        <v>31.495000000000005</v>
      </c>
      <c r="O137" s="135" t="s">
        <v>261</v>
      </c>
      <c r="P137" s="403">
        <v>35.988808513231398</v>
      </c>
      <c r="Q137" s="403">
        <v>36.344150212521598</v>
      </c>
      <c r="R137" s="403">
        <v>37.004893674029098</v>
      </c>
      <c r="S137" s="403">
        <v>38.133953621193697</v>
      </c>
      <c r="T137" s="403">
        <v>39.256274038937001</v>
      </c>
      <c r="U137" s="403">
        <v>39.936416056584598</v>
      </c>
      <c r="V137" s="403">
        <v>40.290601900889101</v>
      </c>
      <c r="W137" s="403">
        <v>1.09369631197283</v>
      </c>
      <c r="X137" s="135" t="s">
        <v>257</v>
      </c>
    </row>
    <row r="138" spans="1:24" s="135" customFormat="1" ht="15" customHeight="1">
      <c r="A138" s="130" t="s">
        <v>5269</v>
      </c>
      <c r="B138" s="135" t="s">
        <v>433</v>
      </c>
      <c r="C138" s="135" t="s">
        <v>400</v>
      </c>
      <c r="D138" s="135" t="s">
        <v>401</v>
      </c>
      <c r="E138" s="135" t="s">
        <v>406</v>
      </c>
      <c r="F138" s="135">
        <v>50.6</v>
      </c>
      <c r="G138" s="135">
        <v>9.3000000000000007</v>
      </c>
      <c r="H138" s="135" t="s">
        <v>259</v>
      </c>
      <c r="I138" s="135" t="s">
        <v>402</v>
      </c>
      <c r="K138" s="135" t="s">
        <v>3087</v>
      </c>
      <c r="L138" s="141">
        <v>363.65150326797385</v>
      </c>
      <c r="M138" s="138">
        <v>18.32</v>
      </c>
      <c r="N138" s="140">
        <f t="shared" si="2"/>
        <v>30.460000000000008</v>
      </c>
      <c r="O138" s="135" t="s">
        <v>253</v>
      </c>
      <c r="P138" s="403">
        <v>35.112367911112997</v>
      </c>
      <c r="Q138" s="403">
        <v>35.451394078240803</v>
      </c>
      <c r="R138" s="403">
        <v>36.092983048088499</v>
      </c>
      <c r="S138" s="403">
        <v>37.172189725139503</v>
      </c>
      <c r="T138" s="403">
        <v>38.2408377209929</v>
      </c>
      <c r="U138" s="403">
        <v>38.880422751000999</v>
      </c>
      <c r="V138" s="403">
        <v>39.2235699660135</v>
      </c>
      <c r="W138" s="403">
        <v>1.0371470247832499</v>
      </c>
      <c r="X138" s="135" t="s">
        <v>254</v>
      </c>
    </row>
    <row r="139" spans="1:24" s="135" customFormat="1" ht="15" customHeight="1">
      <c r="A139" s="130" t="s">
        <v>5270</v>
      </c>
      <c r="B139" s="135" t="s">
        <v>434</v>
      </c>
      <c r="C139" s="135" t="s">
        <v>400</v>
      </c>
      <c r="D139" s="135" t="s">
        <v>401</v>
      </c>
      <c r="E139" s="135" t="s">
        <v>406</v>
      </c>
      <c r="F139" s="135">
        <v>50.6</v>
      </c>
      <c r="G139" s="135">
        <v>9.3000000000000007</v>
      </c>
      <c r="H139" s="135" t="s">
        <v>259</v>
      </c>
      <c r="I139" s="135" t="s">
        <v>402</v>
      </c>
      <c r="K139" s="135" t="s">
        <v>3087</v>
      </c>
      <c r="L139" s="141">
        <v>363.70366013071896</v>
      </c>
      <c r="M139" s="138">
        <v>18.48</v>
      </c>
      <c r="N139" s="140">
        <f t="shared" si="2"/>
        <v>29.740000000000009</v>
      </c>
      <c r="O139" s="135" t="s">
        <v>253</v>
      </c>
      <c r="P139" s="403">
        <v>34.526937949081898</v>
      </c>
      <c r="Q139" s="403">
        <v>34.831217469620498</v>
      </c>
      <c r="R139" s="403">
        <v>35.441269981475401</v>
      </c>
      <c r="S139" s="403">
        <v>36.495334879466</v>
      </c>
      <c r="T139" s="403">
        <v>37.526504299900601</v>
      </c>
      <c r="U139" s="403">
        <v>38.188071616480897</v>
      </c>
      <c r="V139" s="403">
        <v>38.473829578052701</v>
      </c>
      <c r="W139" s="403">
        <v>1.0109863482966299</v>
      </c>
      <c r="X139" s="135" t="s">
        <v>254</v>
      </c>
    </row>
    <row r="140" spans="1:24" s="135" customFormat="1" ht="15" customHeight="1">
      <c r="A140" s="130" t="s">
        <v>5271</v>
      </c>
      <c r="B140" s="135" t="s">
        <v>435</v>
      </c>
      <c r="C140" s="135" t="s">
        <v>400</v>
      </c>
      <c r="D140" s="135" t="s">
        <v>401</v>
      </c>
      <c r="E140" s="135" t="s">
        <v>406</v>
      </c>
      <c r="F140" s="135">
        <v>50.6</v>
      </c>
      <c r="G140" s="135">
        <v>9.3000000000000007</v>
      </c>
      <c r="H140" s="135" t="s">
        <v>250</v>
      </c>
      <c r="I140" s="135" t="s">
        <v>402</v>
      </c>
      <c r="K140" s="135" t="s">
        <v>3087</v>
      </c>
      <c r="L140" s="141">
        <v>363.75581699346407</v>
      </c>
      <c r="M140" s="138">
        <v>18.14</v>
      </c>
      <c r="N140" s="140">
        <f t="shared" si="2"/>
        <v>31.27000000000001</v>
      </c>
      <c r="O140" s="135" t="s">
        <v>253</v>
      </c>
      <c r="P140" s="403">
        <v>35.819308126686302</v>
      </c>
      <c r="Q140" s="403">
        <v>36.145557748962098</v>
      </c>
      <c r="R140" s="403">
        <v>36.7752279211225</v>
      </c>
      <c r="S140" s="403">
        <v>37.9146868956771</v>
      </c>
      <c r="T140" s="403">
        <v>39.025617899226397</v>
      </c>
      <c r="U140" s="403">
        <v>39.666914476081502</v>
      </c>
      <c r="V140" s="403">
        <v>40.006665349651698</v>
      </c>
      <c r="W140" s="403">
        <v>1.07252014807665</v>
      </c>
      <c r="X140" s="135" t="s">
        <v>257</v>
      </c>
    </row>
    <row r="141" spans="1:24" s="135" customFormat="1" ht="15" customHeight="1">
      <c r="A141" s="130" t="s">
        <v>5272</v>
      </c>
      <c r="B141" s="135" t="s">
        <v>436</v>
      </c>
      <c r="C141" s="135" t="s">
        <v>400</v>
      </c>
      <c r="D141" s="135" t="s">
        <v>401</v>
      </c>
      <c r="E141" s="135" t="s">
        <v>406</v>
      </c>
      <c r="F141" s="135">
        <v>50.6</v>
      </c>
      <c r="G141" s="135">
        <v>9.3000000000000007</v>
      </c>
      <c r="H141" s="135" t="s">
        <v>250</v>
      </c>
      <c r="I141" s="135" t="s">
        <v>402</v>
      </c>
      <c r="K141" s="135" t="s">
        <v>3087</v>
      </c>
      <c r="L141" s="141">
        <v>363.79928104575168</v>
      </c>
      <c r="M141" s="138">
        <v>18.28</v>
      </c>
      <c r="N141" s="140">
        <f t="shared" si="2"/>
        <v>30.64</v>
      </c>
      <c r="O141" s="135" t="s">
        <v>253</v>
      </c>
      <c r="P141" s="403">
        <v>35.293711846011</v>
      </c>
      <c r="Q141" s="403">
        <v>35.622607844921603</v>
      </c>
      <c r="R141" s="403">
        <v>36.241295989888101</v>
      </c>
      <c r="S141" s="403">
        <v>37.338612552853</v>
      </c>
      <c r="T141" s="403">
        <v>38.438363067910302</v>
      </c>
      <c r="U141" s="403">
        <v>39.071396775101903</v>
      </c>
      <c r="V141" s="403">
        <v>39.381861668733102</v>
      </c>
      <c r="W141" s="403">
        <v>1.0532375531837599</v>
      </c>
      <c r="X141" s="135" t="s">
        <v>254</v>
      </c>
    </row>
    <row r="142" spans="1:24" s="135" customFormat="1" ht="15" customHeight="1">
      <c r="A142" s="130" t="s">
        <v>5273</v>
      </c>
      <c r="B142" s="135" t="s">
        <v>437</v>
      </c>
      <c r="C142" s="135" t="s">
        <v>393</v>
      </c>
      <c r="D142" s="135" t="s">
        <v>394</v>
      </c>
      <c r="E142" s="135" t="s">
        <v>406</v>
      </c>
      <c r="F142" s="135">
        <v>43.4</v>
      </c>
      <c r="G142" s="135">
        <v>3.4</v>
      </c>
      <c r="H142" s="135" t="s">
        <v>250</v>
      </c>
      <c r="I142" s="135" t="s">
        <v>402</v>
      </c>
      <c r="L142" s="141">
        <v>363.86882352941177</v>
      </c>
      <c r="M142" s="138">
        <v>19.14</v>
      </c>
      <c r="N142" s="140">
        <f t="shared" si="2"/>
        <v>26.77000000000001</v>
      </c>
      <c r="O142" s="135" t="s">
        <v>261</v>
      </c>
      <c r="P142" s="403">
        <v>32.005882289183099</v>
      </c>
      <c r="Q142" s="403">
        <v>32.310547301039499</v>
      </c>
      <c r="R142" s="403">
        <v>32.833756519742501</v>
      </c>
      <c r="S142" s="403">
        <v>33.708206580564699</v>
      </c>
      <c r="T142" s="403">
        <v>34.590348109312103</v>
      </c>
      <c r="U142" s="403">
        <v>35.144347594463099</v>
      </c>
      <c r="V142" s="403">
        <v>35.3992658240361</v>
      </c>
      <c r="W142" s="403">
        <v>0.85942450930672099</v>
      </c>
      <c r="X142" s="135" t="s">
        <v>257</v>
      </c>
    </row>
    <row r="143" spans="1:24" s="135" customFormat="1" ht="15" customHeight="1">
      <c r="A143" s="130" t="s">
        <v>5274</v>
      </c>
      <c r="B143" s="135" t="s">
        <v>438</v>
      </c>
      <c r="C143" s="135" t="s">
        <v>400</v>
      </c>
      <c r="D143" s="135" t="s">
        <v>401</v>
      </c>
      <c r="E143" s="135" t="s">
        <v>395</v>
      </c>
      <c r="F143" s="135">
        <v>50.6</v>
      </c>
      <c r="G143" s="135">
        <v>9.3000000000000007</v>
      </c>
      <c r="H143" s="135" t="s">
        <v>250</v>
      </c>
      <c r="I143" s="135" t="s">
        <v>402</v>
      </c>
      <c r="K143" s="135" t="s">
        <v>3087</v>
      </c>
      <c r="L143" s="141">
        <v>363.87751633986926</v>
      </c>
      <c r="M143" s="138">
        <v>18.239999999999998</v>
      </c>
      <c r="N143" s="140">
        <f t="shared" si="2"/>
        <v>30.820000000000007</v>
      </c>
      <c r="O143" s="135" t="s">
        <v>261</v>
      </c>
      <c r="P143" s="403">
        <v>35.426323187094198</v>
      </c>
      <c r="Q143" s="403">
        <v>35.792436858886603</v>
      </c>
      <c r="R143" s="403">
        <v>36.416206240522797</v>
      </c>
      <c r="S143" s="403">
        <v>37.5184420757382</v>
      </c>
      <c r="T143" s="403">
        <v>38.643452097259498</v>
      </c>
      <c r="U143" s="403">
        <v>39.2695224822358</v>
      </c>
      <c r="V143" s="403">
        <v>39.574662758683402</v>
      </c>
      <c r="W143" s="403">
        <v>1.06306911671914</v>
      </c>
      <c r="X143" s="135" t="s">
        <v>257</v>
      </c>
    </row>
    <row r="144" spans="1:24" s="135" customFormat="1" ht="15" customHeight="1">
      <c r="A144" s="130" t="s">
        <v>5275</v>
      </c>
      <c r="B144" s="135" t="s">
        <v>439</v>
      </c>
      <c r="C144" s="135" t="s">
        <v>426</v>
      </c>
      <c r="D144" s="135" t="s">
        <v>401</v>
      </c>
      <c r="E144" s="135" t="s">
        <v>406</v>
      </c>
      <c r="F144" s="135">
        <v>50.6</v>
      </c>
      <c r="G144" s="135">
        <v>9.3000000000000007</v>
      </c>
      <c r="H144" s="135" t="s">
        <v>250</v>
      </c>
      <c r="I144" s="135" t="s">
        <v>402</v>
      </c>
      <c r="K144" s="135" t="s">
        <v>3087</v>
      </c>
      <c r="L144" s="141">
        <v>363.90359477124184</v>
      </c>
      <c r="M144" s="138">
        <v>19.600000000000001</v>
      </c>
      <c r="N144" s="140">
        <f t="shared" si="2"/>
        <v>24.700000000000003</v>
      </c>
      <c r="O144" s="135" t="s">
        <v>261</v>
      </c>
      <c r="P144" s="403">
        <v>30.256793317729802</v>
      </c>
      <c r="Q144" s="403">
        <v>30.471978461520202</v>
      </c>
      <c r="R144" s="403">
        <v>30.956061293036498</v>
      </c>
      <c r="S144" s="403">
        <v>31.761303936931601</v>
      </c>
      <c r="T144" s="403">
        <v>32.556251205099898</v>
      </c>
      <c r="U144" s="403">
        <v>33.027143704252303</v>
      </c>
      <c r="V144" s="403">
        <v>33.270924987252201</v>
      </c>
      <c r="W144" s="403">
        <v>0.77452001398328796</v>
      </c>
      <c r="X144" s="135" t="s">
        <v>257</v>
      </c>
    </row>
    <row r="145" spans="1:24" s="135" customFormat="1" ht="15" customHeight="1">
      <c r="A145" s="130" t="s">
        <v>5276</v>
      </c>
      <c r="B145" s="135" t="s">
        <v>440</v>
      </c>
      <c r="C145" s="135" t="s">
        <v>400</v>
      </c>
      <c r="D145" s="135" t="s">
        <v>401</v>
      </c>
      <c r="E145" s="135" t="s">
        <v>395</v>
      </c>
      <c r="F145" s="135">
        <v>50.6</v>
      </c>
      <c r="G145" s="135">
        <v>9.3000000000000007</v>
      </c>
      <c r="H145" s="135" t="s">
        <v>259</v>
      </c>
      <c r="I145" s="135" t="s">
        <v>402</v>
      </c>
      <c r="K145" s="135" t="s">
        <v>3087</v>
      </c>
      <c r="L145" s="141">
        <v>363.93836601307191</v>
      </c>
      <c r="M145" s="138">
        <v>18.170000000000002</v>
      </c>
      <c r="N145" s="140">
        <f t="shared" si="2"/>
        <v>31.134999999999991</v>
      </c>
      <c r="O145" s="135" t="s">
        <v>253</v>
      </c>
      <c r="P145" s="403">
        <v>35.707713705629502</v>
      </c>
      <c r="Q145" s="403">
        <v>36.059792758391303</v>
      </c>
      <c r="R145" s="403">
        <v>36.733939385693198</v>
      </c>
      <c r="S145" s="403">
        <v>37.833451691180301</v>
      </c>
      <c r="T145" s="403">
        <v>38.912478644503601</v>
      </c>
      <c r="U145" s="403">
        <v>39.588283797255301</v>
      </c>
      <c r="V145" s="403">
        <v>39.948320624019502</v>
      </c>
      <c r="W145" s="403">
        <v>1.0613389714916499</v>
      </c>
      <c r="X145" s="135" t="s">
        <v>254</v>
      </c>
    </row>
    <row r="146" spans="1:24" s="135" customFormat="1" ht="15" customHeight="1">
      <c r="A146" s="130" t="s">
        <v>5277</v>
      </c>
      <c r="B146" s="135" t="s">
        <v>441</v>
      </c>
      <c r="C146" s="135" t="s">
        <v>400</v>
      </c>
      <c r="D146" s="135" t="s">
        <v>401</v>
      </c>
      <c r="E146" s="135" t="s">
        <v>395</v>
      </c>
      <c r="F146" s="135">
        <v>50.6</v>
      </c>
      <c r="G146" s="135">
        <v>9.3000000000000007</v>
      </c>
      <c r="H146" s="135" t="s">
        <v>250</v>
      </c>
      <c r="I146" s="135" t="s">
        <v>402</v>
      </c>
      <c r="K146" s="135" t="s">
        <v>3087</v>
      </c>
      <c r="L146" s="141">
        <v>363.99921568627451</v>
      </c>
      <c r="M146" s="138">
        <v>17.93</v>
      </c>
      <c r="N146" s="140">
        <f t="shared" si="2"/>
        <v>32.215000000000003</v>
      </c>
      <c r="O146" s="135" t="s">
        <v>253</v>
      </c>
      <c r="P146" s="403">
        <v>36.639801274734602</v>
      </c>
      <c r="Q146" s="403">
        <v>36.987360435346403</v>
      </c>
      <c r="R146" s="403">
        <v>37.657219140804699</v>
      </c>
      <c r="S146" s="403">
        <v>38.812703974471297</v>
      </c>
      <c r="T146" s="403">
        <v>39.963141591701799</v>
      </c>
      <c r="U146" s="403">
        <v>40.623112517596901</v>
      </c>
      <c r="V146" s="403">
        <v>41.014415820706901</v>
      </c>
      <c r="W146" s="403">
        <v>1.11646853941645</v>
      </c>
      <c r="X146" s="135" t="s">
        <v>257</v>
      </c>
    </row>
    <row r="147" spans="1:24" s="135" customFormat="1" ht="15" customHeight="1">
      <c r="A147" s="130" t="s">
        <v>5278</v>
      </c>
      <c r="B147" s="135" t="s">
        <v>442</v>
      </c>
      <c r="C147" s="135" t="s">
        <v>400</v>
      </c>
      <c r="D147" s="135" t="s">
        <v>401</v>
      </c>
      <c r="E147" s="135" t="s">
        <v>395</v>
      </c>
      <c r="F147" s="135">
        <v>50.6</v>
      </c>
      <c r="G147" s="135">
        <v>9.3000000000000007</v>
      </c>
      <c r="H147" s="135" t="s">
        <v>250</v>
      </c>
      <c r="I147" s="135" t="s">
        <v>402</v>
      </c>
      <c r="K147" s="135" t="s">
        <v>3087</v>
      </c>
      <c r="L147" s="141">
        <v>364.14699346405229</v>
      </c>
      <c r="M147" s="138">
        <v>18.29</v>
      </c>
      <c r="N147" s="140">
        <f t="shared" si="2"/>
        <v>30.595000000000013</v>
      </c>
      <c r="O147" s="135" t="s">
        <v>253</v>
      </c>
      <c r="P147" s="403">
        <v>35.243942730037801</v>
      </c>
      <c r="Q147" s="403">
        <v>35.569119628196603</v>
      </c>
      <c r="R147" s="403">
        <v>36.212961068808703</v>
      </c>
      <c r="S147" s="403">
        <v>37.300659350599503</v>
      </c>
      <c r="T147" s="403">
        <v>38.388735265434399</v>
      </c>
      <c r="U147" s="403">
        <v>39.034588789928797</v>
      </c>
      <c r="V147" s="403">
        <v>39.381206419299303</v>
      </c>
      <c r="W147" s="403">
        <v>1.0505084613634299</v>
      </c>
      <c r="X147" s="135" t="s">
        <v>257</v>
      </c>
    </row>
    <row r="148" spans="1:24" s="135" customFormat="1" ht="15" customHeight="1">
      <c r="A148" s="130" t="s">
        <v>5279</v>
      </c>
      <c r="B148" s="135" t="s">
        <v>443</v>
      </c>
      <c r="C148" s="135" t="s">
        <v>393</v>
      </c>
      <c r="D148" s="135" t="s">
        <v>394</v>
      </c>
      <c r="E148" s="135" t="s">
        <v>395</v>
      </c>
      <c r="F148" s="135">
        <v>43.4</v>
      </c>
      <c r="G148" s="135">
        <v>3.4</v>
      </c>
      <c r="H148" s="135" t="s">
        <v>259</v>
      </c>
      <c r="I148" s="135" t="s">
        <v>402</v>
      </c>
      <c r="L148" s="141">
        <v>364.26</v>
      </c>
      <c r="M148" s="138">
        <v>18.649999999999999</v>
      </c>
      <c r="N148" s="140">
        <f t="shared" si="2"/>
        <v>28.975000000000009</v>
      </c>
      <c r="O148" s="135" t="s">
        <v>253</v>
      </c>
      <c r="P148" s="403">
        <v>33.863452650362497</v>
      </c>
      <c r="Q148" s="403">
        <v>34.206254054454497</v>
      </c>
      <c r="R148" s="403">
        <v>34.7904876887496</v>
      </c>
      <c r="S148" s="403">
        <v>35.790584339142796</v>
      </c>
      <c r="T148" s="403">
        <v>36.784487917569201</v>
      </c>
      <c r="U148" s="403">
        <v>37.3836341113537</v>
      </c>
      <c r="V148" s="403">
        <v>37.704494733574201</v>
      </c>
      <c r="W148" s="403">
        <v>0.97134618857186805</v>
      </c>
      <c r="X148" s="135" t="s">
        <v>254</v>
      </c>
    </row>
    <row r="149" spans="1:24" s="135" customFormat="1" ht="15" customHeight="1">
      <c r="A149" s="130" t="s">
        <v>5280</v>
      </c>
      <c r="B149" s="135" t="s">
        <v>444</v>
      </c>
      <c r="C149" s="135" t="s">
        <v>426</v>
      </c>
      <c r="D149" s="135" t="s">
        <v>401</v>
      </c>
      <c r="E149" s="135" t="s">
        <v>395</v>
      </c>
      <c r="F149" s="135">
        <v>50.6</v>
      </c>
      <c r="G149" s="135">
        <v>9.3000000000000007</v>
      </c>
      <c r="H149" s="135" t="s">
        <v>259</v>
      </c>
      <c r="I149" s="135" t="s">
        <v>402</v>
      </c>
      <c r="K149" s="135" t="s">
        <v>3088</v>
      </c>
      <c r="L149" s="141">
        <v>364.29477124183006</v>
      </c>
      <c r="M149" s="138">
        <v>19.54</v>
      </c>
      <c r="N149" s="140">
        <f t="shared" si="2"/>
        <v>24.970000000000013</v>
      </c>
      <c r="O149" s="135" t="s">
        <v>253</v>
      </c>
      <c r="P149" s="403">
        <v>30.466690638747199</v>
      </c>
      <c r="Q149" s="403">
        <v>30.725216149300699</v>
      </c>
      <c r="R149" s="403">
        <v>31.200918036018599</v>
      </c>
      <c r="S149" s="403">
        <v>32.0181377534226</v>
      </c>
      <c r="T149" s="403">
        <v>32.834473339810401</v>
      </c>
      <c r="U149" s="403">
        <v>33.293713339821601</v>
      </c>
      <c r="V149" s="403">
        <v>33.551883923043199</v>
      </c>
      <c r="W149" s="403">
        <v>0.78556306671524601</v>
      </c>
      <c r="X149" s="135" t="s">
        <v>257</v>
      </c>
    </row>
    <row r="150" spans="1:24" s="135" customFormat="1" ht="15" customHeight="1">
      <c r="A150" s="130" t="s">
        <v>5281</v>
      </c>
      <c r="B150" s="135" t="s">
        <v>445</v>
      </c>
      <c r="C150" s="135" t="s">
        <v>400</v>
      </c>
      <c r="D150" s="135" t="s">
        <v>401</v>
      </c>
      <c r="E150" s="135" t="s">
        <v>395</v>
      </c>
      <c r="F150" s="135">
        <v>50.6</v>
      </c>
      <c r="G150" s="135">
        <v>9.3000000000000007</v>
      </c>
      <c r="H150" s="135" t="s">
        <v>250</v>
      </c>
      <c r="I150" s="135" t="s">
        <v>402</v>
      </c>
      <c r="K150" s="135" t="s">
        <v>3088</v>
      </c>
      <c r="L150" s="141">
        <v>364.41647058823531</v>
      </c>
      <c r="M150" s="138">
        <v>18.510000000000002</v>
      </c>
      <c r="N150" s="140">
        <f t="shared" si="2"/>
        <v>29.605000000000004</v>
      </c>
      <c r="O150" s="135" t="s">
        <v>253</v>
      </c>
      <c r="P150" s="403">
        <v>34.389850528226297</v>
      </c>
      <c r="Q150" s="403">
        <v>34.733966863349401</v>
      </c>
      <c r="R150" s="403">
        <v>35.334978682416697</v>
      </c>
      <c r="S150" s="403">
        <v>36.371395428444103</v>
      </c>
      <c r="T150" s="403">
        <v>37.398367778181402</v>
      </c>
      <c r="U150" s="403">
        <v>38.008402408220498</v>
      </c>
      <c r="V150" s="403">
        <v>38.309149112557499</v>
      </c>
      <c r="W150" s="403">
        <v>0.99790577043124995</v>
      </c>
      <c r="X150" s="135" t="s">
        <v>254</v>
      </c>
    </row>
    <row r="151" spans="1:24" s="135" customFormat="1" ht="15" customHeight="1">
      <c r="A151" s="130" t="s">
        <v>5282</v>
      </c>
      <c r="B151" s="135" t="s">
        <v>446</v>
      </c>
      <c r="C151" s="135" t="s">
        <v>426</v>
      </c>
      <c r="D151" s="135" t="s">
        <v>401</v>
      </c>
      <c r="E151" s="135" t="s">
        <v>395</v>
      </c>
      <c r="F151" s="135">
        <v>50.6</v>
      </c>
      <c r="G151" s="135">
        <v>9.3000000000000007</v>
      </c>
      <c r="H151" s="135" t="s">
        <v>250</v>
      </c>
      <c r="I151" s="135" t="s">
        <v>402</v>
      </c>
      <c r="K151" s="135" t="s">
        <v>3088</v>
      </c>
      <c r="L151" s="141">
        <v>364.57294117647058</v>
      </c>
      <c r="M151" s="138">
        <v>19.54</v>
      </c>
      <c r="N151" s="140">
        <f t="shared" si="2"/>
        <v>24.970000000000013</v>
      </c>
      <c r="O151" s="135" t="s">
        <v>253</v>
      </c>
      <c r="P151" s="403">
        <v>30.4671185088817</v>
      </c>
      <c r="Q151" s="403">
        <v>30.723763409890601</v>
      </c>
      <c r="R151" s="403">
        <v>31.214578402074601</v>
      </c>
      <c r="S151" s="403">
        <v>32.027549336632802</v>
      </c>
      <c r="T151" s="403">
        <v>32.849731797690197</v>
      </c>
      <c r="U151" s="403">
        <v>33.327067027730699</v>
      </c>
      <c r="V151" s="403">
        <v>33.559002154229198</v>
      </c>
      <c r="W151" s="403">
        <v>0.79135880670848002</v>
      </c>
      <c r="X151" s="135" t="s">
        <v>254</v>
      </c>
    </row>
    <row r="152" spans="1:24" s="135" customFormat="1" ht="15" customHeight="1">
      <c r="A152" s="130" t="s">
        <v>5283</v>
      </c>
      <c r="B152" s="135" t="s">
        <v>447</v>
      </c>
      <c r="C152" s="135" t="s">
        <v>400</v>
      </c>
      <c r="D152" s="135" t="s">
        <v>401</v>
      </c>
      <c r="E152" s="135" t="s">
        <v>406</v>
      </c>
      <c r="F152" s="135">
        <v>50.6</v>
      </c>
      <c r="G152" s="135">
        <v>9.3000000000000007</v>
      </c>
      <c r="H152" s="135" t="s">
        <v>259</v>
      </c>
      <c r="I152" s="135" t="s">
        <v>402</v>
      </c>
      <c r="K152" s="135" t="s">
        <v>3088</v>
      </c>
      <c r="L152" s="141">
        <v>364.59032679738561</v>
      </c>
      <c r="M152" s="138">
        <v>18.57</v>
      </c>
      <c r="N152" s="140">
        <f t="shared" si="2"/>
        <v>29.335000000000008</v>
      </c>
      <c r="O152" s="135" t="s">
        <v>261</v>
      </c>
      <c r="P152" s="403">
        <v>34.179471945733702</v>
      </c>
      <c r="Q152" s="403">
        <v>34.491787384169299</v>
      </c>
      <c r="R152" s="403">
        <v>35.102507736700701</v>
      </c>
      <c r="S152" s="403">
        <v>36.132563274918901</v>
      </c>
      <c r="T152" s="403">
        <v>37.176189363711202</v>
      </c>
      <c r="U152" s="403">
        <v>37.765180093953802</v>
      </c>
      <c r="V152" s="403">
        <v>38.081312993882797</v>
      </c>
      <c r="W152" s="403">
        <v>0.99841478349036805</v>
      </c>
      <c r="X152" s="135" t="s">
        <v>257</v>
      </c>
    </row>
    <row r="153" spans="1:24" s="135" customFormat="1" ht="15" customHeight="1">
      <c r="A153" s="130" t="s">
        <v>5284</v>
      </c>
      <c r="B153" s="135" t="s">
        <v>448</v>
      </c>
      <c r="C153" s="135" t="s">
        <v>393</v>
      </c>
      <c r="D153" s="135" t="s">
        <v>394</v>
      </c>
      <c r="E153" s="135" t="s">
        <v>395</v>
      </c>
      <c r="F153" s="135">
        <v>43.4</v>
      </c>
      <c r="G153" s="135">
        <v>3.4</v>
      </c>
      <c r="H153" s="135" t="s">
        <v>250</v>
      </c>
      <c r="I153" s="135" t="s">
        <v>402</v>
      </c>
      <c r="L153" s="141">
        <v>364.67725490196079</v>
      </c>
      <c r="M153" s="138">
        <v>18.87</v>
      </c>
      <c r="N153" s="140">
        <f t="shared" si="2"/>
        <v>27.984999999999999</v>
      </c>
      <c r="O153" s="135" t="s">
        <v>253</v>
      </c>
      <c r="P153" s="403">
        <v>33.042495502001799</v>
      </c>
      <c r="Q153" s="403">
        <v>33.333000243030497</v>
      </c>
      <c r="R153" s="403">
        <v>33.911863811384698</v>
      </c>
      <c r="S153" s="403">
        <v>34.858361734729101</v>
      </c>
      <c r="T153" s="403">
        <v>35.821036734931702</v>
      </c>
      <c r="U153" s="403">
        <v>36.399042578079801</v>
      </c>
      <c r="V153" s="403">
        <v>36.678864775862998</v>
      </c>
      <c r="W153" s="403">
        <v>0.92480951149861801</v>
      </c>
      <c r="X153" s="135" t="s">
        <v>254</v>
      </c>
    </row>
    <row r="154" spans="1:24" s="135" customFormat="1" ht="15" customHeight="1">
      <c r="A154" s="130" t="s">
        <v>5285</v>
      </c>
      <c r="B154" s="135" t="s">
        <v>449</v>
      </c>
      <c r="C154" s="135" t="s">
        <v>426</v>
      </c>
      <c r="D154" s="135" t="s">
        <v>401</v>
      </c>
      <c r="E154" s="135" t="s">
        <v>395</v>
      </c>
      <c r="F154" s="135">
        <v>50.6</v>
      </c>
      <c r="G154" s="135">
        <v>9.3000000000000007</v>
      </c>
      <c r="H154" s="135" t="s">
        <v>250</v>
      </c>
      <c r="I154" s="135" t="s">
        <v>402</v>
      </c>
      <c r="K154" s="135" t="s">
        <v>3088</v>
      </c>
      <c r="L154" s="141">
        <v>364.7294117647059</v>
      </c>
      <c r="M154" s="138">
        <v>19.690000000000001</v>
      </c>
      <c r="N154" s="140">
        <f t="shared" si="2"/>
        <v>24.295000000000002</v>
      </c>
      <c r="O154" s="135" t="s">
        <v>261</v>
      </c>
      <c r="P154" s="403">
        <v>29.8524022415057</v>
      </c>
      <c r="Q154" s="403">
        <v>30.134859468576899</v>
      </c>
      <c r="R154" s="403">
        <v>30.6020982006815</v>
      </c>
      <c r="S154" s="403">
        <v>31.390340671299601</v>
      </c>
      <c r="T154" s="403">
        <v>32.172977025304498</v>
      </c>
      <c r="U154" s="403">
        <v>32.645430815411103</v>
      </c>
      <c r="V154" s="403">
        <v>32.885939333376299</v>
      </c>
      <c r="W154" s="403">
        <v>0.76741342530257095</v>
      </c>
      <c r="X154" s="135" t="s">
        <v>257</v>
      </c>
    </row>
    <row r="155" spans="1:24" s="135" customFormat="1" ht="15" customHeight="1">
      <c r="A155" s="130" t="s">
        <v>5286</v>
      </c>
      <c r="B155" s="135" t="s">
        <v>450</v>
      </c>
      <c r="C155" s="135" t="s">
        <v>426</v>
      </c>
      <c r="D155" s="135" t="s">
        <v>401</v>
      </c>
      <c r="E155" s="135" t="s">
        <v>406</v>
      </c>
      <c r="F155" s="135">
        <v>50.6</v>
      </c>
      <c r="G155" s="135">
        <v>9.3000000000000007</v>
      </c>
      <c r="H155" s="135" t="s">
        <v>259</v>
      </c>
      <c r="I155" s="135" t="s">
        <v>402</v>
      </c>
      <c r="K155" s="135" t="s">
        <v>3088</v>
      </c>
      <c r="L155" s="141">
        <v>364.80764705882353</v>
      </c>
      <c r="M155" s="138">
        <v>19.350000000000001</v>
      </c>
      <c r="N155" s="140">
        <f t="shared" si="2"/>
        <v>25.825000000000003</v>
      </c>
      <c r="O155" s="135" t="s">
        <v>253</v>
      </c>
      <c r="P155" s="403">
        <v>31.169157481727201</v>
      </c>
      <c r="Q155" s="403">
        <v>31.422234783645798</v>
      </c>
      <c r="R155" s="403">
        <v>31.959943766336298</v>
      </c>
      <c r="S155" s="403">
        <v>32.819317022069903</v>
      </c>
      <c r="T155" s="403">
        <v>33.690617140827598</v>
      </c>
      <c r="U155" s="403">
        <v>34.166675498975302</v>
      </c>
      <c r="V155" s="403">
        <v>34.447007313131799</v>
      </c>
      <c r="W155" s="403">
        <v>0.82946053729656499</v>
      </c>
      <c r="X155" s="135" t="s">
        <v>254</v>
      </c>
    </row>
    <row r="156" spans="1:24" s="135" customFormat="1" ht="15" customHeight="1">
      <c r="A156" s="130" t="s">
        <v>5287</v>
      </c>
      <c r="B156" s="135" t="s">
        <v>451</v>
      </c>
      <c r="C156" s="135" t="s">
        <v>426</v>
      </c>
      <c r="D156" s="135" t="s">
        <v>401</v>
      </c>
      <c r="E156" s="135" t="s">
        <v>395</v>
      </c>
      <c r="F156" s="135">
        <v>50.6</v>
      </c>
      <c r="G156" s="135">
        <v>9.3000000000000007</v>
      </c>
      <c r="H156" s="135" t="s">
        <v>250</v>
      </c>
      <c r="I156" s="135" t="s">
        <v>402</v>
      </c>
      <c r="L156" s="141">
        <v>364.82503267973857</v>
      </c>
      <c r="M156" s="138">
        <v>17.100000000000001</v>
      </c>
      <c r="N156" s="140">
        <f t="shared" si="2"/>
        <v>35.950000000000003</v>
      </c>
      <c r="O156" s="135" t="s">
        <v>253</v>
      </c>
      <c r="P156" s="403">
        <v>39.843280914069503</v>
      </c>
      <c r="Q156" s="403">
        <v>40.217070654980901</v>
      </c>
      <c r="R156" s="403">
        <v>41.005608469877302</v>
      </c>
      <c r="S156" s="403">
        <v>42.325803613103403</v>
      </c>
      <c r="T156" s="403">
        <v>43.663536963623201</v>
      </c>
      <c r="U156" s="403">
        <v>44.459322317749503</v>
      </c>
      <c r="V156" s="403">
        <v>44.8629191134956</v>
      </c>
      <c r="W156" s="403">
        <v>1.2833746396324499</v>
      </c>
      <c r="X156" s="135" t="s">
        <v>254</v>
      </c>
    </row>
    <row r="157" spans="1:24" s="135" customFormat="1" ht="15" customHeight="1">
      <c r="A157" s="130" t="s">
        <v>5288</v>
      </c>
      <c r="B157" s="135" t="s">
        <v>452</v>
      </c>
      <c r="C157" s="135" t="s">
        <v>400</v>
      </c>
      <c r="D157" s="135" t="s">
        <v>401</v>
      </c>
      <c r="E157" s="135" t="s">
        <v>406</v>
      </c>
      <c r="F157" s="135">
        <v>50.6</v>
      </c>
      <c r="G157" s="135">
        <v>9.3000000000000007</v>
      </c>
      <c r="H157" s="135" t="s">
        <v>250</v>
      </c>
      <c r="I157" s="135" t="s">
        <v>402</v>
      </c>
      <c r="K157" s="135" t="s">
        <v>3089</v>
      </c>
      <c r="L157" s="141">
        <v>364.89457516339871</v>
      </c>
      <c r="M157" s="138">
        <v>18.64</v>
      </c>
      <c r="N157" s="140">
        <f t="shared" si="2"/>
        <v>29.02000000000001</v>
      </c>
      <c r="O157" s="135" t="s">
        <v>253</v>
      </c>
      <c r="P157" s="403">
        <v>33.879241195425102</v>
      </c>
      <c r="Q157" s="403">
        <v>34.1790498838714</v>
      </c>
      <c r="R157" s="403">
        <v>34.760546220901702</v>
      </c>
      <c r="S157" s="403">
        <v>35.805838906654301</v>
      </c>
      <c r="T157" s="403">
        <v>36.828157085698301</v>
      </c>
      <c r="U157" s="403">
        <v>37.426669069004603</v>
      </c>
      <c r="V157" s="403">
        <v>37.731060185827303</v>
      </c>
      <c r="W157" s="403">
        <v>0.985863450910898</v>
      </c>
      <c r="X157" s="135" t="s">
        <v>254</v>
      </c>
    </row>
    <row r="158" spans="1:24" s="135" customFormat="1" ht="15" customHeight="1">
      <c r="A158" s="130" t="s">
        <v>5289</v>
      </c>
      <c r="B158" s="135" t="s">
        <v>453</v>
      </c>
      <c r="C158" s="135" t="s">
        <v>393</v>
      </c>
      <c r="D158" s="135" t="s">
        <v>394</v>
      </c>
      <c r="E158" s="135" t="s">
        <v>406</v>
      </c>
      <c r="F158" s="135">
        <v>43.4</v>
      </c>
      <c r="G158" s="135">
        <v>3.4</v>
      </c>
      <c r="H158" s="135" t="s">
        <v>250</v>
      </c>
      <c r="I158" s="135" t="s">
        <v>402</v>
      </c>
      <c r="L158" s="141">
        <v>364.94673202614382</v>
      </c>
      <c r="M158" s="138">
        <v>19.27</v>
      </c>
      <c r="N158" s="140">
        <f t="shared" si="2"/>
        <v>26.185000000000002</v>
      </c>
      <c r="O158" s="135" t="s">
        <v>261</v>
      </c>
      <c r="P158" s="403">
        <v>31.473931833691001</v>
      </c>
      <c r="Q158" s="403">
        <v>31.728191847121899</v>
      </c>
      <c r="R158" s="403">
        <v>32.253873255533101</v>
      </c>
      <c r="S158" s="403">
        <v>33.1537839786658</v>
      </c>
      <c r="T158" s="403">
        <v>34.032399581737998</v>
      </c>
      <c r="U158" s="403">
        <v>34.529786914858398</v>
      </c>
      <c r="V158" s="403">
        <v>34.843465275020002</v>
      </c>
      <c r="W158" s="403">
        <v>0.85795265180014302</v>
      </c>
      <c r="X158" s="135" t="s">
        <v>254</v>
      </c>
    </row>
    <row r="159" spans="1:24" s="135" customFormat="1" ht="15" customHeight="1">
      <c r="A159" s="130" t="s">
        <v>5290</v>
      </c>
      <c r="B159" s="135" t="s">
        <v>454</v>
      </c>
      <c r="C159" s="135" t="s">
        <v>426</v>
      </c>
      <c r="D159" s="135" t="s">
        <v>401</v>
      </c>
      <c r="E159" s="135" t="s">
        <v>406</v>
      </c>
      <c r="F159" s="135">
        <v>50.6</v>
      </c>
      <c r="G159" s="135">
        <v>9.3000000000000007</v>
      </c>
      <c r="H159" s="135" t="s">
        <v>259</v>
      </c>
      <c r="I159" s="135" t="s">
        <v>402</v>
      </c>
      <c r="K159" s="135" t="s">
        <v>3089</v>
      </c>
      <c r="L159" s="141">
        <v>365.02496732026145</v>
      </c>
      <c r="M159" s="138">
        <v>19.600000000000001</v>
      </c>
      <c r="N159" s="140">
        <f t="shared" si="2"/>
        <v>24.700000000000003</v>
      </c>
      <c r="O159" s="135" t="s">
        <v>253</v>
      </c>
      <c r="P159" s="403">
        <v>30.249206746155402</v>
      </c>
      <c r="Q159" s="403">
        <v>30.502529052864801</v>
      </c>
      <c r="R159" s="403">
        <v>30.974647763489699</v>
      </c>
      <c r="S159" s="403">
        <v>31.777941447565901</v>
      </c>
      <c r="T159" s="403">
        <v>32.587389311135702</v>
      </c>
      <c r="U159" s="403">
        <v>33.0658258784376</v>
      </c>
      <c r="V159" s="403">
        <v>33.312306985780502</v>
      </c>
      <c r="W159" s="403">
        <v>0.78219092411208602</v>
      </c>
      <c r="X159" s="135" t="s">
        <v>257</v>
      </c>
    </row>
    <row r="160" spans="1:24" s="135" customFormat="1" ht="15" customHeight="1">
      <c r="A160" s="130" t="s">
        <v>5291</v>
      </c>
      <c r="B160" s="135" t="s">
        <v>455</v>
      </c>
      <c r="C160" s="135" t="s">
        <v>426</v>
      </c>
      <c r="D160" s="135" t="s">
        <v>401</v>
      </c>
      <c r="E160" s="135" t="s">
        <v>406</v>
      </c>
      <c r="F160" s="135">
        <v>50.6</v>
      </c>
      <c r="G160" s="135">
        <v>9.3000000000000007</v>
      </c>
      <c r="H160" s="135" t="s">
        <v>250</v>
      </c>
      <c r="I160" s="135" t="s">
        <v>402</v>
      </c>
      <c r="L160" s="141">
        <v>365.04061437908501</v>
      </c>
      <c r="M160" s="138">
        <v>18.2</v>
      </c>
      <c r="N160" s="140">
        <f t="shared" si="2"/>
        <v>31.000000000000014</v>
      </c>
      <c r="O160" s="135" t="s">
        <v>253</v>
      </c>
      <c r="P160" s="403">
        <v>35.603740810603298</v>
      </c>
      <c r="Q160" s="403">
        <v>35.955418771072203</v>
      </c>
      <c r="R160" s="403">
        <v>36.615603231308498</v>
      </c>
      <c r="S160" s="403">
        <v>37.6833193874877</v>
      </c>
      <c r="T160" s="403">
        <v>38.772781288908298</v>
      </c>
      <c r="U160" s="403">
        <v>39.396325115000401</v>
      </c>
      <c r="V160" s="403">
        <v>39.710680369752303</v>
      </c>
      <c r="W160" s="403">
        <v>1.0456140763358199</v>
      </c>
      <c r="X160" s="135" t="s">
        <v>257</v>
      </c>
    </row>
    <row r="161" spans="1:24" s="135" customFormat="1" ht="15" customHeight="1">
      <c r="A161" s="130" t="s">
        <v>5292</v>
      </c>
      <c r="B161" s="135" t="s">
        <v>456</v>
      </c>
      <c r="C161" s="135" t="s">
        <v>426</v>
      </c>
      <c r="D161" s="135" t="s">
        <v>401</v>
      </c>
      <c r="E161" s="135" t="s">
        <v>395</v>
      </c>
      <c r="F161" s="135">
        <v>50.6</v>
      </c>
      <c r="G161" s="135">
        <v>9.3000000000000007</v>
      </c>
      <c r="H161" s="135" t="s">
        <v>250</v>
      </c>
      <c r="I161" s="135" t="s">
        <v>402</v>
      </c>
      <c r="L161" s="141">
        <v>365.26228104575165</v>
      </c>
      <c r="M161" s="138">
        <v>17.899999999999999</v>
      </c>
      <c r="N161" s="140">
        <f t="shared" si="2"/>
        <v>32.350000000000009</v>
      </c>
      <c r="O161" s="135" t="s">
        <v>261</v>
      </c>
      <c r="P161" s="403">
        <v>36.727996338605401</v>
      </c>
      <c r="Q161" s="403">
        <v>37.082348987495003</v>
      </c>
      <c r="R161" s="403">
        <v>37.7695543523579</v>
      </c>
      <c r="S161" s="403">
        <v>38.936797127056501</v>
      </c>
      <c r="T161" s="403">
        <v>40.092485541523303</v>
      </c>
      <c r="U161" s="403">
        <v>40.764275024879602</v>
      </c>
      <c r="V161" s="403">
        <v>41.139956016670901</v>
      </c>
      <c r="W161" s="403">
        <v>1.12370052475532</v>
      </c>
      <c r="X161" s="135" t="s">
        <v>254</v>
      </c>
    </row>
    <row r="162" spans="1:24" s="135" customFormat="1" ht="15" customHeight="1">
      <c r="A162" s="130" t="s">
        <v>5293</v>
      </c>
      <c r="B162" s="135" t="s">
        <v>457</v>
      </c>
      <c r="C162" s="135" t="s">
        <v>426</v>
      </c>
      <c r="D162" s="135" t="s">
        <v>401</v>
      </c>
      <c r="E162" s="135" t="s">
        <v>395</v>
      </c>
      <c r="F162" s="135">
        <v>50.6</v>
      </c>
      <c r="G162" s="135">
        <v>9.3000000000000007</v>
      </c>
      <c r="H162" s="135" t="s">
        <v>259</v>
      </c>
      <c r="I162" s="135" t="s">
        <v>402</v>
      </c>
      <c r="L162" s="141">
        <v>365.32052287581701</v>
      </c>
      <c r="M162" s="138">
        <v>17.350000000000001</v>
      </c>
      <c r="N162" s="140">
        <f t="shared" si="2"/>
        <v>34.825000000000003</v>
      </c>
      <c r="O162" s="135" t="s">
        <v>253</v>
      </c>
      <c r="P162" s="403">
        <v>38.838105533376101</v>
      </c>
      <c r="Q162" s="403">
        <v>39.212124014099302</v>
      </c>
      <c r="R162" s="403">
        <v>39.9704752635324</v>
      </c>
      <c r="S162" s="403">
        <v>41.246459305329502</v>
      </c>
      <c r="T162" s="403">
        <v>42.50945954817</v>
      </c>
      <c r="U162" s="403">
        <v>43.272713958314299</v>
      </c>
      <c r="V162" s="403">
        <v>43.697791173331602</v>
      </c>
      <c r="W162" s="403">
        <v>1.2423359902043301</v>
      </c>
      <c r="X162" s="135" t="s">
        <v>254</v>
      </c>
    </row>
    <row r="163" spans="1:24" s="135" customFormat="1" ht="15" customHeight="1">
      <c r="A163" s="130" t="s">
        <v>5294</v>
      </c>
      <c r="B163" s="135" t="s">
        <v>458</v>
      </c>
      <c r="C163" s="135" t="s">
        <v>426</v>
      </c>
      <c r="D163" s="135" t="s">
        <v>401</v>
      </c>
      <c r="E163" s="135" t="s">
        <v>395</v>
      </c>
      <c r="F163" s="135">
        <v>50.6</v>
      </c>
      <c r="G163" s="135">
        <v>9.3000000000000007</v>
      </c>
      <c r="H163" s="135" t="s">
        <v>259</v>
      </c>
      <c r="I163" s="135" t="s">
        <v>402</v>
      </c>
      <c r="L163" s="141">
        <v>365.36746405228757</v>
      </c>
      <c r="M163" s="138">
        <v>17.399999999999999</v>
      </c>
      <c r="N163" s="140">
        <f t="shared" si="2"/>
        <v>34.600000000000009</v>
      </c>
      <c r="O163" s="135" t="s">
        <v>261</v>
      </c>
      <c r="P163" s="403">
        <v>38.626482164587799</v>
      </c>
      <c r="Q163" s="403">
        <v>39.007958459043799</v>
      </c>
      <c r="R163" s="403">
        <v>39.795289749302398</v>
      </c>
      <c r="S163" s="403">
        <v>41.053575666300702</v>
      </c>
      <c r="T163" s="403">
        <v>42.317085099802902</v>
      </c>
      <c r="U163" s="403">
        <v>43.0425146591204</v>
      </c>
      <c r="V163" s="403">
        <v>43.415062565284799</v>
      </c>
      <c r="W163" s="403">
        <v>1.22176018439846</v>
      </c>
      <c r="X163" s="135" t="s">
        <v>257</v>
      </c>
    </row>
    <row r="164" spans="1:24" s="135" customFormat="1" ht="15" customHeight="1">
      <c r="A164" s="130" t="s">
        <v>5295</v>
      </c>
      <c r="B164" s="135" t="s">
        <v>459</v>
      </c>
      <c r="C164" s="135" t="s">
        <v>393</v>
      </c>
      <c r="D164" s="135" t="s">
        <v>394</v>
      </c>
      <c r="E164" s="135" t="s">
        <v>395</v>
      </c>
      <c r="F164" s="135">
        <v>43.4</v>
      </c>
      <c r="G164" s="135">
        <v>3.4</v>
      </c>
      <c r="H164" s="135" t="s">
        <v>259</v>
      </c>
      <c r="I164" s="135" t="s">
        <v>402</v>
      </c>
      <c r="L164" s="141">
        <v>365.39006535947715</v>
      </c>
      <c r="M164" s="138">
        <v>18.62</v>
      </c>
      <c r="N164" s="140">
        <f t="shared" si="2"/>
        <v>29.11</v>
      </c>
      <c r="O164" s="135" t="s">
        <v>253</v>
      </c>
      <c r="P164" s="403">
        <v>34.024500718970998</v>
      </c>
      <c r="Q164" s="403">
        <v>34.343539759094199</v>
      </c>
      <c r="R164" s="403">
        <v>34.894719478508001</v>
      </c>
      <c r="S164" s="403">
        <v>35.906108417102502</v>
      </c>
      <c r="T164" s="403">
        <v>36.929864112663502</v>
      </c>
      <c r="U164" s="403">
        <v>37.518249347858401</v>
      </c>
      <c r="V164" s="403">
        <v>37.820084750315701</v>
      </c>
      <c r="W164" s="403">
        <v>0.97538680100502095</v>
      </c>
      <c r="X164" s="135" t="s">
        <v>257</v>
      </c>
    </row>
    <row r="165" spans="1:24" s="135" customFormat="1" ht="15" customHeight="1">
      <c r="A165" s="130" t="s">
        <v>5296</v>
      </c>
      <c r="B165" s="135" t="s">
        <v>460</v>
      </c>
      <c r="C165" s="135" t="s">
        <v>426</v>
      </c>
      <c r="D165" s="135" t="s">
        <v>401</v>
      </c>
      <c r="E165" s="135" t="s">
        <v>406</v>
      </c>
      <c r="F165" s="135">
        <v>50.6</v>
      </c>
      <c r="G165" s="135">
        <v>9.3000000000000007</v>
      </c>
      <c r="H165" s="135" t="s">
        <v>259</v>
      </c>
      <c r="I165" s="135" t="s">
        <v>402</v>
      </c>
      <c r="L165" s="141">
        <v>365.59695424836605</v>
      </c>
      <c r="M165" s="138">
        <v>18</v>
      </c>
      <c r="N165" s="140">
        <f t="shared" si="2"/>
        <v>31.900000000000006</v>
      </c>
      <c r="O165" s="135" t="s">
        <v>261</v>
      </c>
      <c r="P165" s="403">
        <v>36.349761638348298</v>
      </c>
      <c r="Q165" s="403">
        <v>36.657049958779901</v>
      </c>
      <c r="R165" s="403">
        <v>37.362627704000502</v>
      </c>
      <c r="S165" s="403">
        <v>38.506518068604699</v>
      </c>
      <c r="T165" s="403">
        <v>39.655267513806301</v>
      </c>
      <c r="U165" s="403">
        <v>40.343117895095503</v>
      </c>
      <c r="V165" s="403">
        <v>40.694671486925401</v>
      </c>
      <c r="W165" s="403">
        <v>1.1097125585907801</v>
      </c>
      <c r="X165" s="135" t="s">
        <v>254</v>
      </c>
    </row>
    <row r="166" spans="1:24" s="135" customFormat="1" ht="15" customHeight="1">
      <c r="A166" s="130" t="s">
        <v>5297</v>
      </c>
      <c r="B166" s="135" t="s">
        <v>461</v>
      </c>
      <c r="C166" s="135" t="s">
        <v>426</v>
      </c>
      <c r="D166" s="135" t="s">
        <v>401</v>
      </c>
      <c r="E166" s="135" t="s">
        <v>406</v>
      </c>
      <c r="F166" s="135">
        <v>50.6</v>
      </c>
      <c r="G166" s="135">
        <v>9.3000000000000007</v>
      </c>
      <c r="H166" s="135" t="s">
        <v>259</v>
      </c>
      <c r="I166" s="135" t="s">
        <v>402</v>
      </c>
      <c r="L166" s="141">
        <v>365.59782352941176</v>
      </c>
      <c r="M166" s="138">
        <v>17.7</v>
      </c>
      <c r="N166" s="140">
        <f t="shared" si="2"/>
        <v>33.250000000000014</v>
      </c>
      <c r="O166" s="135" t="s">
        <v>261</v>
      </c>
      <c r="P166" s="403">
        <v>37.4731796029346</v>
      </c>
      <c r="Q166" s="403">
        <v>37.846682170360403</v>
      </c>
      <c r="R166" s="403">
        <v>38.5566701751655</v>
      </c>
      <c r="S166" s="403">
        <v>39.7860792475308</v>
      </c>
      <c r="T166" s="403">
        <v>41.010119460332902</v>
      </c>
      <c r="U166" s="403">
        <v>41.724470106356797</v>
      </c>
      <c r="V166" s="403">
        <v>42.119219165829698</v>
      </c>
      <c r="W166" s="403">
        <v>1.17443091419999</v>
      </c>
      <c r="X166" s="135" t="s">
        <v>254</v>
      </c>
    </row>
    <row r="167" spans="1:24" s="135" customFormat="1" ht="15" customHeight="1">
      <c r="A167" s="130" t="s">
        <v>5298</v>
      </c>
      <c r="B167" s="135" t="s">
        <v>462</v>
      </c>
      <c r="C167" s="135" t="s">
        <v>426</v>
      </c>
      <c r="D167" s="135" t="s">
        <v>401</v>
      </c>
      <c r="E167" s="135" t="s">
        <v>395</v>
      </c>
      <c r="F167" s="135">
        <v>50.6</v>
      </c>
      <c r="G167" s="135">
        <v>9.3000000000000007</v>
      </c>
      <c r="H167" s="135" t="s">
        <v>259</v>
      </c>
      <c r="I167" s="135" t="s">
        <v>402</v>
      </c>
      <c r="K167" s="135" t="s">
        <v>3090</v>
      </c>
      <c r="L167" s="141">
        <v>365.59869281045752</v>
      </c>
      <c r="M167" s="138">
        <v>19.190000000000001</v>
      </c>
      <c r="N167" s="140">
        <f t="shared" si="2"/>
        <v>26.545000000000002</v>
      </c>
      <c r="O167" s="135" t="s">
        <v>261</v>
      </c>
      <c r="P167" s="403">
        <v>31.8439197767655</v>
      </c>
      <c r="Q167" s="403">
        <v>32.115985256155099</v>
      </c>
      <c r="R167" s="403">
        <v>32.611074427563402</v>
      </c>
      <c r="S167" s="403">
        <v>33.494573274335202</v>
      </c>
      <c r="T167" s="403">
        <v>34.372935107737398</v>
      </c>
      <c r="U167" s="403">
        <v>34.903787434293797</v>
      </c>
      <c r="V167" s="403">
        <v>35.144582211159197</v>
      </c>
      <c r="W167" s="403">
        <v>0.85277119708475302</v>
      </c>
      <c r="X167" s="135" t="s">
        <v>257</v>
      </c>
    </row>
    <row r="168" spans="1:24" s="135" customFormat="1" ht="15" customHeight="1">
      <c r="A168" s="130" t="s">
        <v>5299</v>
      </c>
      <c r="B168" s="135" t="s">
        <v>463</v>
      </c>
      <c r="C168" s="135" t="s">
        <v>426</v>
      </c>
      <c r="D168" s="135" t="s">
        <v>401</v>
      </c>
      <c r="E168" s="135" t="s">
        <v>406</v>
      </c>
      <c r="F168" s="135">
        <v>50.6</v>
      </c>
      <c r="G168" s="135">
        <v>9.3000000000000007</v>
      </c>
      <c r="H168" s="135" t="s">
        <v>259</v>
      </c>
      <c r="I168" s="135" t="s">
        <v>402</v>
      </c>
      <c r="K168" s="135" t="s">
        <v>3090</v>
      </c>
      <c r="L168" s="141">
        <v>365.76385620915033</v>
      </c>
      <c r="M168" s="138">
        <v>19.38</v>
      </c>
      <c r="N168" s="140">
        <f t="shared" si="2"/>
        <v>25.690000000000012</v>
      </c>
      <c r="O168" s="135" t="s">
        <v>261</v>
      </c>
      <c r="P168" s="403">
        <v>31.074767685680101</v>
      </c>
      <c r="Q168" s="403">
        <v>31.302100552571499</v>
      </c>
      <c r="R168" s="403">
        <v>31.824956576107201</v>
      </c>
      <c r="S168" s="403">
        <v>32.699544773270198</v>
      </c>
      <c r="T168" s="403">
        <v>33.563178412167701</v>
      </c>
      <c r="U168" s="403">
        <v>34.068518082237198</v>
      </c>
      <c r="V168" s="403">
        <v>34.361782348417101</v>
      </c>
      <c r="W168" s="403">
        <v>0.83672663935714897</v>
      </c>
      <c r="X168" s="135" t="s">
        <v>257</v>
      </c>
    </row>
    <row r="169" spans="1:24" s="135" customFormat="1" ht="15" customHeight="1">
      <c r="A169" s="130" t="s">
        <v>5300</v>
      </c>
      <c r="B169" s="135" t="s">
        <v>464</v>
      </c>
      <c r="C169" s="135" t="s">
        <v>400</v>
      </c>
      <c r="D169" s="135" t="s">
        <v>401</v>
      </c>
      <c r="E169" s="135" t="s">
        <v>406</v>
      </c>
      <c r="F169" s="135">
        <v>50.6</v>
      </c>
      <c r="G169" s="135">
        <v>9.3000000000000007</v>
      </c>
      <c r="H169" s="135" t="s">
        <v>259</v>
      </c>
      <c r="I169" s="135" t="s">
        <v>402</v>
      </c>
      <c r="K169" s="135" t="s">
        <v>3090</v>
      </c>
      <c r="L169" s="141">
        <v>365.81601307189544</v>
      </c>
      <c r="M169" s="138">
        <v>18.28</v>
      </c>
      <c r="N169" s="140">
        <f t="shared" si="2"/>
        <v>30.64</v>
      </c>
      <c r="O169" s="135" t="s">
        <v>261</v>
      </c>
      <c r="P169" s="403">
        <v>35.286532108529499</v>
      </c>
      <c r="Q169" s="403">
        <v>35.606262800015401</v>
      </c>
      <c r="R169" s="403">
        <v>36.268385915915196</v>
      </c>
      <c r="S169" s="403">
        <v>37.3423951353993</v>
      </c>
      <c r="T169" s="403">
        <v>38.400483851057402</v>
      </c>
      <c r="U169" s="403">
        <v>39.078374026840301</v>
      </c>
      <c r="V169" s="403">
        <v>39.3972798099283</v>
      </c>
      <c r="W169" s="403">
        <v>1.0393267251940701</v>
      </c>
      <c r="X169" s="135" t="s">
        <v>254</v>
      </c>
    </row>
    <row r="170" spans="1:24" s="135" customFormat="1" ht="15" customHeight="1">
      <c r="A170" s="130" t="s">
        <v>5301</v>
      </c>
      <c r="B170" s="135" t="s">
        <v>465</v>
      </c>
      <c r="C170" s="135" t="s">
        <v>426</v>
      </c>
      <c r="D170" s="135" t="s">
        <v>401</v>
      </c>
      <c r="E170" s="135" t="s">
        <v>395</v>
      </c>
      <c r="F170" s="135">
        <v>50.6</v>
      </c>
      <c r="G170" s="135">
        <v>9.3000000000000007</v>
      </c>
      <c r="H170" s="135" t="s">
        <v>250</v>
      </c>
      <c r="I170" s="135" t="s">
        <v>402</v>
      </c>
      <c r="L170" s="141">
        <v>365.93075816993468</v>
      </c>
      <c r="M170" s="138">
        <v>18</v>
      </c>
      <c r="N170" s="140">
        <f t="shared" si="2"/>
        <v>31.900000000000006</v>
      </c>
      <c r="O170" s="135" t="s">
        <v>261</v>
      </c>
      <c r="P170" s="403">
        <v>36.391860138186502</v>
      </c>
      <c r="Q170" s="403">
        <v>36.705181129860698</v>
      </c>
      <c r="R170" s="403">
        <v>37.390226662794298</v>
      </c>
      <c r="S170" s="403">
        <v>38.527307292698197</v>
      </c>
      <c r="T170" s="403">
        <v>39.676406917685497</v>
      </c>
      <c r="U170" s="403">
        <v>40.369167807142802</v>
      </c>
      <c r="V170" s="403">
        <v>40.748654124686396</v>
      </c>
      <c r="W170" s="403">
        <v>1.1083378164051101</v>
      </c>
      <c r="X170" s="135" t="s">
        <v>254</v>
      </c>
    </row>
    <row r="171" spans="1:24" s="135" customFormat="1" ht="15" customHeight="1">
      <c r="A171" s="130" t="s">
        <v>5302</v>
      </c>
      <c r="B171" s="135" t="s">
        <v>466</v>
      </c>
      <c r="C171" s="135" t="s">
        <v>426</v>
      </c>
      <c r="D171" s="135" t="s">
        <v>401</v>
      </c>
      <c r="E171" s="135" t="s">
        <v>406</v>
      </c>
      <c r="F171" s="135">
        <v>50.6</v>
      </c>
      <c r="G171" s="135">
        <v>9.3000000000000007</v>
      </c>
      <c r="H171" s="135" t="s">
        <v>250</v>
      </c>
      <c r="I171" s="135" t="s">
        <v>402</v>
      </c>
      <c r="K171" s="135" t="s">
        <v>3090</v>
      </c>
      <c r="L171" s="141">
        <v>365.97248366013076</v>
      </c>
      <c r="M171" s="138">
        <v>19.54</v>
      </c>
      <c r="N171" s="140">
        <f t="shared" si="2"/>
        <v>24.970000000000013</v>
      </c>
      <c r="O171" s="135" t="s">
        <v>253</v>
      </c>
      <c r="P171" s="403">
        <v>30.4896051844105</v>
      </c>
      <c r="Q171" s="403">
        <v>30.728557016144102</v>
      </c>
      <c r="R171" s="403">
        <v>31.2020421224309</v>
      </c>
      <c r="S171" s="403">
        <v>32.025041311466502</v>
      </c>
      <c r="T171" s="403">
        <v>32.8266975470723</v>
      </c>
      <c r="U171" s="403">
        <v>33.346853732238102</v>
      </c>
      <c r="V171" s="403">
        <v>33.578457166165201</v>
      </c>
      <c r="W171" s="403">
        <v>0.78977827744274998</v>
      </c>
      <c r="X171" s="135" t="s">
        <v>257</v>
      </c>
    </row>
    <row r="172" spans="1:24" s="135" customFormat="1" ht="15" customHeight="1">
      <c r="A172" s="130" t="s">
        <v>5303</v>
      </c>
      <c r="B172" s="135" t="s">
        <v>467</v>
      </c>
      <c r="C172" s="135" t="s">
        <v>400</v>
      </c>
      <c r="D172" s="135" t="s">
        <v>401</v>
      </c>
      <c r="E172" s="135" t="s">
        <v>395</v>
      </c>
      <c r="F172" s="135">
        <v>50.6</v>
      </c>
      <c r="G172" s="135">
        <v>9.3000000000000007</v>
      </c>
      <c r="H172" s="135" t="s">
        <v>250</v>
      </c>
      <c r="I172" s="135" t="s">
        <v>402</v>
      </c>
      <c r="K172" s="135" t="s">
        <v>3091</v>
      </c>
      <c r="L172" s="141">
        <v>366.04202614379085</v>
      </c>
      <c r="M172" s="138">
        <v>18.5</v>
      </c>
      <c r="N172" s="140">
        <f t="shared" si="2"/>
        <v>29.650000000000006</v>
      </c>
      <c r="O172" s="135" t="s">
        <v>261</v>
      </c>
      <c r="P172" s="403">
        <v>34.455685502427599</v>
      </c>
      <c r="Q172" s="403">
        <v>34.755793751453098</v>
      </c>
      <c r="R172" s="403">
        <v>35.355534357433903</v>
      </c>
      <c r="S172" s="403">
        <v>36.390974064129701</v>
      </c>
      <c r="T172" s="403">
        <v>37.4235016658481</v>
      </c>
      <c r="U172" s="403">
        <v>38.0115236147724</v>
      </c>
      <c r="V172" s="403">
        <v>38.374208997263501</v>
      </c>
      <c r="W172" s="403">
        <v>0.994752062948425</v>
      </c>
      <c r="X172" s="135" t="s">
        <v>257</v>
      </c>
    </row>
    <row r="173" spans="1:24" s="135" customFormat="1" ht="15" customHeight="1">
      <c r="A173" s="130" t="s">
        <v>5304</v>
      </c>
      <c r="B173" s="135" t="s">
        <v>468</v>
      </c>
      <c r="C173" s="135" t="s">
        <v>393</v>
      </c>
      <c r="D173" s="135" t="s">
        <v>394</v>
      </c>
      <c r="E173" s="135" t="s">
        <v>406</v>
      </c>
      <c r="F173" s="135">
        <v>43.4</v>
      </c>
      <c r="G173" s="135">
        <v>3.4</v>
      </c>
      <c r="H173" s="135" t="s">
        <v>250</v>
      </c>
      <c r="I173" s="135" t="s">
        <v>402</v>
      </c>
      <c r="K173" s="135" t="s">
        <v>3092</v>
      </c>
      <c r="L173" s="141">
        <v>366.05941176470589</v>
      </c>
      <c r="M173" s="138">
        <v>17.899999999999999</v>
      </c>
      <c r="N173" s="140">
        <f t="shared" si="2"/>
        <v>32.350000000000009</v>
      </c>
      <c r="O173" s="135" t="s">
        <v>261</v>
      </c>
      <c r="P173" s="403">
        <v>36.774956260352397</v>
      </c>
      <c r="Q173" s="403">
        <v>37.098248013720202</v>
      </c>
      <c r="R173" s="403">
        <v>37.786416671839199</v>
      </c>
      <c r="S173" s="403">
        <v>38.938653513989003</v>
      </c>
      <c r="T173" s="403">
        <v>40.093785408814497</v>
      </c>
      <c r="U173" s="403">
        <v>40.7886689799085</v>
      </c>
      <c r="V173" s="403">
        <v>41.126874333479599</v>
      </c>
      <c r="W173" s="403">
        <v>1.1180315584060201</v>
      </c>
      <c r="X173" s="135" t="s">
        <v>257</v>
      </c>
    </row>
    <row r="174" spans="1:24" s="135" customFormat="1" ht="15" customHeight="1">
      <c r="A174" s="130" t="s">
        <v>5305</v>
      </c>
      <c r="B174" s="135" t="s">
        <v>469</v>
      </c>
      <c r="C174" s="135" t="s">
        <v>400</v>
      </c>
      <c r="D174" s="135" t="s">
        <v>401</v>
      </c>
      <c r="E174" s="135" t="s">
        <v>406</v>
      </c>
      <c r="F174" s="135">
        <v>50.6</v>
      </c>
      <c r="G174" s="135">
        <v>9.3000000000000007</v>
      </c>
      <c r="H174" s="135" t="s">
        <v>259</v>
      </c>
      <c r="I174" s="135" t="s">
        <v>402</v>
      </c>
      <c r="K174" s="135" t="s">
        <v>3091</v>
      </c>
      <c r="L174" s="141">
        <v>366.11156862745099</v>
      </c>
      <c r="M174" s="138">
        <v>18</v>
      </c>
      <c r="N174" s="140">
        <f t="shared" si="2"/>
        <v>31.900000000000006</v>
      </c>
      <c r="O174" s="135" t="s">
        <v>253</v>
      </c>
      <c r="P174" s="403">
        <v>36.327867335296801</v>
      </c>
      <c r="Q174" s="403">
        <v>36.695080894045802</v>
      </c>
      <c r="R174" s="403">
        <v>37.3929406667338</v>
      </c>
      <c r="S174" s="403">
        <v>38.515809583956901</v>
      </c>
      <c r="T174" s="403">
        <v>39.648630400429901</v>
      </c>
      <c r="U174" s="403">
        <v>40.329601391046999</v>
      </c>
      <c r="V174" s="403">
        <v>40.655793932131601</v>
      </c>
      <c r="W174" s="403">
        <v>1.0997188995765701</v>
      </c>
      <c r="X174" s="135" t="s">
        <v>257</v>
      </c>
    </row>
    <row r="175" spans="1:24" s="135" customFormat="1" ht="15" customHeight="1">
      <c r="A175" s="130" t="s">
        <v>5306</v>
      </c>
      <c r="B175" s="135" t="s">
        <v>470</v>
      </c>
      <c r="C175" s="135" t="s">
        <v>400</v>
      </c>
      <c r="D175" s="135" t="s">
        <v>401</v>
      </c>
      <c r="E175" s="135" t="s">
        <v>406</v>
      </c>
      <c r="F175" s="135">
        <v>50.6</v>
      </c>
      <c r="G175" s="135">
        <v>9.3000000000000007</v>
      </c>
      <c r="H175" s="135" t="s">
        <v>259</v>
      </c>
      <c r="I175" s="135" t="s">
        <v>402</v>
      </c>
      <c r="K175" s="135" t="s">
        <v>3091</v>
      </c>
      <c r="L175" s="141">
        <v>366.1637254901961</v>
      </c>
      <c r="M175" s="138">
        <v>18.28</v>
      </c>
      <c r="N175" s="140">
        <f t="shared" si="2"/>
        <v>30.64</v>
      </c>
      <c r="O175" s="135" t="s">
        <v>261</v>
      </c>
      <c r="P175" s="403">
        <v>35.281645751945398</v>
      </c>
      <c r="Q175" s="403">
        <v>35.616189375226</v>
      </c>
      <c r="R175" s="403">
        <v>36.271279480580198</v>
      </c>
      <c r="S175" s="403">
        <v>37.336333079729698</v>
      </c>
      <c r="T175" s="403">
        <v>38.396129427639103</v>
      </c>
      <c r="U175" s="403">
        <v>39.066762481148302</v>
      </c>
      <c r="V175" s="403">
        <v>39.342594878048097</v>
      </c>
      <c r="W175" s="403">
        <v>1.0377035140940201</v>
      </c>
      <c r="X175" s="135" t="s">
        <v>257</v>
      </c>
    </row>
    <row r="176" spans="1:24" s="135" customFormat="1" ht="15" customHeight="1">
      <c r="A176" s="130" t="s">
        <v>5307</v>
      </c>
      <c r="B176" s="135" t="s">
        <v>471</v>
      </c>
      <c r="C176" s="135" t="s">
        <v>393</v>
      </c>
      <c r="D176" s="135" t="s">
        <v>394</v>
      </c>
      <c r="E176" s="135" t="s">
        <v>395</v>
      </c>
      <c r="F176" s="135">
        <v>43.4</v>
      </c>
      <c r="G176" s="135">
        <v>3.4</v>
      </c>
      <c r="H176" s="135" t="s">
        <v>250</v>
      </c>
      <c r="I176" s="135" t="s">
        <v>402</v>
      </c>
      <c r="K176" s="137"/>
      <c r="L176" s="141">
        <v>366.18111111111108</v>
      </c>
      <c r="M176" s="138">
        <v>18.93</v>
      </c>
      <c r="N176" s="140">
        <f t="shared" si="2"/>
        <v>27.715000000000003</v>
      </c>
      <c r="O176" s="135" t="s">
        <v>253</v>
      </c>
      <c r="P176" s="403">
        <v>32.778895657131997</v>
      </c>
      <c r="Q176" s="403">
        <v>33.082260565223699</v>
      </c>
      <c r="R176" s="403">
        <v>33.653307056271899</v>
      </c>
      <c r="S176" s="403">
        <v>34.603973014200598</v>
      </c>
      <c r="T176" s="403">
        <v>35.558429859378698</v>
      </c>
      <c r="U176" s="403">
        <v>36.108460864662597</v>
      </c>
      <c r="V176" s="403">
        <v>36.404311718362699</v>
      </c>
      <c r="W176" s="403">
        <v>0.91974612551547197</v>
      </c>
      <c r="X176" s="135" t="s">
        <v>254</v>
      </c>
    </row>
    <row r="177" spans="1:24" s="135" customFormat="1" ht="15" customHeight="1">
      <c r="A177" s="130" t="s">
        <v>5308</v>
      </c>
      <c r="B177" s="135" t="s">
        <v>472</v>
      </c>
      <c r="C177" s="135" t="s">
        <v>426</v>
      </c>
      <c r="D177" s="135" t="s">
        <v>401</v>
      </c>
      <c r="E177" s="135" t="s">
        <v>406</v>
      </c>
      <c r="F177" s="135">
        <v>50.6</v>
      </c>
      <c r="G177" s="135">
        <v>9.3000000000000007</v>
      </c>
      <c r="H177" s="135" t="s">
        <v>259</v>
      </c>
      <c r="I177" s="135" t="s">
        <v>402</v>
      </c>
      <c r="L177" s="141">
        <v>366.1941503267974</v>
      </c>
      <c r="M177" s="138">
        <v>18</v>
      </c>
      <c r="N177" s="140">
        <f t="shared" si="2"/>
        <v>31.900000000000006</v>
      </c>
      <c r="O177" s="135" t="s">
        <v>261</v>
      </c>
      <c r="P177" s="403">
        <v>36.352742203907503</v>
      </c>
      <c r="Q177" s="403">
        <v>36.7041554978288</v>
      </c>
      <c r="R177" s="403">
        <v>37.364795545703501</v>
      </c>
      <c r="S177" s="403">
        <v>38.515237275846999</v>
      </c>
      <c r="T177" s="403">
        <v>39.657607035899098</v>
      </c>
      <c r="U177" s="403">
        <v>40.322212757587202</v>
      </c>
      <c r="V177" s="403">
        <v>40.667613158284198</v>
      </c>
      <c r="W177" s="403">
        <v>1.10167320417988</v>
      </c>
      <c r="X177" s="135" t="s">
        <v>257</v>
      </c>
    </row>
    <row r="178" spans="1:24" s="135" customFormat="1" ht="15" customHeight="1">
      <c r="A178" s="130" t="s">
        <v>5309</v>
      </c>
      <c r="B178" s="135" t="s">
        <v>473</v>
      </c>
      <c r="C178" s="135" t="s">
        <v>400</v>
      </c>
      <c r="D178" s="135" t="s">
        <v>401</v>
      </c>
      <c r="E178" s="135" t="s">
        <v>406</v>
      </c>
      <c r="F178" s="135">
        <v>50.6</v>
      </c>
      <c r="G178" s="135">
        <v>9.3000000000000007</v>
      </c>
      <c r="H178" s="135" t="s">
        <v>259</v>
      </c>
      <c r="I178" s="135" t="s">
        <v>402</v>
      </c>
      <c r="K178" s="135" t="s">
        <v>3091</v>
      </c>
      <c r="L178" s="141">
        <v>366.25065359477128</v>
      </c>
      <c r="M178" s="138">
        <v>17.690000000000001</v>
      </c>
      <c r="N178" s="140">
        <f t="shared" si="2"/>
        <v>33.295000000000002</v>
      </c>
      <c r="O178" s="135" t="s">
        <v>253</v>
      </c>
      <c r="P178" s="403">
        <v>37.574076775623602</v>
      </c>
      <c r="Q178" s="403">
        <v>37.939622205833103</v>
      </c>
      <c r="R178" s="403">
        <v>38.611265533547403</v>
      </c>
      <c r="S178" s="403">
        <v>39.819910142051199</v>
      </c>
      <c r="T178" s="403">
        <v>41.011974686215503</v>
      </c>
      <c r="U178" s="403">
        <v>41.709942996823997</v>
      </c>
      <c r="V178" s="403">
        <v>42.051721108836396</v>
      </c>
      <c r="W178" s="403">
        <v>1.1548361446347399</v>
      </c>
      <c r="X178" s="135" t="s">
        <v>257</v>
      </c>
    </row>
    <row r="179" spans="1:24" s="135" customFormat="1" ht="15" customHeight="1">
      <c r="A179" s="130" t="s">
        <v>5310</v>
      </c>
      <c r="B179" s="135" t="s">
        <v>474</v>
      </c>
      <c r="C179" s="135" t="s">
        <v>393</v>
      </c>
      <c r="D179" s="135" t="s">
        <v>394</v>
      </c>
      <c r="E179" s="135" t="s">
        <v>406</v>
      </c>
      <c r="F179" s="135">
        <v>43.4</v>
      </c>
      <c r="G179" s="135">
        <v>3.4</v>
      </c>
      <c r="H179" s="135" t="s">
        <v>259</v>
      </c>
      <c r="I179" s="135" t="s">
        <v>402</v>
      </c>
      <c r="K179" s="137"/>
      <c r="L179" s="141">
        <v>366.3375816993464</v>
      </c>
      <c r="M179" s="138">
        <v>18.63</v>
      </c>
      <c r="N179" s="140">
        <f t="shared" si="2"/>
        <v>29.065000000000012</v>
      </c>
      <c r="O179" s="135" t="s">
        <v>261</v>
      </c>
      <c r="P179" s="403">
        <v>33.957570999869901</v>
      </c>
      <c r="Q179" s="403">
        <v>34.252496402142597</v>
      </c>
      <c r="R179" s="403">
        <v>34.857857176443801</v>
      </c>
      <c r="S179" s="403">
        <v>35.856172964087499</v>
      </c>
      <c r="T179" s="403">
        <v>36.857343384777103</v>
      </c>
      <c r="U179" s="403">
        <v>37.4369032189881</v>
      </c>
      <c r="V179" s="403">
        <v>37.759049327838603</v>
      </c>
      <c r="W179" s="403">
        <v>0.96676285387072503</v>
      </c>
      <c r="X179" s="135" t="s">
        <v>257</v>
      </c>
    </row>
    <row r="180" spans="1:24" s="135" customFormat="1" ht="15" customHeight="1">
      <c r="A180" s="130" t="s">
        <v>5311</v>
      </c>
      <c r="B180" s="135" t="s">
        <v>475</v>
      </c>
      <c r="C180" s="135" t="s">
        <v>426</v>
      </c>
      <c r="D180" s="135" t="s">
        <v>401</v>
      </c>
      <c r="E180" s="135" t="s">
        <v>395</v>
      </c>
      <c r="F180" s="135">
        <v>50.6</v>
      </c>
      <c r="G180" s="135">
        <v>9.3000000000000007</v>
      </c>
      <c r="H180" s="135" t="s">
        <v>259</v>
      </c>
      <c r="I180" s="135" t="s">
        <v>402</v>
      </c>
      <c r="K180" s="135" t="s">
        <v>3091</v>
      </c>
      <c r="L180" s="141">
        <v>366.36366013071898</v>
      </c>
      <c r="M180" s="138">
        <v>19.489999999999998</v>
      </c>
      <c r="N180" s="140">
        <f t="shared" si="2"/>
        <v>25.195000000000007</v>
      </c>
      <c r="O180" s="135" t="s">
        <v>261</v>
      </c>
      <c r="P180" s="403">
        <v>30.670025339384502</v>
      </c>
      <c r="Q180" s="403">
        <v>30.901864418667401</v>
      </c>
      <c r="R180" s="403">
        <v>31.395357130421701</v>
      </c>
      <c r="S180" s="403">
        <v>32.224953253032197</v>
      </c>
      <c r="T180" s="403">
        <v>33.056839169590098</v>
      </c>
      <c r="U180" s="403">
        <v>33.560605638708097</v>
      </c>
      <c r="V180" s="403">
        <v>33.795449312931197</v>
      </c>
      <c r="W180" s="403">
        <v>0.80204850191686805</v>
      </c>
      <c r="X180" s="135" t="s">
        <v>257</v>
      </c>
    </row>
    <row r="181" spans="1:24" s="135" customFormat="1" ht="15" customHeight="1">
      <c r="A181" s="130" t="s">
        <v>5312</v>
      </c>
      <c r="B181" s="135" t="s">
        <v>476</v>
      </c>
      <c r="C181" s="135" t="s">
        <v>400</v>
      </c>
      <c r="D181" s="135" t="s">
        <v>401</v>
      </c>
      <c r="E181" s="135" t="s">
        <v>406</v>
      </c>
      <c r="F181" s="135">
        <v>50.6</v>
      </c>
      <c r="G181" s="135">
        <v>9.3000000000000007</v>
      </c>
      <c r="H181" s="135" t="s">
        <v>259</v>
      </c>
      <c r="I181" s="135" t="s">
        <v>402</v>
      </c>
      <c r="K181" s="135" t="s">
        <v>3091</v>
      </c>
      <c r="L181" s="141">
        <v>366.36366013071898</v>
      </c>
      <c r="M181" s="138">
        <v>17.670000000000002</v>
      </c>
      <c r="N181" s="140">
        <f t="shared" si="2"/>
        <v>33.384999999999991</v>
      </c>
      <c r="O181" s="135" t="s">
        <v>253</v>
      </c>
      <c r="P181" s="403">
        <v>37.638250594863003</v>
      </c>
      <c r="Q181" s="403">
        <v>37.998824475444003</v>
      </c>
      <c r="R181" s="403">
        <v>38.7483650761408</v>
      </c>
      <c r="S181" s="403">
        <v>39.937119571127297</v>
      </c>
      <c r="T181" s="403">
        <v>41.141958017877499</v>
      </c>
      <c r="U181" s="403">
        <v>41.830011973272804</v>
      </c>
      <c r="V181" s="403">
        <v>42.178192673249299</v>
      </c>
      <c r="W181" s="403">
        <v>1.1618795027470901</v>
      </c>
      <c r="X181" s="135" t="s">
        <v>257</v>
      </c>
    </row>
    <row r="182" spans="1:24" s="135" customFormat="1" ht="15" customHeight="1">
      <c r="A182" s="130" t="s">
        <v>5313</v>
      </c>
      <c r="B182" s="135" t="s">
        <v>477</v>
      </c>
      <c r="C182" s="135" t="s">
        <v>426</v>
      </c>
      <c r="D182" s="135" t="s">
        <v>401</v>
      </c>
      <c r="E182" s="135" t="s">
        <v>406</v>
      </c>
      <c r="F182" s="135">
        <v>50.6</v>
      </c>
      <c r="G182" s="135">
        <v>9.3000000000000007</v>
      </c>
      <c r="H182" s="135" t="s">
        <v>259</v>
      </c>
      <c r="I182" s="135" t="s">
        <v>402</v>
      </c>
      <c r="K182" s="137" t="s">
        <v>478</v>
      </c>
      <c r="L182" s="141">
        <v>366.40799346405231</v>
      </c>
      <c r="M182" s="142">
        <v>17.7</v>
      </c>
      <c r="N182" s="140">
        <f t="shared" si="2"/>
        <v>33.250000000000014</v>
      </c>
      <c r="O182" s="135" t="s">
        <v>261</v>
      </c>
      <c r="P182" s="403">
        <v>37.515811410634903</v>
      </c>
      <c r="Q182" s="403">
        <v>37.874763307318801</v>
      </c>
      <c r="R182" s="403">
        <v>38.592690287035502</v>
      </c>
      <c r="S182" s="403">
        <v>39.788073173979399</v>
      </c>
      <c r="T182" s="403">
        <v>40.981175392618297</v>
      </c>
      <c r="U182" s="403">
        <v>41.671246749242201</v>
      </c>
      <c r="V182" s="403">
        <v>42.060182943948497</v>
      </c>
      <c r="W182" s="403">
        <v>1.1541599338692501</v>
      </c>
      <c r="X182" s="135" t="s">
        <v>254</v>
      </c>
    </row>
    <row r="183" spans="1:24" s="135" customFormat="1" ht="15" customHeight="1">
      <c r="A183" s="130" t="s">
        <v>5314</v>
      </c>
      <c r="B183" s="135" t="s">
        <v>479</v>
      </c>
      <c r="C183" s="135" t="s">
        <v>400</v>
      </c>
      <c r="D183" s="135" t="s">
        <v>401</v>
      </c>
      <c r="E183" s="135" t="s">
        <v>406</v>
      </c>
      <c r="F183" s="135">
        <v>50.6</v>
      </c>
      <c r="G183" s="135">
        <v>9.3000000000000007</v>
      </c>
      <c r="H183" s="135" t="s">
        <v>259</v>
      </c>
      <c r="I183" s="135" t="s">
        <v>402</v>
      </c>
      <c r="K183" s="135" t="s">
        <v>3091</v>
      </c>
      <c r="L183" s="141">
        <v>366.43320261437907</v>
      </c>
      <c r="M183" s="138">
        <v>17.66</v>
      </c>
      <c r="N183" s="140">
        <f t="shared" si="2"/>
        <v>33.430000000000007</v>
      </c>
      <c r="O183" s="135" t="s">
        <v>261</v>
      </c>
      <c r="P183" s="403">
        <v>37.669892830262697</v>
      </c>
      <c r="Q183" s="403">
        <v>38.066440711030502</v>
      </c>
      <c r="R183" s="403">
        <v>38.768378893602502</v>
      </c>
      <c r="S183" s="403">
        <v>39.949027444809801</v>
      </c>
      <c r="T183" s="403">
        <v>41.146266727153403</v>
      </c>
      <c r="U183" s="403">
        <v>41.834758183999803</v>
      </c>
      <c r="V183" s="403">
        <v>42.193390721731198</v>
      </c>
      <c r="W183" s="403">
        <v>1.14930989400163</v>
      </c>
      <c r="X183" s="135" t="s">
        <v>257</v>
      </c>
    </row>
    <row r="184" spans="1:24" s="135" customFormat="1" ht="15" customHeight="1">
      <c r="A184" s="130" t="s">
        <v>5315</v>
      </c>
      <c r="B184" s="135" t="s">
        <v>480</v>
      </c>
      <c r="C184" s="135" t="s">
        <v>393</v>
      </c>
      <c r="D184" s="135" t="s">
        <v>394</v>
      </c>
      <c r="E184" s="135" t="s">
        <v>406</v>
      </c>
      <c r="F184" s="135">
        <v>43.4</v>
      </c>
      <c r="G184" s="135">
        <v>3.4</v>
      </c>
      <c r="H184" s="135" t="s">
        <v>259</v>
      </c>
      <c r="I184" s="135" t="s">
        <v>402</v>
      </c>
      <c r="L184" s="141">
        <v>366.48535947712418</v>
      </c>
      <c r="M184" s="138">
        <v>18.48</v>
      </c>
      <c r="N184" s="140">
        <f t="shared" si="2"/>
        <v>29.740000000000009</v>
      </c>
      <c r="O184" s="135" t="s">
        <v>261</v>
      </c>
      <c r="P184" s="403">
        <v>34.529181105694903</v>
      </c>
      <c r="Q184" s="403">
        <v>34.851763248483998</v>
      </c>
      <c r="R184" s="403">
        <v>35.467685105086098</v>
      </c>
      <c r="S184" s="403">
        <v>36.497966272282902</v>
      </c>
      <c r="T184" s="403">
        <v>37.540288074057898</v>
      </c>
      <c r="U184" s="403">
        <v>38.163220138376602</v>
      </c>
      <c r="V184" s="403">
        <v>38.479778036643602</v>
      </c>
      <c r="W184" s="403">
        <v>1.0075771846010799</v>
      </c>
      <c r="X184" s="135" t="s">
        <v>257</v>
      </c>
    </row>
    <row r="185" spans="1:24" s="135" customFormat="1" ht="15" customHeight="1">
      <c r="A185" s="130" t="s">
        <v>5316</v>
      </c>
      <c r="B185" s="135" t="s">
        <v>481</v>
      </c>
      <c r="C185" s="135" t="s">
        <v>400</v>
      </c>
      <c r="D185" s="135" t="s">
        <v>401</v>
      </c>
      <c r="E185" s="135" t="s">
        <v>406</v>
      </c>
      <c r="F185" s="135">
        <v>50.6</v>
      </c>
      <c r="G185" s="135">
        <v>9.3000000000000007</v>
      </c>
      <c r="H185" s="135" t="s">
        <v>259</v>
      </c>
      <c r="I185" s="135" t="s">
        <v>402</v>
      </c>
      <c r="K185" s="135" t="s">
        <v>3091</v>
      </c>
      <c r="L185" s="141">
        <v>366.48535947712418</v>
      </c>
      <c r="M185" s="138">
        <v>17.850000000000001</v>
      </c>
      <c r="N185" s="140">
        <f t="shared" si="2"/>
        <v>32.575000000000003</v>
      </c>
      <c r="O185" s="135" t="s">
        <v>261</v>
      </c>
      <c r="P185" s="403">
        <v>36.978596157822302</v>
      </c>
      <c r="Q185" s="403">
        <v>37.331871325985396</v>
      </c>
      <c r="R185" s="403">
        <v>37.9941220546688</v>
      </c>
      <c r="S185" s="403">
        <v>39.169164431439199</v>
      </c>
      <c r="T185" s="403">
        <v>40.340747363408902</v>
      </c>
      <c r="U185" s="403">
        <v>41.013655720104801</v>
      </c>
      <c r="V185" s="403">
        <v>41.3773355684447</v>
      </c>
      <c r="W185" s="403">
        <v>1.1290328402933001</v>
      </c>
      <c r="X185" s="135" t="s">
        <v>254</v>
      </c>
    </row>
    <row r="186" spans="1:24" s="135" customFormat="1" ht="15" customHeight="1">
      <c r="A186" s="130" t="s">
        <v>5317</v>
      </c>
      <c r="B186" s="135" t="s">
        <v>482</v>
      </c>
      <c r="C186" s="135" t="s">
        <v>400</v>
      </c>
      <c r="D186" s="135" t="s">
        <v>401</v>
      </c>
      <c r="E186" s="135" t="s">
        <v>406</v>
      </c>
      <c r="F186" s="135">
        <v>50.6</v>
      </c>
      <c r="G186" s="135">
        <v>9.3000000000000007</v>
      </c>
      <c r="H186" s="135" t="s">
        <v>259</v>
      </c>
      <c r="I186" s="135" t="s">
        <v>402</v>
      </c>
      <c r="K186" s="135" t="s">
        <v>3091</v>
      </c>
      <c r="L186" s="141">
        <v>366.54620915032677</v>
      </c>
      <c r="M186" s="138">
        <v>17.97</v>
      </c>
      <c r="N186" s="140">
        <f t="shared" si="2"/>
        <v>32.035000000000011</v>
      </c>
      <c r="O186" s="135" t="s">
        <v>261</v>
      </c>
      <c r="P186" s="403">
        <v>36.492880573150899</v>
      </c>
      <c r="Q186" s="403">
        <v>36.851216436285704</v>
      </c>
      <c r="R186" s="403">
        <v>37.5188975218717</v>
      </c>
      <c r="S186" s="403">
        <v>38.645335566153399</v>
      </c>
      <c r="T186" s="403">
        <v>39.770150872985802</v>
      </c>
      <c r="U186" s="403">
        <v>40.431364248433198</v>
      </c>
      <c r="V186" s="403">
        <v>40.766162744354197</v>
      </c>
      <c r="W186" s="403">
        <v>1.0899156959710199</v>
      </c>
      <c r="X186" s="135" t="s">
        <v>257</v>
      </c>
    </row>
    <row r="187" spans="1:24" s="135" customFormat="1" ht="15" customHeight="1">
      <c r="A187" s="130" t="s">
        <v>5318</v>
      </c>
      <c r="B187" s="135" t="s">
        <v>483</v>
      </c>
      <c r="C187" s="135" t="s">
        <v>400</v>
      </c>
      <c r="D187" s="135" t="s">
        <v>401</v>
      </c>
      <c r="E187" s="135" t="s">
        <v>406</v>
      </c>
      <c r="F187" s="135">
        <v>50.6</v>
      </c>
      <c r="G187" s="135">
        <v>9.3000000000000007</v>
      </c>
      <c r="H187" s="135" t="s">
        <v>259</v>
      </c>
      <c r="I187" s="135" t="s">
        <v>402</v>
      </c>
      <c r="K187" s="135" t="s">
        <v>3091</v>
      </c>
      <c r="L187" s="141">
        <v>366.56359477124187</v>
      </c>
      <c r="M187" s="138">
        <v>18.37</v>
      </c>
      <c r="N187" s="140">
        <f t="shared" si="2"/>
        <v>30.234999999999999</v>
      </c>
      <c r="O187" s="135" t="s">
        <v>261</v>
      </c>
      <c r="P187" s="403">
        <v>34.967328986309397</v>
      </c>
      <c r="Q187" s="403">
        <v>35.299210449626699</v>
      </c>
      <c r="R187" s="403">
        <v>35.9296171603958</v>
      </c>
      <c r="S187" s="403">
        <v>36.9752008220145</v>
      </c>
      <c r="T187" s="403">
        <v>38.0344756033995</v>
      </c>
      <c r="U187" s="403">
        <v>38.663345154857097</v>
      </c>
      <c r="V187" s="403">
        <v>39.031141849538599</v>
      </c>
      <c r="W187" s="403">
        <v>1.0266558717558101</v>
      </c>
      <c r="X187" s="135" t="s">
        <v>257</v>
      </c>
    </row>
    <row r="188" spans="1:24" s="135" customFormat="1" ht="15" customHeight="1">
      <c r="A188" s="130" t="s">
        <v>5319</v>
      </c>
      <c r="B188" s="135" t="s">
        <v>484</v>
      </c>
      <c r="C188" s="135" t="s">
        <v>400</v>
      </c>
      <c r="D188" s="135" t="s">
        <v>401</v>
      </c>
      <c r="E188" s="135" t="s">
        <v>406</v>
      </c>
      <c r="F188" s="135">
        <v>50.6</v>
      </c>
      <c r="G188" s="135">
        <v>9.3000000000000007</v>
      </c>
      <c r="H188" s="135" t="s">
        <v>250</v>
      </c>
      <c r="I188" s="135" t="s">
        <v>402</v>
      </c>
      <c r="K188" s="135" t="s">
        <v>3091</v>
      </c>
      <c r="L188" s="141">
        <v>366.60705882352943</v>
      </c>
      <c r="M188" s="138">
        <v>18.149999999999999</v>
      </c>
      <c r="N188" s="140">
        <f t="shared" si="2"/>
        <v>31.225000000000009</v>
      </c>
      <c r="O188" s="135" t="s">
        <v>261</v>
      </c>
      <c r="P188" s="403">
        <v>35.780373638141</v>
      </c>
      <c r="Q188" s="403">
        <v>36.140800509575598</v>
      </c>
      <c r="R188" s="403">
        <v>36.774813244654702</v>
      </c>
      <c r="S188" s="403">
        <v>37.884792264064401</v>
      </c>
      <c r="T188" s="403">
        <v>38.985311214177997</v>
      </c>
      <c r="U188" s="403">
        <v>39.619208126656602</v>
      </c>
      <c r="V188" s="403">
        <v>39.939923056346302</v>
      </c>
      <c r="W188" s="403">
        <v>1.0638640189706099</v>
      </c>
      <c r="X188" s="135" t="s">
        <v>257</v>
      </c>
    </row>
    <row r="189" spans="1:24" s="135" customFormat="1" ht="15" customHeight="1">
      <c r="A189" s="130" t="s">
        <v>5320</v>
      </c>
      <c r="B189" s="135" t="s">
        <v>485</v>
      </c>
      <c r="C189" s="135" t="s">
        <v>426</v>
      </c>
      <c r="D189" s="135" t="s">
        <v>401</v>
      </c>
      <c r="E189" s="135" t="s">
        <v>406</v>
      </c>
      <c r="F189" s="135">
        <v>50.6</v>
      </c>
      <c r="G189" s="135">
        <v>9.3000000000000007</v>
      </c>
      <c r="H189" s="135" t="s">
        <v>250</v>
      </c>
      <c r="I189" s="135" t="s">
        <v>402</v>
      </c>
      <c r="K189" s="135" t="s">
        <v>3085</v>
      </c>
      <c r="L189" s="141">
        <v>366.63313725490195</v>
      </c>
      <c r="M189" s="138">
        <v>19.489999999999998</v>
      </c>
      <c r="N189" s="140">
        <f t="shared" si="2"/>
        <v>25.195000000000007</v>
      </c>
      <c r="O189" s="135" t="s">
        <v>261</v>
      </c>
      <c r="P189" s="403">
        <v>30.636906684399602</v>
      </c>
      <c r="Q189" s="403">
        <v>30.905250572903</v>
      </c>
      <c r="R189" s="403">
        <v>31.412112678314202</v>
      </c>
      <c r="S189" s="403">
        <v>32.231015556448703</v>
      </c>
      <c r="T189" s="403">
        <v>33.061206570204</v>
      </c>
      <c r="U189" s="403">
        <v>33.547143615097298</v>
      </c>
      <c r="V189" s="403">
        <v>33.785717776732902</v>
      </c>
      <c r="W189" s="403">
        <v>0.80269571223951397</v>
      </c>
      <c r="X189" s="135" t="s">
        <v>257</v>
      </c>
    </row>
    <row r="190" spans="1:24" s="135" customFormat="1" ht="15" customHeight="1">
      <c r="A190" s="130" t="s">
        <v>5321</v>
      </c>
      <c r="B190" s="135" t="s">
        <v>486</v>
      </c>
      <c r="C190" s="135" t="s">
        <v>400</v>
      </c>
      <c r="D190" s="135" t="s">
        <v>401</v>
      </c>
      <c r="E190" s="135" t="s">
        <v>406</v>
      </c>
      <c r="F190" s="135">
        <v>50.6</v>
      </c>
      <c r="G190" s="135">
        <v>9.3000000000000007</v>
      </c>
      <c r="H190" s="135" t="s">
        <v>259</v>
      </c>
      <c r="I190" s="135" t="s">
        <v>402</v>
      </c>
      <c r="K190" s="135" t="s">
        <v>3091</v>
      </c>
      <c r="L190" s="141">
        <v>366.6418300653595</v>
      </c>
      <c r="M190" s="138">
        <v>18</v>
      </c>
      <c r="N190" s="140">
        <f t="shared" si="2"/>
        <v>31.900000000000006</v>
      </c>
      <c r="O190" s="135" t="s">
        <v>261</v>
      </c>
      <c r="P190" s="403">
        <v>36.368419831341697</v>
      </c>
      <c r="Q190" s="403">
        <v>36.7228243662761</v>
      </c>
      <c r="R190" s="403">
        <v>37.382911528724499</v>
      </c>
      <c r="S190" s="403">
        <v>38.529712396063204</v>
      </c>
      <c r="T190" s="403">
        <v>39.656925345887103</v>
      </c>
      <c r="U190" s="403">
        <v>40.350580982036497</v>
      </c>
      <c r="V190" s="403">
        <v>40.711707387224301</v>
      </c>
      <c r="W190" s="403">
        <v>1.10304844177685</v>
      </c>
      <c r="X190" s="135" t="s">
        <v>257</v>
      </c>
    </row>
    <row r="191" spans="1:24" s="135" customFormat="1" ht="15" customHeight="1">
      <c r="A191" s="130" t="s">
        <v>5322</v>
      </c>
      <c r="B191" s="135" t="s">
        <v>487</v>
      </c>
      <c r="C191" s="135" t="s">
        <v>393</v>
      </c>
      <c r="D191" s="135" t="s">
        <v>394</v>
      </c>
      <c r="E191" s="135" t="s">
        <v>406</v>
      </c>
      <c r="F191" s="135">
        <v>43.4</v>
      </c>
      <c r="G191" s="135">
        <v>3.4</v>
      </c>
      <c r="H191" s="135" t="s">
        <v>259</v>
      </c>
      <c r="I191" s="135" t="s">
        <v>402</v>
      </c>
      <c r="K191" s="135" t="s">
        <v>3093</v>
      </c>
      <c r="L191" s="141">
        <v>366.65921568627448</v>
      </c>
      <c r="M191" s="138">
        <v>18.850000000000001</v>
      </c>
      <c r="N191" s="140">
        <f t="shared" si="2"/>
        <v>28.075000000000003</v>
      </c>
      <c r="O191" s="135" t="s">
        <v>261</v>
      </c>
      <c r="P191" s="403">
        <v>33.132305545564599</v>
      </c>
      <c r="Q191" s="403">
        <v>33.420965183937902</v>
      </c>
      <c r="R191" s="403">
        <v>33.979958336591999</v>
      </c>
      <c r="S191" s="403">
        <v>34.9449813198787</v>
      </c>
      <c r="T191" s="403">
        <v>35.908654298659002</v>
      </c>
      <c r="U191" s="403">
        <v>36.453569862277902</v>
      </c>
      <c r="V191" s="403">
        <v>36.752651849138097</v>
      </c>
      <c r="W191" s="403">
        <v>0.92521881602307499</v>
      </c>
      <c r="X191" s="135" t="s">
        <v>257</v>
      </c>
    </row>
    <row r="192" spans="1:24" s="135" customFormat="1" ht="15" customHeight="1">
      <c r="A192" s="130" t="s">
        <v>5323</v>
      </c>
      <c r="B192" s="135" t="s">
        <v>488</v>
      </c>
      <c r="C192" s="135" t="s">
        <v>426</v>
      </c>
      <c r="D192" s="135" t="s">
        <v>401</v>
      </c>
      <c r="E192" s="135" t="s">
        <v>406</v>
      </c>
      <c r="F192" s="135">
        <v>50.6</v>
      </c>
      <c r="G192" s="135">
        <v>9.3000000000000007</v>
      </c>
      <c r="H192" s="135" t="s">
        <v>259</v>
      </c>
      <c r="I192" s="135" t="s">
        <v>402</v>
      </c>
      <c r="K192" s="137" t="s">
        <v>478</v>
      </c>
      <c r="L192" s="141">
        <v>366.66269281045754</v>
      </c>
      <c r="M192" s="138">
        <v>17.649999999999999</v>
      </c>
      <c r="N192" s="140">
        <f t="shared" si="2"/>
        <v>33.475000000000009</v>
      </c>
      <c r="O192" s="135" t="s">
        <v>261</v>
      </c>
      <c r="P192" s="403">
        <v>37.654680946286199</v>
      </c>
      <c r="Q192" s="403">
        <v>38.018454894135701</v>
      </c>
      <c r="R192" s="403">
        <v>38.776532259463401</v>
      </c>
      <c r="S192" s="403">
        <v>39.987018977820803</v>
      </c>
      <c r="T192" s="403">
        <v>41.169955811566801</v>
      </c>
      <c r="U192" s="403">
        <v>41.890679888626401</v>
      </c>
      <c r="V192" s="403">
        <v>42.270717446164603</v>
      </c>
      <c r="W192" s="403">
        <v>1.16644775895691</v>
      </c>
      <c r="X192" s="135" t="s">
        <v>257</v>
      </c>
    </row>
    <row r="193" spans="1:24" s="135" customFormat="1" ht="15" customHeight="1">
      <c r="A193" s="130" t="s">
        <v>5324</v>
      </c>
      <c r="B193" s="135" t="s">
        <v>489</v>
      </c>
      <c r="C193" s="135" t="s">
        <v>393</v>
      </c>
      <c r="D193" s="135" t="s">
        <v>394</v>
      </c>
      <c r="E193" s="135" t="s">
        <v>406</v>
      </c>
      <c r="F193" s="135">
        <v>43.4</v>
      </c>
      <c r="G193" s="135">
        <v>3.4</v>
      </c>
      <c r="H193" s="135" t="s">
        <v>259</v>
      </c>
      <c r="I193" s="135" t="s">
        <v>402</v>
      </c>
      <c r="K193" s="137"/>
      <c r="L193" s="141">
        <v>366.76352941176469</v>
      </c>
      <c r="M193" s="138">
        <v>18.89</v>
      </c>
      <c r="N193" s="140">
        <f t="shared" si="2"/>
        <v>27.89500000000001</v>
      </c>
      <c r="O193" s="135" t="s">
        <v>253</v>
      </c>
      <c r="P193" s="403">
        <v>32.949119394161997</v>
      </c>
      <c r="Q193" s="403">
        <v>33.239803732904797</v>
      </c>
      <c r="R193" s="403">
        <v>33.806182366101297</v>
      </c>
      <c r="S193" s="403">
        <v>34.757720008954799</v>
      </c>
      <c r="T193" s="403">
        <v>35.723041649430698</v>
      </c>
      <c r="U193" s="403">
        <v>36.2825324810197</v>
      </c>
      <c r="V193" s="403">
        <v>36.560528073619999</v>
      </c>
      <c r="W193" s="403">
        <v>0.92242034154876895</v>
      </c>
      <c r="X193" s="135" t="s">
        <v>254</v>
      </c>
    </row>
    <row r="194" spans="1:24" s="135" customFormat="1" ht="15" customHeight="1">
      <c r="A194" s="130" t="s">
        <v>5325</v>
      </c>
      <c r="B194" s="135" t="s">
        <v>490</v>
      </c>
      <c r="C194" s="135" t="s">
        <v>400</v>
      </c>
      <c r="D194" s="135" t="s">
        <v>401</v>
      </c>
      <c r="E194" s="135" t="s">
        <v>395</v>
      </c>
      <c r="F194" s="135">
        <v>50.6</v>
      </c>
      <c r="G194" s="135">
        <v>9.3000000000000007</v>
      </c>
      <c r="H194" s="135" t="s">
        <v>250</v>
      </c>
      <c r="I194" s="135" t="s">
        <v>402</v>
      </c>
      <c r="K194" s="135" t="s">
        <v>3094</v>
      </c>
      <c r="L194" s="141">
        <v>366.84176470588238</v>
      </c>
      <c r="M194" s="138">
        <v>17.940000000000001</v>
      </c>
      <c r="N194" s="140">
        <f t="shared" si="2"/>
        <v>32.17</v>
      </c>
      <c r="O194" s="135" t="s">
        <v>253</v>
      </c>
      <c r="P194" s="403">
        <v>36.627860857207203</v>
      </c>
      <c r="Q194" s="403">
        <v>36.970954575125603</v>
      </c>
      <c r="R194" s="403">
        <v>37.623737566464797</v>
      </c>
      <c r="S194" s="403">
        <v>38.783552556076103</v>
      </c>
      <c r="T194" s="403">
        <v>39.953541449758099</v>
      </c>
      <c r="U194" s="403">
        <v>40.6426487312376</v>
      </c>
      <c r="V194" s="403">
        <v>40.972761339816401</v>
      </c>
      <c r="W194" s="403">
        <v>1.11511656027161</v>
      </c>
      <c r="X194" s="135" t="s">
        <v>254</v>
      </c>
    </row>
    <row r="195" spans="1:24" s="135" customFormat="1" ht="15" customHeight="1">
      <c r="A195" s="130" t="s">
        <v>5326</v>
      </c>
      <c r="B195" s="135" t="s">
        <v>491</v>
      </c>
      <c r="C195" s="135" t="s">
        <v>393</v>
      </c>
      <c r="D195" s="135" t="s">
        <v>394</v>
      </c>
      <c r="E195" s="135" t="s">
        <v>395</v>
      </c>
      <c r="F195" s="135">
        <v>43.4</v>
      </c>
      <c r="G195" s="135">
        <v>3.4</v>
      </c>
      <c r="H195" s="135" t="s">
        <v>250</v>
      </c>
      <c r="I195" s="135" t="s">
        <v>402</v>
      </c>
      <c r="K195" s="137"/>
      <c r="L195" s="141">
        <v>366.8765359477124</v>
      </c>
      <c r="M195" s="138">
        <v>17.79</v>
      </c>
      <c r="N195" s="140">
        <f t="shared" si="2"/>
        <v>32.845000000000013</v>
      </c>
      <c r="O195" s="135" t="s">
        <v>253</v>
      </c>
      <c r="P195" s="403">
        <v>37.1622310890357</v>
      </c>
      <c r="Q195" s="403">
        <v>37.557274921939801</v>
      </c>
      <c r="R195" s="403">
        <v>38.245564685925203</v>
      </c>
      <c r="S195" s="403">
        <v>39.416964351141701</v>
      </c>
      <c r="T195" s="403">
        <v>40.590003691042497</v>
      </c>
      <c r="U195" s="403">
        <v>41.266510884771598</v>
      </c>
      <c r="V195" s="403">
        <v>41.613338355713502</v>
      </c>
      <c r="W195" s="403">
        <v>1.12743350662564</v>
      </c>
      <c r="X195" s="135" t="s">
        <v>254</v>
      </c>
    </row>
    <row r="196" spans="1:24" s="135" customFormat="1" ht="15" customHeight="1">
      <c r="A196" s="130" t="s">
        <v>5327</v>
      </c>
      <c r="B196" s="135" t="s">
        <v>492</v>
      </c>
      <c r="C196" s="135" t="s">
        <v>393</v>
      </c>
      <c r="D196" s="135" t="s">
        <v>394</v>
      </c>
      <c r="E196" s="135" t="s">
        <v>395</v>
      </c>
      <c r="F196" s="135">
        <v>43.4</v>
      </c>
      <c r="G196" s="135">
        <v>3.4</v>
      </c>
      <c r="H196" s="135" t="s">
        <v>250</v>
      </c>
      <c r="I196" s="135" t="s">
        <v>402</v>
      </c>
      <c r="K196" s="137"/>
      <c r="L196" s="141">
        <v>367.0590849673203</v>
      </c>
      <c r="M196" s="138">
        <v>18.32</v>
      </c>
      <c r="N196" s="140">
        <f t="shared" ref="N196:N259" si="3">117.4-4.5*(M196+1)</f>
        <v>30.460000000000008</v>
      </c>
      <c r="O196" s="135" t="s">
        <v>253</v>
      </c>
      <c r="P196" s="403">
        <v>35.118118366529899</v>
      </c>
      <c r="Q196" s="403">
        <v>35.458986546297602</v>
      </c>
      <c r="R196" s="403">
        <v>36.081843683944697</v>
      </c>
      <c r="S196" s="403">
        <v>37.158977709778199</v>
      </c>
      <c r="T196" s="403">
        <v>38.240274107092198</v>
      </c>
      <c r="U196" s="403">
        <v>38.861024237753597</v>
      </c>
      <c r="V196" s="403">
        <v>39.196182949575999</v>
      </c>
      <c r="W196" s="403">
        <v>1.0355769408569599</v>
      </c>
      <c r="X196" s="135" t="s">
        <v>254</v>
      </c>
    </row>
    <row r="197" spans="1:24" s="135" customFormat="1" ht="15" customHeight="1">
      <c r="A197" s="130" t="s">
        <v>5328</v>
      </c>
      <c r="B197" s="135" t="s">
        <v>493</v>
      </c>
      <c r="C197" s="135" t="s">
        <v>400</v>
      </c>
      <c r="D197" s="135" t="s">
        <v>401</v>
      </c>
      <c r="E197" s="135" t="s">
        <v>395</v>
      </c>
      <c r="F197" s="135">
        <v>50.6</v>
      </c>
      <c r="G197" s="135">
        <v>9.3000000000000007</v>
      </c>
      <c r="H197" s="135" t="s">
        <v>250</v>
      </c>
      <c r="I197" s="135" t="s">
        <v>402</v>
      </c>
      <c r="K197" s="135" t="s">
        <v>3094</v>
      </c>
      <c r="L197" s="141">
        <v>367.08516339869283</v>
      </c>
      <c r="M197" s="138">
        <v>18.63</v>
      </c>
      <c r="N197" s="140">
        <f t="shared" si="3"/>
        <v>29.065000000000012</v>
      </c>
      <c r="O197" s="135" t="s">
        <v>253</v>
      </c>
      <c r="P197" s="403">
        <v>33.995675276680998</v>
      </c>
      <c r="Q197" s="403">
        <v>34.275290196835599</v>
      </c>
      <c r="R197" s="403">
        <v>34.886704806990799</v>
      </c>
      <c r="S197" s="403">
        <v>35.861509523596602</v>
      </c>
      <c r="T197" s="403">
        <v>36.848323047401799</v>
      </c>
      <c r="U197" s="403">
        <v>37.445157561263599</v>
      </c>
      <c r="V197" s="403">
        <v>37.771668192454896</v>
      </c>
      <c r="W197" s="403">
        <v>0.95818057221750197</v>
      </c>
      <c r="X197" s="135" t="s">
        <v>254</v>
      </c>
    </row>
    <row r="198" spans="1:24" s="135" customFormat="1" ht="15" customHeight="1">
      <c r="A198" s="130" t="s">
        <v>5329</v>
      </c>
      <c r="B198" s="135" t="s">
        <v>494</v>
      </c>
      <c r="C198" s="135" t="s">
        <v>400</v>
      </c>
      <c r="D198" s="135" t="s">
        <v>401</v>
      </c>
      <c r="E198" s="135" t="s">
        <v>395</v>
      </c>
      <c r="F198" s="135">
        <v>50.6</v>
      </c>
      <c r="G198" s="135">
        <v>9.3000000000000007</v>
      </c>
      <c r="H198" s="135" t="s">
        <v>250</v>
      </c>
      <c r="I198" s="135" t="s">
        <v>402</v>
      </c>
      <c r="K198" s="135" t="s">
        <v>3094</v>
      </c>
      <c r="L198" s="141">
        <v>367.12862745098039</v>
      </c>
      <c r="M198" s="138">
        <v>17.97</v>
      </c>
      <c r="N198" s="140">
        <f t="shared" si="3"/>
        <v>32.035000000000011</v>
      </c>
      <c r="O198" s="135" t="s">
        <v>253</v>
      </c>
      <c r="P198" s="403">
        <v>36.479326153766699</v>
      </c>
      <c r="Q198" s="403">
        <v>36.830057099281802</v>
      </c>
      <c r="R198" s="403">
        <v>37.486697415565096</v>
      </c>
      <c r="S198" s="403">
        <v>38.642391413833998</v>
      </c>
      <c r="T198" s="403">
        <v>39.7792596312594</v>
      </c>
      <c r="U198" s="403">
        <v>40.452928895954699</v>
      </c>
      <c r="V198" s="403">
        <v>40.784625323942002</v>
      </c>
      <c r="W198" s="403">
        <v>1.1020330510032199</v>
      </c>
      <c r="X198" s="135" t="s">
        <v>254</v>
      </c>
    </row>
    <row r="199" spans="1:24" s="135" customFormat="1" ht="15" customHeight="1">
      <c r="A199" s="130" t="s">
        <v>5330</v>
      </c>
      <c r="B199" s="135" t="s">
        <v>495</v>
      </c>
      <c r="C199" s="135" t="s">
        <v>393</v>
      </c>
      <c r="D199" s="135" t="s">
        <v>394</v>
      </c>
      <c r="E199" s="135" t="s">
        <v>395</v>
      </c>
      <c r="F199" s="135">
        <v>43.4</v>
      </c>
      <c r="G199" s="135">
        <v>3.4</v>
      </c>
      <c r="H199" s="135" t="s">
        <v>250</v>
      </c>
      <c r="I199" s="135" t="s">
        <v>402</v>
      </c>
      <c r="K199" s="137"/>
      <c r="L199" s="141">
        <v>367.21555555555557</v>
      </c>
      <c r="M199" s="138">
        <v>17.93</v>
      </c>
      <c r="N199" s="140">
        <f t="shared" si="3"/>
        <v>32.215000000000003</v>
      </c>
      <c r="O199" s="135" t="s">
        <v>253</v>
      </c>
      <c r="P199" s="403">
        <v>36.660565273323002</v>
      </c>
      <c r="Q199" s="403">
        <v>37.008198460729602</v>
      </c>
      <c r="R199" s="403">
        <v>37.673354487143499</v>
      </c>
      <c r="S199" s="403">
        <v>38.824614953492599</v>
      </c>
      <c r="T199" s="403">
        <v>39.968670453891598</v>
      </c>
      <c r="U199" s="403">
        <v>40.660323773735399</v>
      </c>
      <c r="V199" s="403">
        <v>41.033964676624599</v>
      </c>
      <c r="W199" s="403">
        <v>1.10642787202473</v>
      </c>
      <c r="X199" s="135" t="s">
        <v>254</v>
      </c>
    </row>
    <row r="200" spans="1:24" s="135" customFormat="1" ht="15" customHeight="1">
      <c r="A200" s="130" t="s">
        <v>5331</v>
      </c>
      <c r="B200" s="135" t="s">
        <v>496</v>
      </c>
      <c r="C200" s="135" t="s">
        <v>426</v>
      </c>
      <c r="D200" s="135" t="s">
        <v>401</v>
      </c>
      <c r="E200" s="135" t="s">
        <v>395</v>
      </c>
      <c r="F200" s="135">
        <v>50.6</v>
      </c>
      <c r="G200" s="135">
        <v>9.3000000000000007</v>
      </c>
      <c r="H200" s="135" t="s">
        <v>250</v>
      </c>
      <c r="I200" s="135" t="s">
        <v>402</v>
      </c>
      <c r="K200" s="137" t="s">
        <v>497</v>
      </c>
      <c r="L200" s="141">
        <v>367.21642483660133</v>
      </c>
      <c r="M200" s="142">
        <v>17.399999999999999</v>
      </c>
      <c r="N200" s="140">
        <f t="shared" si="3"/>
        <v>34.600000000000009</v>
      </c>
      <c r="O200" s="135" t="s">
        <v>253</v>
      </c>
      <c r="P200" s="403">
        <v>38.624209717280202</v>
      </c>
      <c r="Q200" s="403">
        <v>39.000188406489002</v>
      </c>
      <c r="R200" s="403">
        <v>39.768431135773902</v>
      </c>
      <c r="S200" s="403">
        <v>41.027778981299903</v>
      </c>
      <c r="T200" s="403">
        <v>42.283187009210501</v>
      </c>
      <c r="U200" s="403">
        <v>43.023678209023998</v>
      </c>
      <c r="V200" s="403">
        <v>43.430222392907602</v>
      </c>
      <c r="W200" s="403">
        <v>1.22296555109915</v>
      </c>
      <c r="X200" s="135" t="s">
        <v>254</v>
      </c>
    </row>
    <row r="201" spans="1:24" s="135" customFormat="1" ht="15" customHeight="1">
      <c r="A201" s="130" t="s">
        <v>5332</v>
      </c>
      <c r="B201" s="135" t="s">
        <v>498</v>
      </c>
      <c r="C201" s="135" t="s">
        <v>393</v>
      </c>
      <c r="D201" s="135" t="s">
        <v>394</v>
      </c>
      <c r="E201" s="135" t="s">
        <v>395</v>
      </c>
      <c r="F201" s="135">
        <v>43.4</v>
      </c>
      <c r="G201" s="135">
        <v>3.4</v>
      </c>
      <c r="H201" s="135" t="s">
        <v>250</v>
      </c>
      <c r="I201" s="135" t="s">
        <v>402</v>
      </c>
      <c r="K201" s="135" t="s">
        <v>3095</v>
      </c>
      <c r="L201" s="141">
        <v>367.34594771241831</v>
      </c>
      <c r="M201" s="138">
        <v>17.77</v>
      </c>
      <c r="N201" s="140">
        <f t="shared" si="3"/>
        <v>32.935000000000002</v>
      </c>
      <c r="O201" s="135" t="s">
        <v>253</v>
      </c>
      <c r="P201" s="403">
        <v>37.218127717159199</v>
      </c>
      <c r="Q201" s="403">
        <v>37.603288385617702</v>
      </c>
      <c r="R201" s="403">
        <v>38.273692811473303</v>
      </c>
      <c r="S201" s="403">
        <v>39.4717679505371</v>
      </c>
      <c r="T201" s="403">
        <v>40.656168949264099</v>
      </c>
      <c r="U201" s="403">
        <v>41.3757568543476</v>
      </c>
      <c r="V201" s="403">
        <v>41.749203242793001</v>
      </c>
      <c r="W201" s="403">
        <v>1.1493618324558299</v>
      </c>
      <c r="X201" s="135" t="s">
        <v>254</v>
      </c>
    </row>
    <row r="202" spans="1:24" s="135" customFormat="1" ht="15" customHeight="1">
      <c r="A202" s="130" t="s">
        <v>5333</v>
      </c>
      <c r="B202" s="135" t="s">
        <v>499</v>
      </c>
      <c r="C202" s="135" t="s">
        <v>400</v>
      </c>
      <c r="D202" s="135" t="s">
        <v>401</v>
      </c>
      <c r="E202" s="135" t="s">
        <v>395</v>
      </c>
      <c r="F202" s="135">
        <v>50.6</v>
      </c>
      <c r="G202" s="135">
        <v>9.3000000000000007</v>
      </c>
      <c r="H202" s="135" t="s">
        <v>250</v>
      </c>
      <c r="I202" s="135" t="s">
        <v>402</v>
      </c>
      <c r="K202" s="135" t="s">
        <v>3096</v>
      </c>
      <c r="L202" s="141">
        <v>367.39810457516342</v>
      </c>
      <c r="M202" s="138">
        <v>17.920000000000002</v>
      </c>
      <c r="N202" s="140">
        <f t="shared" si="3"/>
        <v>32.259999999999991</v>
      </c>
      <c r="O202" s="135" t="s">
        <v>253</v>
      </c>
      <c r="P202" s="403">
        <v>36.669450780292202</v>
      </c>
      <c r="Q202" s="403">
        <v>37.016150470425998</v>
      </c>
      <c r="R202" s="403">
        <v>37.686960736401097</v>
      </c>
      <c r="S202" s="403">
        <v>38.8481126590518</v>
      </c>
      <c r="T202" s="403">
        <v>40.006449389938901</v>
      </c>
      <c r="U202" s="403">
        <v>40.6475057806935</v>
      </c>
      <c r="V202" s="403">
        <v>40.976276490644103</v>
      </c>
      <c r="W202" s="403">
        <v>1.1066771915645699</v>
      </c>
      <c r="X202" s="135" t="s">
        <v>254</v>
      </c>
    </row>
    <row r="203" spans="1:24" s="135" customFormat="1" ht="15" customHeight="1">
      <c r="A203" s="130" t="s">
        <v>5334</v>
      </c>
      <c r="B203" s="135" t="s">
        <v>500</v>
      </c>
      <c r="C203" s="135" t="s">
        <v>426</v>
      </c>
      <c r="D203" s="135" t="s">
        <v>401</v>
      </c>
      <c r="E203" s="135" t="s">
        <v>395</v>
      </c>
      <c r="F203" s="135">
        <v>50.6</v>
      </c>
      <c r="G203" s="135">
        <v>9.3000000000000007</v>
      </c>
      <c r="H203" s="135" t="s">
        <v>250</v>
      </c>
      <c r="I203" s="135" t="s">
        <v>402</v>
      </c>
      <c r="K203" s="137" t="s">
        <v>497</v>
      </c>
      <c r="L203" s="141">
        <v>367.4215751633987</v>
      </c>
      <c r="M203" s="142">
        <v>17.5</v>
      </c>
      <c r="N203" s="140">
        <f t="shared" si="3"/>
        <v>34.150000000000006</v>
      </c>
      <c r="O203" s="135" t="s">
        <v>253</v>
      </c>
      <c r="P203" s="403">
        <v>38.299835761844797</v>
      </c>
      <c r="Q203" s="403">
        <v>38.6785891381735</v>
      </c>
      <c r="R203" s="403">
        <v>39.4011069510032</v>
      </c>
      <c r="S203" s="403">
        <v>40.616343724565702</v>
      </c>
      <c r="T203" s="403">
        <v>41.848220198724398</v>
      </c>
      <c r="U203" s="403">
        <v>42.553389683818097</v>
      </c>
      <c r="V203" s="403">
        <v>42.906764414396797</v>
      </c>
      <c r="W203" s="403">
        <v>1.17768844055797</v>
      </c>
      <c r="X203" s="135" t="s">
        <v>254</v>
      </c>
    </row>
    <row r="204" spans="1:24" s="135" customFormat="1" ht="15" customHeight="1">
      <c r="A204" s="130" t="s">
        <v>5335</v>
      </c>
      <c r="B204" s="135" t="s">
        <v>501</v>
      </c>
      <c r="C204" s="135" t="s">
        <v>400</v>
      </c>
      <c r="D204" s="135" t="s">
        <v>401</v>
      </c>
      <c r="E204" s="135" t="s">
        <v>395</v>
      </c>
      <c r="F204" s="135">
        <v>50.6</v>
      </c>
      <c r="G204" s="135">
        <v>9.3000000000000007</v>
      </c>
      <c r="H204" s="135" t="s">
        <v>250</v>
      </c>
      <c r="I204" s="135" t="s">
        <v>402</v>
      </c>
      <c r="K204" s="135" t="s">
        <v>3096</v>
      </c>
      <c r="L204" s="141">
        <v>367.53718954248365</v>
      </c>
      <c r="M204" s="138">
        <v>17.91</v>
      </c>
      <c r="N204" s="140">
        <f t="shared" si="3"/>
        <v>32.305000000000007</v>
      </c>
      <c r="O204" s="135" t="s">
        <v>253</v>
      </c>
      <c r="P204" s="403">
        <v>36.711689138079898</v>
      </c>
      <c r="Q204" s="403">
        <v>37.064728822942598</v>
      </c>
      <c r="R204" s="403">
        <v>37.754182048782901</v>
      </c>
      <c r="S204" s="403">
        <v>38.899141812117001</v>
      </c>
      <c r="T204" s="403">
        <v>40.066921025108797</v>
      </c>
      <c r="U204" s="403">
        <v>40.728350535628202</v>
      </c>
      <c r="V204" s="403">
        <v>41.112201765546097</v>
      </c>
      <c r="W204" s="403">
        <v>1.1176575319044999</v>
      </c>
      <c r="X204" s="135" t="s">
        <v>254</v>
      </c>
    </row>
    <row r="205" spans="1:24" s="135" customFormat="1" ht="15" customHeight="1">
      <c r="A205" s="130" t="s">
        <v>5336</v>
      </c>
      <c r="B205" s="135" t="s">
        <v>502</v>
      </c>
      <c r="C205" s="135" t="s">
        <v>426</v>
      </c>
      <c r="D205" s="135" t="s">
        <v>401</v>
      </c>
      <c r="E205" s="135" t="s">
        <v>395</v>
      </c>
      <c r="F205" s="135">
        <v>50.6</v>
      </c>
      <c r="G205" s="135">
        <v>9.3000000000000007</v>
      </c>
      <c r="H205" s="135" t="s">
        <v>250</v>
      </c>
      <c r="I205" s="135" t="s">
        <v>402</v>
      </c>
      <c r="K205" s="137" t="s">
        <v>497</v>
      </c>
      <c r="L205" s="141">
        <v>367.65193464052288</v>
      </c>
      <c r="M205" s="142">
        <v>18.2</v>
      </c>
      <c r="N205" s="140">
        <f t="shared" si="3"/>
        <v>31.000000000000014</v>
      </c>
      <c r="O205" s="135" t="s">
        <v>253</v>
      </c>
      <c r="P205" s="403">
        <v>35.599318457307099</v>
      </c>
      <c r="Q205" s="403">
        <v>35.9089111025203</v>
      </c>
      <c r="R205" s="403">
        <v>36.568756059387702</v>
      </c>
      <c r="S205" s="403">
        <v>37.6654269707387</v>
      </c>
      <c r="T205" s="403">
        <v>38.770467180411501</v>
      </c>
      <c r="U205" s="403">
        <v>39.408943553779103</v>
      </c>
      <c r="V205" s="403">
        <v>39.7251488532265</v>
      </c>
      <c r="W205" s="403">
        <v>1.0627770928268401</v>
      </c>
      <c r="X205" s="135" t="s">
        <v>257</v>
      </c>
    </row>
    <row r="206" spans="1:24" s="135" customFormat="1" ht="15" customHeight="1">
      <c r="A206" s="130" t="s">
        <v>5337</v>
      </c>
      <c r="B206" s="135" t="s">
        <v>503</v>
      </c>
      <c r="C206" s="135" t="s">
        <v>400</v>
      </c>
      <c r="D206" s="135" t="s">
        <v>401</v>
      </c>
      <c r="E206" s="135" t="s">
        <v>395</v>
      </c>
      <c r="F206" s="135">
        <v>50.6</v>
      </c>
      <c r="G206" s="135">
        <v>9.3000000000000007</v>
      </c>
      <c r="H206" s="135" t="s">
        <v>250</v>
      </c>
      <c r="I206" s="135" t="s">
        <v>402</v>
      </c>
      <c r="K206" s="135" t="s">
        <v>3096</v>
      </c>
      <c r="L206" s="141">
        <v>367.78058823529415</v>
      </c>
      <c r="M206" s="138">
        <v>17.73</v>
      </c>
      <c r="N206" s="140">
        <f t="shared" si="3"/>
        <v>33.115000000000009</v>
      </c>
      <c r="O206" s="135" t="s">
        <v>253</v>
      </c>
      <c r="P206" s="403">
        <v>37.367231977322</v>
      </c>
      <c r="Q206" s="403">
        <v>37.742813915974999</v>
      </c>
      <c r="R206" s="403">
        <v>38.439272366260198</v>
      </c>
      <c r="S206" s="403">
        <v>39.647002502822701</v>
      </c>
      <c r="T206" s="403">
        <v>40.859797853340901</v>
      </c>
      <c r="U206" s="403">
        <v>41.568789466862199</v>
      </c>
      <c r="V206" s="403">
        <v>41.932661207833902</v>
      </c>
      <c r="W206" s="403">
        <v>1.1661773965387201</v>
      </c>
      <c r="X206" s="135" t="s">
        <v>254</v>
      </c>
    </row>
    <row r="207" spans="1:24" s="135" customFormat="1" ht="15" customHeight="1">
      <c r="A207" s="130" t="s">
        <v>5338</v>
      </c>
      <c r="B207" s="135" t="s">
        <v>504</v>
      </c>
      <c r="C207" s="135" t="s">
        <v>400</v>
      </c>
      <c r="D207" s="135" t="s">
        <v>401</v>
      </c>
      <c r="E207" s="135" t="s">
        <v>395</v>
      </c>
      <c r="F207" s="135">
        <v>50.6</v>
      </c>
      <c r="G207" s="135">
        <v>9.3000000000000007</v>
      </c>
      <c r="H207" s="135" t="s">
        <v>250</v>
      </c>
      <c r="I207" s="135" t="s">
        <v>402</v>
      </c>
      <c r="K207" s="135" t="s">
        <v>3091</v>
      </c>
      <c r="L207" s="141">
        <v>367.79797385620913</v>
      </c>
      <c r="M207" s="138">
        <v>17.86</v>
      </c>
      <c r="N207" s="140">
        <f t="shared" si="3"/>
        <v>32.53</v>
      </c>
      <c r="O207" s="135" t="s">
        <v>261</v>
      </c>
      <c r="P207" s="403">
        <v>36.938495095105097</v>
      </c>
      <c r="Q207" s="403">
        <v>37.276043759243301</v>
      </c>
      <c r="R207" s="403">
        <v>37.945027749239898</v>
      </c>
      <c r="S207" s="403">
        <v>39.107202975317399</v>
      </c>
      <c r="T207" s="403">
        <v>40.269877947833201</v>
      </c>
      <c r="U207" s="403">
        <v>40.953354738298501</v>
      </c>
      <c r="V207" s="403">
        <v>41.341730560109497</v>
      </c>
      <c r="W207" s="403">
        <v>1.1217489328683199</v>
      </c>
      <c r="X207" s="135" t="s">
        <v>257</v>
      </c>
    </row>
    <row r="208" spans="1:24" s="135" customFormat="1" ht="15" customHeight="1">
      <c r="A208" s="130" t="s">
        <v>5339</v>
      </c>
      <c r="B208" s="135" t="s">
        <v>505</v>
      </c>
      <c r="C208" s="135" t="s">
        <v>400</v>
      </c>
      <c r="D208" s="135" t="s">
        <v>401</v>
      </c>
      <c r="E208" s="135" t="s">
        <v>406</v>
      </c>
      <c r="F208" s="135">
        <v>50.6</v>
      </c>
      <c r="G208" s="135">
        <v>9.3000000000000007</v>
      </c>
      <c r="H208" s="135" t="s">
        <v>259</v>
      </c>
      <c r="I208" s="135" t="s">
        <v>402</v>
      </c>
      <c r="K208" s="135" t="s">
        <v>3096</v>
      </c>
      <c r="L208" s="141">
        <v>367.8849019607843</v>
      </c>
      <c r="M208" s="138">
        <v>18.16</v>
      </c>
      <c r="N208" s="140">
        <f t="shared" si="3"/>
        <v>31.180000000000007</v>
      </c>
      <c r="O208" s="135" t="s">
        <v>261</v>
      </c>
      <c r="P208" s="403">
        <v>35.728474346521402</v>
      </c>
      <c r="Q208" s="403">
        <v>36.089279488537002</v>
      </c>
      <c r="R208" s="403">
        <v>36.758880441174902</v>
      </c>
      <c r="S208" s="403">
        <v>37.844963735097402</v>
      </c>
      <c r="T208" s="403">
        <v>38.9446706702686</v>
      </c>
      <c r="U208" s="403">
        <v>39.589414913070499</v>
      </c>
      <c r="V208" s="403">
        <v>39.960570279419599</v>
      </c>
      <c r="W208" s="403">
        <v>1.06313880223151</v>
      </c>
      <c r="X208" s="135" t="s">
        <v>257</v>
      </c>
    </row>
    <row r="209" spans="1:24" s="135" customFormat="1" ht="15" customHeight="1">
      <c r="A209" s="130" t="s">
        <v>5340</v>
      </c>
      <c r="B209" s="135" t="s">
        <v>506</v>
      </c>
      <c r="C209" s="135" t="s">
        <v>393</v>
      </c>
      <c r="D209" s="135" t="s">
        <v>394</v>
      </c>
      <c r="E209" s="135" t="s">
        <v>395</v>
      </c>
      <c r="F209" s="135">
        <v>43.4</v>
      </c>
      <c r="G209" s="135">
        <v>3.4</v>
      </c>
      <c r="H209" s="135" t="s">
        <v>259</v>
      </c>
      <c r="I209" s="135" t="s">
        <v>402</v>
      </c>
      <c r="K209" s="135" t="s">
        <v>3095</v>
      </c>
      <c r="L209" s="141">
        <v>367.91098039215683</v>
      </c>
      <c r="M209" s="138">
        <v>18.13</v>
      </c>
      <c r="N209" s="140">
        <f t="shared" si="3"/>
        <v>31.315000000000012</v>
      </c>
      <c r="O209" s="135" t="s">
        <v>261</v>
      </c>
      <c r="P209" s="403">
        <v>35.853403061636101</v>
      </c>
      <c r="Q209" s="403">
        <v>36.153535763632597</v>
      </c>
      <c r="R209" s="403">
        <v>36.8784631345466</v>
      </c>
      <c r="S209" s="403">
        <v>37.981595223667</v>
      </c>
      <c r="T209" s="403">
        <v>39.084303920915197</v>
      </c>
      <c r="U209" s="403">
        <v>39.727159362058799</v>
      </c>
      <c r="V209" s="403">
        <v>40.0290883580479</v>
      </c>
      <c r="W209" s="403">
        <v>1.0718078676163001</v>
      </c>
      <c r="X209" s="135" t="s">
        <v>254</v>
      </c>
    </row>
    <row r="210" spans="1:24" s="135" customFormat="1" ht="15" customHeight="1">
      <c r="A210" s="130" t="s">
        <v>5341</v>
      </c>
      <c r="B210" s="135" t="s">
        <v>507</v>
      </c>
      <c r="C210" s="135" t="s">
        <v>400</v>
      </c>
      <c r="D210" s="135" t="s">
        <v>401</v>
      </c>
      <c r="E210" s="135" t="s">
        <v>395</v>
      </c>
      <c r="F210" s="135">
        <v>50.6</v>
      </c>
      <c r="G210" s="135">
        <v>9.3000000000000007</v>
      </c>
      <c r="H210" s="135" t="s">
        <v>250</v>
      </c>
      <c r="I210" s="135" t="s">
        <v>402</v>
      </c>
      <c r="K210" s="135" t="s">
        <v>3096</v>
      </c>
      <c r="L210" s="141">
        <v>367.97183006535948</v>
      </c>
      <c r="M210" s="138">
        <v>17.98</v>
      </c>
      <c r="N210" s="140">
        <f t="shared" si="3"/>
        <v>31.990000000000009</v>
      </c>
      <c r="O210" s="135" t="s">
        <v>253</v>
      </c>
      <c r="P210" s="403">
        <v>36.454012051169101</v>
      </c>
      <c r="Q210" s="403">
        <v>36.791231916509702</v>
      </c>
      <c r="R210" s="403">
        <v>37.468689275958397</v>
      </c>
      <c r="S210" s="403">
        <v>38.594965238295401</v>
      </c>
      <c r="T210" s="403">
        <v>39.727701377816103</v>
      </c>
      <c r="U210" s="403">
        <v>40.441653501915603</v>
      </c>
      <c r="V210" s="403">
        <v>40.790640398091</v>
      </c>
      <c r="W210" s="403">
        <v>1.10108833751502</v>
      </c>
      <c r="X210" s="135" t="s">
        <v>257</v>
      </c>
    </row>
    <row r="211" spans="1:24" s="135" customFormat="1" ht="15" customHeight="1">
      <c r="A211" s="130" t="s">
        <v>5342</v>
      </c>
      <c r="B211" s="135" t="s">
        <v>508</v>
      </c>
      <c r="C211" s="135" t="s">
        <v>426</v>
      </c>
      <c r="D211" s="135" t="s">
        <v>401</v>
      </c>
      <c r="E211" s="135" t="s">
        <v>395</v>
      </c>
      <c r="F211" s="135">
        <v>50.6</v>
      </c>
      <c r="G211" s="135">
        <v>9.3000000000000007</v>
      </c>
      <c r="H211" s="135" t="s">
        <v>250</v>
      </c>
      <c r="I211" s="135" t="s">
        <v>402</v>
      </c>
      <c r="K211" s="137" t="s">
        <v>497</v>
      </c>
      <c r="L211" s="141">
        <v>368.03528758169938</v>
      </c>
      <c r="M211" s="142">
        <v>17.600000000000001</v>
      </c>
      <c r="N211" s="140">
        <f t="shared" si="3"/>
        <v>33.700000000000003</v>
      </c>
      <c r="O211" s="135" t="s">
        <v>253</v>
      </c>
      <c r="P211" s="403">
        <v>37.845061020683801</v>
      </c>
      <c r="Q211" s="403">
        <v>38.259300325464501</v>
      </c>
      <c r="R211" s="403">
        <v>38.986377237748002</v>
      </c>
      <c r="S211" s="403">
        <v>40.205770686553002</v>
      </c>
      <c r="T211" s="403">
        <v>41.427439615645802</v>
      </c>
      <c r="U211" s="403">
        <v>42.1662868647742</v>
      </c>
      <c r="V211" s="403">
        <v>42.512420832367198</v>
      </c>
      <c r="W211" s="403">
        <v>1.1878683775344701</v>
      </c>
      <c r="X211" s="135" t="s">
        <v>257</v>
      </c>
    </row>
    <row r="212" spans="1:24" s="135" customFormat="1" ht="15" customHeight="1">
      <c r="A212" s="130" t="s">
        <v>5343</v>
      </c>
      <c r="B212" s="135" t="s">
        <v>509</v>
      </c>
      <c r="C212" s="135" t="s">
        <v>400</v>
      </c>
      <c r="D212" s="135" t="s">
        <v>401</v>
      </c>
      <c r="E212" s="135" t="s">
        <v>406</v>
      </c>
      <c r="F212" s="135">
        <v>50.6</v>
      </c>
      <c r="G212" s="135">
        <v>9.3000000000000007</v>
      </c>
      <c r="H212" s="135" t="s">
        <v>250</v>
      </c>
      <c r="I212" s="135" t="s">
        <v>402</v>
      </c>
      <c r="K212" s="135" t="s">
        <v>3097</v>
      </c>
      <c r="L212" s="141">
        <v>368.17176470588237</v>
      </c>
      <c r="M212" s="138">
        <v>17.86</v>
      </c>
      <c r="N212" s="140">
        <f t="shared" si="3"/>
        <v>32.53</v>
      </c>
      <c r="O212" s="135" t="s">
        <v>253</v>
      </c>
      <c r="P212" s="403">
        <v>36.907323718661999</v>
      </c>
      <c r="Q212" s="403">
        <v>37.272118469309703</v>
      </c>
      <c r="R212" s="403">
        <v>37.932554649627001</v>
      </c>
      <c r="S212" s="403">
        <v>39.103834250496199</v>
      </c>
      <c r="T212" s="403">
        <v>40.275231840523197</v>
      </c>
      <c r="U212" s="403">
        <v>40.9711474337157</v>
      </c>
      <c r="V212" s="403">
        <v>41.355716433418401</v>
      </c>
      <c r="W212" s="403">
        <v>1.1328201589006499</v>
      </c>
      <c r="X212" s="135" t="s">
        <v>254</v>
      </c>
    </row>
    <row r="213" spans="1:24" s="135" customFormat="1" ht="15" customHeight="1">
      <c r="A213" s="130" t="s">
        <v>5344</v>
      </c>
      <c r="B213" s="135" t="s">
        <v>510</v>
      </c>
      <c r="C213" s="135" t="s">
        <v>393</v>
      </c>
      <c r="D213" s="135" t="s">
        <v>394</v>
      </c>
      <c r="E213" s="135" t="s">
        <v>395</v>
      </c>
      <c r="F213" s="135">
        <v>43.4</v>
      </c>
      <c r="G213" s="135">
        <v>3.4</v>
      </c>
      <c r="H213" s="135" t="s">
        <v>259</v>
      </c>
      <c r="I213" s="135" t="s">
        <v>402</v>
      </c>
      <c r="K213" s="135" t="s">
        <v>3098</v>
      </c>
      <c r="L213" s="141">
        <v>368.23261437908496</v>
      </c>
      <c r="M213" s="138">
        <v>17.14</v>
      </c>
      <c r="N213" s="140">
        <f t="shared" si="3"/>
        <v>35.77000000000001</v>
      </c>
      <c r="O213" s="135" t="s">
        <v>253</v>
      </c>
      <c r="P213" s="403">
        <v>39.6930157554159</v>
      </c>
      <c r="Q213" s="403">
        <v>40.104957300175499</v>
      </c>
      <c r="R213" s="403">
        <v>40.855482709123898</v>
      </c>
      <c r="S213" s="403">
        <v>42.161018883786802</v>
      </c>
      <c r="T213" s="403">
        <v>43.469336552132198</v>
      </c>
      <c r="U213" s="403">
        <v>44.268940007125003</v>
      </c>
      <c r="V213" s="403">
        <v>44.703091812603503</v>
      </c>
      <c r="W213" s="403">
        <v>1.2685098377059201</v>
      </c>
      <c r="X213" s="135" t="s">
        <v>254</v>
      </c>
    </row>
    <row r="214" spans="1:24" s="135" customFormat="1" ht="15" customHeight="1">
      <c r="A214" s="130" t="s">
        <v>5345</v>
      </c>
      <c r="B214" s="135" t="s">
        <v>511</v>
      </c>
      <c r="C214" s="135" t="s">
        <v>400</v>
      </c>
      <c r="D214" s="135" t="s">
        <v>401</v>
      </c>
      <c r="E214" s="135" t="s">
        <v>395</v>
      </c>
      <c r="F214" s="135">
        <v>50.6</v>
      </c>
      <c r="G214" s="135">
        <v>9.3000000000000007</v>
      </c>
      <c r="H214" s="135" t="s">
        <v>259</v>
      </c>
      <c r="I214" s="135" t="s">
        <v>402</v>
      </c>
      <c r="K214" s="135" t="s">
        <v>3097</v>
      </c>
      <c r="L214" s="141">
        <v>368.45862745098037</v>
      </c>
      <c r="M214" s="138">
        <v>17.89</v>
      </c>
      <c r="N214" s="140">
        <f t="shared" si="3"/>
        <v>32.39500000000001</v>
      </c>
      <c r="O214" s="135" t="s">
        <v>253</v>
      </c>
      <c r="P214" s="403">
        <v>36.754671916861902</v>
      </c>
      <c r="Q214" s="403">
        <v>37.134961365578903</v>
      </c>
      <c r="R214" s="403">
        <v>37.822107338296703</v>
      </c>
      <c r="S214" s="403">
        <v>38.985486866605299</v>
      </c>
      <c r="T214" s="403">
        <v>40.144522889115898</v>
      </c>
      <c r="U214" s="403">
        <v>40.845112056872097</v>
      </c>
      <c r="V214" s="403">
        <v>41.1911236079345</v>
      </c>
      <c r="W214" s="403">
        <v>1.1239222697920399</v>
      </c>
      <c r="X214" s="135" t="s">
        <v>254</v>
      </c>
    </row>
    <row r="215" spans="1:24" s="135" customFormat="1" ht="15" customHeight="1">
      <c r="A215" s="130" t="s">
        <v>5346</v>
      </c>
      <c r="B215" s="135" t="s">
        <v>512</v>
      </c>
      <c r="C215" s="135" t="s">
        <v>426</v>
      </c>
      <c r="D215" s="135" t="s">
        <v>401</v>
      </c>
      <c r="E215" s="135" t="s">
        <v>395</v>
      </c>
      <c r="F215" s="135">
        <v>50.6</v>
      </c>
      <c r="G215" s="135">
        <v>9.3000000000000007</v>
      </c>
      <c r="H215" s="135" t="s">
        <v>250</v>
      </c>
      <c r="I215" s="135" t="s">
        <v>402</v>
      </c>
      <c r="K215" s="135" t="s">
        <v>3099</v>
      </c>
      <c r="L215" s="141">
        <v>368.76896078431372</v>
      </c>
      <c r="M215" s="142">
        <v>17.8</v>
      </c>
      <c r="N215" s="140">
        <f t="shared" si="3"/>
        <v>32.799999999999997</v>
      </c>
      <c r="O215" s="135" t="s">
        <v>253</v>
      </c>
      <c r="P215" s="403">
        <v>37.121228855275298</v>
      </c>
      <c r="Q215" s="403">
        <v>37.501219825498502</v>
      </c>
      <c r="R215" s="403">
        <v>38.167391307616697</v>
      </c>
      <c r="S215" s="403">
        <v>39.3640372589918</v>
      </c>
      <c r="T215" s="403">
        <v>40.539380285858002</v>
      </c>
      <c r="U215" s="403">
        <v>41.218206191693298</v>
      </c>
      <c r="V215" s="403">
        <v>41.574063613148297</v>
      </c>
      <c r="W215" s="403">
        <v>1.1399925762243499</v>
      </c>
      <c r="X215" s="135" t="s">
        <v>257</v>
      </c>
    </row>
    <row r="216" spans="1:24" s="135" customFormat="1" ht="15" customHeight="1">
      <c r="A216" s="130" t="s">
        <v>5347</v>
      </c>
      <c r="B216" s="135" t="s">
        <v>513</v>
      </c>
      <c r="C216" s="135" t="s">
        <v>400</v>
      </c>
      <c r="D216" s="135" t="s">
        <v>401</v>
      </c>
      <c r="E216" s="135" t="s">
        <v>395</v>
      </c>
      <c r="F216" s="135">
        <v>50.6</v>
      </c>
      <c r="G216" s="135">
        <v>9.3000000000000007</v>
      </c>
      <c r="H216" s="135" t="s">
        <v>250</v>
      </c>
      <c r="I216" s="135" t="s">
        <v>402</v>
      </c>
      <c r="K216" s="135" t="s">
        <v>3099</v>
      </c>
      <c r="L216" s="141">
        <v>368.78026143790851</v>
      </c>
      <c r="M216" s="138">
        <v>17.760000000000002</v>
      </c>
      <c r="N216" s="140">
        <f t="shared" si="3"/>
        <v>32.980000000000004</v>
      </c>
      <c r="O216" s="135" t="s">
        <v>253</v>
      </c>
      <c r="P216" s="403">
        <v>37.2378910855127</v>
      </c>
      <c r="Q216" s="403">
        <v>37.599564964733801</v>
      </c>
      <c r="R216" s="403">
        <v>38.342603600742301</v>
      </c>
      <c r="S216" s="403">
        <v>39.536914151767903</v>
      </c>
      <c r="T216" s="403">
        <v>40.746893292910698</v>
      </c>
      <c r="U216" s="403">
        <v>41.413277324960802</v>
      </c>
      <c r="V216" s="403">
        <v>41.762592375123901</v>
      </c>
      <c r="W216" s="403">
        <v>1.1548484546551201</v>
      </c>
      <c r="X216" s="135" t="s">
        <v>257</v>
      </c>
    </row>
    <row r="217" spans="1:24" s="135" customFormat="1" ht="15" customHeight="1">
      <c r="A217" s="130" t="s">
        <v>5348</v>
      </c>
      <c r="B217" s="135" t="s">
        <v>514</v>
      </c>
      <c r="C217" s="135" t="s">
        <v>393</v>
      </c>
      <c r="D217" s="135" t="s">
        <v>394</v>
      </c>
      <c r="E217" s="135" t="s">
        <v>406</v>
      </c>
      <c r="F217" s="135">
        <v>43.4</v>
      </c>
      <c r="G217" s="135">
        <v>3.4</v>
      </c>
      <c r="H217" s="135" t="s">
        <v>250</v>
      </c>
      <c r="I217" s="135" t="s">
        <v>402</v>
      </c>
      <c r="K217" s="135" t="s">
        <v>3098</v>
      </c>
      <c r="L217" s="141">
        <v>368.85849673202614</v>
      </c>
      <c r="M217" s="138">
        <v>18</v>
      </c>
      <c r="N217" s="140">
        <f t="shared" si="3"/>
        <v>31.900000000000006</v>
      </c>
      <c r="O217" s="135" t="s">
        <v>253</v>
      </c>
      <c r="P217" s="403">
        <v>36.331336344556</v>
      </c>
      <c r="Q217" s="403">
        <v>36.705077889652401</v>
      </c>
      <c r="R217" s="403">
        <v>37.370741251333101</v>
      </c>
      <c r="S217" s="403">
        <v>38.514945292868902</v>
      </c>
      <c r="T217" s="403">
        <v>39.677936040239501</v>
      </c>
      <c r="U217" s="403">
        <v>40.346879223676197</v>
      </c>
      <c r="V217" s="403">
        <v>40.707267645134003</v>
      </c>
      <c r="W217" s="403">
        <v>1.1107336477390899</v>
      </c>
      <c r="X217" s="135" t="s">
        <v>254</v>
      </c>
    </row>
    <row r="218" spans="1:24" s="135" customFormat="1" ht="15" customHeight="1">
      <c r="A218" s="130" t="s">
        <v>5349</v>
      </c>
      <c r="B218" s="135" t="s">
        <v>515</v>
      </c>
      <c r="C218" s="135" t="s">
        <v>393</v>
      </c>
      <c r="D218" s="135" t="s">
        <v>394</v>
      </c>
      <c r="E218" s="135" t="s">
        <v>395</v>
      </c>
      <c r="F218" s="135">
        <v>43.4</v>
      </c>
      <c r="G218" s="135">
        <v>3.4</v>
      </c>
      <c r="H218" s="135" t="s">
        <v>259</v>
      </c>
      <c r="I218" s="135" t="s">
        <v>402</v>
      </c>
      <c r="K218" s="135" t="s">
        <v>3098</v>
      </c>
      <c r="L218" s="141">
        <v>369.0323529411765</v>
      </c>
      <c r="M218" s="138">
        <v>17</v>
      </c>
      <c r="N218" s="140">
        <f t="shared" si="3"/>
        <v>36.400000000000006</v>
      </c>
      <c r="O218" s="135" t="s">
        <v>253</v>
      </c>
      <c r="P218" s="403">
        <v>40.206893975537</v>
      </c>
      <c r="Q218" s="403">
        <v>40.604870529453102</v>
      </c>
      <c r="R218" s="403">
        <v>41.400635344560698</v>
      </c>
      <c r="S218" s="403">
        <v>42.742544959243403</v>
      </c>
      <c r="T218" s="403">
        <v>44.087824036810098</v>
      </c>
      <c r="U218" s="403">
        <v>44.909160484916299</v>
      </c>
      <c r="V218" s="403">
        <v>45.317248958835599</v>
      </c>
      <c r="W218" s="403">
        <v>1.3011160165298801</v>
      </c>
      <c r="X218" s="135" t="s">
        <v>254</v>
      </c>
    </row>
    <row r="219" spans="1:24" s="135" customFormat="1" ht="15" customHeight="1">
      <c r="A219" s="130" t="s">
        <v>5350</v>
      </c>
      <c r="B219" s="135" t="s">
        <v>516</v>
      </c>
      <c r="C219" s="135" t="s">
        <v>426</v>
      </c>
      <c r="D219" s="135" t="s">
        <v>401</v>
      </c>
      <c r="E219" s="135" t="s">
        <v>395</v>
      </c>
      <c r="F219" s="135">
        <v>50.6</v>
      </c>
      <c r="G219" s="135">
        <v>9.3000000000000007</v>
      </c>
      <c r="H219" s="135" t="s">
        <v>250</v>
      </c>
      <c r="I219" s="135" t="s">
        <v>402</v>
      </c>
      <c r="K219" s="135" t="s">
        <v>3099</v>
      </c>
      <c r="L219" s="141">
        <v>369.10015686274511</v>
      </c>
      <c r="M219" s="142">
        <v>17.600000000000001</v>
      </c>
      <c r="N219" s="140">
        <f t="shared" si="3"/>
        <v>33.700000000000003</v>
      </c>
      <c r="O219" s="135" t="s">
        <v>253</v>
      </c>
      <c r="P219" s="403">
        <v>37.892489863148199</v>
      </c>
      <c r="Q219" s="403">
        <v>38.2652869934942</v>
      </c>
      <c r="R219" s="403">
        <v>38.995001979038399</v>
      </c>
      <c r="S219" s="403">
        <v>40.199628898500201</v>
      </c>
      <c r="T219" s="403">
        <v>41.409401030525203</v>
      </c>
      <c r="U219" s="403">
        <v>42.139513387621001</v>
      </c>
      <c r="V219" s="403">
        <v>42.541255182772701</v>
      </c>
      <c r="W219" s="403">
        <v>1.1718274590689299</v>
      </c>
      <c r="X219" s="135" t="s">
        <v>257</v>
      </c>
    </row>
    <row r="220" spans="1:24" s="135" customFormat="1" ht="15" customHeight="1">
      <c r="A220" s="130" t="s">
        <v>5351</v>
      </c>
      <c r="B220" s="135" t="s">
        <v>517</v>
      </c>
      <c r="C220" s="135" t="s">
        <v>393</v>
      </c>
      <c r="D220" s="135" t="s">
        <v>394</v>
      </c>
      <c r="E220" s="135" t="s">
        <v>395</v>
      </c>
      <c r="F220" s="135">
        <v>43.4</v>
      </c>
      <c r="G220" s="135">
        <v>3.4</v>
      </c>
      <c r="H220" s="135" t="s">
        <v>250</v>
      </c>
      <c r="I220" s="135" t="s">
        <v>402</v>
      </c>
      <c r="K220" s="135" t="s">
        <v>3100</v>
      </c>
      <c r="L220" s="141">
        <v>369.16274509803918</v>
      </c>
      <c r="M220" s="138">
        <v>18.05</v>
      </c>
      <c r="N220" s="140">
        <f t="shared" si="3"/>
        <v>31.674999999999997</v>
      </c>
      <c r="O220" s="135" t="s">
        <v>261</v>
      </c>
      <c r="P220" s="403">
        <v>36.115234768734901</v>
      </c>
      <c r="Q220" s="403">
        <v>36.480457862935701</v>
      </c>
      <c r="R220" s="403">
        <v>37.180922621952398</v>
      </c>
      <c r="S220" s="403">
        <v>38.305134119921902</v>
      </c>
      <c r="T220" s="403">
        <v>39.461774892750498</v>
      </c>
      <c r="U220" s="403">
        <v>40.128975817448897</v>
      </c>
      <c r="V220" s="403">
        <v>40.490408002055503</v>
      </c>
      <c r="W220" s="403">
        <v>1.10490507384716</v>
      </c>
      <c r="X220" s="135" t="s">
        <v>254</v>
      </c>
    </row>
    <row r="221" spans="1:24" s="135" customFormat="1" ht="15" customHeight="1">
      <c r="A221" s="130" t="s">
        <v>5352</v>
      </c>
      <c r="B221" s="135" t="s">
        <v>518</v>
      </c>
      <c r="C221" s="135" t="s">
        <v>426</v>
      </c>
      <c r="D221" s="135" t="s">
        <v>401</v>
      </c>
      <c r="E221" s="135" t="s">
        <v>395</v>
      </c>
      <c r="F221" s="135">
        <v>50.6</v>
      </c>
      <c r="G221" s="135">
        <v>9.3000000000000007</v>
      </c>
      <c r="H221" s="135" t="s">
        <v>250</v>
      </c>
      <c r="I221" s="135" t="s">
        <v>402</v>
      </c>
      <c r="K221" s="135" t="s">
        <v>3101</v>
      </c>
      <c r="L221" s="141">
        <v>369.24098039215687</v>
      </c>
      <c r="M221" s="138">
        <v>18.420000000000002</v>
      </c>
      <c r="N221" s="140">
        <f t="shared" si="3"/>
        <v>30.009999999999991</v>
      </c>
      <c r="O221" s="135" t="s">
        <v>253</v>
      </c>
      <c r="P221" s="403">
        <v>34.749141960267501</v>
      </c>
      <c r="Q221" s="403">
        <v>35.077592844587002</v>
      </c>
      <c r="R221" s="403">
        <v>35.710652293233998</v>
      </c>
      <c r="S221" s="403">
        <v>36.769363693071199</v>
      </c>
      <c r="T221" s="403">
        <v>37.841366532763899</v>
      </c>
      <c r="U221" s="403">
        <v>38.463978248185398</v>
      </c>
      <c r="V221" s="403">
        <v>38.771597543880901</v>
      </c>
      <c r="W221" s="403">
        <v>1.02483405460062</v>
      </c>
      <c r="X221" s="135" t="s">
        <v>257</v>
      </c>
    </row>
    <row r="222" spans="1:24" s="135" customFormat="1" ht="15" customHeight="1">
      <c r="A222" s="130" t="s">
        <v>5353</v>
      </c>
      <c r="B222" s="135" t="s">
        <v>519</v>
      </c>
      <c r="C222" s="135" t="s">
        <v>426</v>
      </c>
      <c r="D222" s="135" t="s">
        <v>401</v>
      </c>
      <c r="E222" s="135" t="s">
        <v>406</v>
      </c>
      <c r="F222" s="135">
        <v>50.6</v>
      </c>
      <c r="G222" s="135">
        <v>9.3000000000000007</v>
      </c>
      <c r="H222" s="135" t="s">
        <v>259</v>
      </c>
      <c r="I222" s="135" t="s">
        <v>402</v>
      </c>
      <c r="K222" s="135" t="s">
        <v>3101</v>
      </c>
      <c r="L222" s="141">
        <v>369.49046405228756</v>
      </c>
      <c r="M222" s="142">
        <v>17.7</v>
      </c>
      <c r="N222" s="140">
        <f t="shared" si="3"/>
        <v>33.250000000000014</v>
      </c>
      <c r="O222" s="135" t="s">
        <v>253</v>
      </c>
      <c r="P222" s="403">
        <v>37.480732240630502</v>
      </c>
      <c r="Q222" s="403">
        <v>37.860711447556596</v>
      </c>
      <c r="R222" s="403">
        <v>38.566042178120803</v>
      </c>
      <c r="S222" s="403">
        <v>39.779165075011399</v>
      </c>
      <c r="T222" s="403">
        <v>40.992504999091103</v>
      </c>
      <c r="U222" s="403">
        <v>41.713760494099098</v>
      </c>
      <c r="V222" s="403">
        <v>42.110362854127203</v>
      </c>
      <c r="W222" s="403">
        <v>1.1756310392710201</v>
      </c>
      <c r="X222" s="135" t="s">
        <v>257</v>
      </c>
    </row>
    <row r="223" spans="1:24" s="135" customFormat="1" ht="15" customHeight="1">
      <c r="A223" s="130" t="s">
        <v>5354</v>
      </c>
      <c r="B223" s="135" t="s">
        <v>520</v>
      </c>
      <c r="C223" s="135" t="s">
        <v>426</v>
      </c>
      <c r="D223" s="135" t="s">
        <v>401</v>
      </c>
      <c r="E223" s="135" t="s">
        <v>395</v>
      </c>
      <c r="F223" s="135">
        <v>50.6</v>
      </c>
      <c r="G223" s="135">
        <v>9.3000000000000007</v>
      </c>
      <c r="H223" s="135" t="s">
        <v>259</v>
      </c>
      <c r="I223" s="135" t="s">
        <v>402</v>
      </c>
      <c r="K223" s="135" t="s">
        <v>3101</v>
      </c>
      <c r="L223" s="141">
        <v>369.51915032679739</v>
      </c>
      <c r="M223" s="138">
        <v>17.73</v>
      </c>
      <c r="N223" s="140">
        <f t="shared" si="3"/>
        <v>33.115000000000009</v>
      </c>
      <c r="O223" s="135" t="s">
        <v>253</v>
      </c>
      <c r="P223" s="403">
        <v>37.4340383127808</v>
      </c>
      <c r="Q223" s="403">
        <v>37.781021811506001</v>
      </c>
      <c r="R223" s="403">
        <v>38.479227532023302</v>
      </c>
      <c r="S223" s="403">
        <v>39.665866688865101</v>
      </c>
      <c r="T223" s="403">
        <v>40.861870257087197</v>
      </c>
      <c r="U223" s="403">
        <v>41.577549769704198</v>
      </c>
      <c r="V223" s="403">
        <v>41.953915053517598</v>
      </c>
      <c r="W223" s="403">
        <v>1.1478945757747101</v>
      </c>
      <c r="X223" s="135" t="s">
        <v>254</v>
      </c>
    </row>
    <row r="224" spans="1:24" s="135" customFormat="1" ht="15" customHeight="1">
      <c r="A224" s="130" t="s">
        <v>5355</v>
      </c>
      <c r="B224" s="135" t="s">
        <v>521</v>
      </c>
      <c r="C224" s="135" t="s">
        <v>400</v>
      </c>
      <c r="D224" s="135" t="s">
        <v>401</v>
      </c>
      <c r="E224" s="135" t="s">
        <v>406</v>
      </c>
      <c r="F224" s="135">
        <v>50.6</v>
      </c>
      <c r="G224" s="135">
        <v>9.3000000000000007</v>
      </c>
      <c r="H224" s="135" t="s">
        <v>250</v>
      </c>
      <c r="I224" s="135" t="s">
        <v>402</v>
      </c>
      <c r="K224" s="135" t="s">
        <v>3100</v>
      </c>
      <c r="L224" s="141">
        <v>369.58869281045753</v>
      </c>
      <c r="M224" s="138">
        <v>17.86</v>
      </c>
      <c r="N224" s="140">
        <f t="shared" si="3"/>
        <v>32.53</v>
      </c>
      <c r="O224" s="135" t="s">
        <v>253</v>
      </c>
      <c r="P224" s="403">
        <v>36.869858642668</v>
      </c>
      <c r="Q224" s="403">
        <v>37.223836575653799</v>
      </c>
      <c r="R224" s="403">
        <v>37.9036852743628</v>
      </c>
      <c r="S224" s="403">
        <v>39.096940802547202</v>
      </c>
      <c r="T224" s="403">
        <v>40.286011544495899</v>
      </c>
      <c r="U224" s="403">
        <v>40.977875427007397</v>
      </c>
      <c r="V224" s="403">
        <v>41.323462600937397</v>
      </c>
      <c r="W224" s="403">
        <v>1.1424343156124599</v>
      </c>
      <c r="X224" s="135" t="s">
        <v>254</v>
      </c>
    </row>
    <row r="225" spans="1:24" s="135" customFormat="1" ht="15" customHeight="1">
      <c r="A225" s="130" t="s">
        <v>5356</v>
      </c>
      <c r="B225" s="135" t="s">
        <v>522</v>
      </c>
      <c r="C225" s="135" t="s">
        <v>426</v>
      </c>
      <c r="D225" s="135" t="s">
        <v>401</v>
      </c>
      <c r="E225" s="135" t="s">
        <v>395</v>
      </c>
      <c r="F225" s="135">
        <v>50.6</v>
      </c>
      <c r="G225" s="135">
        <v>9.3000000000000007</v>
      </c>
      <c r="H225" s="135" t="s">
        <v>250</v>
      </c>
      <c r="I225" s="135" t="s">
        <v>402</v>
      </c>
      <c r="K225" s="135" t="s">
        <v>3101</v>
      </c>
      <c r="L225" s="141">
        <v>369.79210457516342</v>
      </c>
      <c r="M225" s="142">
        <v>17</v>
      </c>
      <c r="N225" s="140">
        <f t="shared" si="3"/>
        <v>36.400000000000006</v>
      </c>
      <c r="O225" s="135" t="s">
        <v>253</v>
      </c>
      <c r="P225" s="403">
        <v>40.203157323409897</v>
      </c>
      <c r="Q225" s="403">
        <v>40.603541237512196</v>
      </c>
      <c r="R225" s="403">
        <v>41.389145525971301</v>
      </c>
      <c r="S225" s="403">
        <v>42.735773324685802</v>
      </c>
      <c r="T225" s="403">
        <v>44.0629794770758</v>
      </c>
      <c r="U225" s="403">
        <v>44.828096483538701</v>
      </c>
      <c r="V225" s="403">
        <v>45.223223631088999</v>
      </c>
      <c r="W225" s="403">
        <v>1.2866491450191</v>
      </c>
      <c r="X225" s="135" t="s">
        <v>254</v>
      </c>
    </row>
    <row r="226" spans="1:24" s="135" customFormat="1" ht="15" customHeight="1">
      <c r="A226" s="130" t="s">
        <v>5357</v>
      </c>
      <c r="B226" s="135" t="s">
        <v>523</v>
      </c>
      <c r="C226" s="135" t="s">
        <v>426</v>
      </c>
      <c r="D226" s="135" t="s">
        <v>401</v>
      </c>
      <c r="E226" s="135" t="s">
        <v>395</v>
      </c>
      <c r="F226" s="135">
        <v>50.6</v>
      </c>
      <c r="G226" s="135">
        <v>9.3000000000000007</v>
      </c>
      <c r="H226" s="135" t="s">
        <v>250</v>
      </c>
      <c r="I226" s="135" t="s">
        <v>402</v>
      </c>
      <c r="K226" s="135" t="s">
        <v>3102</v>
      </c>
      <c r="L226" s="141">
        <v>369.80601307189545</v>
      </c>
      <c r="M226" s="138">
        <v>18.36</v>
      </c>
      <c r="N226" s="140">
        <f t="shared" si="3"/>
        <v>30.28</v>
      </c>
      <c r="O226" s="135" t="s">
        <v>261</v>
      </c>
      <c r="P226" s="403">
        <v>35.015522555658698</v>
      </c>
      <c r="Q226" s="403">
        <v>35.3110015514645</v>
      </c>
      <c r="R226" s="403">
        <v>35.917342456349203</v>
      </c>
      <c r="S226" s="403">
        <v>36.9841686752399</v>
      </c>
      <c r="T226" s="403">
        <v>38.040078651136803</v>
      </c>
      <c r="U226" s="403">
        <v>38.693879264553999</v>
      </c>
      <c r="V226" s="403">
        <v>39.030445916116598</v>
      </c>
      <c r="W226" s="403">
        <v>1.02997881892207</v>
      </c>
      <c r="X226" s="135" t="s">
        <v>254</v>
      </c>
    </row>
    <row r="227" spans="1:24" s="135" customFormat="1" ht="15" customHeight="1">
      <c r="A227" s="130" t="s">
        <v>5358</v>
      </c>
      <c r="B227" s="135" t="s">
        <v>524</v>
      </c>
      <c r="C227" s="135" t="s">
        <v>393</v>
      </c>
      <c r="D227" s="135" t="s">
        <v>394</v>
      </c>
      <c r="E227" s="135" t="s">
        <v>395</v>
      </c>
      <c r="F227" s="135">
        <v>43.4</v>
      </c>
      <c r="G227" s="135">
        <v>3.4</v>
      </c>
      <c r="H227" s="135" t="s">
        <v>250</v>
      </c>
      <c r="I227" s="135" t="s">
        <v>402</v>
      </c>
      <c r="K227" s="135" t="s">
        <v>3103</v>
      </c>
      <c r="L227" s="141">
        <v>369.88424836601308</v>
      </c>
      <c r="M227" s="138">
        <v>17.68</v>
      </c>
      <c r="N227" s="140">
        <f t="shared" si="3"/>
        <v>33.340000000000003</v>
      </c>
      <c r="O227" s="135" t="s">
        <v>253</v>
      </c>
      <c r="P227" s="403">
        <v>37.543103128185997</v>
      </c>
      <c r="Q227" s="403">
        <v>37.936773586278903</v>
      </c>
      <c r="R227" s="403">
        <v>38.669720162865502</v>
      </c>
      <c r="S227" s="403">
        <v>39.858764513478903</v>
      </c>
      <c r="T227" s="403">
        <v>41.0532849788814</v>
      </c>
      <c r="U227" s="403">
        <v>41.744642101087699</v>
      </c>
      <c r="V227" s="403">
        <v>42.1546587746898</v>
      </c>
      <c r="W227" s="403">
        <v>1.1628852818900399</v>
      </c>
      <c r="X227" s="135" t="s">
        <v>254</v>
      </c>
    </row>
    <row r="228" spans="1:24" s="135" customFormat="1" ht="15" customHeight="1">
      <c r="A228" s="130" t="s">
        <v>5359</v>
      </c>
      <c r="B228" s="135" t="s">
        <v>525</v>
      </c>
      <c r="C228" s="135" t="s">
        <v>426</v>
      </c>
      <c r="D228" s="135" t="s">
        <v>401</v>
      </c>
      <c r="E228" s="135" t="s">
        <v>395</v>
      </c>
      <c r="F228" s="135">
        <v>50.6</v>
      </c>
      <c r="G228" s="135">
        <v>9.3000000000000007</v>
      </c>
      <c r="H228" s="135" t="s">
        <v>259</v>
      </c>
      <c r="I228" s="135" t="s">
        <v>402</v>
      </c>
      <c r="K228" s="135" t="s">
        <v>3102</v>
      </c>
      <c r="L228" s="141">
        <v>369.94509803921574</v>
      </c>
      <c r="M228" s="138">
        <v>18.239999999999998</v>
      </c>
      <c r="N228" s="140">
        <f t="shared" si="3"/>
        <v>30.820000000000007</v>
      </c>
      <c r="O228" s="135" t="s">
        <v>261</v>
      </c>
      <c r="P228" s="403">
        <v>35.502684475133698</v>
      </c>
      <c r="Q228" s="403">
        <v>35.786176997244098</v>
      </c>
      <c r="R228" s="403">
        <v>36.395582707806398</v>
      </c>
      <c r="S228" s="403">
        <v>37.504128530799498</v>
      </c>
      <c r="T228" s="403">
        <v>38.609035388509497</v>
      </c>
      <c r="U228" s="403">
        <v>39.239077547832501</v>
      </c>
      <c r="V228" s="403">
        <v>39.573489947437302</v>
      </c>
      <c r="W228" s="403">
        <v>1.05618433944017</v>
      </c>
      <c r="X228" s="135" t="s">
        <v>257</v>
      </c>
    </row>
    <row r="229" spans="1:24" s="135" customFormat="1" ht="15" customHeight="1">
      <c r="A229" s="130" t="s">
        <v>5360</v>
      </c>
      <c r="B229" s="135" t="s">
        <v>526</v>
      </c>
      <c r="C229" s="135" t="s">
        <v>400</v>
      </c>
      <c r="D229" s="135" t="s">
        <v>401</v>
      </c>
      <c r="E229" s="135" t="s">
        <v>406</v>
      </c>
      <c r="F229" s="135">
        <v>50.6</v>
      </c>
      <c r="G229" s="135">
        <v>9.3000000000000007</v>
      </c>
      <c r="H229" s="135" t="s">
        <v>259</v>
      </c>
      <c r="I229" s="135" t="s">
        <v>402</v>
      </c>
      <c r="K229" s="135" t="s">
        <v>3102</v>
      </c>
      <c r="L229" s="141">
        <v>369.95379084967323</v>
      </c>
      <c r="M229" s="138">
        <v>17.079999999999998</v>
      </c>
      <c r="N229" s="140">
        <f t="shared" si="3"/>
        <v>36.04000000000002</v>
      </c>
      <c r="O229" s="135" t="s">
        <v>253</v>
      </c>
      <c r="P229" s="403">
        <v>39.942423677260798</v>
      </c>
      <c r="Q229" s="403">
        <v>40.323024871753198</v>
      </c>
      <c r="R229" s="403">
        <v>41.109616666681298</v>
      </c>
      <c r="S229" s="403">
        <v>42.407441220012203</v>
      </c>
      <c r="T229" s="403">
        <v>43.714166231546599</v>
      </c>
      <c r="U229" s="403">
        <v>44.516135246482101</v>
      </c>
      <c r="V229" s="403">
        <v>44.8981920319547</v>
      </c>
      <c r="W229" s="403">
        <v>1.2692779949451301</v>
      </c>
      <c r="X229" s="135" t="s">
        <v>257</v>
      </c>
    </row>
    <row r="230" spans="1:24" s="135" customFormat="1" ht="15" customHeight="1">
      <c r="A230" s="130" t="s">
        <v>5361</v>
      </c>
      <c r="B230" s="135" t="s">
        <v>527</v>
      </c>
      <c r="C230" s="135" t="s">
        <v>400</v>
      </c>
      <c r="D230" s="135" t="s">
        <v>401</v>
      </c>
      <c r="E230" s="135" t="s">
        <v>406</v>
      </c>
      <c r="F230" s="135">
        <v>50.6</v>
      </c>
      <c r="G230" s="135">
        <v>9.3000000000000007</v>
      </c>
      <c r="H230" s="135" t="s">
        <v>259</v>
      </c>
      <c r="I230" s="135" t="s">
        <v>402</v>
      </c>
      <c r="K230" s="135" t="s">
        <v>3102</v>
      </c>
      <c r="L230" s="141">
        <v>370.01464052287582</v>
      </c>
      <c r="M230" s="138">
        <v>17.43</v>
      </c>
      <c r="N230" s="140">
        <f t="shared" si="3"/>
        <v>34.465000000000003</v>
      </c>
      <c r="O230" s="135" t="s">
        <v>253</v>
      </c>
      <c r="P230" s="403">
        <v>38.5283789973887</v>
      </c>
      <c r="Q230" s="403">
        <v>38.9227495225268</v>
      </c>
      <c r="R230" s="403">
        <v>39.672182946049098</v>
      </c>
      <c r="S230" s="403">
        <v>40.9218072539296</v>
      </c>
      <c r="T230" s="403">
        <v>42.1814277571345</v>
      </c>
      <c r="U230" s="403">
        <v>42.897224754298399</v>
      </c>
      <c r="V230" s="403">
        <v>43.2351793999729</v>
      </c>
      <c r="W230" s="403">
        <v>1.2063023456511299</v>
      </c>
      <c r="X230" s="135" t="s">
        <v>254</v>
      </c>
    </row>
    <row r="231" spans="1:24" s="135" customFormat="1" ht="15" customHeight="1">
      <c r="A231" s="130" t="s">
        <v>5362</v>
      </c>
      <c r="B231" s="135" t="s">
        <v>528</v>
      </c>
      <c r="C231" s="135" t="s">
        <v>426</v>
      </c>
      <c r="D231" s="135" t="s">
        <v>401</v>
      </c>
      <c r="E231" s="135" t="s">
        <v>406</v>
      </c>
      <c r="F231" s="135">
        <v>50.6</v>
      </c>
      <c r="G231" s="135">
        <v>9.3000000000000007</v>
      </c>
      <c r="H231" s="135" t="s">
        <v>250</v>
      </c>
      <c r="I231" s="135" t="s">
        <v>402</v>
      </c>
      <c r="K231" s="135" t="s">
        <v>3102</v>
      </c>
      <c r="L231" s="141">
        <v>370.0407189542484</v>
      </c>
      <c r="M231" s="138">
        <v>18.489999999999998</v>
      </c>
      <c r="N231" s="140">
        <f t="shared" si="3"/>
        <v>29.695000000000007</v>
      </c>
      <c r="O231" s="135" t="s">
        <v>253</v>
      </c>
      <c r="P231" s="403">
        <v>34.501603856278699</v>
      </c>
      <c r="Q231" s="403">
        <v>34.810636429698903</v>
      </c>
      <c r="R231" s="403">
        <v>35.412463565873601</v>
      </c>
      <c r="S231" s="403">
        <v>36.458463552905599</v>
      </c>
      <c r="T231" s="403">
        <v>37.501570130731203</v>
      </c>
      <c r="U231" s="403">
        <v>38.100381379208798</v>
      </c>
      <c r="V231" s="403">
        <v>38.422914283726101</v>
      </c>
      <c r="W231" s="403">
        <v>1.0016568192772399</v>
      </c>
      <c r="X231" s="135" t="s">
        <v>254</v>
      </c>
    </row>
    <row r="232" spans="1:24" s="135" customFormat="1" ht="15" customHeight="1">
      <c r="A232" s="130" t="s">
        <v>5363</v>
      </c>
      <c r="B232" s="135" t="s">
        <v>529</v>
      </c>
      <c r="C232" s="135" t="s">
        <v>400</v>
      </c>
      <c r="D232" s="135" t="s">
        <v>401</v>
      </c>
      <c r="E232" s="135" t="s">
        <v>406</v>
      </c>
      <c r="F232" s="135">
        <v>50.6</v>
      </c>
      <c r="G232" s="135">
        <v>9.3000000000000007</v>
      </c>
      <c r="H232" s="135" t="s">
        <v>259</v>
      </c>
      <c r="I232" s="135" t="s">
        <v>402</v>
      </c>
      <c r="K232" s="135" t="s">
        <v>3102</v>
      </c>
      <c r="L232" s="141">
        <v>370.0407189542484</v>
      </c>
      <c r="M232" s="138">
        <v>17.989999999999998</v>
      </c>
      <c r="N232" s="140">
        <f t="shared" si="3"/>
        <v>31.945000000000007</v>
      </c>
      <c r="O232" s="135" t="s">
        <v>253</v>
      </c>
      <c r="P232" s="403">
        <v>36.436003306279503</v>
      </c>
      <c r="Q232" s="403">
        <v>36.777617515433803</v>
      </c>
      <c r="R232" s="403">
        <v>37.427004639380797</v>
      </c>
      <c r="S232" s="403">
        <v>38.567495131491697</v>
      </c>
      <c r="T232" s="403">
        <v>39.695778201141898</v>
      </c>
      <c r="U232" s="403">
        <v>40.342374860952802</v>
      </c>
      <c r="V232" s="403">
        <v>40.694320807358103</v>
      </c>
      <c r="W232" s="403">
        <v>1.0922734356571699</v>
      </c>
      <c r="X232" s="135" t="s">
        <v>257</v>
      </c>
    </row>
    <row r="233" spans="1:24" s="135" customFormat="1" ht="15" customHeight="1">
      <c r="A233" s="130" t="s">
        <v>5364</v>
      </c>
      <c r="B233" s="135" t="s">
        <v>530</v>
      </c>
      <c r="C233" s="135" t="s">
        <v>426</v>
      </c>
      <c r="D233" s="135" t="s">
        <v>401</v>
      </c>
      <c r="E233" s="135" t="s">
        <v>395</v>
      </c>
      <c r="F233" s="135">
        <v>50.6</v>
      </c>
      <c r="G233" s="135">
        <v>9.3000000000000007</v>
      </c>
      <c r="H233" s="135" t="s">
        <v>259</v>
      </c>
      <c r="I233" s="135" t="s">
        <v>402</v>
      </c>
      <c r="K233" s="135" t="s">
        <v>3102</v>
      </c>
      <c r="L233" s="141">
        <v>370.12330065359475</v>
      </c>
      <c r="M233" s="142">
        <v>17.7</v>
      </c>
      <c r="N233" s="140">
        <f t="shared" si="3"/>
        <v>33.250000000000014</v>
      </c>
      <c r="O233" s="135" t="s">
        <v>253</v>
      </c>
      <c r="P233" s="403">
        <v>37.490606392266002</v>
      </c>
      <c r="Q233" s="403">
        <v>37.885786058797599</v>
      </c>
      <c r="R233" s="403">
        <v>38.5929912033275</v>
      </c>
      <c r="S233" s="403">
        <v>39.775200172824903</v>
      </c>
      <c r="T233" s="403">
        <v>40.960871574352197</v>
      </c>
      <c r="U233" s="403">
        <v>41.6852606728458</v>
      </c>
      <c r="V233" s="403">
        <v>42.0565925261578</v>
      </c>
      <c r="W233" s="403">
        <v>1.1510897401491</v>
      </c>
      <c r="X233" s="135" t="s">
        <v>254</v>
      </c>
    </row>
    <row r="234" spans="1:24" s="135" customFormat="1" ht="15" customHeight="1">
      <c r="A234" s="130" t="s">
        <v>5365</v>
      </c>
      <c r="B234" s="135" t="s">
        <v>531</v>
      </c>
      <c r="C234" s="135" t="s">
        <v>400</v>
      </c>
      <c r="D234" s="135" t="s">
        <v>401</v>
      </c>
      <c r="E234" s="135" t="s">
        <v>395</v>
      </c>
      <c r="F234" s="135">
        <v>50.6</v>
      </c>
      <c r="G234" s="135">
        <v>9.3000000000000007</v>
      </c>
      <c r="H234" s="135" t="s">
        <v>250</v>
      </c>
      <c r="I234" s="135" t="s">
        <v>402</v>
      </c>
      <c r="K234" s="135" t="s">
        <v>3102</v>
      </c>
      <c r="L234" s="141">
        <v>370.13633986928102</v>
      </c>
      <c r="M234" s="138">
        <v>17.29</v>
      </c>
      <c r="N234" s="140">
        <f t="shared" si="3"/>
        <v>35.095000000000013</v>
      </c>
      <c r="O234" s="135" t="s">
        <v>253</v>
      </c>
      <c r="P234" s="403">
        <v>39.084004717439797</v>
      </c>
      <c r="Q234" s="403">
        <v>39.502074292697003</v>
      </c>
      <c r="R234" s="403">
        <v>40.229093452553002</v>
      </c>
      <c r="S234" s="403">
        <v>41.5177069748772</v>
      </c>
      <c r="T234" s="403">
        <v>42.806623918624098</v>
      </c>
      <c r="U234" s="403">
        <v>43.602870308694897</v>
      </c>
      <c r="V234" s="403">
        <v>43.970824271314399</v>
      </c>
      <c r="W234" s="403">
        <v>1.2485359925025801</v>
      </c>
      <c r="X234" s="135" t="s">
        <v>257</v>
      </c>
    </row>
    <row r="235" spans="1:24" s="135" customFormat="1" ht="15" customHeight="1">
      <c r="A235" s="130" t="s">
        <v>5366</v>
      </c>
      <c r="B235" s="135" t="s">
        <v>532</v>
      </c>
      <c r="C235" s="135" t="s">
        <v>426</v>
      </c>
      <c r="D235" s="135" t="s">
        <v>401</v>
      </c>
      <c r="E235" s="135" t="s">
        <v>406</v>
      </c>
      <c r="F235" s="135">
        <v>50.6</v>
      </c>
      <c r="G235" s="135">
        <v>9.3000000000000007</v>
      </c>
      <c r="H235" s="135" t="s">
        <v>250</v>
      </c>
      <c r="I235" s="135" t="s">
        <v>402</v>
      </c>
      <c r="K235" s="135" t="s">
        <v>3102</v>
      </c>
      <c r="L235" s="141">
        <v>370.1624183006536</v>
      </c>
      <c r="M235" s="138">
        <v>18.47</v>
      </c>
      <c r="N235" s="140">
        <f t="shared" si="3"/>
        <v>29.785000000000011</v>
      </c>
      <c r="O235" s="135" t="s">
        <v>261</v>
      </c>
      <c r="P235" s="403">
        <v>34.593906922064598</v>
      </c>
      <c r="Q235" s="403">
        <v>34.921739083557497</v>
      </c>
      <c r="R235" s="403">
        <v>35.520824882909601</v>
      </c>
      <c r="S235" s="403">
        <v>36.5417858073613</v>
      </c>
      <c r="T235" s="403">
        <v>37.572559352830197</v>
      </c>
      <c r="U235" s="403">
        <v>38.195089133321297</v>
      </c>
      <c r="V235" s="403">
        <v>38.530200694970297</v>
      </c>
      <c r="W235" s="403">
        <v>0.99711655512738695</v>
      </c>
      <c r="X235" s="135" t="s">
        <v>254</v>
      </c>
    </row>
    <row r="236" spans="1:24" s="135" customFormat="1" ht="15" customHeight="1">
      <c r="A236" s="130" t="s">
        <v>5367</v>
      </c>
      <c r="B236" s="135" t="s">
        <v>533</v>
      </c>
      <c r="C236" s="135" t="s">
        <v>426</v>
      </c>
      <c r="D236" s="135" t="s">
        <v>401</v>
      </c>
      <c r="E236" s="135" t="s">
        <v>406</v>
      </c>
      <c r="F236" s="135">
        <v>50.6</v>
      </c>
      <c r="G236" s="135">
        <v>9.3000000000000007</v>
      </c>
      <c r="H236" s="135" t="s">
        <v>259</v>
      </c>
      <c r="I236" s="135" t="s">
        <v>402</v>
      </c>
      <c r="K236" s="135" t="s">
        <v>3102</v>
      </c>
      <c r="L236" s="141">
        <v>370.20588235294122</v>
      </c>
      <c r="M236" s="138">
        <v>17.97</v>
      </c>
      <c r="N236" s="140">
        <f t="shared" si="3"/>
        <v>32.035000000000011</v>
      </c>
      <c r="O236" s="135" t="s">
        <v>253</v>
      </c>
      <c r="P236" s="403">
        <v>36.485735425266903</v>
      </c>
      <c r="Q236" s="403">
        <v>36.806289939897198</v>
      </c>
      <c r="R236" s="403">
        <v>37.489064127550201</v>
      </c>
      <c r="S236" s="403">
        <v>38.638932227484702</v>
      </c>
      <c r="T236" s="403">
        <v>39.785270541697699</v>
      </c>
      <c r="U236" s="403">
        <v>40.470724022250202</v>
      </c>
      <c r="V236" s="403">
        <v>40.8017806402259</v>
      </c>
      <c r="W236" s="403">
        <v>1.10410760079078</v>
      </c>
      <c r="X236" s="135" t="s">
        <v>257</v>
      </c>
    </row>
    <row r="237" spans="1:24" s="135" customFormat="1" ht="15" customHeight="1">
      <c r="A237" s="130" t="s">
        <v>5368</v>
      </c>
      <c r="B237" s="135" t="s">
        <v>534</v>
      </c>
      <c r="C237" s="135" t="s">
        <v>393</v>
      </c>
      <c r="D237" s="135" t="s">
        <v>394</v>
      </c>
      <c r="E237" s="135" t="s">
        <v>395</v>
      </c>
      <c r="F237" s="135">
        <v>43.4</v>
      </c>
      <c r="G237" s="135">
        <v>3.4</v>
      </c>
      <c r="H237" s="135" t="s">
        <v>250</v>
      </c>
      <c r="I237" s="135" t="s">
        <v>402</v>
      </c>
      <c r="K237" s="135" t="s">
        <v>3102</v>
      </c>
      <c r="L237" s="141">
        <v>370.23196078431374</v>
      </c>
      <c r="M237" s="138">
        <v>16.920000000000002</v>
      </c>
      <c r="N237" s="140">
        <f t="shared" si="3"/>
        <v>36.759999999999991</v>
      </c>
      <c r="O237" s="135" t="s">
        <v>253</v>
      </c>
      <c r="P237" s="403">
        <v>40.492732299331898</v>
      </c>
      <c r="Q237" s="403">
        <v>40.926787630800497</v>
      </c>
      <c r="R237" s="403">
        <v>41.722750217729001</v>
      </c>
      <c r="S237" s="403">
        <v>43.075684064989197</v>
      </c>
      <c r="T237" s="403">
        <v>44.390640213880097</v>
      </c>
      <c r="U237" s="403">
        <v>45.169047144197499</v>
      </c>
      <c r="V237" s="403">
        <v>45.600669399739701</v>
      </c>
      <c r="W237" s="403">
        <v>1.2884278648068199</v>
      </c>
      <c r="X237" s="135" t="s">
        <v>254</v>
      </c>
    </row>
    <row r="238" spans="1:24" s="135" customFormat="1" ht="15" customHeight="1">
      <c r="A238" s="130" t="s">
        <v>5369</v>
      </c>
      <c r="B238" s="135" t="s">
        <v>535</v>
      </c>
      <c r="C238" s="135" t="s">
        <v>426</v>
      </c>
      <c r="D238" s="135" t="s">
        <v>401</v>
      </c>
      <c r="E238" s="135" t="s">
        <v>395</v>
      </c>
      <c r="F238" s="135">
        <v>50.6</v>
      </c>
      <c r="G238" s="135">
        <v>9.3000000000000007</v>
      </c>
      <c r="H238" s="135" t="s">
        <v>250</v>
      </c>
      <c r="I238" s="135" t="s">
        <v>402</v>
      </c>
      <c r="K238" s="135" t="s">
        <v>3102</v>
      </c>
      <c r="L238" s="141">
        <v>370.33627450980396</v>
      </c>
      <c r="M238" s="138">
        <v>18.07</v>
      </c>
      <c r="N238" s="140">
        <f t="shared" si="3"/>
        <v>31.585000000000008</v>
      </c>
      <c r="O238" s="135" t="s">
        <v>253</v>
      </c>
      <c r="P238" s="403">
        <v>36.128649751263701</v>
      </c>
      <c r="Q238" s="403">
        <v>36.466367961945402</v>
      </c>
      <c r="R238" s="403">
        <v>37.1423820875318</v>
      </c>
      <c r="S238" s="403">
        <v>38.240177639208099</v>
      </c>
      <c r="T238" s="403">
        <v>39.341361629412198</v>
      </c>
      <c r="U238" s="403">
        <v>39.995176074484903</v>
      </c>
      <c r="V238" s="403">
        <v>40.351611810871702</v>
      </c>
      <c r="W238" s="403">
        <v>1.0707021399471599</v>
      </c>
      <c r="X238" s="135" t="s">
        <v>254</v>
      </c>
    </row>
    <row r="239" spans="1:24" s="135" customFormat="1" ht="15" customHeight="1">
      <c r="A239" s="130" t="s">
        <v>5370</v>
      </c>
      <c r="B239" s="135" t="s">
        <v>536</v>
      </c>
      <c r="C239" s="135" t="s">
        <v>400</v>
      </c>
      <c r="D239" s="135" t="s">
        <v>401</v>
      </c>
      <c r="E239" s="135" t="s">
        <v>395</v>
      </c>
      <c r="F239" s="135">
        <v>50.6</v>
      </c>
      <c r="G239" s="135">
        <v>9.3000000000000007</v>
      </c>
      <c r="H239" s="135" t="s">
        <v>250</v>
      </c>
      <c r="I239" s="135" t="s">
        <v>402</v>
      </c>
      <c r="K239" s="135" t="s">
        <v>3102</v>
      </c>
      <c r="L239" s="141">
        <v>370.33627450980396</v>
      </c>
      <c r="M239" s="138">
        <v>17.690000000000001</v>
      </c>
      <c r="N239" s="140">
        <f t="shared" si="3"/>
        <v>33.295000000000002</v>
      </c>
      <c r="O239" s="135" t="s">
        <v>253</v>
      </c>
      <c r="P239" s="403">
        <v>37.613406606248802</v>
      </c>
      <c r="Q239" s="403">
        <v>37.956641927941902</v>
      </c>
      <c r="R239" s="403">
        <v>38.633876371431597</v>
      </c>
      <c r="S239" s="403">
        <v>39.825012679182301</v>
      </c>
      <c r="T239" s="403">
        <v>41.0166028974648</v>
      </c>
      <c r="U239" s="403">
        <v>41.739059300578397</v>
      </c>
      <c r="V239" s="403">
        <v>42.101131577117201</v>
      </c>
      <c r="W239" s="403">
        <v>1.1510924594637899</v>
      </c>
      <c r="X239" s="135" t="s">
        <v>254</v>
      </c>
    </row>
    <row r="240" spans="1:24" s="135" customFormat="1" ht="15" customHeight="1">
      <c r="A240" s="130" t="s">
        <v>5371</v>
      </c>
      <c r="B240" s="135" t="s">
        <v>537</v>
      </c>
      <c r="C240" s="135" t="s">
        <v>426</v>
      </c>
      <c r="D240" s="135" t="s">
        <v>401</v>
      </c>
      <c r="E240" s="135" t="s">
        <v>395</v>
      </c>
      <c r="F240" s="135">
        <v>50.6</v>
      </c>
      <c r="G240" s="135">
        <v>9.3000000000000007</v>
      </c>
      <c r="H240" s="135" t="s">
        <v>250</v>
      </c>
      <c r="I240" s="135" t="s">
        <v>402</v>
      </c>
      <c r="K240" s="135" t="s">
        <v>3104</v>
      </c>
      <c r="L240" s="141">
        <v>370.44928104575166</v>
      </c>
      <c r="M240" s="138">
        <v>18.37</v>
      </c>
      <c r="N240" s="140">
        <f t="shared" si="3"/>
        <v>30.234999999999999</v>
      </c>
      <c r="O240" s="135" t="s">
        <v>253</v>
      </c>
      <c r="P240" s="403">
        <v>34.982344355709103</v>
      </c>
      <c r="Q240" s="403">
        <v>35.2901523429734</v>
      </c>
      <c r="R240" s="403">
        <v>35.885741236981303</v>
      </c>
      <c r="S240" s="403">
        <v>36.950850245070903</v>
      </c>
      <c r="T240" s="403">
        <v>38.018407426713203</v>
      </c>
      <c r="U240" s="403">
        <v>38.639959238541003</v>
      </c>
      <c r="V240" s="403">
        <v>38.970520354441803</v>
      </c>
      <c r="W240" s="403">
        <v>1.0227264554534301</v>
      </c>
      <c r="X240" s="135" t="s">
        <v>254</v>
      </c>
    </row>
    <row r="241" spans="1:24" s="135" customFormat="1" ht="15" customHeight="1">
      <c r="A241" s="130" t="s">
        <v>5372</v>
      </c>
      <c r="B241" s="135" t="s">
        <v>538</v>
      </c>
      <c r="C241" s="135" t="s">
        <v>539</v>
      </c>
      <c r="D241" s="135" t="s">
        <v>401</v>
      </c>
      <c r="E241" s="135" t="s">
        <v>395</v>
      </c>
      <c r="F241" s="135">
        <v>50.6</v>
      </c>
      <c r="G241" s="135">
        <v>9.3000000000000007</v>
      </c>
      <c r="H241" s="135" t="s">
        <v>259</v>
      </c>
      <c r="I241" s="135" t="s">
        <v>402</v>
      </c>
      <c r="K241" s="137" t="s">
        <v>540</v>
      </c>
      <c r="L241" s="141">
        <v>370.44928104575166</v>
      </c>
      <c r="M241" s="138">
        <v>18.7</v>
      </c>
      <c r="N241" s="140">
        <f t="shared" si="3"/>
        <v>28.750000000000014</v>
      </c>
      <c r="O241" s="135" t="s">
        <v>253</v>
      </c>
      <c r="P241" s="403">
        <v>33.673431557113503</v>
      </c>
      <c r="Q241" s="403">
        <v>33.975657017598202</v>
      </c>
      <c r="R241" s="403">
        <v>34.590562576133699</v>
      </c>
      <c r="S241" s="403">
        <v>35.571197076582202</v>
      </c>
      <c r="T241" s="403">
        <v>36.5642174858868</v>
      </c>
      <c r="U241" s="403">
        <v>37.155126605605098</v>
      </c>
      <c r="V241" s="403">
        <v>37.474419692795401</v>
      </c>
      <c r="W241" s="403">
        <v>0.96585378044165904</v>
      </c>
      <c r="X241" s="135" t="s">
        <v>254</v>
      </c>
    </row>
    <row r="242" spans="1:24" s="135" customFormat="1" ht="15" customHeight="1">
      <c r="A242" s="130" t="s">
        <v>5373</v>
      </c>
      <c r="B242" s="135" t="s">
        <v>541</v>
      </c>
      <c r="C242" s="135" t="s">
        <v>426</v>
      </c>
      <c r="D242" s="135" t="s">
        <v>401</v>
      </c>
      <c r="E242" s="135" t="s">
        <v>406</v>
      </c>
      <c r="F242" s="135">
        <v>50.6</v>
      </c>
      <c r="G242" s="135">
        <v>9.3000000000000007</v>
      </c>
      <c r="H242" s="135" t="s">
        <v>250</v>
      </c>
      <c r="I242" s="135" t="s">
        <v>402</v>
      </c>
      <c r="K242" s="135" t="s">
        <v>3104</v>
      </c>
      <c r="L242" s="141">
        <v>370.57967320261434</v>
      </c>
      <c r="M242" s="138">
        <v>18.670000000000002</v>
      </c>
      <c r="N242" s="140">
        <f t="shared" si="3"/>
        <v>28.884999999999991</v>
      </c>
      <c r="O242" s="135" t="s">
        <v>253</v>
      </c>
      <c r="P242" s="403">
        <v>33.813060120105803</v>
      </c>
      <c r="Q242" s="403">
        <v>34.085930464480597</v>
      </c>
      <c r="R242" s="403">
        <v>34.692403067010297</v>
      </c>
      <c r="S242" s="403">
        <v>35.693691567652401</v>
      </c>
      <c r="T242" s="403">
        <v>36.686685014726798</v>
      </c>
      <c r="U242" s="403">
        <v>37.270821826551199</v>
      </c>
      <c r="V242" s="403">
        <v>37.564215859616901</v>
      </c>
      <c r="W242" s="403">
        <v>0.96550230331403597</v>
      </c>
      <c r="X242" s="135" t="s">
        <v>254</v>
      </c>
    </row>
    <row r="243" spans="1:24" s="135" customFormat="1" ht="15" customHeight="1">
      <c r="A243" s="130" t="s">
        <v>5374</v>
      </c>
      <c r="B243" s="135" t="s">
        <v>542</v>
      </c>
      <c r="C243" s="135" t="s">
        <v>400</v>
      </c>
      <c r="D243" s="135" t="s">
        <v>401</v>
      </c>
      <c r="E243" s="135" t="s">
        <v>395</v>
      </c>
      <c r="F243" s="135">
        <v>50.6</v>
      </c>
      <c r="G243" s="135">
        <v>9.3000000000000007</v>
      </c>
      <c r="H243" s="135" t="s">
        <v>250</v>
      </c>
      <c r="I243" s="135" t="s">
        <v>402</v>
      </c>
      <c r="K243" s="135" t="s">
        <v>3104</v>
      </c>
      <c r="L243" s="141">
        <v>370.62313725490196</v>
      </c>
      <c r="M243" s="138">
        <v>17.63</v>
      </c>
      <c r="N243" s="140">
        <f t="shared" si="3"/>
        <v>33.565000000000012</v>
      </c>
      <c r="O243" s="135" t="s">
        <v>253</v>
      </c>
      <c r="P243" s="403">
        <v>37.7951952428986</v>
      </c>
      <c r="Q243" s="403">
        <v>38.1499044091941</v>
      </c>
      <c r="R243" s="403">
        <v>38.868129352416503</v>
      </c>
      <c r="S243" s="403">
        <v>40.076688008614198</v>
      </c>
      <c r="T243" s="403">
        <v>41.284887928133401</v>
      </c>
      <c r="U243" s="403">
        <v>41.998923382698301</v>
      </c>
      <c r="V243" s="403">
        <v>42.346648933030401</v>
      </c>
      <c r="W243" s="403">
        <v>1.1680993882325701</v>
      </c>
      <c r="X243" s="135" t="s">
        <v>257</v>
      </c>
    </row>
    <row r="244" spans="1:24" s="135" customFormat="1" ht="15" customHeight="1">
      <c r="A244" s="130" t="s">
        <v>5375</v>
      </c>
      <c r="B244" s="135" t="s">
        <v>543</v>
      </c>
      <c r="C244" s="135" t="s">
        <v>426</v>
      </c>
      <c r="D244" s="135" t="s">
        <v>401</v>
      </c>
      <c r="E244" s="135" t="s">
        <v>395</v>
      </c>
      <c r="F244" s="135">
        <v>50.6</v>
      </c>
      <c r="G244" s="135">
        <v>9.3000000000000007</v>
      </c>
      <c r="H244" s="135" t="s">
        <v>250</v>
      </c>
      <c r="I244" s="135" t="s">
        <v>402</v>
      </c>
      <c r="K244" s="137" t="s">
        <v>540</v>
      </c>
      <c r="L244" s="141">
        <v>370.63009150326798</v>
      </c>
      <c r="M244" s="142">
        <v>18.7</v>
      </c>
      <c r="N244" s="140">
        <f t="shared" si="3"/>
        <v>28.750000000000014</v>
      </c>
      <c r="O244" s="135" t="s">
        <v>253</v>
      </c>
      <c r="P244" s="403">
        <v>33.697436021103698</v>
      </c>
      <c r="Q244" s="403">
        <v>33.996458580322503</v>
      </c>
      <c r="R244" s="403">
        <v>34.556402418641397</v>
      </c>
      <c r="S244" s="403">
        <v>35.557052414696898</v>
      </c>
      <c r="T244" s="403">
        <v>36.540664808503799</v>
      </c>
      <c r="U244" s="403">
        <v>37.108527146026802</v>
      </c>
      <c r="V244" s="403">
        <v>37.376036279133501</v>
      </c>
      <c r="W244" s="403">
        <v>0.95001650714167996</v>
      </c>
      <c r="X244" s="135" t="s">
        <v>257</v>
      </c>
    </row>
    <row r="245" spans="1:24" s="135" customFormat="1" ht="15" customHeight="1">
      <c r="A245" s="130" t="s">
        <v>5376</v>
      </c>
      <c r="B245" s="135" t="s">
        <v>544</v>
      </c>
      <c r="C245" s="135" t="s">
        <v>426</v>
      </c>
      <c r="D245" s="135" t="s">
        <v>401</v>
      </c>
      <c r="E245" s="135" t="s">
        <v>395</v>
      </c>
      <c r="F245" s="135">
        <v>50.6</v>
      </c>
      <c r="G245" s="135">
        <v>9.3000000000000007</v>
      </c>
      <c r="H245" s="135" t="s">
        <v>250</v>
      </c>
      <c r="I245" s="135" t="s">
        <v>402</v>
      </c>
      <c r="K245" s="135" t="s">
        <v>3104</v>
      </c>
      <c r="L245" s="141">
        <v>370.69267973856211</v>
      </c>
      <c r="M245" s="138">
        <v>17.8</v>
      </c>
      <c r="N245" s="140">
        <f t="shared" si="3"/>
        <v>32.799999999999997</v>
      </c>
      <c r="O245" s="135" t="s">
        <v>253</v>
      </c>
      <c r="P245" s="403">
        <v>37.130750465970699</v>
      </c>
      <c r="Q245" s="403">
        <v>37.506291308483704</v>
      </c>
      <c r="R245" s="403">
        <v>38.204935575682498</v>
      </c>
      <c r="S245" s="403">
        <v>39.383137509690002</v>
      </c>
      <c r="T245" s="403">
        <v>40.562988389885497</v>
      </c>
      <c r="U245" s="403">
        <v>41.267916969181499</v>
      </c>
      <c r="V245" s="403">
        <v>41.625777757435898</v>
      </c>
      <c r="W245" s="403">
        <v>1.14122902105172</v>
      </c>
      <c r="X245" s="135" t="s">
        <v>257</v>
      </c>
    </row>
    <row r="246" spans="1:24" s="135" customFormat="1" ht="15" customHeight="1">
      <c r="A246" s="130" t="s">
        <v>5377</v>
      </c>
      <c r="B246" s="135" t="s">
        <v>545</v>
      </c>
      <c r="C246" s="135" t="s">
        <v>539</v>
      </c>
      <c r="D246" s="135" t="s">
        <v>401</v>
      </c>
      <c r="E246" s="135" t="s">
        <v>395</v>
      </c>
      <c r="F246" s="135">
        <v>50.6</v>
      </c>
      <c r="G246" s="135">
        <v>9.3000000000000007</v>
      </c>
      <c r="H246" s="135" t="s">
        <v>250</v>
      </c>
      <c r="I246" s="135" t="s">
        <v>402</v>
      </c>
      <c r="K246" s="137" t="s">
        <v>540</v>
      </c>
      <c r="L246" s="141">
        <v>370.74483660130716</v>
      </c>
      <c r="M246" s="138">
        <v>18.36</v>
      </c>
      <c r="N246" s="140">
        <f t="shared" si="3"/>
        <v>30.28</v>
      </c>
      <c r="O246" s="135" t="s">
        <v>253</v>
      </c>
      <c r="P246" s="403">
        <v>35.009033052314301</v>
      </c>
      <c r="Q246" s="403">
        <v>35.321387137979102</v>
      </c>
      <c r="R246" s="403">
        <v>35.921416963930497</v>
      </c>
      <c r="S246" s="403">
        <v>36.999224433414803</v>
      </c>
      <c r="T246" s="403">
        <v>38.0581918014244</v>
      </c>
      <c r="U246" s="403">
        <v>38.687062792521097</v>
      </c>
      <c r="V246" s="403">
        <v>39.024978363046401</v>
      </c>
      <c r="W246" s="403">
        <v>1.0238715797572799</v>
      </c>
      <c r="X246" s="135" t="s">
        <v>254</v>
      </c>
    </row>
    <row r="247" spans="1:24" s="135" customFormat="1" ht="15" customHeight="1">
      <c r="A247" s="130" t="s">
        <v>5378</v>
      </c>
      <c r="B247" s="135" t="s">
        <v>546</v>
      </c>
      <c r="C247" s="135" t="s">
        <v>426</v>
      </c>
      <c r="D247" s="135" t="s">
        <v>401</v>
      </c>
      <c r="E247" s="135" t="s">
        <v>406</v>
      </c>
      <c r="F247" s="135">
        <v>50.6</v>
      </c>
      <c r="G247" s="135">
        <v>9.3000000000000007</v>
      </c>
      <c r="H247" s="135" t="s">
        <v>250</v>
      </c>
      <c r="I247" s="135" t="s">
        <v>402</v>
      </c>
      <c r="K247" s="135" t="s">
        <v>3104</v>
      </c>
      <c r="L247" s="141">
        <v>370.81437908496736</v>
      </c>
      <c r="M247" s="138">
        <v>18.05</v>
      </c>
      <c r="N247" s="140">
        <f t="shared" si="3"/>
        <v>31.674999999999997</v>
      </c>
      <c r="O247" s="135" t="s">
        <v>253</v>
      </c>
      <c r="P247" s="403">
        <v>36.211467514941702</v>
      </c>
      <c r="Q247" s="403">
        <v>36.544575246296802</v>
      </c>
      <c r="R247" s="403">
        <v>37.2056796953567</v>
      </c>
      <c r="S247" s="403">
        <v>38.318580280116301</v>
      </c>
      <c r="T247" s="403">
        <v>39.449661155827798</v>
      </c>
      <c r="U247" s="403">
        <v>40.123467481182097</v>
      </c>
      <c r="V247" s="403">
        <v>40.468277689538702</v>
      </c>
      <c r="W247" s="403">
        <v>1.08967446622252</v>
      </c>
      <c r="X247" s="135" t="s">
        <v>254</v>
      </c>
    </row>
    <row r="248" spans="1:24" s="135" customFormat="1" ht="15" customHeight="1">
      <c r="A248" s="130" t="s">
        <v>5379</v>
      </c>
      <c r="B248" s="135" t="s">
        <v>547</v>
      </c>
      <c r="C248" s="135" t="s">
        <v>539</v>
      </c>
      <c r="D248" s="135" t="s">
        <v>401</v>
      </c>
      <c r="E248" s="135" t="s">
        <v>406</v>
      </c>
      <c r="F248" s="135">
        <v>50.6</v>
      </c>
      <c r="G248" s="135">
        <v>9.3000000000000007</v>
      </c>
      <c r="H248" s="135" t="s">
        <v>250</v>
      </c>
      <c r="I248" s="135" t="s">
        <v>402</v>
      </c>
      <c r="K248" s="137" t="s">
        <v>540</v>
      </c>
      <c r="L248" s="141">
        <v>370.86653594771246</v>
      </c>
      <c r="M248" s="138">
        <v>18.09</v>
      </c>
      <c r="N248" s="140">
        <f t="shared" si="3"/>
        <v>31.495000000000005</v>
      </c>
      <c r="O248" s="135" t="s">
        <v>253</v>
      </c>
      <c r="P248" s="403">
        <v>36.027238397748903</v>
      </c>
      <c r="Q248" s="403">
        <v>36.368378169061302</v>
      </c>
      <c r="R248" s="403">
        <v>37.014360390512003</v>
      </c>
      <c r="S248" s="403">
        <v>38.143101268025902</v>
      </c>
      <c r="T248" s="403">
        <v>39.274356126130101</v>
      </c>
      <c r="U248" s="403">
        <v>39.893763362459197</v>
      </c>
      <c r="V248" s="403">
        <v>40.211270955262997</v>
      </c>
      <c r="W248" s="403">
        <v>1.07966360917724</v>
      </c>
      <c r="X248" s="135" t="s">
        <v>257</v>
      </c>
    </row>
    <row r="249" spans="1:24" s="135" customFormat="1" ht="15" customHeight="1">
      <c r="A249" s="130" t="s">
        <v>5380</v>
      </c>
      <c r="B249" s="135" t="s">
        <v>548</v>
      </c>
      <c r="C249" s="135" t="s">
        <v>539</v>
      </c>
      <c r="D249" s="135" t="s">
        <v>401</v>
      </c>
      <c r="E249" s="135" t="s">
        <v>395</v>
      </c>
      <c r="F249" s="135">
        <v>50.6</v>
      </c>
      <c r="G249" s="135">
        <v>9.3000000000000007</v>
      </c>
      <c r="H249" s="135" t="s">
        <v>250</v>
      </c>
      <c r="I249" s="135" t="s">
        <v>402</v>
      </c>
      <c r="K249" s="137" t="s">
        <v>540</v>
      </c>
      <c r="L249" s="141">
        <v>370.90130718954248</v>
      </c>
      <c r="M249" s="138">
        <v>18.8</v>
      </c>
      <c r="N249" s="140">
        <f t="shared" si="3"/>
        <v>28.299999999999997</v>
      </c>
      <c r="O249" s="135" t="s">
        <v>253</v>
      </c>
      <c r="P249" s="403">
        <v>33.322779281180601</v>
      </c>
      <c r="Q249" s="403">
        <v>33.605632981490999</v>
      </c>
      <c r="R249" s="403">
        <v>34.193876307180297</v>
      </c>
      <c r="S249" s="403">
        <v>35.144296161359797</v>
      </c>
      <c r="T249" s="403">
        <v>36.092611016910503</v>
      </c>
      <c r="U249" s="403">
        <v>36.709190806517803</v>
      </c>
      <c r="V249" s="403">
        <v>36.986802691068299</v>
      </c>
      <c r="W249" s="403">
        <v>0.93117246884521498</v>
      </c>
      <c r="X249" s="135" t="s">
        <v>257</v>
      </c>
    </row>
    <row r="250" spans="1:24" s="135" customFormat="1" ht="15" customHeight="1">
      <c r="A250" s="130" t="s">
        <v>5381</v>
      </c>
      <c r="B250" s="135" t="s">
        <v>549</v>
      </c>
      <c r="C250" s="135" t="s">
        <v>426</v>
      </c>
      <c r="D250" s="135" t="s">
        <v>401</v>
      </c>
      <c r="E250" s="135" t="s">
        <v>395</v>
      </c>
      <c r="F250" s="135">
        <v>50.6</v>
      </c>
      <c r="G250" s="135">
        <v>9.3000000000000007</v>
      </c>
      <c r="H250" s="135" t="s">
        <v>250</v>
      </c>
      <c r="I250" s="135" t="s">
        <v>402</v>
      </c>
      <c r="K250" s="137" t="s">
        <v>540</v>
      </c>
      <c r="L250" s="141">
        <v>370.93433986928108</v>
      </c>
      <c r="M250" s="142">
        <v>17.2</v>
      </c>
      <c r="N250" s="140">
        <f t="shared" si="3"/>
        <v>35.500000000000014</v>
      </c>
      <c r="O250" s="135" t="s">
        <v>253</v>
      </c>
      <c r="P250" s="403">
        <v>39.425189936272801</v>
      </c>
      <c r="Q250" s="403">
        <v>39.795126188629901</v>
      </c>
      <c r="R250" s="403">
        <v>40.566924040474802</v>
      </c>
      <c r="S250" s="403">
        <v>41.890039021135003</v>
      </c>
      <c r="T250" s="403">
        <v>43.220567236767103</v>
      </c>
      <c r="U250" s="403">
        <v>43.972630361894602</v>
      </c>
      <c r="V250" s="403">
        <v>44.352272497455601</v>
      </c>
      <c r="W250" s="403">
        <v>1.2737016475119201</v>
      </c>
      <c r="X250" s="135" t="s">
        <v>257</v>
      </c>
    </row>
    <row r="251" spans="1:24" s="135" customFormat="1" ht="15" customHeight="1">
      <c r="A251" s="130" t="s">
        <v>5382</v>
      </c>
      <c r="B251" s="135" t="s">
        <v>550</v>
      </c>
      <c r="C251" s="135" t="s">
        <v>426</v>
      </c>
      <c r="D251" s="135" t="s">
        <v>401</v>
      </c>
      <c r="E251" s="135" t="s">
        <v>395</v>
      </c>
      <c r="F251" s="135">
        <v>50.6</v>
      </c>
      <c r="G251" s="135">
        <v>9.3000000000000007</v>
      </c>
      <c r="H251" s="135" t="s">
        <v>259</v>
      </c>
      <c r="I251" s="135" t="s">
        <v>402</v>
      </c>
      <c r="K251" s="135" t="s">
        <v>3105</v>
      </c>
      <c r="L251" s="141">
        <v>371.0577777777778</v>
      </c>
      <c r="M251" s="138">
        <v>18.989999999999998</v>
      </c>
      <c r="N251" s="140">
        <f t="shared" si="3"/>
        <v>27.445000000000007</v>
      </c>
      <c r="O251" s="135" t="s">
        <v>261</v>
      </c>
      <c r="P251" s="403">
        <v>32.580096482108999</v>
      </c>
      <c r="Q251" s="403">
        <v>32.842454297024801</v>
      </c>
      <c r="R251" s="403">
        <v>33.405994151763799</v>
      </c>
      <c r="S251" s="403">
        <v>34.337993497341998</v>
      </c>
      <c r="T251" s="403">
        <v>35.270733835941698</v>
      </c>
      <c r="U251" s="403">
        <v>35.820293966026099</v>
      </c>
      <c r="V251" s="403">
        <v>36.104463724660398</v>
      </c>
      <c r="W251" s="403">
        <v>0.90110532257742904</v>
      </c>
      <c r="X251" s="135" t="s">
        <v>254</v>
      </c>
    </row>
    <row r="252" spans="1:24" s="135" customFormat="1" ht="15" customHeight="1">
      <c r="A252" s="130" t="s">
        <v>5383</v>
      </c>
      <c r="B252" s="135" t="s">
        <v>551</v>
      </c>
      <c r="C252" s="135" t="s">
        <v>539</v>
      </c>
      <c r="D252" s="135" t="s">
        <v>401</v>
      </c>
      <c r="E252" s="135" t="s">
        <v>395</v>
      </c>
      <c r="F252" s="135">
        <v>50.6</v>
      </c>
      <c r="G252" s="135">
        <v>9.3000000000000007</v>
      </c>
      <c r="H252" s="135" t="s">
        <v>259</v>
      </c>
      <c r="I252" s="135" t="s">
        <v>402</v>
      </c>
      <c r="K252" s="137" t="s">
        <v>540</v>
      </c>
      <c r="L252" s="141">
        <v>371.07516339869284</v>
      </c>
      <c r="M252" s="138">
        <v>18.260000000000002</v>
      </c>
      <c r="N252" s="140">
        <f t="shared" si="3"/>
        <v>30.730000000000004</v>
      </c>
      <c r="O252" s="135" t="s">
        <v>261</v>
      </c>
      <c r="P252" s="403">
        <v>35.364947884236599</v>
      </c>
      <c r="Q252" s="403">
        <v>35.684479361407803</v>
      </c>
      <c r="R252" s="403">
        <v>36.332915570679504</v>
      </c>
      <c r="S252" s="403">
        <v>37.412960684421499</v>
      </c>
      <c r="T252" s="403">
        <v>38.5037467919866</v>
      </c>
      <c r="U252" s="403">
        <v>39.1214654919658</v>
      </c>
      <c r="V252" s="403">
        <v>39.473956259841003</v>
      </c>
      <c r="W252" s="403">
        <v>1.04280205495566</v>
      </c>
      <c r="X252" s="135" t="s">
        <v>254</v>
      </c>
    </row>
    <row r="253" spans="1:24" s="135" customFormat="1" ht="15" customHeight="1">
      <c r="A253" s="130" t="s">
        <v>5384</v>
      </c>
      <c r="B253" s="135" t="s">
        <v>552</v>
      </c>
      <c r="C253" s="135" t="s">
        <v>400</v>
      </c>
      <c r="D253" s="135" t="s">
        <v>401</v>
      </c>
      <c r="E253" s="135" t="s">
        <v>395</v>
      </c>
      <c r="F253" s="135">
        <v>50.6</v>
      </c>
      <c r="G253" s="135">
        <v>9.3000000000000007</v>
      </c>
      <c r="H253" s="135" t="s">
        <v>250</v>
      </c>
      <c r="I253" s="135" t="s">
        <v>402</v>
      </c>
      <c r="K253" s="135" t="s">
        <v>3105</v>
      </c>
      <c r="L253" s="141">
        <v>371.08385620915033</v>
      </c>
      <c r="M253" s="138">
        <v>17.66</v>
      </c>
      <c r="N253" s="140">
        <f t="shared" si="3"/>
        <v>33.430000000000007</v>
      </c>
      <c r="O253" s="135" t="s">
        <v>261</v>
      </c>
      <c r="P253" s="403">
        <v>37.689588902446602</v>
      </c>
      <c r="Q253" s="403">
        <v>38.048913438906602</v>
      </c>
      <c r="R253" s="403">
        <v>38.778733686002802</v>
      </c>
      <c r="S253" s="403">
        <v>39.982509285782903</v>
      </c>
      <c r="T253" s="403">
        <v>41.178895374770399</v>
      </c>
      <c r="U253" s="403">
        <v>41.8951284602268</v>
      </c>
      <c r="V253" s="403">
        <v>42.288073551003698</v>
      </c>
      <c r="W253" s="403">
        <v>1.1660689397328801</v>
      </c>
      <c r="X253" s="135" t="s">
        <v>254</v>
      </c>
    </row>
    <row r="254" spans="1:24" s="135" customFormat="1" ht="15" customHeight="1">
      <c r="A254" s="130" t="s">
        <v>5385</v>
      </c>
      <c r="B254" s="135" t="s">
        <v>553</v>
      </c>
      <c r="C254" s="135" t="s">
        <v>393</v>
      </c>
      <c r="D254" s="135" t="s">
        <v>394</v>
      </c>
      <c r="E254" s="135" t="s">
        <v>395</v>
      </c>
      <c r="F254" s="135">
        <v>43.4</v>
      </c>
      <c r="G254" s="135">
        <v>3.4</v>
      </c>
      <c r="H254" s="135" t="s">
        <v>259</v>
      </c>
      <c r="I254" s="135" t="s">
        <v>402</v>
      </c>
      <c r="K254" s="135" t="s">
        <v>3104</v>
      </c>
      <c r="L254" s="141">
        <v>371.10124183006536</v>
      </c>
      <c r="M254" s="138">
        <v>17.23</v>
      </c>
      <c r="N254" s="140">
        <f t="shared" si="3"/>
        <v>35.365000000000009</v>
      </c>
      <c r="O254" s="135" t="s">
        <v>253</v>
      </c>
      <c r="P254" s="403">
        <v>39.301906342051097</v>
      </c>
      <c r="Q254" s="403">
        <v>39.670265627706598</v>
      </c>
      <c r="R254" s="403">
        <v>40.467484990164003</v>
      </c>
      <c r="S254" s="403">
        <v>41.759949147594902</v>
      </c>
      <c r="T254" s="403">
        <v>43.0472313683685</v>
      </c>
      <c r="U254" s="403">
        <v>43.811797332972603</v>
      </c>
      <c r="V254" s="403">
        <v>44.184617353171802</v>
      </c>
      <c r="W254" s="403">
        <v>1.2510530166564999</v>
      </c>
      <c r="X254" s="135" t="s">
        <v>254</v>
      </c>
    </row>
    <row r="255" spans="1:24" s="135" customFormat="1" ht="15" customHeight="1">
      <c r="A255" s="130" t="s">
        <v>5386</v>
      </c>
      <c r="B255" s="135" t="s">
        <v>554</v>
      </c>
      <c r="C255" s="135" t="s">
        <v>539</v>
      </c>
      <c r="D255" s="135" t="s">
        <v>401</v>
      </c>
      <c r="E255" s="135" t="s">
        <v>395</v>
      </c>
      <c r="F255" s="135">
        <v>50.6</v>
      </c>
      <c r="G255" s="135">
        <v>9.3000000000000007</v>
      </c>
      <c r="H255" s="135" t="s">
        <v>259</v>
      </c>
      <c r="I255" s="135" t="s">
        <v>402</v>
      </c>
      <c r="K255" s="137" t="s">
        <v>540</v>
      </c>
      <c r="L255" s="141">
        <v>371.12732026143794</v>
      </c>
      <c r="M255" s="138">
        <v>18.54</v>
      </c>
      <c r="N255" s="140">
        <f t="shared" si="3"/>
        <v>29.470000000000013</v>
      </c>
      <c r="O255" s="135" t="s">
        <v>253</v>
      </c>
      <c r="P255" s="403">
        <v>34.311231565241897</v>
      </c>
      <c r="Q255" s="403">
        <v>34.627228794735899</v>
      </c>
      <c r="R255" s="403">
        <v>35.227849567794003</v>
      </c>
      <c r="S255" s="403">
        <v>36.261690260647903</v>
      </c>
      <c r="T255" s="403">
        <v>37.304768051583402</v>
      </c>
      <c r="U255" s="403">
        <v>37.880708433287197</v>
      </c>
      <c r="V255" s="403">
        <v>38.209559843664103</v>
      </c>
      <c r="W255" s="403">
        <v>0.99507084697056603</v>
      </c>
      <c r="X255" s="135" t="s">
        <v>254</v>
      </c>
    </row>
    <row r="256" spans="1:24" s="135" customFormat="1" ht="15" customHeight="1">
      <c r="A256" s="130" t="s">
        <v>5387</v>
      </c>
      <c r="B256" s="135" t="s">
        <v>555</v>
      </c>
      <c r="C256" s="135" t="s">
        <v>539</v>
      </c>
      <c r="D256" s="135" t="s">
        <v>401</v>
      </c>
      <c r="E256" s="135" t="s">
        <v>395</v>
      </c>
      <c r="F256" s="135">
        <v>50.6</v>
      </c>
      <c r="G256" s="135">
        <v>9.3000000000000007</v>
      </c>
      <c r="H256" s="135" t="s">
        <v>259</v>
      </c>
      <c r="I256" s="135" t="s">
        <v>402</v>
      </c>
      <c r="K256" s="137" t="s">
        <v>540</v>
      </c>
      <c r="L256" s="141">
        <v>371.19686274509809</v>
      </c>
      <c r="M256" s="138">
        <v>18.100000000000001</v>
      </c>
      <c r="N256" s="140">
        <f t="shared" si="3"/>
        <v>31.450000000000003</v>
      </c>
      <c r="O256" s="135" t="s">
        <v>261</v>
      </c>
      <c r="P256" s="403">
        <v>35.985464738269599</v>
      </c>
      <c r="Q256" s="403">
        <v>36.320322879278898</v>
      </c>
      <c r="R256" s="403">
        <v>36.992092619652901</v>
      </c>
      <c r="S256" s="403">
        <v>38.111844020228503</v>
      </c>
      <c r="T256" s="403">
        <v>39.229558514496802</v>
      </c>
      <c r="U256" s="403">
        <v>39.878830512052197</v>
      </c>
      <c r="V256" s="403">
        <v>40.196311696138501</v>
      </c>
      <c r="W256" s="403">
        <v>1.07987493245683</v>
      </c>
      <c r="X256" s="135" t="s">
        <v>254</v>
      </c>
    </row>
    <row r="257" spans="1:24" s="135" customFormat="1" ht="15" customHeight="1">
      <c r="A257" s="130" t="s">
        <v>5388</v>
      </c>
      <c r="B257" s="135" t="s">
        <v>556</v>
      </c>
      <c r="C257" s="135" t="s">
        <v>426</v>
      </c>
      <c r="D257" s="135" t="s">
        <v>401</v>
      </c>
      <c r="E257" s="135" t="s">
        <v>395</v>
      </c>
      <c r="F257" s="135">
        <v>50.6</v>
      </c>
      <c r="G257" s="135">
        <v>9.3000000000000007</v>
      </c>
      <c r="H257" s="135" t="s">
        <v>250</v>
      </c>
      <c r="I257" s="135" t="s">
        <v>402</v>
      </c>
      <c r="K257" s="137" t="s">
        <v>540</v>
      </c>
      <c r="L257" s="141">
        <v>371.26814379084971</v>
      </c>
      <c r="M257" s="142">
        <v>17.7</v>
      </c>
      <c r="N257" s="140">
        <f t="shared" si="3"/>
        <v>33.250000000000014</v>
      </c>
      <c r="O257" s="135" t="s">
        <v>253</v>
      </c>
      <c r="P257" s="403">
        <v>37.507973440756501</v>
      </c>
      <c r="Q257" s="403">
        <v>37.879047024156897</v>
      </c>
      <c r="R257" s="403">
        <v>38.578462947499297</v>
      </c>
      <c r="S257" s="403">
        <v>39.796705696126899</v>
      </c>
      <c r="T257" s="403">
        <v>41.015459283854</v>
      </c>
      <c r="U257" s="403">
        <v>41.686645497920203</v>
      </c>
      <c r="V257" s="403">
        <v>42.103766497120397</v>
      </c>
      <c r="W257" s="403">
        <v>1.17124810510987</v>
      </c>
      <c r="X257" s="135" t="s">
        <v>257</v>
      </c>
    </row>
    <row r="258" spans="1:24" s="135" customFormat="1" ht="15" customHeight="1">
      <c r="A258" s="130" t="s">
        <v>5389</v>
      </c>
      <c r="B258" s="135" t="s">
        <v>557</v>
      </c>
      <c r="C258" s="135" t="s">
        <v>539</v>
      </c>
      <c r="D258" s="135" t="s">
        <v>401</v>
      </c>
      <c r="E258" s="135" t="s">
        <v>395</v>
      </c>
      <c r="F258" s="135">
        <v>50.6</v>
      </c>
      <c r="G258" s="135">
        <v>9.3000000000000007</v>
      </c>
      <c r="H258" s="135" t="s">
        <v>250</v>
      </c>
      <c r="I258" s="135" t="s">
        <v>402</v>
      </c>
      <c r="K258" s="137" t="s">
        <v>540</v>
      </c>
      <c r="L258" s="141">
        <v>371.30117647058825</v>
      </c>
      <c r="M258" s="138">
        <v>17.420000000000002</v>
      </c>
      <c r="N258" s="140">
        <f t="shared" si="3"/>
        <v>34.509999999999991</v>
      </c>
      <c r="O258" s="135" t="s">
        <v>253</v>
      </c>
      <c r="P258" s="403">
        <v>38.5558307253092</v>
      </c>
      <c r="Q258" s="403">
        <v>38.9616058207598</v>
      </c>
      <c r="R258" s="403">
        <v>39.713202881821097</v>
      </c>
      <c r="S258" s="403">
        <v>40.962912025896401</v>
      </c>
      <c r="T258" s="403">
        <v>42.223888287717003</v>
      </c>
      <c r="U258" s="403">
        <v>42.9804755766082</v>
      </c>
      <c r="V258" s="403">
        <v>43.347198012488299</v>
      </c>
      <c r="W258" s="403">
        <v>1.2237320821948301</v>
      </c>
      <c r="X258" s="135" t="s">
        <v>254</v>
      </c>
    </row>
    <row r="259" spans="1:24" s="135" customFormat="1" ht="15" customHeight="1">
      <c r="A259" s="130" t="s">
        <v>5390</v>
      </c>
      <c r="B259" s="135" t="s">
        <v>558</v>
      </c>
      <c r="C259" s="135" t="s">
        <v>426</v>
      </c>
      <c r="D259" s="135" t="s">
        <v>401</v>
      </c>
      <c r="E259" s="135" t="s">
        <v>395</v>
      </c>
      <c r="F259" s="135">
        <v>50.6</v>
      </c>
      <c r="G259" s="135">
        <v>9.3000000000000007</v>
      </c>
      <c r="H259" s="135" t="s">
        <v>250</v>
      </c>
      <c r="I259" s="135" t="s">
        <v>402</v>
      </c>
      <c r="K259" s="137" t="s">
        <v>540</v>
      </c>
      <c r="L259" s="141">
        <v>371.37071895424839</v>
      </c>
      <c r="M259" s="142">
        <v>17.3</v>
      </c>
      <c r="N259" s="140">
        <f t="shared" si="3"/>
        <v>35.049999999999997</v>
      </c>
      <c r="O259" s="135" t="s">
        <v>253</v>
      </c>
      <c r="P259" s="403">
        <v>39.058226432795699</v>
      </c>
      <c r="Q259" s="403">
        <v>39.4406881835531</v>
      </c>
      <c r="R259" s="403">
        <v>40.187257720241398</v>
      </c>
      <c r="S259" s="403">
        <v>41.459364162283499</v>
      </c>
      <c r="T259" s="403">
        <v>42.729357914328602</v>
      </c>
      <c r="U259" s="403">
        <v>43.509641077496099</v>
      </c>
      <c r="V259" s="403">
        <v>43.854706131624098</v>
      </c>
      <c r="W259" s="403">
        <v>1.22968153110201</v>
      </c>
      <c r="X259" s="135" t="s">
        <v>254</v>
      </c>
    </row>
    <row r="260" spans="1:24" s="135" customFormat="1" ht="15" customHeight="1">
      <c r="A260" s="130" t="s">
        <v>5391</v>
      </c>
      <c r="B260" s="135" t="s">
        <v>559</v>
      </c>
      <c r="C260" s="135" t="s">
        <v>539</v>
      </c>
      <c r="D260" s="135" t="s">
        <v>401</v>
      </c>
      <c r="E260" s="135" t="s">
        <v>395</v>
      </c>
      <c r="F260" s="135">
        <v>50.6</v>
      </c>
      <c r="G260" s="135">
        <v>9.3000000000000007</v>
      </c>
      <c r="H260" s="135" t="s">
        <v>259</v>
      </c>
      <c r="I260" s="135" t="s">
        <v>402</v>
      </c>
      <c r="K260" s="137" t="s">
        <v>540</v>
      </c>
      <c r="L260" s="141">
        <v>371.37071895424839</v>
      </c>
      <c r="M260" s="138">
        <v>18.2</v>
      </c>
      <c r="N260" s="140">
        <f t="shared" ref="N260:N323" si="4">117.4-4.5*(M260+1)</f>
        <v>31.000000000000014</v>
      </c>
      <c r="O260" s="135" t="s">
        <v>253</v>
      </c>
      <c r="P260" s="403">
        <v>35.576542888737997</v>
      </c>
      <c r="Q260" s="403">
        <v>35.918530973780904</v>
      </c>
      <c r="R260" s="403">
        <v>36.565357705327699</v>
      </c>
      <c r="S260" s="403">
        <v>37.676386486131101</v>
      </c>
      <c r="T260" s="403">
        <v>38.788470104860203</v>
      </c>
      <c r="U260" s="403">
        <v>39.432461670136902</v>
      </c>
      <c r="V260" s="403">
        <v>39.7528406848663</v>
      </c>
      <c r="W260" s="403">
        <v>1.0679714303575301</v>
      </c>
      <c r="X260" s="135" t="s">
        <v>254</v>
      </c>
    </row>
    <row r="261" spans="1:24" s="135" customFormat="1" ht="15" customHeight="1">
      <c r="A261" s="130" t="s">
        <v>5392</v>
      </c>
      <c r="B261" s="135" t="s">
        <v>560</v>
      </c>
      <c r="C261" s="135" t="s">
        <v>400</v>
      </c>
      <c r="D261" s="135" t="s">
        <v>401</v>
      </c>
      <c r="E261" s="135" t="s">
        <v>395</v>
      </c>
      <c r="F261" s="135">
        <v>50.6</v>
      </c>
      <c r="G261" s="135">
        <v>9.3000000000000007</v>
      </c>
      <c r="H261" s="135" t="s">
        <v>250</v>
      </c>
      <c r="I261" s="135" t="s">
        <v>402</v>
      </c>
      <c r="K261" s="135" t="s">
        <v>3105</v>
      </c>
      <c r="L261" s="141">
        <v>371.41418300653595</v>
      </c>
      <c r="M261" s="138">
        <v>17.43</v>
      </c>
      <c r="N261" s="140">
        <f t="shared" si="4"/>
        <v>34.465000000000003</v>
      </c>
      <c r="O261" s="135" t="s">
        <v>261</v>
      </c>
      <c r="P261" s="403">
        <v>38.583508534208597</v>
      </c>
      <c r="Q261" s="403">
        <v>38.9200239474889</v>
      </c>
      <c r="R261" s="403">
        <v>39.690467055291599</v>
      </c>
      <c r="S261" s="403">
        <v>40.934515446838297</v>
      </c>
      <c r="T261" s="403">
        <v>42.184543970362903</v>
      </c>
      <c r="U261" s="403">
        <v>42.961152782602198</v>
      </c>
      <c r="V261" s="403">
        <v>43.3232975357502</v>
      </c>
      <c r="W261" s="403">
        <v>1.2156427659505</v>
      </c>
      <c r="X261" s="135" t="s">
        <v>254</v>
      </c>
    </row>
    <row r="262" spans="1:24" s="135" customFormat="1" ht="15" customHeight="1">
      <c r="A262" s="130" t="s">
        <v>5393</v>
      </c>
      <c r="B262" s="135" t="s">
        <v>561</v>
      </c>
      <c r="C262" s="135" t="s">
        <v>426</v>
      </c>
      <c r="D262" s="135" t="s">
        <v>401</v>
      </c>
      <c r="E262" s="135" t="s">
        <v>395</v>
      </c>
      <c r="F262" s="135">
        <v>50.6</v>
      </c>
      <c r="G262" s="135">
        <v>9.3000000000000007</v>
      </c>
      <c r="H262" s="135" t="s">
        <v>250</v>
      </c>
      <c r="I262" s="135" t="s">
        <v>402</v>
      </c>
      <c r="K262" s="137" t="s">
        <v>540</v>
      </c>
      <c r="L262" s="141">
        <v>371.438522875817</v>
      </c>
      <c r="M262" s="142">
        <v>17.8</v>
      </c>
      <c r="N262" s="140">
        <f t="shared" si="4"/>
        <v>32.799999999999997</v>
      </c>
      <c r="O262" s="135" t="s">
        <v>253</v>
      </c>
      <c r="P262" s="403">
        <v>37.097107227777798</v>
      </c>
      <c r="Q262" s="403">
        <v>37.4736233823783</v>
      </c>
      <c r="R262" s="403">
        <v>38.168209955722197</v>
      </c>
      <c r="S262" s="403">
        <v>39.356935438755301</v>
      </c>
      <c r="T262" s="403">
        <v>40.559574203394803</v>
      </c>
      <c r="U262" s="403">
        <v>41.265047501454497</v>
      </c>
      <c r="V262" s="403">
        <v>41.612290647896799</v>
      </c>
      <c r="W262" s="403">
        <v>1.15314284311885</v>
      </c>
      <c r="X262" s="135" t="s">
        <v>254</v>
      </c>
    </row>
    <row r="263" spans="1:24" s="135" customFormat="1" ht="15" customHeight="1">
      <c r="A263" s="130" t="s">
        <v>5394</v>
      </c>
      <c r="B263" s="135" t="s">
        <v>562</v>
      </c>
      <c r="C263" s="135" t="s">
        <v>426</v>
      </c>
      <c r="D263" s="135" t="s">
        <v>401</v>
      </c>
      <c r="E263" s="135" t="s">
        <v>395</v>
      </c>
      <c r="F263" s="135">
        <v>50.6</v>
      </c>
      <c r="G263" s="135">
        <v>9.3000000000000007</v>
      </c>
      <c r="H263" s="135" t="s">
        <v>250</v>
      </c>
      <c r="I263" s="135" t="s">
        <v>402</v>
      </c>
      <c r="K263" s="137" t="s">
        <v>540</v>
      </c>
      <c r="L263" s="141">
        <v>371.45938562091504</v>
      </c>
      <c r="M263" s="142">
        <v>17.2</v>
      </c>
      <c r="N263" s="140">
        <f t="shared" si="4"/>
        <v>35.500000000000014</v>
      </c>
      <c r="O263" s="135" t="s">
        <v>253</v>
      </c>
      <c r="P263" s="403">
        <v>39.438830839508199</v>
      </c>
      <c r="Q263" s="403">
        <v>39.844107699805498</v>
      </c>
      <c r="R263" s="403">
        <v>40.597566802251997</v>
      </c>
      <c r="S263" s="403">
        <v>41.900897251796998</v>
      </c>
      <c r="T263" s="403">
        <v>43.2153314693468</v>
      </c>
      <c r="U263" s="403">
        <v>43.958824184730098</v>
      </c>
      <c r="V263" s="403">
        <v>44.347333520722998</v>
      </c>
      <c r="W263" s="403">
        <v>1.2596080576648001</v>
      </c>
      <c r="X263" s="135" t="s">
        <v>254</v>
      </c>
    </row>
    <row r="264" spans="1:24" s="135" customFormat="1" ht="15" customHeight="1">
      <c r="A264" s="130" t="s">
        <v>5395</v>
      </c>
      <c r="B264" s="135" t="s">
        <v>563</v>
      </c>
      <c r="C264" s="135" t="s">
        <v>426</v>
      </c>
      <c r="D264" s="135" t="s">
        <v>401</v>
      </c>
      <c r="E264" s="135" t="s">
        <v>395</v>
      </c>
      <c r="F264" s="135">
        <v>50.6</v>
      </c>
      <c r="G264" s="135">
        <v>9.3000000000000007</v>
      </c>
      <c r="H264" s="135" t="s">
        <v>250</v>
      </c>
      <c r="I264" s="135" t="s">
        <v>402</v>
      </c>
      <c r="K264" s="137" t="s">
        <v>540</v>
      </c>
      <c r="L264" s="141">
        <v>371.48198692810456</v>
      </c>
      <c r="M264" s="142">
        <v>17.100000000000001</v>
      </c>
      <c r="N264" s="140">
        <f t="shared" si="4"/>
        <v>35.950000000000003</v>
      </c>
      <c r="O264" s="135" t="s">
        <v>253</v>
      </c>
      <c r="P264" s="403">
        <v>39.769156896658302</v>
      </c>
      <c r="Q264" s="403">
        <v>40.185124124903602</v>
      </c>
      <c r="R264" s="403">
        <v>40.974685836969599</v>
      </c>
      <c r="S264" s="403">
        <v>42.313820895012903</v>
      </c>
      <c r="T264" s="403">
        <v>43.663527315957602</v>
      </c>
      <c r="U264" s="403">
        <v>44.457375584992597</v>
      </c>
      <c r="V264" s="403">
        <v>44.8870511781207</v>
      </c>
      <c r="W264" s="403">
        <v>1.2988767404247099</v>
      </c>
      <c r="X264" s="135" t="s">
        <v>254</v>
      </c>
    </row>
    <row r="265" spans="1:24" s="135" customFormat="1" ht="15" customHeight="1">
      <c r="A265" s="130" t="s">
        <v>5396</v>
      </c>
      <c r="B265" s="135" t="s">
        <v>564</v>
      </c>
      <c r="C265" s="135" t="s">
        <v>539</v>
      </c>
      <c r="D265" s="135" t="s">
        <v>401</v>
      </c>
      <c r="E265" s="135" t="s">
        <v>395</v>
      </c>
      <c r="F265" s="135">
        <v>50.6</v>
      </c>
      <c r="G265" s="135">
        <v>9.3000000000000007</v>
      </c>
      <c r="H265" s="135" t="s">
        <v>259</v>
      </c>
      <c r="I265" s="135" t="s">
        <v>402</v>
      </c>
      <c r="K265" s="137" t="s">
        <v>540</v>
      </c>
      <c r="L265" s="141">
        <v>371.49241830065358</v>
      </c>
      <c r="M265" s="138">
        <v>17.78</v>
      </c>
      <c r="N265" s="140">
        <f t="shared" si="4"/>
        <v>32.89</v>
      </c>
      <c r="O265" s="135" t="s">
        <v>253</v>
      </c>
      <c r="P265" s="403">
        <v>37.163468208248197</v>
      </c>
      <c r="Q265" s="403">
        <v>37.537603585451301</v>
      </c>
      <c r="R265" s="403">
        <v>38.251957495186197</v>
      </c>
      <c r="S265" s="403">
        <v>39.441723493591198</v>
      </c>
      <c r="T265" s="403">
        <v>40.614933087350998</v>
      </c>
      <c r="U265" s="403">
        <v>41.301638826878097</v>
      </c>
      <c r="V265" s="403">
        <v>41.679831832387798</v>
      </c>
      <c r="W265" s="403">
        <v>1.14306857275403</v>
      </c>
      <c r="X265" s="135" t="s">
        <v>254</v>
      </c>
    </row>
    <row r="266" spans="1:24" s="135" customFormat="1" ht="15" customHeight="1">
      <c r="A266" s="130" t="s">
        <v>5397</v>
      </c>
      <c r="B266" s="135" t="s">
        <v>565</v>
      </c>
      <c r="C266" s="135" t="s">
        <v>426</v>
      </c>
      <c r="D266" s="135" t="s">
        <v>401</v>
      </c>
      <c r="E266" s="135" t="s">
        <v>395</v>
      </c>
      <c r="F266" s="135">
        <v>50.6</v>
      </c>
      <c r="G266" s="135">
        <v>9.3000000000000007</v>
      </c>
      <c r="H266" s="135" t="s">
        <v>259</v>
      </c>
      <c r="I266" s="135" t="s">
        <v>402</v>
      </c>
      <c r="K266" s="135" t="s">
        <v>3105</v>
      </c>
      <c r="L266" s="141">
        <v>371.50111111111107</v>
      </c>
      <c r="M266" s="138">
        <v>18.45</v>
      </c>
      <c r="N266" s="140">
        <f t="shared" si="4"/>
        <v>29.875000000000014</v>
      </c>
      <c r="O266" s="135" t="s">
        <v>253</v>
      </c>
      <c r="P266" s="403">
        <v>34.615328885737398</v>
      </c>
      <c r="Q266" s="403">
        <v>34.950758580842802</v>
      </c>
      <c r="R266" s="403">
        <v>35.598358561422899</v>
      </c>
      <c r="S266" s="403">
        <v>36.634070247294702</v>
      </c>
      <c r="T266" s="403">
        <v>37.674890805342699</v>
      </c>
      <c r="U266" s="403">
        <v>38.319597933228302</v>
      </c>
      <c r="V266" s="403">
        <v>38.614508431096603</v>
      </c>
      <c r="W266" s="403">
        <v>1.0152178402360701</v>
      </c>
      <c r="X266" s="135" t="s">
        <v>254</v>
      </c>
    </row>
    <row r="267" spans="1:24" s="135" customFormat="1" ht="15" customHeight="1">
      <c r="A267" s="130" t="s">
        <v>5398</v>
      </c>
      <c r="B267" s="135" t="s">
        <v>566</v>
      </c>
      <c r="C267" s="135" t="s">
        <v>426</v>
      </c>
      <c r="D267" s="135" t="s">
        <v>401</v>
      </c>
      <c r="E267" s="135" t="s">
        <v>395</v>
      </c>
      <c r="F267" s="135">
        <v>50.6</v>
      </c>
      <c r="G267" s="135">
        <v>9.3000000000000007</v>
      </c>
      <c r="H267" s="135" t="s">
        <v>250</v>
      </c>
      <c r="I267" s="135" t="s">
        <v>402</v>
      </c>
      <c r="K267" s="137" t="s">
        <v>540</v>
      </c>
      <c r="L267" s="141">
        <v>371.51675816993463</v>
      </c>
      <c r="M267" s="142">
        <v>17.399999999999999</v>
      </c>
      <c r="N267" s="140">
        <f t="shared" si="4"/>
        <v>34.600000000000009</v>
      </c>
      <c r="O267" s="135" t="s">
        <v>261</v>
      </c>
      <c r="P267" s="403">
        <v>38.653863061440902</v>
      </c>
      <c r="Q267" s="403">
        <v>39.028887305543101</v>
      </c>
      <c r="R267" s="403">
        <v>39.788423563996901</v>
      </c>
      <c r="S267" s="403">
        <v>41.0545889224327</v>
      </c>
      <c r="T267" s="403">
        <v>42.310224931275101</v>
      </c>
      <c r="U267" s="403">
        <v>43.061899268392402</v>
      </c>
      <c r="V267" s="403">
        <v>43.463986859647299</v>
      </c>
      <c r="W267" s="403">
        <v>1.21862306684144</v>
      </c>
      <c r="X267" s="135" t="s">
        <v>254</v>
      </c>
    </row>
    <row r="268" spans="1:24" s="135" customFormat="1" ht="15" customHeight="1">
      <c r="A268" s="130" t="s">
        <v>5399</v>
      </c>
      <c r="B268" s="135" t="s">
        <v>567</v>
      </c>
      <c r="C268" s="135" t="s">
        <v>539</v>
      </c>
      <c r="D268" s="135" t="s">
        <v>401</v>
      </c>
      <c r="E268" s="135" t="s">
        <v>395</v>
      </c>
      <c r="F268" s="135">
        <v>50.6</v>
      </c>
      <c r="G268" s="135">
        <v>9.3000000000000007</v>
      </c>
      <c r="H268" s="135" t="s">
        <v>250</v>
      </c>
      <c r="I268" s="135" t="s">
        <v>402</v>
      </c>
      <c r="K268" s="137" t="s">
        <v>540</v>
      </c>
      <c r="L268" s="141">
        <v>371.57065359477127</v>
      </c>
      <c r="M268" s="138">
        <v>17.649999999999999</v>
      </c>
      <c r="N268" s="140">
        <f t="shared" si="4"/>
        <v>33.475000000000009</v>
      </c>
      <c r="O268" s="135" t="s">
        <v>253</v>
      </c>
      <c r="P268" s="403">
        <v>37.690733542973</v>
      </c>
      <c r="Q268" s="403">
        <v>38.0546151837897</v>
      </c>
      <c r="R268" s="403">
        <v>38.794451313571997</v>
      </c>
      <c r="S268" s="403">
        <v>39.998090078316402</v>
      </c>
      <c r="T268" s="403">
        <v>41.194683450292899</v>
      </c>
      <c r="U268" s="403">
        <v>41.911798619027998</v>
      </c>
      <c r="V268" s="403">
        <v>42.263562776013003</v>
      </c>
      <c r="W268" s="403">
        <v>1.17218901647907</v>
      </c>
      <c r="X268" s="135" t="s">
        <v>257</v>
      </c>
    </row>
    <row r="269" spans="1:24" s="135" customFormat="1" ht="15" customHeight="1">
      <c r="A269" s="130" t="s">
        <v>5400</v>
      </c>
      <c r="B269" s="135" t="s">
        <v>568</v>
      </c>
      <c r="C269" s="135" t="s">
        <v>393</v>
      </c>
      <c r="D269" s="135" t="s">
        <v>394</v>
      </c>
      <c r="E269" s="135" t="s">
        <v>395</v>
      </c>
      <c r="F269" s="135">
        <v>43.4</v>
      </c>
      <c r="G269" s="135">
        <v>3.4</v>
      </c>
      <c r="H269" s="135" t="s">
        <v>250</v>
      </c>
      <c r="I269" s="135" t="s">
        <v>402</v>
      </c>
      <c r="K269" s="135" t="s">
        <v>3106</v>
      </c>
      <c r="L269" s="141">
        <v>371.58803921568631</v>
      </c>
      <c r="M269" s="138">
        <v>18.100000000000001</v>
      </c>
      <c r="N269" s="140">
        <f t="shared" si="4"/>
        <v>31.450000000000003</v>
      </c>
      <c r="O269" s="135" t="s">
        <v>253</v>
      </c>
      <c r="P269" s="403">
        <v>35.953360316832899</v>
      </c>
      <c r="Q269" s="403">
        <v>36.289539557384003</v>
      </c>
      <c r="R269" s="403">
        <v>36.967177576916797</v>
      </c>
      <c r="S269" s="403">
        <v>38.090240567677803</v>
      </c>
      <c r="T269" s="403">
        <v>39.2067501107665</v>
      </c>
      <c r="U269" s="403">
        <v>39.880004881464302</v>
      </c>
      <c r="V269" s="403">
        <v>40.213410984466201</v>
      </c>
      <c r="W269" s="403">
        <v>1.08274318121658</v>
      </c>
      <c r="X269" s="135" t="s">
        <v>254</v>
      </c>
    </row>
    <row r="270" spans="1:24" s="135" customFormat="1" ht="15" customHeight="1">
      <c r="A270" s="130" t="s">
        <v>5401</v>
      </c>
      <c r="B270" s="135" t="s">
        <v>569</v>
      </c>
      <c r="C270" s="135" t="s">
        <v>539</v>
      </c>
      <c r="D270" s="135" t="s">
        <v>401</v>
      </c>
      <c r="E270" s="135" t="s">
        <v>395</v>
      </c>
      <c r="F270" s="135">
        <v>50.6</v>
      </c>
      <c r="G270" s="135">
        <v>9.3000000000000007</v>
      </c>
      <c r="H270" s="135" t="s">
        <v>250</v>
      </c>
      <c r="I270" s="135" t="s">
        <v>402</v>
      </c>
      <c r="K270" s="137" t="s">
        <v>540</v>
      </c>
      <c r="L270" s="141">
        <v>371.7097385620915</v>
      </c>
      <c r="M270" s="138">
        <v>18.84</v>
      </c>
      <c r="N270" s="140">
        <f t="shared" si="4"/>
        <v>28.120000000000005</v>
      </c>
      <c r="O270" s="135" t="s">
        <v>261</v>
      </c>
      <c r="P270" s="403">
        <v>33.169465632267801</v>
      </c>
      <c r="Q270" s="403">
        <v>33.459053185795298</v>
      </c>
      <c r="R270" s="403">
        <v>34.018125126692297</v>
      </c>
      <c r="S270" s="403">
        <v>34.980895562347797</v>
      </c>
      <c r="T270" s="403">
        <v>35.946048397667802</v>
      </c>
      <c r="U270" s="403">
        <v>36.507729307943102</v>
      </c>
      <c r="V270" s="403">
        <v>36.8012225616785</v>
      </c>
      <c r="W270" s="403">
        <v>0.93004342466536705</v>
      </c>
      <c r="X270" s="135" t="s">
        <v>254</v>
      </c>
    </row>
    <row r="271" spans="1:24" s="135" customFormat="1" ht="15" customHeight="1">
      <c r="A271" s="130" t="s">
        <v>5402</v>
      </c>
      <c r="B271" s="135" t="s">
        <v>570</v>
      </c>
      <c r="C271" s="135" t="s">
        <v>426</v>
      </c>
      <c r="D271" s="135" t="s">
        <v>401</v>
      </c>
      <c r="E271" s="135" t="s">
        <v>395</v>
      </c>
      <c r="F271" s="135">
        <v>50.6</v>
      </c>
      <c r="G271" s="135">
        <v>9.3000000000000007</v>
      </c>
      <c r="H271" s="135" t="s">
        <v>259</v>
      </c>
      <c r="I271" s="135" t="s">
        <v>402</v>
      </c>
      <c r="K271" s="137" t="s">
        <v>540</v>
      </c>
      <c r="L271" s="141">
        <v>371.72538562091506</v>
      </c>
      <c r="M271" s="142">
        <v>18.100000000000001</v>
      </c>
      <c r="N271" s="140">
        <f t="shared" si="4"/>
        <v>31.450000000000003</v>
      </c>
      <c r="O271" s="135" t="s">
        <v>253</v>
      </c>
      <c r="P271" s="403">
        <v>36.047309564868598</v>
      </c>
      <c r="Q271" s="403">
        <v>36.358844217339502</v>
      </c>
      <c r="R271" s="403">
        <v>37.004469557524601</v>
      </c>
      <c r="S271" s="403">
        <v>38.113084164906198</v>
      </c>
      <c r="T271" s="403">
        <v>39.228065739058799</v>
      </c>
      <c r="U271" s="403">
        <v>39.866355673864597</v>
      </c>
      <c r="V271" s="403">
        <v>40.203333672526597</v>
      </c>
      <c r="W271" s="403">
        <v>1.0693785620251699</v>
      </c>
      <c r="X271" s="135" t="s">
        <v>254</v>
      </c>
    </row>
    <row r="272" spans="1:24" s="135" customFormat="1" ht="15" customHeight="1">
      <c r="A272" s="130" t="s">
        <v>5403</v>
      </c>
      <c r="B272" s="135" t="s">
        <v>571</v>
      </c>
      <c r="C272" s="135" t="s">
        <v>539</v>
      </c>
      <c r="D272" s="135" t="s">
        <v>401</v>
      </c>
      <c r="E272" s="135" t="s">
        <v>395</v>
      </c>
      <c r="F272" s="135">
        <v>50.6</v>
      </c>
      <c r="G272" s="135">
        <v>9.3000000000000007</v>
      </c>
      <c r="H272" s="135" t="s">
        <v>259</v>
      </c>
      <c r="I272" s="135" t="s">
        <v>402</v>
      </c>
      <c r="K272" s="137" t="s">
        <v>540</v>
      </c>
      <c r="L272" s="141">
        <v>371.77928104575165</v>
      </c>
      <c r="M272" s="138">
        <v>18.91</v>
      </c>
      <c r="N272" s="140">
        <f t="shared" si="4"/>
        <v>27.805000000000007</v>
      </c>
      <c r="O272" s="135" t="s">
        <v>253</v>
      </c>
      <c r="P272" s="403">
        <v>32.8396847560997</v>
      </c>
      <c r="Q272" s="403">
        <v>33.150564309908702</v>
      </c>
      <c r="R272" s="403">
        <v>33.711854935116399</v>
      </c>
      <c r="S272" s="403">
        <v>34.671423506266997</v>
      </c>
      <c r="T272" s="403">
        <v>35.616752184224602</v>
      </c>
      <c r="U272" s="403">
        <v>36.1607582412501</v>
      </c>
      <c r="V272" s="403">
        <v>36.452002708614401</v>
      </c>
      <c r="W272" s="403">
        <v>0.918543127428047</v>
      </c>
      <c r="X272" s="135" t="s">
        <v>254</v>
      </c>
    </row>
    <row r="273" spans="1:24" s="135" customFormat="1" ht="15" customHeight="1">
      <c r="A273" s="130" t="s">
        <v>5404</v>
      </c>
      <c r="B273" s="135" t="s">
        <v>572</v>
      </c>
      <c r="C273" s="135" t="s">
        <v>539</v>
      </c>
      <c r="D273" s="135" t="s">
        <v>401</v>
      </c>
      <c r="E273" s="135" t="s">
        <v>395</v>
      </c>
      <c r="F273" s="135">
        <v>50.6</v>
      </c>
      <c r="G273" s="135">
        <v>9.3000000000000007</v>
      </c>
      <c r="H273" s="135" t="s">
        <v>250</v>
      </c>
      <c r="I273" s="135" t="s">
        <v>402</v>
      </c>
      <c r="K273" s="137" t="s">
        <v>540</v>
      </c>
      <c r="L273" s="141">
        <v>371.85751633986928</v>
      </c>
      <c r="M273" s="138">
        <v>18.899999999999999</v>
      </c>
      <c r="N273" s="140">
        <f t="shared" si="4"/>
        <v>27.850000000000009</v>
      </c>
      <c r="O273" s="135" t="s">
        <v>261</v>
      </c>
      <c r="P273" s="403">
        <v>32.905803894065997</v>
      </c>
      <c r="Q273" s="403">
        <v>33.191389665504701</v>
      </c>
      <c r="R273" s="403">
        <v>33.777050298973599</v>
      </c>
      <c r="S273" s="403">
        <v>34.724812100785897</v>
      </c>
      <c r="T273" s="403">
        <v>35.690440654160597</v>
      </c>
      <c r="U273" s="403">
        <v>36.240786954714601</v>
      </c>
      <c r="V273" s="403">
        <v>36.533952430795203</v>
      </c>
      <c r="W273" s="403">
        <v>0.92308372046924403</v>
      </c>
      <c r="X273" s="135" t="s">
        <v>257</v>
      </c>
    </row>
    <row r="274" spans="1:24" s="135" customFormat="1" ht="15" customHeight="1">
      <c r="A274" s="130" t="s">
        <v>5405</v>
      </c>
      <c r="B274" s="135" t="s">
        <v>573</v>
      </c>
      <c r="C274" s="135" t="s">
        <v>426</v>
      </c>
      <c r="D274" s="135" t="s">
        <v>401</v>
      </c>
      <c r="E274" s="135" t="s">
        <v>406</v>
      </c>
      <c r="F274" s="135">
        <v>50.6</v>
      </c>
      <c r="G274" s="135">
        <v>9.3000000000000007</v>
      </c>
      <c r="H274" s="135" t="s">
        <v>250</v>
      </c>
      <c r="I274" s="135" t="s">
        <v>402</v>
      </c>
      <c r="K274" s="137" t="s">
        <v>540</v>
      </c>
      <c r="L274" s="141">
        <v>371.87577124183008</v>
      </c>
      <c r="M274" s="142">
        <v>18.5</v>
      </c>
      <c r="N274" s="140">
        <f t="shared" si="4"/>
        <v>29.650000000000006</v>
      </c>
      <c r="O274" s="135" t="s">
        <v>253</v>
      </c>
      <c r="P274" s="403">
        <v>34.471590051807901</v>
      </c>
      <c r="Q274" s="403">
        <v>34.758981632964399</v>
      </c>
      <c r="R274" s="403">
        <v>35.350526686937201</v>
      </c>
      <c r="S274" s="403">
        <v>36.390364270679299</v>
      </c>
      <c r="T274" s="403">
        <v>37.430604329687299</v>
      </c>
      <c r="U274" s="403">
        <v>38.042659221854898</v>
      </c>
      <c r="V274" s="403">
        <v>38.404354347136</v>
      </c>
      <c r="W274" s="403">
        <v>1.00188944442272</v>
      </c>
      <c r="X274" s="135" t="s">
        <v>257</v>
      </c>
    </row>
    <row r="275" spans="1:24" s="135" customFormat="1" ht="15" customHeight="1">
      <c r="A275" s="130" t="s">
        <v>5406</v>
      </c>
      <c r="B275" s="135" t="s">
        <v>574</v>
      </c>
      <c r="C275" s="135" t="s">
        <v>400</v>
      </c>
      <c r="D275" s="135" t="s">
        <v>401</v>
      </c>
      <c r="E275" s="135" t="s">
        <v>395</v>
      </c>
      <c r="F275" s="135">
        <v>50.6</v>
      </c>
      <c r="G275" s="135">
        <v>9.3000000000000007</v>
      </c>
      <c r="H275" s="135" t="s">
        <v>250</v>
      </c>
      <c r="I275" s="135" t="s">
        <v>402</v>
      </c>
      <c r="K275" s="135" t="s">
        <v>3107</v>
      </c>
      <c r="L275" s="141">
        <v>371.89228758169935</v>
      </c>
      <c r="M275" s="138">
        <v>17.97</v>
      </c>
      <c r="N275" s="140">
        <f t="shared" si="4"/>
        <v>32.035000000000011</v>
      </c>
      <c r="O275" s="135" t="s">
        <v>253</v>
      </c>
      <c r="P275" s="403">
        <v>36.511572974697899</v>
      </c>
      <c r="Q275" s="403">
        <v>36.870182756994602</v>
      </c>
      <c r="R275" s="403">
        <v>37.5284549206431</v>
      </c>
      <c r="S275" s="403">
        <v>38.647163311310102</v>
      </c>
      <c r="T275" s="403">
        <v>39.782152753829401</v>
      </c>
      <c r="U275" s="403">
        <v>40.452563962864197</v>
      </c>
      <c r="V275" s="403">
        <v>40.801714766986102</v>
      </c>
      <c r="W275" s="403">
        <v>1.0939179807769299</v>
      </c>
      <c r="X275" s="135" t="s">
        <v>257</v>
      </c>
    </row>
    <row r="276" spans="1:24" s="135" customFormat="1" ht="15" customHeight="1">
      <c r="A276" s="130" t="s">
        <v>5407</v>
      </c>
      <c r="B276" s="135" t="s">
        <v>575</v>
      </c>
      <c r="C276" s="135" t="s">
        <v>539</v>
      </c>
      <c r="D276" s="135" t="s">
        <v>401</v>
      </c>
      <c r="E276" s="135" t="s">
        <v>395</v>
      </c>
      <c r="F276" s="135">
        <v>50.6</v>
      </c>
      <c r="G276" s="135">
        <v>9.3000000000000007</v>
      </c>
      <c r="H276" s="135" t="s">
        <v>259</v>
      </c>
      <c r="I276" s="135" t="s">
        <v>402</v>
      </c>
      <c r="K276" s="137" t="s">
        <v>540</v>
      </c>
      <c r="L276" s="141">
        <v>371.92705882352942</v>
      </c>
      <c r="M276" s="138">
        <v>19</v>
      </c>
      <c r="N276" s="140">
        <f t="shared" si="4"/>
        <v>27.400000000000006</v>
      </c>
      <c r="O276" s="135" t="s">
        <v>253</v>
      </c>
      <c r="P276" s="403">
        <v>32.529493491221103</v>
      </c>
      <c r="Q276" s="403">
        <v>32.814609748164898</v>
      </c>
      <c r="R276" s="403">
        <v>33.378155424980001</v>
      </c>
      <c r="S276" s="403">
        <v>34.309817755306902</v>
      </c>
      <c r="T276" s="403">
        <v>35.2328050298227</v>
      </c>
      <c r="U276" s="403">
        <v>35.783264832986198</v>
      </c>
      <c r="V276" s="403">
        <v>36.084118060073699</v>
      </c>
      <c r="W276" s="403">
        <v>0.90201243599922298</v>
      </c>
      <c r="X276" s="135" t="s">
        <v>254</v>
      </c>
    </row>
    <row r="277" spans="1:24" s="135" customFormat="1" ht="15" customHeight="1">
      <c r="A277" s="130" t="s">
        <v>5408</v>
      </c>
      <c r="B277" s="135" t="s">
        <v>576</v>
      </c>
      <c r="C277" s="135" t="s">
        <v>400</v>
      </c>
      <c r="D277" s="135" t="s">
        <v>401</v>
      </c>
      <c r="E277" s="135" t="s">
        <v>406</v>
      </c>
      <c r="F277" s="135">
        <v>50.6</v>
      </c>
      <c r="G277" s="135">
        <v>9.3000000000000007</v>
      </c>
      <c r="H277" s="135" t="s">
        <v>250</v>
      </c>
      <c r="I277" s="135" t="s">
        <v>402</v>
      </c>
      <c r="K277" s="135" t="s">
        <v>3107</v>
      </c>
      <c r="L277" s="141">
        <v>371.953137254902</v>
      </c>
      <c r="M277" s="138">
        <v>18.27</v>
      </c>
      <c r="N277" s="140">
        <f t="shared" si="4"/>
        <v>30.685000000000002</v>
      </c>
      <c r="O277" s="135" t="s">
        <v>261</v>
      </c>
      <c r="P277" s="403">
        <v>35.369557344140297</v>
      </c>
      <c r="Q277" s="403">
        <v>35.6857975137371</v>
      </c>
      <c r="R277" s="403">
        <v>36.3079703864301</v>
      </c>
      <c r="S277" s="403">
        <v>37.384153082517898</v>
      </c>
      <c r="T277" s="403">
        <v>38.475801439863197</v>
      </c>
      <c r="U277" s="403">
        <v>39.105149988535999</v>
      </c>
      <c r="V277" s="403">
        <v>39.465474325654903</v>
      </c>
      <c r="W277" s="403">
        <v>1.0442125902621</v>
      </c>
      <c r="X277" s="135" t="s">
        <v>257</v>
      </c>
    </row>
    <row r="278" spans="1:24" s="135" customFormat="1" ht="15" customHeight="1">
      <c r="A278" s="130" t="s">
        <v>5409</v>
      </c>
      <c r="B278" s="135" t="s">
        <v>577</v>
      </c>
      <c r="C278" s="135" t="s">
        <v>426</v>
      </c>
      <c r="D278" s="135" t="s">
        <v>401</v>
      </c>
      <c r="E278" s="135" t="s">
        <v>395</v>
      </c>
      <c r="F278" s="135">
        <v>50.6</v>
      </c>
      <c r="G278" s="135">
        <v>9.3000000000000007</v>
      </c>
      <c r="H278" s="135" t="s">
        <v>250</v>
      </c>
      <c r="I278" s="135" t="s">
        <v>402</v>
      </c>
      <c r="K278" s="135" t="s">
        <v>3107</v>
      </c>
      <c r="L278" s="141">
        <v>371.97052287581698</v>
      </c>
      <c r="M278" s="138">
        <v>18.53</v>
      </c>
      <c r="N278" s="140">
        <f t="shared" si="4"/>
        <v>29.515000000000001</v>
      </c>
      <c r="O278" s="135" t="s">
        <v>253</v>
      </c>
      <c r="P278" s="403">
        <v>34.300299457736401</v>
      </c>
      <c r="Q278" s="403">
        <v>34.631117077034503</v>
      </c>
      <c r="R278" s="403">
        <v>35.229028387242202</v>
      </c>
      <c r="S278" s="403">
        <v>36.2904099881642</v>
      </c>
      <c r="T278" s="403">
        <v>37.349136229702403</v>
      </c>
      <c r="U278" s="403">
        <v>37.949518372763897</v>
      </c>
      <c r="V278" s="403">
        <v>38.236626563903201</v>
      </c>
      <c r="W278" s="403">
        <v>1.0099480109138299</v>
      </c>
      <c r="X278" s="135" t="s">
        <v>254</v>
      </c>
    </row>
    <row r="279" spans="1:24" s="135" customFormat="1" ht="15" customHeight="1">
      <c r="A279" s="130" t="s">
        <v>5410</v>
      </c>
      <c r="B279" s="135" t="s">
        <v>578</v>
      </c>
      <c r="C279" s="135" t="s">
        <v>539</v>
      </c>
      <c r="D279" s="135" t="s">
        <v>401</v>
      </c>
      <c r="E279" s="135" t="s">
        <v>395</v>
      </c>
      <c r="F279" s="135">
        <v>50.6</v>
      </c>
      <c r="G279" s="135">
        <v>9.3000000000000007</v>
      </c>
      <c r="H279" s="135" t="s">
        <v>250</v>
      </c>
      <c r="I279" s="135" t="s">
        <v>402</v>
      </c>
      <c r="K279" s="137" t="s">
        <v>540</v>
      </c>
      <c r="L279" s="141">
        <v>372.0139869281046</v>
      </c>
      <c r="M279" s="138">
        <v>18.690000000000001</v>
      </c>
      <c r="N279" s="140">
        <f t="shared" si="4"/>
        <v>28.795000000000002</v>
      </c>
      <c r="O279" s="135" t="s">
        <v>261</v>
      </c>
      <c r="P279" s="403">
        <v>33.660330664293397</v>
      </c>
      <c r="Q279" s="403">
        <v>34.000245073297201</v>
      </c>
      <c r="R279" s="403">
        <v>34.616658147175301</v>
      </c>
      <c r="S279" s="403">
        <v>35.597397971789</v>
      </c>
      <c r="T279" s="403">
        <v>36.5990362539088</v>
      </c>
      <c r="U279" s="403">
        <v>37.1783189357281</v>
      </c>
      <c r="V279" s="403">
        <v>37.492451413065197</v>
      </c>
      <c r="W279" s="403">
        <v>0.96365618113589402</v>
      </c>
      <c r="X279" s="135" t="s">
        <v>254</v>
      </c>
    </row>
    <row r="280" spans="1:24" s="135" customFormat="1" ht="15" customHeight="1">
      <c r="A280" s="130" t="s">
        <v>5411</v>
      </c>
      <c r="B280" s="135" t="s">
        <v>579</v>
      </c>
      <c r="C280" s="135" t="s">
        <v>400</v>
      </c>
      <c r="D280" s="135" t="s">
        <v>401</v>
      </c>
      <c r="E280" s="135" t="s">
        <v>395</v>
      </c>
      <c r="F280" s="135">
        <v>50.6</v>
      </c>
      <c r="G280" s="135">
        <v>9.3000000000000007</v>
      </c>
      <c r="H280" s="135" t="s">
        <v>250</v>
      </c>
      <c r="I280" s="135" t="s">
        <v>402</v>
      </c>
      <c r="K280" s="135" t="s">
        <v>3107</v>
      </c>
      <c r="L280" s="141">
        <v>372.02267973856209</v>
      </c>
      <c r="M280" s="138">
        <v>17.809999999999999</v>
      </c>
      <c r="N280" s="140">
        <f t="shared" si="4"/>
        <v>32.75500000000001</v>
      </c>
      <c r="O280" s="135" t="s">
        <v>253</v>
      </c>
      <c r="P280" s="403">
        <v>37.068296867342497</v>
      </c>
      <c r="Q280" s="403">
        <v>37.4427286966799</v>
      </c>
      <c r="R280" s="403">
        <v>38.1382510783695</v>
      </c>
      <c r="S280" s="403">
        <v>39.327945266854798</v>
      </c>
      <c r="T280" s="403">
        <v>40.502452767448901</v>
      </c>
      <c r="U280" s="403">
        <v>41.2079918541559</v>
      </c>
      <c r="V280" s="403">
        <v>41.553202601470097</v>
      </c>
      <c r="W280" s="403">
        <v>1.1444719265677401</v>
      </c>
      <c r="X280" s="135" t="s">
        <v>257</v>
      </c>
    </row>
    <row r="281" spans="1:24" s="135" customFormat="1" ht="15" customHeight="1">
      <c r="A281" s="130" t="s">
        <v>5412</v>
      </c>
      <c r="B281" s="135" t="s">
        <v>580</v>
      </c>
      <c r="C281" s="135" t="s">
        <v>400</v>
      </c>
      <c r="D281" s="135" t="s">
        <v>401</v>
      </c>
      <c r="E281" s="135" t="s">
        <v>406</v>
      </c>
      <c r="F281" s="135">
        <v>50.6</v>
      </c>
      <c r="G281" s="135">
        <v>9.3000000000000007</v>
      </c>
      <c r="H281" s="135" t="s">
        <v>250</v>
      </c>
      <c r="I281" s="135" t="s">
        <v>402</v>
      </c>
      <c r="K281" s="135" t="s">
        <v>3107</v>
      </c>
      <c r="L281" s="141">
        <v>372.06614379084971</v>
      </c>
      <c r="M281" s="138">
        <v>17.86</v>
      </c>
      <c r="N281" s="140">
        <f t="shared" si="4"/>
        <v>32.53</v>
      </c>
      <c r="O281" s="135" t="s">
        <v>261</v>
      </c>
      <c r="P281" s="403">
        <v>36.936049477085298</v>
      </c>
      <c r="Q281" s="403">
        <v>37.2883360153117</v>
      </c>
      <c r="R281" s="403">
        <v>37.952224078055302</v>
      </c>
      <c r="S281" s="403">
        <v>39.111348316989698</v>
      </c>
      <c r="T281" s="403">
        <v>40.275460463014497</v>
      </c>
      <c r="U281" s="403">
        <v>40.9593982955369</v>
      </c>
      <c r="V281" s="403">
        <v>41.317753544254103</v>
      </c>
      <c r="W281" s="403">
        <v>1.12031946509189</v>
      </c>
      <c r="X281" s="135" t="s">
        <v>254</v>
      </c>
    </row>
    <row r="282" spans="1:24" s="135" customFormat="1" ht="15" customHeight="1">
      <c r="A282" s="130" t="s">
        <v>5413</v>
      </c>
      <c r="B282" s="135" t="s">
        <v>581</v>
      </c>
      <c r="C282" s="135" t="s">
        <v>393</v>
      </c>
      <c r="D282" s="135" t="s">
        <v>394</v>
      </c>
      <c r="E282" s="135" t="s">
        <v>395</v>
      </c>
      <c r="F282" s="135">
        <v>43.4</v>
      </c>
      <c r="G282" s="135">
        <v>3.4</v>
      </c>
      <c r="H282" s="135" t="s">
        <v>259</v>
      </c>
      <c r="I282" s="135" t="s">
        <v>402</v>
      </c>
      <c r="K282" s="135" t="s">
        <v>3108</v>
      </c>
      <c r="L282" s="141">
        <v>372.08352941176469</v>
      </c>
      <c r="M282" s="138">
        <v>18.03</v>
      </c>
      <c r="N282" s="140">
        <f t="shared" si="4"/>
        <v>31.765000000000001</v>
      </c>
      <c r="O282" s="135" t="s">
        <v>253</v>
      </c>
      <c r="P282" s="403">
        <v>36.258609009328701</v>
      </c>
      <c r="Q282" s="403">
        <v>36.5857709909479</v>
      </c>
      <c r="R282" s="403">
        <v>37.251967302568197</v>
      </c>
      <c r="S282" s="403">
        <v>38.384080486201398</v>
      </c>
      <c r="T282" s="403">
        <v>39.506515079104901</v>
      </c>
      <c r="U282" s="403">
        <v>40.177276342460999</v>
      </c>
      <c r="V282" s="403">
        <v>40.520887814080297</v>
      </c>
      <c r="W282" s="403">
        <v>1.0919913120749101</v>
      </c>
      <c r="X282" s="135" t="s">
        <v>254</v>
      </c>
    </row>
    <row r="283" spans="1:24" s="135" customFormat="1" ht="15" customHeight="1">
      <c r="A283" s="130" t="s">
        <v>5414</v>
      </c>
      <c r="B283" s="135" t="s">
        <v>582</v>
      </c>
      <c r="C283" s="135" t="s">
        <v>539</v>
      </c>
      <c r="D283" s="135" t="s">
        <v>401</v>
      </c>
      <c r="E283" s="135" t="s">
        <v>406</v>
      </c>
      <c r="F283" s="135">
        <v>50.6</v>
      </c>
      <c r="G283" s="135">
        <v>9.3000000000000007</v>
      </c>
      <c r="H283" s="135" t="s">
        <v>250</v>
      </c>
      <c r="I283" s="135" t="s">
        <v>402</v>
      </c>
      <c r="K283" s="137" t="s">
        <v>540</v>
      </c>
      <c r="L283" s="141">
        <v>372.08352941176469</v>
      </c>
      <c r="M283" s="138">
        <v>18.899999999999999</v>
      </c>
      <c r="N283" s="140">
        <f t="shared" si="4"/>
        <v>27.850000000000009</v>
      </c>
      <c r="O283" s="135" t="s">
        <v>253</v>
      </c>
      <c r="P283" s="403">
        <v>32.875223426729697</v>
      </c>
      <c r="Q283" s="403">
        <v>33.184684140809402</v>
      </c>
      <c r="R283" s="403">
        <v>33.768222005489598</v>
      </c>
      <c r="S283" s="403">
        <v>34.722442806170498</v>
      </c>
      <c r="T283" s="403">
        <v>35.677565934846903</v>
      </c>
      <c r="U283" s="403">
        <v>36.292558797146398</v>
      </c>
      <c r="V283" s="403">
        <v>36.559763049824703</v>
      </c>
      <c r="W283" s="403">
        <v>0.93213852902944405</v>
      </c>
      <c r="X283" s="135" t="s">
        <v>254</v>
      </c>
    </row>
    <row r="284" spans="1:24" s="135" customFormat="1" ht="15" customHeight="1">
      <c r="A284" s="130" t="s">
        <v>5415</v>
      </c>
      <c r="B284" s="135" t="s">
        <v>583</v>
      </c>
      <c r="C284" s="135" t="s">
        <v>400</v>
      </c>
      <c r="D284" s="135" t="s">
        <v>401</v>
      </c>
      <c r="E284" s="135" t="s">
        <v>395</v>
      </c>
      <c r="F284" s="135">
        <v>50.6</v>
      </c>
      <c r="G284" s="135">
        <v>9.3000000000000007</v>
      </c>
      <c r="H284" s="135" t="s">
        <v>250</v>
      </c>
      <c r="I284" s="135" t="s">
        <v>402</v>
      </c>
      <c r="K284" s="135" t="s">
        <v>3107</v>
      </c>
      <c r="L284" s="141">
        <v>372.10960784313727</v>
      </c>
      <c r="M284" s="138">
        <v>17.149999999999999</v>
      </c>
      <c r="N284" s="140">
        <f t="shared" si="4"/>
        <v>35.725000000000009</v>
      </c>
      <c r="O284" s="135" t="s">
        <v>253</v>
      </c>
      <c r="P284" s="403">
        <v>39.622866077654997</v>
      </c>
      <c r="Q284" s="403">
        <v>40.026323358508201</v>
      </c>
      <c r="R284" s="403">
        <v>40.781607300449302</v>
      </c>
      <c r="S284" s="403">
        <v>42.106184019980901</v>
      </c>
      <c r="T284" s="403">
        <v>43.429243592470698</v>
      </c>
      <c r="U284" s="403">
        <v>44.2139665276679</v>
      </c>
      <c r="V284" s="403">
        <v>44.6519096558009</v>
      </c>
      <c r="W284" s="403">
        <v>1.27235751228157</v>
      </c>
      <c r="X284" s="135" t="s">
        <v>257</v>
      </c>
    </row>
    <row r="285" spans="1:24" s="135" customFormat="1" ht="15" customHeight="1">
      <c r="A285" s="130" t="s">
        <v>5416</v>
      </c>
      <c r="B285" s="135" t="s">
        <v>584</v>
      </c>
      <c r="C285" s="135" t="s">
        <v>400</v>
      </c>
      <c r="D285" s="135" t="s">
        <v>401</v>
      </c>
      <c r="E285" s="135" t="s">
        <v>406</v>
      </c>
      <c r="F285" s="135">
        <v>50.6</v>
      </c>
      <c r="G285" s="135">
        <v>9.3000000000000007</v>
      </c>
      <c r="H285" s="135" t="s">
        <v>250</v>
      </c>
      <c r="I285" s="135" t="s">
        <v>402</v>
      </c>
      <c r="K285" s="135" t="s">
        <v>3107</v>
      </c>
      <c r="L285" s="141">
        <v>372.16176470588238</v>
      </c>
      <c r="M285" s="138">
        <v>17.329999999999998</v>
      </c>
      <c r="N285" s="140">
        <f t="shared" si="4"/>
        <v>34.91500000000002</v>
      </c>
      <c r="O285" s="135" t="s">
        <v>261</v>
      </c>
      <c r="P285" s="403">
        <v>38.910781181820099</v>
      </c>
      <c r="Q285" s="403">
        <v>39.316425350813702</v>
      </c>
      <c r="R285" s="403">
        <v>40.079029554708299</v>
      </c>
      <c r="S285" s="403">
        <v>41.354236676920401</v>
      </c>
      <c r="T285" s="403">
        <v>42.623819191825902</v>
      </c>
      <c r="U285" s="403">
        <v>43.391776396218397</v>
      </c>
      <c r="V285" s="403">
        <v>43.748013829877799</v>
      </c>
      <c r="W285" s="403">
        <v>1.2357387340628201</v>
      </c>
      <c r="X285" s="135" t="s">
        <v>257</v>
      </c>
    </row>
    <row r="286" spans="1:24" s="135" customFormat="1" ht="15" customHeight="1">
      <c r="A286" s="130" t="s">
        <v>5417</v>
      </c>
      <c r="B286" s="135" t="s">
        <v>585</v>
      </c>
      <c r="C286" s="135" t="s">
        <v>539</v>
      </c>
      <c r="D286" s="135" t="s">
        <v>401</v>
      </c>
      <c r="E286" s="135" t="s">
        <v>406</v>
      </c>
      <c r="F286" s="135">
        <v>50.6</v>
      </c>
      <c r="G286" s="135">
        <v>9.3000000000000007</v>
      </c>
      <c r="H286" s="135" t="s">
        <v>259</v>
      </c>
      <c r="I286" s="135" t="s">
        <v>402</v>
      </c>
      <c r="K286" s="137" t="s">
        <v>540</v>
      </c>
      <c r="L286" s="141">
        <v>372.19653594771239</v>
      </c>
      <c r="M286" s="138">
        <v>18.399999999999999</v>
      </c>
      <c r="N286" s="140">
        <f t="shared" si="4"/>
        <v>30.100000000000009</v>
      </c>
      <c r="O286" s="135" t="s">
        <v>261</v>
      </c>
      <c r="P286" s="403">
        <v>34.8258095234698</v>
      </c>
      <c r="Q286" s="403">
        <v>35.115208318963703</v>
      </c>
      <c r="R286" s="403">
        <v>35.7505903954563</v>
      </c>
      <c r="S286" s="403">
        <v>36.8086055699236</v>
      </c>
      <c r="T286" s="403">
        <v>37.856929337684001</v>
      </c>
      <c r="U286" s="403">
        <v>38.485483259800098</v>
      </c>
      <c r="V286" s="403">
        <v>38.788434214370596</v>
      </c>
      <c r="W286" s="403">
        <v>1.01860274042583</v>
      </c>
      <c r="X286" s="135" t="s">
        <v>254</v>
      </c>
    </row>
    <row r="287" spans="1:24" s="135" customFormat="1" ht="15" customHeight="1">
      <c r="A287" s="130" t="s">
        <v>5418</v>
      </c>
      <c r="B287" s="135" t="s">
        <v>586</v>
      </c>
      <c r="C287" s="135" t="s">
        <v>400</v>
      </c>
      <c r="D287" s="135" t="s">
        <v>401</v>
      </c>
      <c r="E287" s="135" t="s">
        <v>395</v>
      </c>
      <c r="F287" s="135">
        <v>50.6</v>
      </c>
      <c r="G287" s="135">
        <v>9.3000000000000007</v>
      </c>
      <c r="H287" s="135" t="s">
        <v>250</v>
      </c>
      <c r="I287" s="135" t="s">
        <v>402</v>
      </c>
      <c r="K287" s="135" t="s">
        <v>3107</v>
      </c>
      <c r="L287" s="141">
        <v>372.21392156862748</v>
      </c>
      <c r="M287" s="138">
        <v>17.690000000000001</v>
      </c>
      <c r="N287" s="140">
        <f t="shared" si="4"/>
        <v>33.295000000000002</v>
      </c>
      <c r="O287" s="135" t="s">
        <v>253</v>
      </c>
      <c r="P287" s="403">
        <v>37.536818228212802</v>
      </c>
      <c r="Q287" s="403">
        <v>37.900598297235</v>
      </c>
      <c r="R287" s="403">
        <v>38.613195374457199</v>
      </c>
      <c r="S287" s="403">
        <v>39.814142041743096</v>
      </c>
      <c r="T287" s="403">
        <v>41.004600686981199</v>
      </c>
      <c r="U287" s="403">
        <v>41.678729576601903</v>
      </c>
      <c r="V287" s="403">
        <v>42.045633436583898</v>
      </c>
      <c r="W287" s="403">
        <v>1.1553041561465001</v>
      </c>
      <c r="X287" s="135" t="s">
        <v>257</v>
      </c>
    </row>
    <row r="288" spans="1:24" s="135" customFormat="1" ht="15" customHeight="1">
      <c r="A288" s="130" t="s">
        <v>5419</v>
      </c>
      <c r="B288" s="135" t="s">
        <v>587</v>
      </c>
      <c r="C288" s="135" t="s">
        <v>426</v>
      </c>
      <c r="D288" s="135" t="s">
        <v>401</v>
      </c>
      <c r="E288" s="135" t="s">
        <v>395</v>
      </c>
      <c r="F288" s="135">
        <v>50.6</v>
      </c>
      <c r="G288" s="135">
        <v>9.3000000000000007</v>
      </c>
      <c r="H288" s="135" t="s">
        <v>250</v>
      </c>
      <c r="I288" s="135" t="s">
        <v>402</v>
      </c>
      <c r="K288" s="137" t="s">
        <v>540</v>
      </c>
      <c r="L288" s="141">
        <v>372.2409675925926</v>
      </c>
      <c r="M288" s="138">
        <v>18.43</v>
      </c>
      <c r="N288" s="140">
        <f t="shared" si="4"/>
        <v>29.965000000000003</v>
      </c>
      <c r="O288" s="135" t="s">
        <v>253</v>
      </c>
      <c r="P288" s="403">
        <v>34.712767540409303</v>
      </c>
      <c r="Q288" s="403">
        <v>35.022864226998799</v>
      </c>
      <c r="R288" s="403">
        <v>35.652889864124496</v>
      </c>
      <c r="S288" s="403">
        <v>36.708666475053498</v>
      </c>
      <c r="T288" s="403">
        <v>37.761405509623501</v>
      </c>
      <c r="U288" s="403">
        <v>38.350056658584897</v>
      </c>
      <c r="V288" s="403">
        <v>38.700244121685202</v>
      </c>
      <c r="W288" s="403">
        <v>1.0109554118017099</v>
      </c>
      <c r="X288" s="135" t="s">
        <v>257</v>
      </c>
    </row>
    <row r="289" spans="1:24" s="135" customFormat="1" ht="15" customHeight="1">
      <c r="A289" s="130" t="s">
        <v>5420</v>
      </c>
      <c r="B289" s="135" t="s">
        <v>588</v>
      </c>
      <c r="C289" s="135" t="s">
        <v>426</v>
      </c>
      <c r="D289" s="135" t="s">
        <v>401</v>
      </c>
      <c r="E289" s="135" t="s">
        <v>406</v>
      </c>
      <c r="F289" s="135">
        <v>50.6</v>
      </c>
      <c r="G289" s="135">
        <v>9.3000000000000007</v>
      </c>
      <c r="H289" s="135" t="s">
        <v>259</v>
      </c>
      <c r="I289" s="135" t="s">
        <v>402</v>
      </c>
      <c r="K289" s="137" t="s">
        <v>540</v>
      </c>
      <c r="L289" s="141">
        <v>372.24193518518518</v>
      </c>
      <c r="M289" s="142">
        <v>18</v>
      </c>
      <c r="N289" s="140">
        <f t="shared" si="4"/>
        <v>31.900000000000006</v>
      </c>
      <c r="O289" s="135" t="s">
        <v>261</v>
      </c>
      <c r="P289" s="403">
        <v>36.375866068153996</v>
      </c>
      <c r="Q289" s="403">
        <v>36.706335038116698</v>
      </c>
      <c r="R289" s="403">
        <v>37.365397826940402</v>
      </c>
      <c r="S289" s="403">
        <v>38.505291956327397</v>
      </c>
      <c r="T289" s="403">
        <v>39.641376452339998</v>
      </c>
      <c r="U289" s="403">
        <v>40.322964274000803</v>
      </c>
      <c r="V289" s="403">
        <v>40.649676253170703</v>
      </c>
      <c r="W289" s="403">
        <v>1.0948432714115699</v>
      </c>
      <c r="X289" s="135" t="s">
        <v>257</v>
      </c>
    </row>
    <row r="290" spans="1:24" s="135" customFormat="1" ht="15" customHeight="1">
      <c r="A290" s="130" t="s">
        <v>5421</v>
      </c>
      <c r="B290" s="135" t="s">
        <v>589</v>
      </c>
      <c r="C290" s="135" t="s">
        <v>426</v>
      </c>
      <c r="D290" s="135" t="s">
        <v>401</v>
      </c>
      <c r="E290" s="135" t="s">
        <v>395</v>
      </c>
      <c r="F290" s="135">
        <v>50.6</v>
      </c>
      <c r="G290" s="135">
        <v>9.3000000000000007</v>
      </c>
      <c r="H290" s="135" t="s">
        <v>250</v>
      </c>
      <c r="I290" s="135" t="s">
        <v>402</v>
      </c>
      <c r="K290" s="137" t="s">
        <v>540</v>
      </c>
      <c r="L290" s="141">
        <v>372.24290277777777</v>
      </c>
      <c r="M290" s="142">
        <v>18.2</v>
      </c>
      <c r="N290" s="140">
        <f t="shared" si="4"/>
        <v>31.000000000000014</v>
      </c>
      <c r="O290" s="135" t="s">
        <v>261</v>
      </c>
      <c r="P290" s="403">
        <v>35.6219273402439</v>
      </c>
      <c r="Q290" s="403">
        <v>35.927272535759698</v>
      </c>
      <c r="R290" s="403">
        <v>36.562343502725597</v>
      </c>
      <c r="S290" s="403">
        <v>37.673471271623796</v>
      </c>
      <c r="T290" s="403">
        <v>38.765752322110401</v>
      </c>
      <c r="U290" s="403">
        <v>39.424600255911002</v>
      </c>
      <c r="V290" s="403">
        <v>39.738701687450003</v>
      </c>
      <c r="W290" s="403">
        <v>1.0615333464319301</v>
      </c>
      <c r="X290" s="135" t="s">
        <v>254</v>
      </c>
    </row>
    <row r="291" spans="1:24" s="135" customFormat="1" ht="15" customHeight="1">
      <c r="A291" s="130" t="s">
        <v>5422</v>
      </c>
      <c r="B291" s="135" t="s">
        <v>590</v>
      </c>
      <c r="C291" s="135" t="s">
        <v>539</v>
      </c>
      <c r="D291" s="135" t="s">
        <v>401</v>
      </c>
      <c r="E291" s="135" t="s">
        <v>395</v>
      </c>
      <c r="F291" s="135">
        <v>50.6</v>
      </c>
      <c r="G291" s="135">
        <v>9.3000000000000007</v>
      </c>
      <c r="H291" s="135" t="s">
        <v>250</v>
      </c>
      <c r="I291" s="135" t="s">
        <v>402</v>
      </c>
      <c r="K291" s="137" t="s">
        <v>540</v>
      </c>
      <c r="L291" s="141">
        <v>372.25935185185182</v>
      </c>
      <c r="M291" s="138">
        <v>18.5</v>
      </c>
      <c r="N291" s="140">
        <f t="shared" si="4"/>
        <v>29.650000000000006</v>
      </c>
      <c r="O291" s="135" t="s">
        <v>261</v>
      </c>
      <c r="P291" s="403">
        <v>34.445336996012102</v>
      </c>
      <c r="Q291" s="403">
        <v>34.764642984487701</v>
      </c>
      <c r="R291" s="403">
        <v>35.369425929938402</v>
      </c>
      <c r="S291" s="403">
        <v>36.407100117739802</v>
      </c>
      <c r="T291" s="403">
        <v>37.458667778632403</v>
      </c>
      <c r="U291" s="403">
        <v>38.090092284381598</v>
      </c>
      <c r="V291" s="403">
        <v>38.404283156497399</v>
      </c>
      <c r="W291" s="403">
        <v>1.00676449654892</v>
      </c>
      <c r="X291" s="135" t="s">
        <v>254</v>
      </c>
    </row>
    <row r="292" spans="1:24" s="135" customFormat="1" ht="15" customHeight="1">
      <c r="A292" s="130" t="s">
        <v>5423</v>
      </c>
      <c r="B292" s="135" t="s">
        <v>591</v>
      </c>
      <c r="C292" s="135" t="s">
        <v>400</v>
      </c>
      <c r="D292" s="135" t="s">
        <v>401</v>
      </c>
      <c r="E292" s="135" t="s">
        <v>406</v>
      </c>
      <c r="F292" s="135">
        <v>50.6</v>
      </c>
      <c r="G292" s="135">
        <v>9.3000000000000007</v>
      </c>
      <c r="H292" s="135" t="s">
        <v>250</v>
      </c>
      <c r="I292" s="135" t="s">
        <v>592</v>
      </c>
      <c r="K292" s="137" t="s">
        <v>593</v>
      </c>
      <c r="L292" s="141">
        <v>372.33675925925928</v>
      </c>
      <c r="M292" s="138">
        <v>17.600000000000001</v>
      </c>
      <c r="N292" s="140">
        <f t="shared" si="4"/>
        <v>33.700000000000003</v>
      </c>
      <c r="O292" s="135" t="s">
        <v>253</v>
      </c>
      <c r="P292" s="403">
        <v>37.975665808754798</v>
      </c>
      <c r="Q292" s="403">
        <v>38.304758789359497</v>
      </c>
      <c r="R292" s="403">
        <v>39.015328958521998</v>
      </c>
      <c r="S292" s="403">
        <v>40.2212544972095</v>
      </c>
      <c r="T292" s="403">
        <v>41.444626277502302</v>
      </c>
      <c r="U292" s="403">
        <v>42.1733583863668</v>
      </c>
      <c r="V292" s="403">
        <v>42.549141105660098</v>
      </c>
      <c r="W292" s="403">
        <v>1.17169851429062</v>
      </c>
      <c r="X292" s="135" t="s">
        <v>257</v>
      </c>
    </row>
    <row r="293" spans="1:24" s="135" customFormat="1" ht="15" customHeight="1">
      <c r="A293" s="130" t="s">
        <v>5424</v>
      </c>
      <c r="B293" s="135" t="s">
        <v>594</v>
      </c>
      <c r="C293" s="135" t="s">
        <v>393</v>
      </c>
      <c r="D293" s="135" t="s">
        <v>394</v>
      </c>
      <c r="E293" s="135" t="s">
        <v>395</v>
      </c>
      <c r="F293" s="135">
        <v>43.4</v>
      </c>
      <c r="G293" s="135">
        <v>3.4</v>
      </c>
      <c r="H293" s="135" t="s">
        <v>259</v>
      </c>
      <c r="I293" s="135" t="s">
        <v>592</v>
      </c>
      <c r="K293" s="135" t="s">
        <v>595</v>
      </c>
      <c r="L293" s="141">
        <v>372.37546296296296</v>
      </c>
      <c r="M293" s="138">
        <v>17.47</v>
      </c>
      <c r="N293" s="140">
        <f t="shared" si="4"/>
        <v>34.285000000000011</v>
      </c>
      <c r="O293" s="135" t="s">
        <v>253</v>
      </c>
      <c r="P293" s="403">
        <v>38.421344513747897</v>
      </c>
      <c r="Q293" s="403">
        <v>38.794137389306798</v>
      </c>
      <c r="R293" s="403">
        <v>39.546384969999501</v>
      </c>
      <c r="S293" s="403">
        <v>40.783502152718597</v>
      </c>
      <c r="T293" s="403">
        <v>42.034915958869199</v>
      </c>
      <c r="U293" s="403">
        <v>42.780395794833296</v>
      </c>
      <c r="V293" s="403">
        <v>43.137999527657698</v>
      </c>
      <c r="W293" s="403">
        <v>1.2059559244990801</v>
      </c>
      <c r="X293" s="135" t="s">
        <v>254</v>
      </c>
    </row>
    <row r="294" spans="1:24" s="135" customFormat="1" ht="15" customHeight="1">
      <c r="A294" s="130" t="s">
        <v>5425</v>
      </c>
      <c r="B294" s="135" t="s">
        <v>596</v>
      </c>
      <c r="C294" s="135" t="s">
        <v>400</v>
      </c>
      <c r="D294" s="135" t="s">
        <v>401</v>
      </c>
      <c r="E294" s="135" t="s">
        <v>406</v>
      </c>
      <c r="F294" s="135">
        <v>50.6</v>
      </c>
      <c r="G294" s="135">
        <v>9.3000000000000007</v>
      </c>
      <c r="H294" s="135" t="s">
        <v>250</v>
      </c>
      <c r="I294" s="135" t="s">
        <v>592</v>
      </c>
      <c r="K294" s="137" t="s">
        <v>593</v>
      </c>
      <c r="L294" s="141">
        <v>372.37546296296296</v>
      </c>
      <c r="M294" s="138">
        <v>17.89</v>
      </c>
      <c r="N294" s="140">
        <f t="shared" si="4"/>
        <v>32.39500000000001</v>
      </c>
      <c r="O294" s="135" t="s">
        <v>253</v>
      </c>
      <c r="P294" s="403">
        <v>36.816928556425999</v>
      </c>
      <c r="Q294" s="403">
        <v>37.1508808335143</v>
      </c>
      <c r="R294" s="403">
        <v>37.826511293481303</v>
      </c>
      <c r="S294" s="403">
        <v>38.997157739714297</v>
      </c>
      <c r="T294" s="403">
        <v>40.118439238193403</v>
      </c>
      <c r="U294" s="403">
        <v>40.8241394754006</v>
      </c>
      <c r="V294" s="403">
        <v>41.222358697371803</v>
      </c>
      <c r="W294" s="403">
        <v>1.11652833331754</v>
      </c>
      <c r="X294" s="135" t="s">
        <v>257</v>
      </c>
    </row>
    <row r="295" spans="1:24" s="135" customFormat="1" ht="15" customHeight="1">
      <c r="A295" s="130" t="s">
        <v>5426</v>
      </c>
      <c r="B295" s="135" t="s">
        <v>597</v>
      </c>
      <c r="C295" s="135" t="s">
        <v>426</v>
      </c>
      <c r="D295" s="135" t="s">
        <v>401</v>
      </c>
      <c r="E295" s="135" t="s">
        <v>406</v>
      </c>
      <c r="F295" s="135">
        <v>50.6</v>
      </c>
      <c r="G295" s="135">
        <v>9.3000000000000007</v>
      </c>
      <c r="H295" s="135" t="s">
        <v>259</v>
      </c>
      <c r="I295" s="135" t="s">
        <v>592</v>
      </c>
      <c r="K295" s="137" t="s">
        <v>593</v>
      </c>
      <c r="L295" s="141">
        <v>372.42384259259262</v>
      </c>
      <c r="M295" s="138">
        <v>18.86</v>
      </c>
      <c r="N295" s="140">
        <f t="shared" si="4"/>
        <v>28.03</v>
      </c>
      <c r="O295" s="135" t="s">
        <v>261</v>
      </c>
      <c r="P295" s="403">
        <v>33.077270455060201</v>
      </c>
      <c r="Q295" s="403">
        <v>33.326477756577397</v>
      </c>
      <c r="R295" s="403">
        <v>33.9060899565388</v>
      </c>
      <c r="S295" s="403">
        <v>34.8782633455141</v>
      </c>
      <c r="T295" s="403">
        <v>35.842204368897903</v>
      </c>
      <c r="U295" s="403">
        <v>36.371594013218498</v>
      </c>
      <c r="V295" s="403">
        <v>36.638430426080397</v>
      </c>
      <c r="W295" s="403">
        <v>0.92187631972411599</v>
      </c>
      <c r="X295" s="135" t="s">
        <v>254</v>
      </c>
    </row>
    <row r="296" spans="1:24" s="135" customFormat="1" ht="15" customHeight="1">
      <c r="A296" s="130" t="s">
        <v>5427</v>
      </c>
      <c r="B296" s="135" t="s">
        <v>598</v>
      </c>
      <c r="C296" s="135" t="s">
        <v>400</v>
      </c>
      <c r="D296" s="135" t="s">
        <v>401</v>
      </c>
      <c r="E296" s="135" t="s">
        <v>406</v>
      </c>
      <c r="F296" s="135">
        <v>50.6</v>
      </c>
      <c r="G296" s="135">
        <v>9.3000000000000007</v>
      </c>
      <c r="H296" s="135" t="s">
        <v>250</v>
      </c>
      <c r="I296" s="135" t="s">
        <v>592</v>
      </c>
      <c r="K296" s="137" t="s">
        <v>593</v>
      </c>
      <c r="L296" s="141">
        <v>372.4335185185185</v>
      </c>
      <c r="M296" s="138">
        <v>17.22</v>
      </c>
      <c r="N296" s="140">
        <f t="shared" si="4"/>
        <v>35.410000000000011</v>
      </c>
      <c r="O296" s="135" t="s">
        <v>253</v>
      </c>
      <c r="P296" s="403">
        <v>39.376672040333602</v>
      </c>
      <c r="Q296" s="403">
        <v>39.776002348905301</v>
      </c>
      <c r="R296" s="403">
        <v>40.535735362365699</v>
      </c>
      <c r="S296" s="403">
        <v>41.817524823931699</v>
      </c>
      <c r="T296" s="403">
        <v>43.0826050169062</v>
      </c>
      <c r="U296" s="403">
        <v>43.841589784918298</v>
      </c>
      <c r="V296" s="403">
        <v>44.2818698053877</v>
      </c>
      <c r="W296" s="403">
        <v>1.24378845794982</v>
      </c>
      <c r="X296" s="135" t="s">
        <v>254</v>
      </c>
    </row>
    <row r="297" spans="1:24" s="135" customFormat="1" ht="15" customHeight="1">
      <c r="A297" s="130" t="s">
        <v>5428</v>
      </c>
      <c r="B297" s="135" t="s">
        <v>599</v>
      </c>
      <c r="C297" s="135" t="s">
        <v>400</v>
      </c>
      <c r="D297" s="135" t="s">
        <v>401</v>
      </c>
      <c r="E297" s="135" t="s">
        <v>395</v>
      </c>
      <c r="F297" s="135">
        <v>50.6</v>
      </c>
      <c r="G297" s="135">
        <v>9.3000000000000007</v>
      </c>
      <c r="H297" s="135" t="s">
        <v>259</v>
      </c>
      <c r="I297" s="135" t="s">
        <v>592</v>
      </c>
      <c r="K297" s="137" t="s">
        <v>593</v>
      </c>
      <c r="L297" s="141">
        <v>372.58833333333337</v>
      </c>
      <c r="M297" s="138">
        <v>17.45</v>
      </c>
      <c r="N297" s="140">
        <f t="shared" si="4"/>
        <v>34.375000000000014</v>
      </c>
      <c r="O297" s="135" t="s">
        <v>261</v>
      </c>
      <c r="P297" s="403">
        <v>38.461894488144999</v>
      </c>
      <c r="Q297" s="403">
        <v>38.861260520888997</v>
      </c>
      <c r="R297" s="403">
        <v>39.596421831959702</v>
      </c>
      <c r="S297" s="403">
        <v>40.8555483334681</v>
      </c>
      <c r="T297" s="403">
        <v>42.119960393044899</v>
      </c>
      <c r="U297" s="403">
        <v>42.814928153849301</v>
      </c>
      <c r="V297" s="403">
        <v>43.216983071602399</v>
      </c>
      <c r="W297" s="403">
        <v>1.2142983104535301</v>
      </c>
      <c r="X297" s="135" t="s">
        <v>254</v>
      </c>
    </row>
    <row r="298" spans="1:24" s="135" customFormat="1" ht="15" customHeight="1">
      <c r="A298" s="130" t="s">
        <v>5429</v>
      </c>
      <c r="B298" s="135" t="s">
        <v>600</v>
      </c>
      <c r="C298" s="135" t="s">
        <v>393</v>
      </c>
      <c r="D298" s="135" t="s">
        <v>394</v>
      </c>
      <c r="E298" s="135" t="s">
        <v>406</v>
      </c>
      <c r="F298" s="135">
        <v>43.4</v>
      </c>
      <c r="G298" s="135">
        <v>3.4</v>
      </c>
      <c r="H298" s="135" t="s">
        <v>259</v>
      </c>
      <c r="I298" s="135" t="s">
        <v>592</v>
      </c>
      <c r="K298" s="135" t="s">
        <v>595</v>
      </c>
      <c r="L298" s="141">
        <v>372.74314814814812</v>
      </c>
      <c r="M298" s="138">
        <v>16.89</v>
      </c>
      <c r="N298" s="140">
        <f t="shared" si="4"/>
        <v>36.89500000000001</v>
      </c>
      <c r="O298" s="135" t="s">
        <v>253</v>
      </c>
      <c r="P298" s="403">
        <v>40.590039080030301</v>
      </c>
      <c r="Q298" s="403">
        <v>41.0284173640486</v>
      </c>
      <c r="R298" s="403">
        <v>41.817521333738704</v>
      </c>
      <c r="S298" s="403">
        <v>43.213604291890498</v>
      </c>
      <c r="T298" s="403">
        <v>44.594456496817799</v>
      </c>
      <c r="U298" s="403">
        <v>45.401564883131698</v>
      </c>
      <c r="V298" s="403">
        <v>45.8168273571914</v>
      </c>
      <c r="W298" s="403">
        <v>1.3356293674221</v>
      </c>
      <c r="X298" s="135" t="s">
        <v>257</v>
      </c>
    </row>
    <row r="299" spans="1:24" s="135" customFormat="1" ht="15" customHeight="1">
      <c r="A299" s="130" t="s">
        <v>5430</v>
      </c>
      <c r="B299" s="135" t="s">
        <v>601</v>
      </c>
      <c r="C299" s="135" t="s">
        <v>539</v>
      </c>
      <c r="D299" s="135" t="s">
        <v>401</v>
      </c>
      <c r="E299" s="135" t="s">
        <v>395</v>
      </c>
      <c r="F299" s="135">
        <v>50.6</v>
      </c>
      <c r="G299" s="135">
        <v>9.3000000000000007</v>
      </c>
      <c r="H299" s="135" t="s">
        <v>259</v>
      </c>
      <c r="I299" s="135" t="s">
        <v>592</v>
      </c>
      <c r="K299" s="137" t="s">
        <v>593</v>
      </c>
      <c r="L299" s="141">
        <v>372.75282407407406</v>
      </c>
      <c r="M299" s="138">
        <v>18.52</v>
      </c>
      <c r="N299" s="140">
        <f t="shared" si="4"/>
        <v>29.560000000000002</v>
      </c>
      <c r="O299" s="135" t="s">
        <v>253</v>
      </c>
      <c r="P299" s="403">
        <v>34.3637228771357</v>
      </c>
      <c r="Q299" s="403">
        <v>34.686178510478904</v>
      </c>
      <c r="R299" s="403">
        <v>35.309869164955202</v>
      </c>
      <c r="S299" s="403">
        <v>36.329255335413599</v>
      </c>
      <c r="T299" s="403">
        <v>37.355429335731898</v>
      </c>
      <c r="U299" s="403">
        <v>37.947865869856201</v>
      </c>
      <c r="V299" s="403">
        <v>38.234404319686</v>
      </c>
      <c r="W299" s="403">
        <v>0.99103108750625402</v>
      </c>
      <c r="X299" s="135" t="s">
        <v>254</v>
      </c>
    </row>
    <row r="300" spans="1:24" s="135" customFormat="1" ht="15" customHeight="1">
      <c r="A300" s="130" t="s">
        <v>5431</v>
      </c>
      <c r="B300" s="135" t="s">
        <v>602</v>
      </c>
      <c r="C300" s="135" t="s">
        <v>426</v>
      </c>
      <c r="D300" s="135" t="s">
        <v>401</v>
      </c>
      <c r="E300" s="135" t="s">
        <v>406</v>
      </c>
      <c r="F300" s="135">
        <v>50.6</v>
      </c>
      <c r="G300" s="135">
        <v>9.3000000000000007</v>
      </c>
      <c r="H300" s="135" t="s">
        <v>250</v>
      </c>
      <c r="I300" s="135" t="s">
        <v>592</v>
      </c>
      <c r="K300" s="137" t="s">
        <v>593</v>
      </c>
      <c r="L300" s="141">
        <v>372.80120370370372</v>
      </c>
      <c r="M300" s="138">
        <v>18.3</v>
      </c>
      <c r="N300" s="140">
        <f t="shared" si="4"/>
        <v>30.549999999999997</v>
      </c>
      <c r="O300" s="135" t="s">
        <v>253</v>
      </c>
      <c r="P300" s="403">
        <v>35.247427102206103</v>
      </c>
      <c r="Q300" s="403">
        <v>35.561276474757399</v>
      </c>
      <c r="R300" s="403">
        <v>36.177592956576397</v>
      </c>
      <c r="S300" s="403">
        <v>37.266076752053898</v>
      </c>
      <c r="T300" s="403">
        <v>38.343827364765602</v>
      </c>
      <c r="U300" s="403">
        <v>38.973596081177497</v>
      </c>
      <c r="V300" s="403">
        <v>39.304473687895801</v>
      </c>
      <c r="W300" s="403">
        <v>1.0395401531308099</v>
      </c>
      <c r="X300" s="135" t="s">
        <v>254</v>
      </c>
    </row>
    <row r="301" spans="1:24" s="135" customFormat="1" ht="15" customHeight="1">
      <c r="A301" s="130" t="s">
        <v>5432</v>
      </c>
      <c r="B301" s="135" t="s">
        <v>603</v>
      </c>
      <c r="C301" s="135" t="s">
        <v>400</v>
      </c>
      <c r="D301" s="135" t="s">
        <v>401</v>
      </c>
      <c r="E301" s="135" t="s">
        <v>395</v>
      </c>
      <c r="F301" s="135">
        <v>50.6</v>
      </c>
      <c r="G301" s="135">
        <v>9.3000000000000007</v>
      </c>
      <c r="H301" s="135" t="s">
        <v>250</v>
      </c>
      <c r="I301" s="135" t="s">
        <v>592</v>
      </c>
      <c r="K301" s="137" t="s">
        <v>593</v>
      </c>
      <c r="L301" s="141">
        <v>372.80120370370372</v>
      </c>
      <c r="M301" s="138">
        <v>17.57</v>
      </c>
      <c r="N301" s="140">
        <f t="shared" si="4"/>
        <v>33.835000000000008</v>
      </c>
      <c r="O301" s="135" t="s">
        <v>253</v>
      </c>
      <c r="P301" s="403">
        <v>37.990038107038004</v>
      </c>
      <c r="Q301" s="403">
        <v>38.3355306656265</v>
      </c>
      <c r="R301" s="403">
        <v>39.090384285572398</v>
      </c>
      <c r="S301" s="403">
        <v>40.320165259518099</v>
      </c>
      <c r="T301" s="403">
        <v>41.550741206001298</v>
      </c>
      <c r="U301" s="403">
        <v>42.252999300872702</v>
      </c>
      <c r="V301" s="403">
        <v>42.646561958276699</v>
      </c>
      <c r="W301" s="403">
        <v>1.1874598380534001</v>
      </c>
      <c r="X301" s="135" t="s">
        <v>254</v>
      </c>
    </row>
    <row r="302" spans="1:24" s="135" customFormat="1" ht="15" customHeight="1">
      <c r="A302" s="130" t="s">
        <v>5433</v>
      </c>
      <c r="B302" s="135" t="s">
        <v>604</v>
      </c>
      <c r="C302" s="135" t="s">
        <v>539</v>
      </c>
      <c r="D302" s="135" t="s">
        <v>401</v>
      </c>
      <c r="E302" s="135" t="s">
        <v>395</v>
      </c>
      <c r="F302" s="135">
        <v>50.6</v>
      </c>
      <c r="G302" s="135">
        <v>9.3000000000000007</v>
      </c>
      <c r="H302" s="135" t="s">
        <v>250</v>
      </c>
      <c r="I302" s="135" t="s">
        <v>592</v>
      </c>
      <c r="K302" s="137" t="s">
        <v>593</v>
      </c>
      <c r="L302" s="141">
        <v>372.82055555555559</v>
      </c>
      <c r="M302" s="138">
        <v>18.3</v>
      </c>
      <c r="N302" s="140">
        <f t="shared" si="4"/>
        <v>30.549999999999997</v>
      </c>
      <c r="O302" s="135" t="s">
        <v>261</v>
      </c>
      <c r="P302" s="403">
        <v>35.2439519458418</v>
      </c>
      <c r="Q302" s="403">
        <v>35.550384701054</v>
      </c>
      <c r="R302" s="403">
        <v>36.222739740109702</v>
      </c>
      <c r="S302" s="403">
        <v>37.274021483343603</v>
      </c>
      <c r="T302" s="403">
        <v>38.348482687043102</v>
      </c>
      <c r="U302" s="403">
        <v>38.974178919142602</v>
      </c>
      <c r="V302" s="403">
        <v>39.312374612719204</v>
      </c>
      <c r="W302" s="403">
        <v>1.03717219912946</v>
      </c>
      <c r="X302" s="135" t="s">
        <v>257</v>
      </c>
    </row>
    <row r="303" spans="1:24" s="135" customFormat="1" ht="15" customHeight="1">
      <c r="A303" s="130" t="s">
        <v>5434</v>
      </c>
      <c r="B303" s="135" t="s">
        <v>605</v>
      </c>
      <c r="C303" s="135" t="s">
        <v>539</v>
      </c>
      <c r="D303" s="135" t="s">
        <v>401</v>
      </c>
      <c r="E303" s="135" t="s">
        <v>406</v>
      </c>
      <c r="F303" s="135">
        <v>50.6</v>
      </c>
      <c r="G303" s="135">
        <v>9.3000000000000007</v>
      </c>
      <c r="H303" s="135" t="s">
        <v>250</v>
      </c>
      <c r="I303" s="135" t="s">
        <v>592</v>
      </c>
      <c r="K303" s="137" t="s">
        <v>593</v>
      </c>
      <c r="L303" s="141">
        <v>372.93666666666672</v>
      </c>
      <c r="M303" s="138">
        <v>17.41</v>
      </c>
      <c r="N303" s="140">
        <f t="shared" si="4"/>
        <v>34.555000000000007</v>
      </c>
      <c r="O303" s="135" t="s">
        <v>261</v>
      </c>
      <c r="P303" s="403">
        <v>38.606112052315503</v>
      </c>
      <c r="Q303" s="403">
        <v>38.991359831935902</v>
      </c>
      <c r="R303" s="403">
        <v>39.733381514212603</v>
      </c>
      <c r="S303" s="403">
        <v>40.991934435071897</v>
      </c>
      <c r="T303" s="403">
        <v>42.259410455331199</v>
      </c>
      <c r="U303" s="403">
        <v>43.005755013109301</v>
      </c>
      <c r="V303" s="403">
        <v>43.387532190889303</v>
      </c>
      <c r="W303" s="403">
        <v>1.22056823319146</v>
      </c>
      <c r="X303" s="135" t="s">
        <v>254</v>
      </c>
    </row>
    <row r="304" spans="1:24" s="135" customFormat="1" ht="15" customHeight="1">
      <c r="A304" s="130" t="s">
        <v>5435</v>
      </c>
      <c r="B304" s="135" t="s">
        <v>606</v>
      </c>
      <c r="C304" s="135" t="s">
        <v>426</v>
      </c>
      <c r="D304" s="135" t="s">
        <v>401</v>
      </c>
      <c r="E304" s="135" t="s">
        <v>395</v>
      </c>
      <c r="F304" s="135">
        <v>50.6</v>
      </c>
      <c r="G304" s="135">
        <v>9.3000000000000007</v>
      </c>
      <c r="H304" s="135" t="s">
        <v>250</v>
      </c>
      <c r="I304" s="135" t="s">
        <v>592</v>
      </c>
      <c r="K304" s="137" t="s">
        <v>593</v>
      </c>
      <c r="L304" s="141">
        <v>372.97827314814811</v>
      </c>
      <c r="M304" s="138">
        <v>17.38</v>
      </c>
      <c r="N304" s="140">
        <f t="shared" si="4"/>
        <v>34.690000000000012</v>
      </c>
      <c r="O304" s="135" t="s">
        <v>253</v>
      </c>
      <c r="P304" s="403">
        <v>38.7586877419891</v>
      </c>
      <c r="Q304" s="403">
        <v>39.122790189036699</v>
      </c>
      <c r="R304" s="403">
        <v>39.874918753573802</v>
      </c>
      <c r="S304" s="403">
        <v>41.139360442041102</v>
      </c>
      <c r="T304" s="403">
        <v>42.410168853295502</v>
      </c>
      <c r="U304" s="403">
        <v>43.166337977264298</v>
      </c>
      <c r="V304" s="403">
        <v>43.586825225540601</v>
      </c>
      <c r="W304" s="403">
        <v>1.23073365312238</v>
      </c>
      <c r="X304" s="135" t="s">
        <v>254</v>
      </c>
    </row>
    <row r="305" spans="1:24" s="135" customFormat="1" ht="15" customHeight="1">
      <c r="A305" s="130" t="s">
        <v>5436</v>
      </c>
      <c r="B305" s="135" t="s">
        <v>607</v>
      </c>
      <c r="C305" s="135" t="s">
        <v>426</v>
      </c>
      <c r="D305" s="135" t="s">
        <v>401</v>
      </c>
      <c r="E305" s="135" t="s">
        <v>406</v>
      </c>
      <c r="F305" s="135">
        <v>50.6</v>
      </c>
      <c r="G305" s="135">
        <v>9.3000000000000007</v>
      </c>
      <c r="H305" s="135" t="s">
        <v>250</v>
      </c>
      <c r="I305" s="135" t="s">
        <v>592</v>
      </c>
      <c r="K305" s="137" t="s">
        <v>593</v>
      </c>
      <c r="L305" s="141">
        <v>372.97924074074075</v>
      </c>
      <c r="M305" s="142">
        <v>17.399999999999999</v>
      </c>
      <c r="N305" s="140">
        <f t="shared" si="4"/>
        <v>34.600000000000009</v>
      </c>
      <c r="O305" s="135" t="s">
        <v>261</v>
      </c>
      <c r="P305" s="403">
        <v>38.6930765342805</v>
      </c>
      <c r="Q305" s="403">
        <v>39.066290370628003</v>
      </c>
      <c r="R305" s="403">
        <v>39.793540136251401</v>
      </c>
      <c r="S305" s="403">
        <v>41.045173608442802</v>
      </c>
      <c r="T305" s="403">
        <v>42.301513221521503</v>
      </c>
      <c r="U305" s="403">
        <v>43.079023765257602</v>
      </c>
      <c r="V305" s="403">
        <v>43.438769055823599</v>
      </c>
      <c r="W305" s="403">
        <v>1.2132025931380099</v>
      </c>
      <c r="X305" s="135" t="s">
        <v>254</v>
      </c>
    </row>
    <row r="306" spans="1:24" s="135" customFormat="1" ht="15" customHeight="1">
      <c r="A306" s="130" t="s">
        <v>5437</v>
      </c>
      <c r="B306" s="135" t="s">
        <v>608</v>
      </c>
      <c r="C306" s="135" t="s">
        <v>426</v>
      </c>
      <c r="D306" s="135" t="s">
        <v>401</v>
      </c>
      <c r="E306" s="135" t="s">
        <v>395</v>
      </c>
      <c r="F306" s="135">
        <v>50.6</v>
      </c>
      <c r="G306" s="135">
        <v>9.3000000000000007</v>
      </c>
      <c r="H306" s="135" t="s">
        <v>259</v>
      </c>
      <c r="I306" s="135" t="s">
        <v>592</v>
      </c>
      <c r="K306" s="137" t="s">
        <v>593</v>
      </c>
      <c r="L306" s="141">
        <v>372.98020833333334</v>
      </c>
      <c r="M306" s="142">
        <v>17.600000000000001</v>
      </c>
      <c r="N306" s="140">
        <f t="shared" si="4"/>
        <v>33.700000000000003</v>
      </c>
      <c r="O306" s="135" t="s">
        <v>253</v>
      </c>
      <c r="P306" s="403">
        <v>37.883363271178503</v>
      </c>
      <c r="Q306" s="403">
        <v>38.250668219211597</v>
      </c>
      <c r="R306" s="403">
        <v>38.965440694519799</v>
      </c>
      <c r="S306" s="403">
        <v>40.193123302583402</v>
      </c>
      <c r="T306" s="403">
        <v>41.426583099347802</v>
      </c>
      <c r="U306" s="403">
        <v>42.1520704656334</v>
      </c>
      <c r="V306" s="403">
        <v>42.498714963278303</v>
      </c>
      <c r="W306" s="403">
        <v>1.1845210313368999</v>
      </c>
      <c r="X306" s="135" t="s">
        <v>257</v>
      </c>
    </row>
    <row r="307" spans="1:24" s="135" customFormat="1" ht="15" customHeight="1">
      <c r="A307" s="130" t="s">
        <v>5438</v>
      </c>
      <c r="B307" s="135" t="s">
        <v>609</v>
      </c>
      <c r="C307" s="135" t="s">
        <v>539</v>
      </c>
      <c r="D307" s="135" t="s">
        <v>401</v>
      </c>
      <c r="E307" s="135" t="s">
        <v>395</v>
      </c>
      <c r="F307" s="135">
        <v>50.6</v>
      </c>
      <c r="G307" s="135">
        <v>9.3000000000000007</v>
      </c>
      <c r="H307" s="135" t="s">
        <v>259</v>
      </c>
      <c r="I307" s="135" t="s">
        <v>592</v>
      </c>
      <c r="K307" s="137" t="s">
        <v>593</v>
      </c>
      <c r="L307" s="141">
        <v>373.0043981481482</v>
      </c>
      <c r="M307" s="138">
        <v>17.510000000000002</v>
      </c>
      <c r="N307" s="140">
        <f t="shared" si="4"/>
        <v>34.105000000000004</v>
      </c>
      <c r="O307" s="135" t="s">
        <v>261</v>
      </c>
      <c r="P307" s="403">
        <v>38.249806979087502</v>
      </c>
      <c r="Q307" s="403">
        <v>38.653592701590597</v>
      </c>
      <c r="R307" s="403">
        <v>39.388217467016602</v>
      </c>
      <c r="S307" s="403">
        <v>40.599547856498098</v>
      </c>
      <c r="T307" s="403">
        <v>41.812811065995596</v>
      </c>
      <c r="U307" s="403">
        <v>42.517262733911402</v>
      </c>
      <c r="V307" s="403">
        <v>42.9216178094862</v>
      </c>
      <c r="W307" s="403">
        <v>1.1823209660009499</v>
      </c>
      <c r="X307" s="135" t="s">
        <v>257</v>
      </c>
    </row>
    <row r="308" spans="1:24" s="135" customFormat="1" ht="15" customHeight="1">
      <c r="A308" s="130" t="s">
        <v>5439</v>
      </c>
      <c r="B308" s="135" t="s">
        <v>610</v>
      </c>
      <c r="C308" s="135" t="s">
        <v>539</v>
      </c>
      <c r="D308" s="135" t="s">
        <v>401</v>
      </c>
      <c r="E308" s="135" t="s">
        <v>395</v>
      </c>
      <c r="F308" s="135">
        <v>50.6</v>
      </c>
      <c r="G308" s="135">
        <v>9.3000000000000007</v>
      </c>
      <c r="H308" s="135" t="s">
        <v>259</v>
      </c>
      <c r="I308" s="135" t="s">
        <v>592</v>
      </c>
      <c r="K308" s="137" t="s">
        <v>593</v>
      </c>
      <c r="L308" s="141">
        <v>373.14953703703702</v>
      </c>
      <c r="M308" s="138">
        <v>18.07</v>
      </c>
      <c r="N308" s="140">
        <f t="shared" si="4"/>
        <v>31.585000000000008</v>
      </c>
      <c r="O308" s="135" t="s">
        <v>261</v>
      </c>
      <c r="P308" s="403">
        <v>36.094631783055</v>
      </c>
      <c r="Q308" s="403">
        <v>36.452859221148003</v>
      </c>
      <c r="R308" s="403">
        <v>37.110704596738898</v>
      </c>
      <c r="S308" s="403">
        <v>38.232173340139397</v>
      </c>
      <c r="T308" s="403">
        <v>39.341512996897599</v>
      </c>
      <c r="U308" s="403">
        <v>40.002892925656397</v>
      </c>
      <c r="V308" s="403">
        <v>40.372958395428803</v>
      </c>
      <c r="W308" s="403">
        <v>1.0811962984982699</v>
      </c>
      <c r="X308" s="135" t="s">
        <v>254</v>
      </c>
    </row>
    <row r="309" spans="1:24" s="135" customFormat="1" ht="15" customHeight="1">
      <c r="A309" s="130" t="s">
        <v>5440</v>
      </c>
      <c r="B309" s="135" t="s">
        <v>611</v>
      </c>
      <c r="C309" s="135" t="s">
        <v>393</v>
      </c>
      <c r="D309" s="135" t="s">
        <v>394</v>
      </c>
      <c r="E309" s="135" t="s">
        <v>395</v>
      </c>
      <c r="F309" s="135">
        <v>43.4</v>
      </c>
      <c r="G309" s="135">
        <v>3.4</v>
      </c>
      <c r="H309" s="135" t="s">
        <v>259</v>
      </c>
      <c r="I309" s="135" t="s">
        <v>592</v>
      </c>
      <c r="K309" s="135" t="s">
        <v>595</v>
      </c>
      <c r="L309" s="141">
        <v>373.18824074074075</v>
      </c>
      <c r="M309" s="138">
        <v>18.28</v>
      </c>
      <c r="N309" s="140">
        <f t="shared" si="4"/>
        <v>30.64</v>
      </c>
      <c r="O309" s="135" t="s">
        <v>253</v>
      </c>
      <c r="P309" s="403">
        <v>35.316209858004399</v>
      </c>
      <c r="Q309" s="403">
        <v>35.629214042999102</v>
      </c>
      <c r="R309" s="403">
        <v>36.266079743344697</v>
      </c>
      <c r="S309" s="403">
        <v>37.349016743536602</v>
      </c>
      <c r="T309" s="403">
        <v>38.403789477639798</v>
      </c>
      <c r="U309" s="403">
        <v>39.0385705792321</v>
      </c>
      <c r="V309" s="403">
        <v>39.3581143080403</v>
      </c>
      <c r="W309" s="403">
        <v>1.0358019051230001</v>
      </c>
      <c r="X309" s="135" t="s">
        <v>254</v>
      </c>
    </row>
    <row r="310" spans="1:24" s="135" customFormat="1" ht="15" customHeight="1">
      <c r="A310" s="130" t="s">
        <v>5441</v>
      </c>
      <c r="B310" s="135" t="s">
        <v>612</v>
      </c>
      <c r="C310" s="135" t="s">
        <v>426</v>
      </c>
      <c r="D310" s="135" t="s">
        <v>401</v>
      </c>
      <c r="E310" s="135" t="s">
        <v>395</v>
      </c>
      <c r="F310" s="135">
        <v>50.6</v>
      </c>
      <c r="G310" s="135">
        <v>9.3000000000000007</v>
      </c>
      <c r="H310" s="135" t="s">
        <v>250</v>
      </c>
      <c r="I310" s="135" t="s">
        <v>592</v>
      </c>
      <c r="K310" s="137" t="s">
        <v>593</v>
      </c>
      <c r="L310" s="141">
        <v>373.18824074074075</v>
      </c>
      <c r="M310" s="138">
        <v>18.36</v>
      </c>
      <c r="N310" s="140">
        <f t="shared" si="4"/>
        <v>30.28</v>
      </c>
      <c r="O310" s="135" t="s">
        <v>253</v>
      </c>
      <c r="P310" s="403">
        <v>34.992662936376199</v>
      </c>
      <c r="Q310" s="403">
        <v>35.314001614685601</v>
      </c>
      <c r="R310" s="403">
        <v>35.9620693784141</v>
      </c>
      <c r="S310" s="403">
        <v>36.995938189504102</v>
      </c>
      <c r="T310" s="403">
        <v>38.050311172073101</v>
      </c>
      <c r="U310" s="403">
        <v>38.677891568863402</v>
      </c>
      <c r="V310" s="403">
        <v>39.003131911794597</v>
      </c>
      <c r="W310" s="403">
        <v>1.01846802969774</v>
      </c>
      <c r="X310" s="135" t="s">
        <v>254</v>
      </c>
    </row>
    <row r="311" spans="1:24" s="135" customFormat="1" ht="15" customHeight="1">
      <c r="A311" s="130" t="s">
        <v>5442</v>
      </c>
      <c r="B311" s="135" t="s">
        <v>613</v>
      </c>
      <c r="C311" s="135" t="s">
        <v>400</v>
      </c>
      <c r="D311" s="135" t="s">
        <v>401</v>
      </c>
      <c r="E311" s="135" t="s">
        <v>395</v>
      </c>
      <c r="F311" s="135">
        <v>50.6</v>
      </c>
      <c r="G311" s="135">
        <v>9.3000000000000007</v>
      </c>
      <c r="H311" s="135" t="s">
        <v>250</v>
      </c>
      <c r="I311" s="135" t="s">
        <v>592</v>
      </c>
      <c r="K311" s="137" t="s">
        <v>593</v>
      </c>
      <c r="L311" s="141">
        <v>373.18824074074075</v>
      </c>
      <c r="M311" s="138">
        <v>17.68</v>
      </c>
      <c r="N311" s="140">
        <f t="shared" si="4"/>
        <v>33.340000000000003</v>
      </c>
      <c r="O311" s="135" t="s">
        <v>253</v>
      </c>
      <c r="P311" s="403">
        <v>37.583812598377001</v>
      </c>
      <c r="Q311" s="403">
        <v>37.924272408956</v>
      </c>
      <c r="R311" s="403">
        <v>38.669604322039099</v>
      </c>
      <c r="S311" s="403">
        <v>39.871819992239502</v>
      </c>
      <c r="T311" s="403">
        <v>41.091957932321002</v>
      </c>
      <c r="U311" s="403">
        <v>41.7860784321254</v>
      </c>
      <c r="V311" s="403">
        <v>42.160111714231299</v>
      </c>
      <c r="W311" s="403">
        <v>1.1708815741723</v>
      </c>
      <c r="X311" s="135" t="s">
        <v>254</v>
      </c>
    </row>
    <row r="312" spans="1:24" s="135" customFormat="1" ht="15" customHeight="1">
      <c r="A312" s="130" t="s">
        <v>5443</v>
      </c>
      <c r="B312" s="135" t="s">
        <v>614</v>
      </c>
      <c r="C312" s="135" t="s">
        <v>539</v>
      </c>
      <c r="D312" s="135" t="s">
        <v>401</v>
      </c>
      <c r="E312" s="135" t="s">
        <v>395</v>
      </c>
      <c r="F312" s="135">
        <v>50.6</v>
      </c>
      <c r="G312" s="135">
        <v>9.3000000000000007</v>
      </c>
      <c r="H312" s="135" t="s">
        <v>259</v>
      </c>
      <c r="I312" s="135" t="s">
        <v>592</v>
      </c>
      <c r="K312" s="135" t="s">
        <v>3109</v>
      </c>
      <c r="L312" s="141">
        <v>373.34305555555557</v>
      </c>
      <c r="M312" s="138">
        <v>18</v>
      </c>
      <c r="N312" s="140">
        <f t="shared" si="4"/>
        <v>31.900000000000006</v>
      </c>
      <c r="O312" s="135" t="s">
        <v>253</v>
      </c>
      <c r="P312" s="403">
        <v>36.370195677529701</v>
      </c>
      <c r="Q312" s="403">
        <v>36.735053167407699</v>
      </c>
      <c r="R312" s="403">
        <v>37.382563574873899</v>
      </c>
      <c r="S312" s="403">
        <v>38.517171306365299</v>
      </c>
      <c r="T312" s="403">
        <v>39.654425349539302</v>
      </c>
      <c r="U312" s="403">
        <v>40.317277859031698</v>
      </c>
      <c r="V312" s="403">
        <v>40.6751925486045</v>
      </c>
      <c r="W312" s="403">
        <v>1.09801282303046</v>
      </c>
      <c r="X312" s="135" t="s">
        <v>254</v>
      </c>
    </row>
    <row r="313" spans="1:24" s="135" customFormat="1" ht="15" customHeight="1">
      <c r="A313" s="130" t="s">
        <v>5444</v>
      </c>
      <c r="B313" s="135" t="s">
        <v>615</v>
      </c>
      <c r="C313" s="135" t="s">
        <v>426</v>
      </c>
      <c r="D313" s="135" t="s">
        <v>401</v>
      </c>
      <c r="E313" s="135" t="s">
        <v>395</v>
      </c>
      <c r="F313" s="135">
        <v>50.6</v>
      </c>
      <c r="G313" s="135">
        <v>9.3000000000000007</v>
      </c>
      <c r="H313" s="135" t="s">
        <v>250</v>
      </c>
      <c r="I313" s="135" t="s">
        <v>592</v>
      </c>
      <c r="K313" s="137" t="s">
        <v>593</v>
      </c>
      <c r="L313" s="141">
        <v>373.35466666666667</v>
      </c>
      <c r="M313" s="142">
        <v>17.600000000000001</v>
      </c>
      <c r="N313" s="140">
        <f t="shared" si="4"/>
        <v>33.700000000000003</v>
      </c>
      <c r="O313" s="135" t="s">
        <v>253</v>
      </c>
      <c r="P313" s="403">
        <v>37.886390287493498</v>
      </c>
      <c r="Q313" s="403">
        <v>38.277409237462599</v>
      </c>
      <c r="R313" s="403">
        <v>38.987106657905002</v>
      </c>
      <c r="S313" s="403">
        <v>40.211197356724</v>
      </c>
      <c r="T313" s="403">
        <v>41.420974712122501</v>
      </c>
      <c r="U313" s="403">
        <v>42.144984705466499</v>
      </c>
      <c r="V313" s="403">
        <v>42.535395534685897</v>
      </c>
      <c r="W313" s="403">
        <v>1.17641587601737</v>
      </c>
      <c r="X313" s="135" t="s">
        <v>254</v>
      </c>
    </row>
    <row r="314" spans="1:24" s="135" customFormat="1" ht="15" customHeight="1">
      <c r="A314" s="130" t="s">
        <v>5445</v>
      </c>
      <c r="B314" s="135" t="s">
        <v>616</v>
      </c>
      <c r="C314" s="135" t="s">
        <v>426</v>
      </c>
      <c r="D314" s="135" t="s">
        <v>401</v>
      </c>
      <c r="E314" s="135" t="s">
        <v>395</v>
      </c>
      <c r="F314" s="135">
        <v>50.6</v>
      </c>
      <c r="G314" s="135">
        <v>9.3000000000000007</v>
      </c>
      <c r="H314" s="135" t="s">
        <v>250</v>
      </c>
      <c r="I314" s="135" t="s">
        <v>617</v>
      </c>
      <c r="K314" s="135" t="s">
        <v>3109</v>
      </c>
      <c r="L314" s="141">
        <v>373.37885648148153</v>
      </c>
      <c r="M314" s="142">
        <v>17.3</v>
      </c>
      <c r="N314" s="140">
        <f t="shared" si="4"/>
        <v>35.049999999999997</v>
      </c>
      <c r="O314" s="135" t="s">
        <v>253</v>
      </c>
      <c r="P314" s="403">
        <v>39.068567292588902</v>
      </c>
      <c r="Q314" s="403">
        <v>39.447913143370698</v>
      </c>
      <c r="R314" s="403">
        <v>40.193372718301397</v>
      </c>
      <c r="S314" s="403">
        <v>41.489507226510099</v>
      </c>
      <c r="T314" s="403">
        <v>42.779080641179199</v>
      </c>
      <c r="U314" s="403">
        <v>43.539686561021199</v>
      </c>
      <c r="V314" s="403">
        <v>43.915990662153199</v>
      </c>
      <c r="W314" s="403">
        <v>1.24554670408149</v>
      </c>
      <c r="X314" s="135" t="s">
        <v>257</v>
      </c>
    </row>
    <row r="315" spans="1:24" s="135" customFormat="1" ht="15" customHeight="1">
      <c r="A315" s="130" t="s">
        <v>5446</v>
      </c>
      <c r="B315" s="135" t="s">
        <v>618</v>
      </c>
      <c r="C315" s="135" t="s">
        <v>539</v>
      </c>
      <c r="D315" s="135" t="s">
        <v>401</v>
      </c>
      <c r="E315" s="135" t="s">
        <v>395</v>
      </c>
      <c r="F315" s="135">
        <v>50.6</v>
      </c>
      <c r="G315" s="135">
        <v>9.3000000000000007</v>
      </c>
      <c r="H315" s="135" t="s">
        <v>259</v>
      </c>
      <c r="I315" s="135" t="s">
        <v>592</v>
      </c>
      <c r="K315" s="135" t="s">
        <v>3109</v>
      </c>
      <c r="L315" s="141">
        <v>373.3817592592593</v>
      </c>
      <c r="M315" s="138">
        <v>17.88</v>
      </c>
      <c r="N315" s="140">
        <f t="shared" si="4"/>
        <v>32.440000000000012</v>
      </c>
      <c r="O315" s="135" t="s">
        <v>253</v>
      </c>
      <c r="P315" s="403">
        <v>36.848731213881202</v>
      </c>
      <c r="Q315" s="403">
        <v>37.218940216140702</v>
      </c>
      <c r="R315" s="403">
        <v>37.863312621020199</v>
      </c>
      <c r="S315" s="403">
        <v>39.025494350118201</v>
      </c>
      <c r="T315" s="403">
        <v>40.176155077393098</v>
      </c>
      <c r="U315" s="403">
        <v>40.877789992469502</v>
      </c>
      <c r="V315" s="403">
        <v>41.2499055241775</v>
      </c>
      <c r="W315" s="403">
        <v>1.1173526757268799</v>
      </c>
      <c r="X315" s="135" t="s">
        <v>254</v>
      </c>
    </row>
    <row r="316" spans="1:24" s="135" customFormat="1" ht="15" customHeight="1">
      <c r="A316" s="130" t="s">
        <v>5447</v>
      </c>
      <c r="B316" s="135" t="s">
        <v>619</v>
      </c>
      <c r="C316" s="135" t="s">
        <v>426</v>
      </c>
      <c r="D316" s="135" t="s">
        <v>401</v>
      </c>
      <c r="E316" s="135" t="s">
        <v>395</v>
      </c>
      <c r="F316" s="135">
        <v>50.6</v>
      </c>
      <c r="G316" s="135">
        <v>9.3000000000000007</v>
      </c>
      <c r="H316" s="135" t="s">
        <v>250</v>
      </c>
      <c r="I316" s="135" t="s">
        <v>592</v>
      </c>
      <c r="K316" s="135" t="s">
        <v>3109</v>
      </c>
      <c r="L316" s="141">
        <v>373.39917592592593</v>
      </c>
      <c r="M316" s="142">
        <v>17.3</v>
      </c>
      <c r="N316" s="140">
        <f t="shared" si="4"/>
        <v>35.049999999999997</v>
      </c>
      <c r="O316" s="135" t="s">
        <v>253</v>
      </c>
      <c r="P316" s="403">
        <v>39.040427434137499</v>
      </c>
      <c r="Q316" s="403">
        <v>39.437511381473399</v>
      </c>
      <c r="R316" s="403">
        <v>40.166971824413203</v>
      </c>
      <c r="S316" s="403">
        <v>41.4619520542253</v>
      </c>
      <c r="T316" s="403">
        <v>42.744848213616301</v>
      </c>
      <c r="U316" s="403">
        <v>43.487468134551897</v>
      </c>
      <c r="V316" s="403">
        <v>43.864679355103199</v>
      </c>
      <c r="W316" s="403">
        <v>1.2362052565400801</v>
      </c>
      <c r="X316" s="135" t="s">
        <v>254</v>
      </c>
    </row>
    <row r="317" spans="1:24" s="135" customFormat="1" ht="15" customHeight="1">
      <c r="A317" s="130" t="s">
        <v>5448</v>
      </c>
      <c r="B317" s="135" t="s">
        <v>620</v>
      </c>
      <c r="C317" s="135" t="s">
        <v>426</v>
      </c>
      <c r="D317" s="135" t="s">
        <v>401</v>
      </c>
      <c r="E317" s="135" t="s">
        <v>395</v>
      </c>
      <c r="F317" s="135">
        <v>50.6</v>
      </c>
      <c r="G317" s="135">
        <v>9.3000000000000007</v>
      </c>
      <c r="H317" s="135" t="s">
        <v>250</v>
      </c>
      <c r="I317" s="135" t="s">
        <v>592</v>
      </c>
      <c r="K317" s="135" t="s">
        <v>3109</v>
      </c>
      <c r="L317" s="141">
        <v>373.43884722222219</v>
      </c>
      <c r="M317" s="142">
        <v>17.7</v>
      </c>
      <c r="N317" s="140">
        <f t="shared" si="4"/>
        <v>33.250000000000014</v>
      </c>
      <c r="O317" s="135" t="s">
        <v>253</v>
      </c>
      <c r="P317" s="403">
        <v>37.531404713927799</v>
      </c>
      <c r="Q317" s="403">
        <v>37.891221464156899</v>
      </c>
      <c r="R317" s="403">
        <v>38.581613425831399</v>
      </c>
      <c r="S317" s="403">
        <v>39.786893904488998</v>
      </c>
      <c r="T317" s="403">
        <v>40.984903495399799</v>
      </c>
      <c r="U317" s="403">
        <v>41.677386288261701</v>
      </c>
      <c r="V317" s="403">
        <v>42.0200853014952</v>
      </c>
      <c r="W317" s="403">
        <v>1.15191875976638</v>
      </c>
      <c r="X317" s="135" t="s">
        <v>254</v>
      </c>
    </row>
    <row r="318" spans="1:24" s="135" customFormat="1" ht="15" customHeight="1">
      <c r="A318" s="130" t="s">
        <v>5449</v>
      </c>
      <c r="B318" s="135" t="s">
        <v>621</v>
      </c>
      <c r="C318" s="135" t="s">
        <v>400</v>
      </c>
      <c r="D318" s="135" t="s">
        <v>401</v>
      </c>
      <c r="E318" s="135" t="s">
        <v>395</v>
      </c>
      <c r="F318" s="135">
        <v>50.6</v>
      </c>
      <c r="G318" s="135">
        <v>9.3000000000000007</v>
      </c>
      <c r="H318" s="135" t="s">
        <v>250</v>
      </c>
      <c r="I318" s="135" t="s">
        <v>592</v>
      </c>
      <c r="K318" s="135" t="s">
        <v>3109</v>
      </c>
      <c r="L318" s="141">
        <v>373.43981481481484</v>
      </c>
      <c r="M318" s="138">
        <v>17.489999999999998</v>
      </c>
      <c r="N318" s="140">
        <f t="shared" si="4"/>
        <v>34.195000000000007</v>
      </c>
      <c r="O318" s="135" t="s">
        <v>261</v>
      </c>
      <c r="P318" s="403">
        <v>38.315580159695799</v>
      </c>
      <c r="Q318" s="403">
        <v>38.7084564481573</v>
      </c>
      <c r="R318" s="403">
        <v>39.427337927233097</v>
      </c>
      <c r="S318" s="403">
        <v>40.681267819761899</v>
      </c>
      <c r="T318" s="403">
        <v>41.917529277410502</v>
      </c>
      <c r="U318" s="403">
        <v>42.655834938948999</v>
      </c>
      <c r="V318" s="403">
        <v>43.0429086918191</v>
      </c>
      <c r="W318" s="403">
        <v>1.2010150525716099</v>
      </c>
      <c r="X318" s="135" t="s">
        <v>254</v>
      </c>
    </row>
    <row r="319" spans="1:24" s="135" customFormat="1" ht="15" customHeight="1">
      <c r="A319" s="130" t="s">
        <v>5450</v>
      </c>
      <c r="B319" s="135" t="s">
        <v>622</v>
      </c>
      <c r="C319" s="135" t="s">
        <v>426</v>
      </c>
      <c r="D319" s="135" t="s">
        <v>401</v>
      </c>
      <c r="E319" s="135" t="s">
        <v>406</v>
      </c>
      <c r="F319" s="135">
        <v>50.6</v>
      </c>
      <c r="G319" s="135">
        <v>9.3000000000000007</v>
      </c>
      <c r="H319" s="135" t="s">
        <v>250</v>
      </c>
      <c r="I319" s="135" t="s">
        <v>592</v>
      </c>
      <c r="K319" s="135" t="s">
        <v>3109</v>
      </c>
      <c r="L319" s="141">
        <v>373.46206944444441</v>
      </c>
      <c r="M319" s="142">
        <v>18.100000000000001</v>
      </c>
      <c r="N319" s="140">
        <f t="shared" si="4"/>
        <v>31.450000000000003</v>
      </c>
      <c r="O319" s="135" t="s">
        <v>261</v>
      </c>
      <c r="P319" s="403">
        <v>35.967697929784201</v>
      </c>
      <c r="Q319" s="403">
        <v>36.322749076089799</v>
      </c>
      <c r="R319" s="403">
        <v>36.986997250826199</v>
      </c>
      <c r="S319" s="403">
        <v>38.085185023332699</v>
      </c>
      <c r="T319" s="403">
        <v>39.205231238611503</v>
      </c>
      <c r="U319" s="403">
        <v>39.857327146106698</v>
      </c>
      <c r="V319" s="403">
        <v>40.210922577516897</v>
      </c>
      <c r="W319" s="403">
        <v>1.0758400033250901</v>
      </c>
      <c r="X319" s="135" t="s">
        <v>254</v>
      </c>
    </row>
    <row r="320" spans="1:24" s="135" customFormat="1" ht="15" customHeight="1">
      <c r="A320" s="130" t="s">
        <v>5451</v>
      </c>
      <c r="B320" s="135" t="s">
        <v>623</v>
      </c>
      <c r="C320" s="135" t="s">
        <v>539</v>
      </c>
      <c r="D320" s="135" t="s">
        <v>401</v>
      </c>
      <c r="E320" s="135" t="s">
        <v>395</v>
      </c>
      <c r="F320" s="135">
        <v>50.6</v>
      </c>
      <c r="G320" s="135">
        <v>9.3000000000000007</v>
      </c>
      <c r="H320" s="135" t="s">
        <v>250</v>
      </c>
      <c r="I320" s="135" t="s">
        <v>592</v>
      </c>
      <c r="K320" s="135" t="s">
        <v>3109</v>
      </c>
      <c r="L320" s="141">
        <v>373.61398148148152</v>
      </c>
      <c r="M320" s="138">
        <v>19.04</v>
      </c>
      <c r="N320" s="140">
        <f t="shared" si="4"/>
        <v>27.220000000000013</v>
      </c>
      <c r="O320" s="135" t="s">
        <v>253</v>
      </c>
      <c r="P320" s="403">
        <v>32.411791286434699</v>
      </c>
      <c r="Q320" s="403">
        <v>32.697726701635403</v>
      </c>
      <c r="R320" s="403">
        <v>33.241509414486202</v>
      </c>
      <c r="S320" s="403">
        <v>34.147793799346502</v>
      </c>
      <c r="T320" s="403">
        <v>35.062968761740898</v>
      </c>
      <c r="U320" s="403">
        <v>35.631056330891603</v>
      </c>
      <c r="V320" s="403">
        <v>35.933060533115302</v>
      </c>
      <c r="W320" s="403">
        <v>0.88856662758206295</v>
      </c>
      <c r="X320" s="135" t="s">
        <v>257</v>
      </c>
    </row>
    <row r="321" spans="1:24" s="135" customFormat="1" ht="15" customHeight="1">
      <c r="A321" s="130" t="s">
        <v>5452</v>
      </c>
      <c r="B321" s="135" t="s">
        <v>624</v>
      </c>
      <c r="C321" s="135" t="s">
        <v>393</v>
      </c>
      <c r="D321" s="135" t="s">
        <v>394</v>
      </c>
      <c r="E321" s="135" t="s">
        <v>395</v>
      </c>
      <c r="F321" s="135">
        <v>43.4</v>
      </c>
      <c r="G321" s="135">
        <v>3.4</v>
      </c>
      <c r="H321" s="135" t="s">
        <v>250</v>
      </c>
      <c r="I321" s="135" t="s">
        <v>592</v>
      </c>
      <c r="K321" s="135" t="s">
        <v>595</v>
      </c>
      <c r="L321" s="141">
        <v>373.62365740740739</v>
      </c>
      <c r="M321" s="138">
        <v>18.489999999999998</v>
      </c>
      <c r="N321" s="140">
        <f t="shared" si="4"/>
        <v>29.695000000000007</v>
      </c>
      <c r="O321" s="135" t="s">
        <v>253</v>
      </c>
      <c r="P321" s="403">
        <v>34.520693948016401</v>
      </c>
      <c r="Q321" s="403">
        <v>34.829743749300299</v>
      </c>
      <c r="R321" s="403">
        <v>35.421400259189298</v>
      </c>
      <c r="S321" s="403">
        <v>36.4571764890309</v>
      </c>
      <c r="T321" s="403">
        <v>37.485962145801302</v>
      </c>
      <c r="U321" s="403">
        <v>38.072467894615798</v>
      </c>
      <c r="V321" s="403">
        <v>38.4478018160627</v>
      </c>
      <c r="W321" s="403">
        <v>0.99786522344706996</v>
      </c>
      <c r="X321" s="135" t="s">
        <v>257</v>
      </c>
    </row>
    <row r="322" spans="1:24" s="135" customFormat="1" ht="15" customHeight="1">
      <c r="A322" s="130" t="s">
        <v>5453</v>
      </c>
      <c r="B322" s="135" t="s">
        <v>625</v>
      </c>
      <c r="C322" s="135" t="s">
        <v>426</v>
      </c>
      <c r="D322" s="135" t="s">
        <v>401</v>
      </c>
      <c r="E322" s="135" t="s">
        <v>395</v>
      </c>
      <c r="F322" s="135">
        <v>50.6</v>
      </c>
      <c r="G322" s="135">
        <v>9.3000000000000007</v>
      </c>
      <c r="H322" s="135" t="s">
        <v>259</v>
      </c>
      <c r="I322" s="135" t="s">
        <v>592</v>
      </c>
      <c r="K322" s="135" t="s">
        <v>3109</v>
      </c>
      <c r="L322" s="141">
        <v>373.65365277777778</v>
      </c>
      <c r="M322" s="138">
        <v>17.829999999999998</v>
      </c>
      <c r="N322" s="140">
        <f t="shared" si="4"/>
        <v>32.66500000000002</v>
      </c>
      <c r="O322" s="135" t="s">
        <v>253</v>
      </c>
      <c r="P322" s="403">
        <v>37.006049103010902</v>
      </c>
      <c r="Q322" s="403">
        <v>37.383085782674101</v>
      </c>
      <c r="R322" s="403">
        <v>38.0553342047942</v>
      </c>
      <c r="S322" s="403">
        <v>39.234958903701198</v>
      </c>
      <c r="T322" s="403">
        <v>40.4151396324242</v>
      </c>
      <c r="U322" s="403">
        <v>41.072383722199497</v>
      </c>
      <c r="V322" s="403">
        <v>41.394473857774003</v>
      </c>
      <c r="W322" s="403">
        <v>1.1246087401121501</v>
      </c>
      <c r="X322" s="135" t="s">
        <v>257</v>
      </c>
    </row>
    <row r="323" spans="1:24" s="135" customFormat="1" ht="15" customHeight="1">
      <c r="A323" s="130" t="s">
        <v>5454</v>
      </c>
      <c r="B323" s="135" t="s">
        <v>626</v>
      </c>
      <c r="C323" s="135" t="s">
        <v>426</v>
      </c>
      <c r="D323" s="135" t="s">
        <v>401</v>
      </c>
      <c r="E323" s="135" t="s">
        <v>395</v>
      </c>
      <c r="F323" s="135">
        <v>50.6</v>
      </c>
      <c r="G323" s="135">
        <v>9.3000000000000007</v>
      </c>
      <c r="H323" s="135" t="s">
        <v>259</v>
      </c>
      <c r="I323" s="135" t="s">
        <v>592</v>
      </c>
      <c r="K323" s="135" t="s">
        <v>3109</v>
      </c>
      <c r="L323" s="141">
        <v>373.65462037037037</v>
      </c>
      <c r="M323" s="142">
        <v>16.7</v>
      </c>
      <c r="N323" s="140">
        <f t="shared" si="4"/>
        <v>37.750000000000014</v>
      </c>
      <c r="O323" s="135" t="s">
        <v>253</v>
      </c>
      <c r="P323" s="403">
        <v>41.329355702382699</v>
      </c>
      <c r="Q323" s="403">
        <v>41.768550411865199</v>
      </c>
      <c r="R323" s="403">
        <v>42.615007821725101</v>
      </c>
      <c r="S323" s="403">
        <v>44.008052306475101</v>
      </c>
      <c r="T323" s="403">
        <v>45.397759736040101</v>
      </c>
      <c r="U323" s="403">
        <v>46.234124650572703</v>
      </c>
      <c r="V323" s="403">
        <v>46.6464538117581</v>
      </c>
      <c r="W323" s="403">
        <v>1.34917955775118</v>
      </c>
      <c r="X323" s="135" t="s">
        <v>257</v>
      </c>
    </row>
    <row r="324" spans="1:24" s="135" customFormat="1" ht="15" customHeight="1">
      <c r="A324" s="130" t="s">
        <v>5455</v>
      </c>
      <c r="B324" s="135" t="s">
        <v>627</v>
      </c>
      <c r="C324" s="135" t="s">
        <v>539</v>
      </c>
      <c r="D324" s="135" t="s">
        <v>401</v>
      </c>
      <c r="E324" s="135" t="s">
        <v>395</v>
      </c>
      <c r="F324" s="135">
        <v>50.6</v>
      </c>
      <c r="G324" s="135">
        <v>9.3000000000000007</v>
      </c>
      <c r="H324" s="135" t="s">
        <v>250</v>
      </c>
      <c r="I324" s="135" t="s">
        <v>592</v>
      </c>
      <c r="K324" s="135" t="s">
        <v>3109</v>
      </c>
      <c r="L324" s="141">
        <v>373.68171296296299</v>
      </c>
      <c r="M324" s="138">
        <v>17.53</v>
      </c>
      <c r="N324" s="140">
        <f t="shared" ref="N324:N387" si="5">117.4-4.5*(M324+1)</f>
        <v>34.015000000000001</v>
      </c>
      <c r="O324" s="135" t="s">
        <v>261</v>
      </c>
      <c r="P324" s="403">
        <v>38.178495608704097</v>
      </c>
      <c r="Q324" s="403">
        <v>38.578618357646398</v>
      </c>
      <c r="R324" s="403">
        <v>39.278422865768299</v>
      </c>
      <c r="S324" s="403">
        <v>40.5037541677682</v>
      </c>
      <c r="T324" s="403">
        <v>41.754827480564799</v>
      </c>
      <c r="U324" s="403">
        <v>42.461084775352397</v>
      </c>
      <c r="V324" s="403">
        <v>42.820468067436799</v>
      </c>
      <c r="W324" s="403">
        <v>1.18406896066232</v>
      </c>
      <c r="X324" s="135" t="s">
        <v>254</v>
      </c>
    </row>
    <row r="325" spans="1:24" s="135" customFormat="1" ht="15" customHeight="1">
      <c r="A325" s="130" t="s">
        <v>5456</v>
      </c>
      <c r="B325" s="135" t="s">
        <v>628</v>
      </c>
      <c r="C325" s="135" t="s">
        <v>539</v>
      </c>
      <c r="D325" s="135" t="s">
        <v>401</v>
      </c>
      <c r="E325" s="135" t="s">
        <v>395</v>
      </c>
      <c r="F325" s="135">
        <v>50.6</v>
      </c>
      <c r="G325" s="135">
        <v>9.3000000000000007</v>
      </c>
      <c r="H325" s="135" t="s">
        <v>250</v>
      </c>
      <c r="I325" s="135" t="s">
        <v>592</v>
      </c>
      <c r="K325" s="135" t="s">
        <v>3109</v>
      </c>
      <c r="L325" s="141">
        <v>373.77847222222221</v>
      </c>
      <c r="M325" s="138">
        <v>18.2</v>
      </c>
      <c r="N325" s="140">
        <f t="shared" si="5"/>
        <v>31.000000000000014</v>
      </c>
      <c r="O325" s="135" t="s">
        <v>261</v>
      </c>
      <c r="P325" s="403">
        <v>35.5742978075873</v>
      </c>
      <c r="Q325" s="403">
        <v>35.942699300731498</v>
      </c>
      <c r="R325" s="403">
        <v>36.575985496329501</v>
      </c>
      <c r="S325" s="403">
        <v>37.659860266276702</v>
      </c>
      <c r="T325" s="403">
        <v>38.754631917171899</v>
      </c>
      <c r="U325" s="403">
        <v>39.362982801259399</v>
      </c>
      <c r="V325" s="403">
        <v>39.703653368166997</v>
      </c>
      <c r="W325" s="403">
        <v>1.0458946849347299</v>
      </c>
      <c r="X325" s="135" t="s">
        <v>254</v>
      </c>
    </row>
    <row r="326" spans="1:24" s="135" customFormat="1" ht="15" customHeight="1">
      <c r="A326" s="130" t="s">
        <v>5457</v>
      </c>
      <c r="B326" s="135" t="s">
        <v>629</v>
      </c>
      <c r="C326" s="135" t="s">
        <v>539</v>
      </c>
      <c r="D326" s="135" t="s">
        <v>401</v>
      </c>
      <c r="E326" s="135" t="s">
        <v>406</v>
      </c>
      <c r="F326" s="135">
        <v>50.6</v>
      </c>
      <c r="G326" s="135">
        <v>9.3000000000000007</v>
      </c>
      <c r="H326" s="135" t="s">
        <v>250</v>
      </c>
      <c r="I326" s="135" t="s">
        <v>592</v>
      </c>
      <c r="K326" s="135" t="s">
        <v>3109</v>
      </c>
      <c r="L326" s="141">
        <v>373.83652777777775</v>
      </c>
      <c r="M326" s="138">
        <v>18.149999999999999</v>
      </c>
      <c r="N326" s="140">
        <f t="shared" si="5"/>
        <v>31.225000000000009</v>
      </c>
      <c r="O326" s="135" t="s">
        <v>261</v>
      </c>
      <c r="P326" s="403">
        <v>35.788749206278901</v>
      </c>
      <c r="Q326" s="403">
        <v>36.140462864578097</v>
      </c>
      <c r="R326" s="403">
        <v>36.781648648918299</v>
      </c>
      <c r="S326" s="403">
        <v>37.882256353805303</v>
      </c>
      <c r="T326" s="403">
        <v>39.005974036805199</v>
      </c>
      <c r="U326" s="403">
        <v>39.6320969979312</v>
      </c>
      <c r="V326" s="403">
        <v>39.940145025258303</v>
      </c>
      <c r="W326" s="403">
        <v>1.0652777720900399</v>
      </c>
      <c r="X326" s="135" t="s">
        <v>254</v>
      </c>
    </row>
    <row r="327" spans="1:24" s="135" customFormat="1" ht="15" customHeight="1">
      <c r="A327" s="130" t="s">
        <v>5458</v>
      </c>
      <c r="B327" s="135" t="s">
        <v>630</v>
      </c>
      <c r="C327" s="135" t="s">
        <v>426</v>
      </c>
      <c r="D327" s="135" t="s">
        <v>401</v>
      </c>
      <c r="E327" s="135" t="s">
        <v>406</v>
      </c>
      <c r="F327" s="135">
        <v>50.6</v>
      </c>
      <c r="G327" s="135">
        <v>9.3000000000000007</v>
      </c>
      <c r="H327" s="135" t="s">
        <v>250</v>
      </c>
      <c r="I327" s="135" t="s">
        <v>592</v>
      </c>
      <c r="K327" s="135" t="s">
        <v>3109</v>
      </c>
      <c r="L327" s="141">
        <v>373.87136111111107</v>
      </c>
      <c r="M327" s="138">
        <v>18.43</v>
      </c>
      <c r="N327" s="140">
        <f t="shared" si="5"/>
        <v>29.965000000000003</v>
      </c>
      <c r="O327" s="135" t="s">
        <v>261</v>
      </c>
      <c r="P327" s="403">
        <v>34.699386133623399</v>
      </c>
      <c r="Q327" s="403">
        <v>35.014661658820401</v>
      </c>
      <c r="R327" s="403">
        <v>35.668673278383601</v>
      </c>
      <c r="S327" s="403">
        <v>36.711506628428197</v>
      </c>
      <c r="T327" s="403">
        <v>37.766986140599101</v>
      </c>
      <c r="U327" s="403">
        <v>38.360617023424602</v>
      </c>
      <c r="V327" s="403">
        <v>38.660581911960001</v>
      </c>
      <c r="W327" s="403">
        <v>1.01258954704795</v>
      </c>
      <c r="X327" s="135" t="s">
        <v>254</v>
      </c>
    </row>
    <row r="328" spans="1:24" s="135" customFormat="1" ht="15" customHeight="1">
      <c r="A328" s="130" t="s">
        <v>5459</v>
      </c>
      <c r="B328" s="135" t="s">
        <v>631</v>
      </c>
      <c r="C328" s="135" t="s">
        <v>426</v>
      </c>
      <c r="D328" s="135" t="s">
        <v>401</v>
      </c>
      <c r="E328" s="135" t="s">
        <v>406</v>
      </c>
      <c r="F328" s="135">
        <v>50.6</v>
      </c>
      <c r="G328" s="135">
        <v>9.3000000000000007</v>
      </c>
      <c r="H328" s="135" t="s">
        <v>250</v>
      </c>
      <c r="I328" s="135" t="s">
        <v>592</v>
      </c>
      <c r="K328" s="135" t="s">
        <v>3109</v>
      </c>
      <c r="L328" s="141">
        <v>373.87232870370372</v>
      </c>
      <c r="M328" s="142">
        <v>18.27</v>
      </c>
      <c r="N328" s="140">
        <f t="shared" si="5"/>
        <v>30.685000000000002</v>
      </c>
      <c r="O328" s="135" t="s">
        <v>253</v>
      </c>
      <c r="P328" s="403">
        <v>35.335254076305802</v>
      </c>
      <c r="Q328" s="403">
        <v>35.648697926868898</v>
      </c>
      <c r="R328" s="403">
        <v>36.296236993439898</v>
      </c>
      <c r="S328" s="403">
        <v>37.388483674158699</v>
      </c>
      <c r="T328" s="403">
        <v>38.4714236055787</v>
      </c>
      <c r="U328" s="403">
        <v>39.109103226672403</v>
      </c>
      <c r="V328" s="403">
        <v>39.416212784806298</v>
      </c>
      <c r="W328" s="403">
        <v>1.04666618251151</v>
      </c>
      <c r="X328" s="135" t="s">
        <v>254</v>
      </c>
    </row>
    <row r="329" spans="1:24" s="135" customFormat="1" ht="15" customHeight="1">
      <c r="A329" s="130" t="s">
        <v>5460</v>
      </c>
      <c r="B329" s="135" t="s">
        <v>632</v>
      </c>
      <c r="C329" s="135" t="s">
        <v>539</v>
      </c>
      <c r="D329" s="135" t="s">
        <v>401</v>
      </c>
      <c r="E329" s="135" t="s">
        <v>395</v>
      </c>
      <c r="F329" s="135">
        <v>50.6</v>
      </c>
      <c r="G329" s="135">
        <v>9.3000000000000007</v>
      </c>
      <c r="H329" s="135" t="s">
        <v>250</v>
      </c>
      <c r="I329" s="135" t="s">
        <v>592</v>
      </c>
      <c r="K329" s="135" t="s">
        <v>3109</v>
      </c>
      <c r="L329" s="141">
        <v>373.87523148148148</v>
      </c>
      <c r="M329" s="138">
        <v>18.420000000000002</v>
      </c>
      <c r="N329" s="140">
        <f t="shared" si="5"/>
        <v>30.009999999999991</v>
      </c>
      <c r="O329" s="135" t="s">
        <v>253</v>
      </c>
      <c r="P329" s="403">
        <v>34.694807973529997</v>
      </c>
      <c r="Q329" s="403">
        <v>35.043945399345603</v>
      </c>
      <c r="R329" s="403">
        <v>35.685874472756502</v>
      </c>
      <c r="S329" s="403">
        <v>36.7281930565061</v>
      </c>
      <c r="T329" s="403">
        <v>37.790407639871198</v>
      </c>
      <c r="U329" s="403">
        <v>38.391620047854602</v>
      </c>
      <c r="V329" s="403">
        <v>38.707325160097803</v>
      </c>
      <c r="W329" s="403">
        <v>1.0132389138998199</v>
      </c>
      <c r="X329" s="135" t="s">
        <v>254</v>
      </c>
    </row>
    <row r="330" spans="1:24" s="135" customFormat="1" ht="15" customHeight="1">
      <c r="A330" s="130" t="s">
        <v>5461</v>
      </c>
      <c r="B330" s="135" t="s">
        <v>633</v>
      </c>
      <c r="C330" s="135" t="s">
        <v>539</v>
      </c>
      <c r="D330" s="135" t="s">
        <v>401</v>
      </c>
      <c r="E330" s="135" t="s">
        <v>395</v>
      </c>
      <c r="F330" s="135">
        <v>50.6</v>
      </c>
      <c r="G330" s="135">
        <v>9.3000000000000007</v>
      </c>
      <c r="H330" s="135" t="s">
        <v>250</v>
      </c>
      <c r="I330" s="135" t="s">
        <v>592</v>
      </c>
      <c r="K330" s="135" t="s">
        <v>3109</v>
      </c>
      <c r="L330" s="141">
        <v>373.92361111111114</v>
      </c>
      <c r="M330" s="138">
        <v>18.64</v>
      </c>
      <c r="N330" s="140">
        <f t="shared" si="5"/>
        <v>29.02000000000001</v>
      </c>
      <c r="O330" s="135" t="s">
        <v>253</v>
      </c>
      <c r="P330" s="403">
        <v>33.925906145271298</v>
      </c>
      <c r="Q330" s="403">
        <v>34.206965522957603</v>
      </c>
      <c r="R330" s="403">
        <v>34.8195048947305</v>
      </c>
      <c r="S330" s="403">
        <v>35.826087546424802</v>
      </c>
      <c r="T330" s="403">
        <v>36.8420097453483</v>
      </c>
      <c r="U330" s="403">
        <v>37.433207290168099</v>
      </c>
      <c r="V330" s="403">
        <v>37.742066998783599</v>
      </c>
      <c r="W330" s="403">
        <v>0.97636871886799204</v>
      </c>
      <c r="X330" s="135" t="s">
        <v>257</v>
      </c>
    </row>
    <row r="331" spans="1:24" s="135" customFormat="1" ht="15" customHeight="1">
      <c r="A331" s="130" t="s">
        <v>5462</v>
      </c>
      <c r="B331" s="135" t="s">
        <v>634</v>
      </c>
      <c r="C331" s="135" t="s">
        <v>400</v>
      </c>
      <c r="D331" s="135" t="s">
        <v>401</v>
      </c>
      <c r="E331" s="135" t="s">
        <v>395</v>
      </c>
      <c r="F331" s="135">
        <v>50.6</v>
      </c>
      <c r="G331" s="135">
        <v>9.3000000000000007</v>
      </c>
      <c r="H331" s="135" t="s">
        <v>250</v>
      </c>
      <c r="I331" s="135" t="s">
        <v>592</v>
      </c>
      <c r="K331" s="135" t="s">
        <v>3109</v>
      </c>
      <c r="L331" s="141">
        <v>373.97199074074075</v>
      </c>
      <c r="M331" s="138">
        <v>17.39</v>
      </c>
      <c r="N331" s="140">
        <f t="shared" si="5"/>
        <v>34.64500000000001</v>
      </c>
      <c r="O331" s="135" t="s">
        <v>253</v>
      </c>
      <c r="P331" s="403">
        <v>38.705535388287601</v>
      </c>
      <c r="Q331" s="403">
        <v>39.073943970766997</v>
      </c>
      <c r="R331" s="403">
        <v>39.821466074778201</v>
      </c>
      <c r="S331" s="403">
        <v>41.085792359952301</v>
      </c>
      <c r="T331" s="403">
        <v>42.3607335494045</v>
      </c>
      <c r="U331" s="403">
        <v>43.098028345547903</v>
      </c>
      <c r="V331" s="403">
        <v>43.4990272470326</v>
      </c>
      <c r="W331" s="403">
        <v>1.22516722049105</v>
      </c>
      <c r="X331" s="135" t="s">
        <v>254</v>
      </c>
    </row>
    <row r="332" spans="1:24" s="135" customFormat="1" ht="15" customHeight="1">
      <c r="A332" s="130" t="s">
        <v>5463</v>
      </c>
      <c r="B332" s="135" t="s">
        <v>635</v>
      </c>
      <c r="C332" s="135" t="s">
        <v>426</v>
      </c>
      <c r="D332" s="135" t="s">
        <v>401</v>
      </c>
      <c r="E332" s="135" t="s">
        <v>406</v>
      </c>
      <c r="F332" s="135">
        <v>50.6</v>
      </c>
      <c r="G332" s="135">
        <v>9.3000000000000007</v>
      </c>
      <c r="H332" s="135" t="s">
        <v>259</v>
      </c>
      <c r="I332" s="135" t="s">
        <v>592</v>
      </c>
      <c r="K332" s="135" t="s">
        <v>3109</v>
      </c>
      <c r="L332" s="141">
        <v>373.99037500000003</v>
      </c>
      <c r="M332" s="142">
        <v>18.5</v>
      </c>
      <c r="N332" s="140">
        <f t="shared" si="5"/>
        <v>29.650000000000006</v>
      </c>
      <c r="O332" s="135" t="s">
        <v>261</v>
      </c>
      <c r="P332" s="403">
        <v>34.437544991524298</v>
      </c>
      <c r="Q332" s="403">
        <v>34.785625062030697</v>
      </c>
      <c r="R332" s="403">
        <v>35.388055356419599</v>
      </c>
      <c r="S332" s="403">
        <v>36.412420997539201</v>
      </c>
      <c r="T332" s="403">
        <v>37.446711254244597</v>
      </c>
      <c r="U332" s="403">
        <v>38.069388711227496</v>
      </c>
      <c r="V332" s="403">
        <v>38.3668371794531</v>
      </c>
      <c r="W332" s="403">
        <v>1.00087059452842</v>
      </c>
      <c r="X332" s="135" t="s">
        <v>257</v>
      </c>
    </row>
    <row r="333" spans="1:24" s="135" customFormat="1" ht="15" customHeight="1">
      <c r="A333" s="130" t="s">
        <v>5464</v>
      </c>
      <c r="B333" s="135" t="s">
        <v>636</v>
      </c>
      <c r="C333" s="135" t="s">
        <v>539</v>
      </c>
      <c r="D333" s="135" t="s">
        <v>401</v>
      </c>
      <c r="E333" s="135" t="s">
        <v>406</v>
      </c>
      <c r="F333" s="135">
        <v>50.6</v>
      </c>
      <c r="G333" s="135">
        <v>9.3000000000000007</v>
      </c>
      <c r="H333" s="135" t="s">
        <v>259</v>
      </c>
      <c r="I333" s="135" t="s">
        <v>592</v>
      </c>
      <c r="K333" s="135" t="s">
        <v>3109</v>
      </c>
      <c r="L333" s="141">
        <v>374.03004629629635</v>
      </c>
      <c r="M333" s="138">
        <v>18.100000000000001</v>
      </c>
      <c r="N333" s="140">
        <f t="shared" si="5"/>
        <v>31.450000000000003</v>
      </c>
      <c r="O333" s="135" t="s">
        <v>253</v>
      </c>
      <c r="P333" s="403">
        <v>36.029208582288703</v>
      </c>
      <c r="Q333" s="403">
        <v>36.355310531061498</v>
      </c>
      <c r="R333" s="403">
        <v>37.004707150270796</v>
      </c>
      <c r="S333" s="403">
        <v>38.126569857026503</v>
      </c>
      <c r="T333" s="403">
        <v>39.247157526366003</v>
      </c>
      <c r="U333" s="403">
        <v>39.903244301934699</v>
      </c>
      <c r="V333" s="403">
        <v>40.291998104970197</v>
      </c>
      <c r="W333" s="403">
        <v>1.0789138834230301</v>
      </c>
      <c r="X333" s="135" t="s">
        <v>257</v>
      </c>
    </row>
    <row r="334" spans="1:24" s="135" customFormat="1" ht="15" customHeight="1">
      <c r="A334" s="130" t="s">
        <v>5465</v>
      </c>
      <c r="B334" s="135" t="s">
        <v>637</v>
      </c>
      <c r="C334" s="135" t="s">
        <v>393</v>
      </c>
      <c r="D334" s="135" t="s">
        <v>394</v>
      </c>
      <c r="E334" s="135" t="s">
        <v>395</v>
      </c>
      <c r="F334" s="135">
        <v>43.4</v>
      </c>
      <c r="G334" s="135">
        <v>3.4</v>
      </c>
      <c r="H334" s="135" t="s">
        <v>250</v>
      </c>
      <c r="I334" s="135" t="s">
        <v>592</v>
      </c>
      <c r="K334" s="135" t="s">
        <v>595</v>
      </c>
      <c r="L334" s="141">
        <v>374.04939814814816</v>
      </c>
      <c r="M334" s="138">
        <v>18.5</v>
      </c>
      <c r="N334" s="140">
        <f t="shared" si="5"/>
        <v>29.650000000000006</v>
      </c>
      <c r="O334" s="135" t="s">
        <v>253</v>
      </c>
      <c r="P334" s="403">
        <v>34.430120952376299</v>
      </c>
      <c r="Q334" s="403">
        <v>34.747874355279002</v>
      </c>
      <c r="R334" s="403">
        <v>35.375660537913198</v>
      </c>
      <c r="S334" s="403">
        <v>36.4061875502845</v>
      </c>
      <c r="T334" s="403">
        <v>37.440624212087997</v>
      </c>
      <c r="U334" s="403">
        <v>38.0567192962909</v>
      </c>
      <c r="V334" s="403">
        <v>38.362045906337002</v>
      </c>
      <c r="W334" s="403">
        <v>0.99797894574277601</v>
      </c>
      <c r="X334" s="135" t="s">
        <v>254</v>
      </c>
    </row>
    <row r="335" spans="1:24" s="135" customFormat="1" ht="15" customHeight="1">
      <c r="A335" s="130" t="s">
        <v>5466</v>
      </c>
      <c r="B335" s="135" t="s">
        <v>638</v>
      </c>
      <c r="C335" s="135" t="s">
        <v>400</v>
      </c>
      <c r="D335" s="135" t="s">
        <v>401</v>
      </c>
      <c r="E335" s="135" t="s">
        <v>395</v>
      </c>
      <c r="F335" s="135">
        <v>50.6</v>
      </c>
      <c r="G335" s="135">
        <v>9.3000000000000007</v>
      </c>
      <c r="H335" s="135" t="s">
        <v>259</v>
      </c>
      <c r="I335" s="135" t="s">
        <v>592</v>
      </c>
      <c r="K335" s="135" t="s">
        <v>3109</v>
      </c>
      <c r="L335" s="141">
        <v>374.06874999999997</v>
      </c>
      <c r="M335" s="138">
        <v>17.55</v>
      </c>
      <c r="N335" s="140">
        <f t="shared" si="5"/>
        <v>33.924999999999997</v>
      </c>
      <c r="O335" s="135" t="s">
        <v>261</v>
      </c>
      <c r="P335" s="403">
        <v>38.059595638757798</v>
      </c>
      <c r="Q335" s="403">
        <v>38.435802792244203</v>
      </c>
      <c r="R335" s="403">
        <v>39.198717102908802</v>
      </c>
      <c r="S335" s="403">
        <v>40.425237364238001</v>
      </c>
      <c r="T335" s="403">
        <v>41.688933134996198</v>
      </c>
      <c r="U335" s="403">
        <v>42.385608310593902</v>
      </c>
      <c r="V335" s="403">
        <v>42.737125511141699</v>
      </c>
      <c r="W335" s="403">
        <v>1.1935239703432901</v>
      </c>
      <c r="X335" s="135" t="s">
        <v>254</v>
      </c>
    </row>
    <row r="336" spans="1:24" s="135" customFormat="1" ht="15" customHeight="1">
      <c r="A336" s="130" t="s">
        <v>5467</v>
      </c>
      <c r="B336" s="135" t="s">
        <v>639</v>
      </c>
      <c r="C336" s="135" t="s">
        <v>539</v>
      </c>
      <c r="D336" s="135" t="s">
        <v>401</v>
      </c>
      <c r="E336" s="135" t="s">
        <v>406</v>
      </c>
      <c r="F336" s="135">
        <v>50.6</v>
      </c>
      <c r="G336" s="135">
        <v>9.3000000000000007</v>
      </c>
      <c r="H336" s="135" t="s">
        <v>250</v>
      </c>
      <c r="I336" s="135" t="s">
        <v>592</v>
      </c>
      <c r="K336" s="135" t="s">
        <v>3109</v>
      </c>
      <c r="L336" s="141">
        <v>374.06874999999997</v>
      </c>
      <c r="M336" s="138">
        <v>18.2</v>
      </c>
      <c r="N336" s="140">
        <f t="shared" si="5"/>
        <v>31.000000000000014</v>
      </c>
      <c r="O336" s="135" t="s">
        <v>253</v>
      </c>
      <c r="P336" s="403">
        <v>35.577815440877799</v>
      </c>
      <c r="Q336" s="403">
        <v>35.938710321356702</v>
      </c>
      <c r="R336" s="403">
        <v>36.598391389434802</v>
      </c>
      <c r="S336" s="403">
        <v>37.681371735456601</v>
      </c>
      <c r="T336" s="403">
        <v>38.7847619653474</v>
      </c>
      <c r="U336" s="403">
        <v>39.415954715219797</v>
      </c>
      <c r="V336" s="403">
        <v>39.735039248145</v>
      </c>
      <c r="W336" s="403">
        <v>1.06102857083281</v>
      </c>
      <c r="X336" s="135" t="s">
        <v>254</v>
      </c>
    </row>
    <row r="337" spans="1:24" s="135" customFormat="1" ht="15" customHeight="1">
      <c r="A337" s="130" t="s">
        <v>5468</v>
      </c>
      <c r="B337" s="135" t="s">
        <v>640</v>
      </c>
      <c r="C337" s="135" t="s">
        <v>400</v>
      </c>
      <c r="D337" s="135" t="s">
        <v>401</v>
      </c>
      <c r="E337" s="135" t="s">
        <v>406</v>
      </c>
      <c r="F337" s="135">
        <v>50.6</v>
      </c>
      <c r="G337" s="135">
        <v>9.3000000000000007</v>
      </c>
      <c r="H337" s="135" t="s">
        <v>250</v>
      </c>
      <c r="I337" s="135" t="s">
        <v>592</v>
      </c>
      <c r="K337" s="135" t="s">
        <v>3109</v>
      </c>
      <c r="L337" s="141">
        <v>374.09777777777782</v>
      </c>
      <c r="M337" s="138">
        <v>17.989999999999998</v>
      </c>
      <c r="N337" s="140">
        <f t="shared" si="5"/>
        <v>31.945000000000007</v>
      </c>
      <c r="O337" s="135" t="s">
        <v>253</v>
      </c>
      <c r="P337" s="403">
        <v>36.406079697627703</v>
      </c>
      <c r="Q337" s="403">
        <v>36.742541086650199</v>
      </c>
      <c r="R337" s="403">
        <v>37.418193684306303</v>
      </c>
      <c r="S337" s="403">
        <v>38.554072063072098</v>
      </c>
      <c r="T337" s="403">
        <v>39.716630518418597</v>
      </c>
      <c r="U337" s="403">
        <v>40.401895254634198</v>
      </c>
      <c r="V337" s="403">
        <v>40.713388229553402</v>
      </c>
      <c r="W337" s="403">
        <v>1.10721184846114</v>
      </c>
      <c r="X337" s="135" t="s">
        <v>254</v>
      </c>
    </row>
    <row r="338" spans="1:24" s="135" customFormat="1" ht="15" customHeight="1">
      <c r="A338" s="130" t="s">
        <v>5469</v>
      </c>
      <c r="B338" s="135" t="s">
        <v>641</v>
      </c>
      <c r="C338" s="135" t="s">
        <v>539</v>
      </c>
      <c r="D338" s="135" t="s">
        <v>401</v>
      </c>
      <c r="E338" s="135" t="s">
        <v>395</v>
      </c>
      <c r="F338" s="135">
        <v>50.6</v>
      </c>
      <c r="G338" s="135">
        <v>9.3000000000000007</v>
      </c>
      <c r="H338" s="135" t="s">
        <v>250</v>
      </c>
      <c r="I338" s="135" t="s">
        <v>592</v>
      </c>
      <c r="K338" s="135" t="s">
        <v>3109</v>
      </c>
      <c r="L338" s="141">
        <v>374.12680555555556</v>
      </c>
      <c r="M338" s="138">
        <v>16.899999999999999</v>
      </c>
      <c r="N338" s="140">
        <f t="shared" si="5"/>
        <v>36.850000000000009</v>
      </c>
      <c r="O338" s="135" t="s">
        <v>253</v>
      </c>
      <c r="P338" s="403">
        <v>40.5307074538553</v>
      </c>
      <c r="Q338" s="403">
        <v>40.959851118993399</v>
      </c>
      <c r="R338" s="403">
        <v>41.772851333337201</v>
      </c>
      <c r="S338" s="403">
        <v>43.157193866110397</v>
      </c>
      <c r="T338" s="403">
        <v>44.526568873812401</v>
      </c>
      <c r="U338" s="403">
        <v>45.343199328681798</v>
      </c>
      <c r="V338" s="403">
        <v>45.767581704240499</v>
      </c>
      <c r="W338" s="403">
        <v>1.3269593138437601</v>
      </c>
      <c r="X338" s="135" t="s">
        <v>257</v>
      </c>
    </row>
    <row r="339" spans="1:24" s="135" customFormat="1" ht="15" customHeight="1">
      <c r="A339" s="130" t="s">
        <v>5470</v>
      </c>
      <c r="B339" s="135" t="s">
        <v>642</v>
      </c>
      <c r="C339" s="135" t="s">
        <v>426</v>
      </c>
      <c r="D339" s="135" t="s">
        <v>401</v>
      </c>
      <c r="E339" s="135" t="s">
        <v>395</v>
      </c>
      <c r="F339" s="135">
        <v>50.6</v>
      </c>
      <c r="G339" s="135">
        <v>9.3000000000000007</v>
      </c>
      <c r="H339" s="135" t="s">
        <v>259</v>
      </c>
      <c r="I339" s="135" t="s">
        <v>592</v>
      </c>
      <c r="K339" s="135" t="s">
        <v>3109</v>
      </c>
      <c r="L339" s="141">
        <v>374.15970370370371</v>
      </c>
      <c r="M339" s="142">
        <v>17</v>
      </c>
      <c r="N339" s="140">
        <f t="shared" si="5"/>
        <v>36.400000000000006</v>
      </c>
      <c r="O339" s="135" t="s">
        <v>261</v>
      </c>
      <c r="P339" s="403">
        <v>40.176095202896398</v>
      </c>
      <c r="Q339" s="403">
        <v>40.593793918234901</v>
      </c>
      <c r="R339" s="403">
        <v>41.415749983545801</v>
      </c>
      <c r="S339" s="403">
        <v>42.763805012083097</v>
      </c>
      <c r="T339" s="403">
        <v>44.121041790819199</v>
      </c>
      <c r="U339" s="403">
        <v>44.916644652795597</v>
      </c>
      <c r="V339" s="403">
        <v>45.324535856423203</v>
      </c>
      <c r="W339" s="403">
        <v>1.30646563836106</v>
      </c>
      <c r="X339" s="135" t="s">
        <v>254</v>
      </c>
    </row>
    <row r="340" spans="1:24" s="135" customFormat="1" ht="15" customHeight="1">
      <c r="A340" s="130" t="s">
        <v>5471</v>
      </c>
      <c r="B340" s="135" t="s">
        <v>643</v>
      </c>
      <c r="C340" s="135" t="s">
        <v>400</v>
      </c>
      <c r="D340" s="135" t="s">
        <v>401</v>
      </c>
      <c r="E340" s="135" t="s">
        <v>406</v>
      </c>
      <c r="F340" s="135">
        <v>50.6</v>
      </c>
      <c r="G340" s="135">
        <v>9.3000000000000007</v>
      </c>
      <c r="H340" s="135" t="s">
        <v>259</v>
      </c>
      <c r="I340" s="135" t="s">
        <v>592</v>
      </c>
      <c r="K340" s="135" t="s">
        <v>3109</v>
      </c>
      <c r="L340" s="141">
        <v>374.2138888888889</v>
      </c>
      <c r="M340" s="138">
        <v>18.03</v>
      </c>
      <c r="N340" s="140">
        <f t="shared" si="5"/>
        <v>31.765000000000001</v>
      </c>
      <c r="O340" s="135" t="s">
        <v>253</v>
      </c>
      <c r="P340" s="403">
        <v>36.258766040681202</v>
      </c>
      <c r="Q340" s="403">
        <v>36.623869143835201</v>
      </c>
      <c r="R340" s="403">
        <v>37.262509712996398</v>
      </c>
      <c r="S340" s="403">
        <v>38.398286430298697</v>
      </c>
      <c r="T340" s="403">
        <v>39.522647057385399</v>
      </c>
      <c r="U340" s="403">
        <v>40.1936931768184</v>
      </c>
      <c r="V340" s="403">
        <v>40.517670383321096</v>
      </c>
      <c r="W340" s="403">
        <v>1.08831237929974</v>
      </c>
      <c r="X340" s="135" t="s">
        <v>257</v>
      </c>
    </row>
    <row r="341" spans="1:24" s="135" customFormat="1" ht="15" customHeight="1">
      <c r="A341" s="130" t="s">
        <v>5472</v>
      </c>
      <c r="B341" s="135" t="s">
        <v>644</v>
      </c>
      <c r="C341" s="135" t="s">
        <v>539</v>
      </c>
      <c r="D341" s="135" t="s">
        <v>401</v>
      </c>
      <c r="E341" s="135" t="s">
        <v>395</v>
      </c>
      <c r="F341" s="135">
        <v>50.6</v>
      </c>
      <c r="G341" s="135">
        <v>9.3000000000000007</v>
      </c>
      <c r="H341" s="135" t="s">
        <v>250</v>
      </c>
      <c r="I341" s="135" t="s">
        <v>592</v>
      </c>
      <c r="K341" s="135" t="s">
        <v>3109</v>
      </c>
      <c r="L341" s="141">
        <v>374.22356481481484</v>
      </c>
      <c r="M341" s="138">
        <v>18.7</v>
      </c>
      <c r="N341" s="140">
        <f t="shared" si="5"/>
        <v>28.750000000000014</v>
      </c>
      <c r="O341" s="135" t="s">
        <v>253</v>
      </c>
      <c r="P341" s="403">
        <v>33.674537354944597</v>
      </c>
      <c r="Q341" s="403">
        <v>33.990390728063502</v>
      </c>
      <c r="R341" s="403">
        <v>34.561788806100999</v>
      </c>
      <c r="S341" s="403">
        <v>35.563820896654498</v>
      </c>
      <c r="T341" s="403">
        <v>36.577555224961301</v>
      </c>
      <c r="U341" s="403">
        <v>37.140353393986103</v>
      </c>
      <c r="V341" s="403">
        <v>37.468914651778498</v>
      </c>
      <c r="W341" s="403">
        <v>0.96433030728171698</v>
      </c>
      <c r="X341" s="135" t="s">
        <v>257</v>
      </c>
    </row>
    <row r="342" spans="1:24" s="135" customFormat="1" ht="15" customHeight="1">
      <c r="A342" s="130" t="s">
        <v>5473</v>
      </c>
      <c r="B342" s="135" t="s">
        <v>645</v>
      </c>
      <c r="C342" s="135" t="s">
        <v>426</v>
      </c>
      <c r="D342" s="135" t="s">
        <v>401</v>
      </c>
      <c r="E342" s="135" t="s">
        <v>395</v>
      </c>
      <c r="F342" s="135">
        <v>50.6</v>
      </c>
      <c r="G342" s="135">
        <v>9.3000000000000007</v>
      </c>
      <c r="H342" s="135" t="s">
        <v>250</v>
      </c>
      <c r="I342" s="135" t="s">
        <v>592</v>
      </c>
      <c r="K342" s="135" t="s">
        <v>3109</v>
      </c>
      <c r="L342" s="141">
        <v>374.2554953703704</v>
      </c>
      <c r="M342" s="142">
        <v>17.8</v>
      </c>
      <c r="N342" s="140">
        <f t="shared" si="5"/>
        <v>32.799999999999997</v>
      </c>
      <c r="O342" s="135" t="s">
        <v>253</v>
      </c>
      <c r="P342" s="403">
        <v>37.141829567810902</v>
      </c>
      <c r="Q342" s="403">
        <v>37.4783008631507</v>
      </c>
      <c r="R342" s="403">
        <v>38.1788320724486</v>
      </c>
      <c r="S342" s="403">
        <v>39.366064106521698</v>
      </c>
      <c r="T342" s="403">
        <v>40.558598689906198</v>
      </c>
      <c r="U342" s="403">
        <v>41.288924991921903</v>
      </c>
      <c r="V342" s="403">
        <v>41.625004688340603</v>
      </c>
      <c r="W342" s="403">
        <v>1.1486902537046899</v>
      </c>
      <c r="X342" s="135" t="s">
        <v>254</v>
      </c>
    </row>
    <row r="343" spans="1:24" s="135" customFormat="1" ht="15" customHeight="1">
      <c r="A343" s="130" t="s">
        <v>5474</v>
      </c>
      <c r="B343" s="135" t="s">
        <v>646</v>
      </c>
      <c r="C343" s="135" t="s">
        <v>393</v>
      </c>
      <c r="D343" s="135" t="s">
        <v>394</v>
      </c>
      <c r="E343" s="135" t="s">
        <v>395</v>
      </c>
      <c r="F343" s="135">
        <v>43.4</v>
      </c>
      <c r="G343" s="135">
        <v>3.4</v>
      </c>
      <c r="H343" s="135" t="s">
        <v>250</v>
      </c>
      <c r="I343" s="135" t="s">
        <v>592</v>
      </c>
      <c r="K343" s="135" t="s">
        <v>647</v>
      </c>
      <c r="L343" s="141">
        <v>374.26226851851851</v>
      </c>
      <c r="M343" s="138">
        <v>18.55</v>
      </c>
      <c r="N343" s="140">
        <f t="shared" si="5"/>
        <v>29.424999999999997</v>
      </c>
      <c r="O343" s="135" t="s">
        <v>253</v>
      </c>
      <c r="P343" s="403">
        <v>34.2193046808163</v>
      </c>
      <c r="Q343" s="403">
        <v>34.532749830998704</v>
      </c>
      <c r="R343" s="403">
        <v>35.1706295888361</v>
      </c>
      <c r="S343" s="403">
        <v>36.197320756227199</v>
      </c>
      <c r="T343" s="403">
        <v>37.222359947813601</v>
      </c>
      <c r="U343" s="403">
        <v>37.843553120863803</v>
      </c>
      <c r="V343" s="403">
        <v>38.160496544076501</v>
      </c>
      <c r="W343" s="403">
        <v>0.99647716041703804</v>
      </c>
      <c r="X343" s="135" t="s">
        <v>257</v>
      </c>
    </row>
    <row r="344" spans="1:24" s="135" customFormat="1" ht="15" customHeight="1">
      <c r="A344" s="130" t="s">
        <v>5475</v>
      </c>
      <c r="B344" s="135" t="s">
        <v>648</v>
      </c>
      <c r="C344" s="135" t="s">
        <v>539</v>
      </c>
      <c r="D344" s="135" t="s">
        <v>401</v>
      </c>
      <c r="E344" s="135" t="s">
        <v>395</v>
      </c>
      <c r="F344" s="135">
        <v>50.6</v>
      </c>
      <c r="G344" s="135">
        <v>9.3000000000000007</v>
      </c>
      <c r="H344" s="135" t="s">
        <v>250</v>
      </c>
      <c r="I344" s="135" t="s">
        <v>592</v>
      </c>
      <c r="K344" s="135" t="s">
        <v>3109</v>
      </c>
      <c r="L344" s="141">
        <v>374.26226851851851</v>
      </c>
      <c r="M344" s="138">
        <v>18.72</v>
      </c>
      <c r="N344" s="140">
        <f t="shared" si="5"/>
        <v>28.660000000000011</v>
      </c>
      <c r="O344" s="135" t="s">
        <v>253</v>
      </c>
      <c r="P344" s="403">
        <v>33.625733820170502</v>
      </c>
      <c r="Q344" s="403">
        <v>33.934698485431902</v>
      </c>
      <c r="R344" s="403">
        <v>34.506922740980499</v>
      </c>
      <c r="S344" s="403">
        <v>35.484788988937602</v>
      </c>
      <c r="T344" s="403">
        <v>36.480493299366302</v>
      </c>
      <c r="U344" s="403">
        <v>37.034131556578402</v>
      </c>
      <c r="V344" s="403">
        <v>37.375992393340901</v>
      </c>
      <c r="W344" s="403">
        <v>0.95315373004889103</v>
      </c>
      <c r="X344" s="135" t="s">
        <v>254</v>
      </c>
    </row>
    <row r="345" spans="1:24" s="135" customFormat="1" ht="15" customHeight="1">
      <c r="A345" s="130" t="s">
        <v>5476</v>
      </c>
      <c r="B345" s="135" t="s">
        <v>649</v>
      </c>
      <c r="C345" s="135" t="s">
        <v>400</v>
      </c>
      <c r="D345" s="135" t="s">
        <v>401</v>
      </c>
      <c r="E345" s="135" t="s">
        <v>395</v>
      </c>
      <c r="F345" s="135">
        <v>50.6</v>
      </c>
      <c r="G345" s="135">
        <v>9.3000000000000007</v>
      </c>
      <c r="H345" s="135" t="s">
        <v>250</v>
      </c>
      <c r="I345" s="135" t="s">
        <v>592</v>
      </c>
      <c r="K345" s="135" t="s">
        <v>3109</v>
      </c>
      <c r="L345" s="141">
        <v>374.29129629629631</v>
      </c>
      <c r="M345" s="138">
        <v>17.29</v>
      </c>
      <c r="N345" s="140">
        <f t="shared" si="5"/>
        <v>35.095000000000013</v>
      </c>
      <c r="O345" s="135" t="s">
        <v>253</v>
      </c>
      <c r="P345" s="403">
        <v>39.106688652368398</v>
      </c>
      <c r="Q345" s="403">
        <v>39.503732780996401</v>
      </c>
      <c r="R345" s="403">
        <v>40.220872816036703</v>
      </c>
      <c r="S345" s="403">
        <v>41.517271602874203</v>
      </c>
      <c r="T345" s="403">
        <v>42.810927830562797</v>
      </c>
      <c r="U345" s="403">
        <v>43.586757755995698</v>
      </c>
      <c r="V345" s="403">
        <v>43.9806360156891</v>
      </c>
      <c r="W345" s="403">
        <v>1.2438506304008601</v>
      </c>
      <c r="X345" s="135" t="s">
        <v>257</v>
      </c>
    </row>
    <row r="346" spans="1:24" s="135" customFormat="1" ht="15" customHeight="1">
      <c r="A346" s="130" t="s">
        <v>5477</v>
      </c>
      <c r="B346" s="135" t="s">
        <v>650</v>
      </c>
      <c r="C346" s="135" t="s">
        <v>539</v>
      </c>
      <c r="D346" s="135" t="s">
        <v>401</v>
      </c>
      <c r="E346" s="135" t="s">
        <v>395</v>
      </c>
      <c r="F346" s="135">
        <v>50.6</v>
      </c>
      <c r="G346" s="135">
        <v>9.3000000000000007</v>
      </c>
      <c r="H346" s="135" t="s">
        <v>259</v>
      </c>
      <c r="I346" s="135" t="s">
        <v>592</v>
      </c>
      <c r="K346" s="135" t="s">
        <v>3109</v>
      </c>
      <c r="L346" s="141">
        <v>374.33000000000004</v>
      </c>
      <c r="M346" s="138">
        <v>18.3</v>
      </c>
      <c r="N346" s="140">
        <f t="shared" si="5"/>
        <v>30.549999999999997</v>
      </c>
      <c r="O346" s="135" t="s">
        <v>253</v>
      </c>
      <c r="P346" s="403">
        <v>35.213680263594298</v>
      </c>
      <c r="Q346" s="403">
        <v>35.532938112076501</v>
      </c>
      <c r="R346" s="403">
        <v>36.162151152716298</v>
      </c>
      <c r="S346" s="403">
        <v>37.236440526677001</v>
      </c>
      <c r="T346" s="403">
        <v>38.305124866652598</v>
      </c>
      <c r="U346" s="403">
        <v>38.954113618437702</v>
      </c>
      <c r="V346" s="403">
        <v>39.289489950972602</v>
      </c>
      <c r="W346" s="403">
        <v>1.03854595036232</v>
      </c>
      <c r="X346" s="135" t="s">
        <v>254</v>
      </c>
    </row>
    <row r="347" spans="1:24" s="135" customFormat="1" ht="15" customHeight="1">
      <c r="A347" s="130" t="s">
        <v>5478</v>
      </c>
      <c r="B347" s="135" t="s">
        <v>651</v>
      </c>
      <c r="C347" s="135" t="s">
        <v>426</v>
      </c>
      <c r="D347" s="135" t="s">
        <v>401</v>
      </c>
      <c r="E347" s="135" t="s">
        <v>395</v>
      </c>
      <c r="F347" s="135">
        <v>50.6</v>
      </c>
      <c r="G347" s="135">
        <v>9.3000000000000007</v>
      </c>
      <c r="H347" s="135" t="s">
        <v>250</v>
      </c>
      <c r="I347" s="135" t="s">
        <v>592</v>
      </c>
      <c r="K347" s="135" t="s">
        <v>3109</v>
      </c>
      <c r="L347" s="141">
        <v>374.34161111111115</v>
      </c>
      <c r="M347" s="142">
        <v>18.899999999999999</v>
      </c>
      <c r="N347" s="140">
        <f t="shared" si="5"/>
        <v>27.850000000000009</v>
      </c>
      <c r="O347" s="135" t="s">
        <v>253</v>
      </c>
      <c r="P347" s="403">
        <v>32.898614446387</v>
      </c>
      <c r="Q347" s="403">
        <v>33.199349801971302</v>
      </c>
      <c r="R347" s="403">
        <v>33.768605873414501</v>
      </c>
      <c r="S347" s="403">
        <v>34.717565963534703</v>
      </c>
      <c r="T347" s="403">
        <v>35.679045159803202</v>
      </c>
      <c r="U347" s="403">
        <v>36.218952487268801</v>
      </c>
      <c r="V347" s="403">
        <v>36.513567176628101</v>
      </c>
      <c r="W347" s="403">
        <v>0.92115341137372897</v>
      </c>
      <c r="X347" s="135" t="s">
        <v>254</v>
      </c>
    </row>
    <row r="348" spans="1:24" s="135" customFormat="1" ht="15" customHeight="1">
      <c r="A348" s="130" t="s">
        <v>5479</v>
      </c>
      <c r="B348" s="135" t="s">
        <v>652</v>
      </c>
      <c r="C348" s="135" t="s">
        <v>539</v>
      </c>
      <c r="D348" s="135" t="s">
        <v>401</v>
      </c>
      <c r="E348" s="135" t="s">
        <v>395</v>
      </c>
      <c r="F348" s="135">
        <v>50.6</v>
      </c>
      <c r="G348" s="135">
        <v>9.3000000000000007</v>
      </c>
      <c r="H348" s="135" t="s">
        <v>250</v>
      </c>
      <c r="I348" s="135" t="s">
        <v>592</v>
      </c>
      <c r="K348" s="135" t="s">
        <v>3109</v>
      </c>
      <c r="L348" s="141">
        <v>374.35902777777778</v>
      </c>
      <c r="M348" s="138">
        <v>18.07</v>
      </c>
      <c r="N348" s="140">
        <f t="shared" si="5"/>
        <v>31.585000000000008</v>
      </c>
      <c r="O348" s="135" t="s">
        <v>253</v>
      </c>
      <c r="P348" s="403">
        <v>36.113806168524803</v>
      </c>
      <c r="Q348" s="403">
        <v>36.451267256614202</v>
      </c>
      <c r="R348" s="403">
        <v>37.108961302879301</v>
      </c>
      <c r="S348" s="403">
        <v>38.234263607702502</v>
      </c>
      <c r="T348" s="403">
        <v>39.368058855987499</v>
      </c>
      <c r="U348" s="403">
        <v>40.023752886331899</v>
      </c>
      <c r="V348" s="403">
        <v>40.3652594091445</v>
      </c>
      <c r="W348" s="403">
        <v>1.0864281077534601</v>
      </c>
      <c r="X348" s="135" t="s">
        <v>254</v>
      </c>
    </row>
    <row r="349" spans="1:24" s="135" customFormat="1" ht="15" customHeight="1">
      <c r="A349" s="130" t="s">
        <v>5480</v>
      </c>
      <c r="B349" s="135" t="s">
        <v>653</v>
      </c>
      <c r="C349" s="135" t="s">
        <v>400</v>
      </c>
      <c r="D349" s="135" t="s">
        <v>401</v>
      </c>
      <c r="E349" s="135" t="s">
        <v>395</v>
      </c>
      <c r="F349" s="135">
        <v>50.6</v>
      </c>
      <c r="G349" s="135">
        <v>9.3000000000000007</v>
      </c>
      <c r="H349" s="135" t="s">
        <v>250</v>
      </c>
      <c r="I349" s="135" t="s">
        <v>592</v>
      </c>
      <c r="K349" s="135" t="s">
        <v>3109</v>
      </c>
      <c r="L349" s="141">
        <v>374.39773148148151</v>
      </c>
      <c r="M349" s="138">
        <v>17.399999999999999</v>
      </c>
      <c r="N349" s="140">
        <f t="shared" si="5"/>
        <v>34.600000000000009</v>
      </c>
      <c r="O349" s="135" t="s">
        <v>261</v>
      </c>
      <c r="P349" s="403">
        <v>38.679538814531099</v>
      </c>
      <c r="Q349" s="403">
        <v>39.083749122310401</v>
      </c>
      <c r="R349" s="403">
        <v>39.821983045933798</v>
      </c>
      <c r="S349" s="403">
        <v>41.056137189503602</v>
      </c>
      <c r="T349" s="403">
        <v>42.297423927250499</v>
      </c>
      <c r="U349" s="403">
        <v>43.0627609099962</v>
      </c>
      <c r="V349" s="403">
        <v>43.439748312192101</v>
      </c>
      <c r="W349" s="403">
        <v>1.20505272958693</v>
      </c>
      <c r="X349" s="135" t="s">
        <v>254</v>
      </c>
    </row>
    <row r="350" spans="1:24" s="135" customFormat="1" ht="15" customHeight="1">
      <c r="A350" s="130" t="s">
        <v>5481</v>
      </c>
      <c r="B350" s="135" t="s">
        <v>654</v>
      </c>
      <c r="C350" s="135" t="s">
        <v>539</v>
      </c>
      <c r="D350" s="135" t="s">
        <v>401</v>
      </c>
      <c r="E350" s="135" t="s">
        <v>395</v>
      </c>
      <c r="F350" s="135">
        <v>50.6</v>
      </c>
      <c r="G350" s="135">
        <v>9.3000000000000007</v>
      </c>
      <c r="H350" s="135" t="s">
        <v>259</v>
      </c>
      <c r="I350" s="135" t="s">
        <v>592</v>
      </c>
      <c r="K350" s="135" t="s">
        <v>3109</v>
      </c>
      <c r="L350" s="141">
        <v>374.39773148148151</v>
      </c>
      <c r="M350" s="138">
        <v>18.14</v>
      </c>
      <c r="N350" s="140">
        <f t="shared" si="5"/>
        <v>31.27000000000001</v>
      </c>
      <c r="O350" s="135" t="s">
        <v>253</v>
      </c>
      <c r="P350" s="403">
        <v>35.828330131178099</v>
      </c>
      <c r="Q350" s="403">
        <v>36.170661531756302</v>
      </c>
      <c r="R350" s="403">
        <v>36.826951637179398</v>
      </c>
      <c r="S350" s="403">
        <v>37.925448987613102</v>
      </c>
      <c r="T350" s="403">
        <v>39.011261568174099</v>
      </c>
      <c r="U350" s="403">
        <v>39.667523604786297</v>
      </c>
      <c r="V350" s="403">
        <v>40.033019770498001</v>
      </c>
      <c r="W350" s="403">
        <v>1.06262278826241</v>
      </c>
      <c r="X350" s="135" t="s">
        <v>254</v>
      </c>
    </row>
    <row r="351" spans="1:24" s="135" customFormat="1" ht="15" customHeight="1">
      <c r="A351" s="130" t="s">
        <v>5482</v>
      </c>
      <c r="B351" s="135" t="s">
        <v>655</v>
      </c>
      <c r="C351" s="135" t="s">
        <v>393</v>
      </c>
      <c r="D351" s="135" t="s">
        <v>394</v>
      </c>
      <c r="E351" s="135" t="s">
        <v>395</v>
      </c>
      <c r="F351" s="135">
        <v>43.4</v>
      </c>
      <c r="G351" s="135">
        <v>3.4</v>
      </c>
      <c r="H351" s="135" t="s">
        <v>250</v>
      </c>
      <c r="I351" s="135" t="s">
        <v>592</v>
      </c>
      <c r="K351" s="135" t="s">
        <v>647</v>
      </c>
      <c r="L351" s="141">
        <v>374.42675925925926</v>
      </c>
      <c r="M351" s="138">
        <v>18.63</v>
      </c>
      <c r="N351" s="140">
        <f t="shared" si="5"/>
        <v>29.065000000000012</v>
      </c>
      <c r="O351" s="135" t="s">
        <v>253</v>
      </c>
      <c r="P351" s="403">
        <v>33.935462934270802</v>
      </c>
      <c r="Q351" s="403">
        <v>34.254614926801402</v>
      </c>
      <c r="R351" s="403">
        <v>34.854241011712901</v>
      </c>
      <c r="S351" s="403">
        <v>35.855890858466203</v>
      </c>
      <c r="T351" s="403">
        <v>36.849676147407301</v>
      </c>
      <c r="U351" s="403">
        <v>37.455097885476199</v>
      </c>
      <c r="V351" s="403">
        <v>37.751228009814703</v>
      </c>
      <c r="W351" s="403">
        <v>0.97287229016821497</v>
      </c>
      <c r="X351" s="135" t="s">
        <v>254</v>
      </c>
    </row>
    <row r="352" spans="1:24" s="135" customFormat="1" ht="15" customHeight="1">
      <c r="A352" s="130" t="s">
        <v>5483</v>
      </c>
      <c r="B352" s="135" t="s">
        <v>656</v>
      </c>
      <c r="C352" s="135" t="s">
        <v>400</v>
      </c>
      <c r="D352" s="135" t="s">
        <v>401</v>
      </c>
      <c r="E352" s="135" t="s">
        <v>395</v>
      </c>
      <c r="F352" s="135">
        <v>50.6</v>
      </c>
      <c r="G352" s="135">
        <v>9.3000000000000007</v>
      </c>
      <c r="H352" s="135" t="s">
        <v>250</v>
      </c>
      <c r="I352" s="135" t="s">
        <v>592</v>
      </c>
      <c r="K352" s="135" t="s">
        <v>3109</v>
      </c>
      <c r="L352" s="141">
        <v>374.42675925925926</v>
      </c>
      <c r="M352" s="138">
        <v>18.39</v>
      </c>
      <c r="N352" s="140">
        <f t="shared" si="5"/>
        <v>30.14500000000001</v>
      </c>
      <c r="O352" s="135" t="s">
        <v>253</v>
      </c>
      <c r="P352" s="403">
        <v>34.8458689640511</v>
      </c>
      <c r="Q352" s="403">
        <v>35.1905997810508</v>
      </c>
      <c r="R352" s="403">
        <v>35.797846645728697</v>
      </c>
      <c r="S352" s="403">
        <v>36.866137754196899</v>
      </c>
      <c r="T352" s="403">
        <v>37.922929229698298</v>
      </c>
      <c r="U352" s="403">
        <v>38.548296764487603</v>
      </c>
      <c r="V352" s="403">
        <v>38.8821194486246</v>
      </c>
      <c r="W352" s="403">
        <v>1.02787317234516</v>
      </c>
      <c r="X352" s="135" t="s">
        <v>254</v>
      </c>
    </row>
    <row r="353" spans="1:24" s="135" customFormat="1" ht="15" customHeight="1">
      <c r="A353" s="130" t="s">
        <v>5484</v>
      </c>
      <c r="B353" s="135" t="s">
        <v>657</v>
      </c>
      <c r="C353" s="135" t="s">
        <v>539</v>
      </c>
      <c r="D353" s="135" t="s">
        <v>401</v>
      </c>
      <c r="E353" s="135" t="s">
        <v>395</v>
      </c>
      <c r="F353" s="135">
        <v>50.6</v>
      </c>
      <c r="G353" s="135">
        <v>9.3000000000000007</v>
      </c>
      <c r="H353" s="135" t="s">
        <v>250</v>
      </c>
      <c r="I353" s="135" t="s">
        <v>592</v>
      </c>
      <c r="K353" s="135" t="s">
        <v>3110</v>
      </c>
      <c r="L353" s="141">
        <v>374.43643518518519</v>
      </c>
      <c r="M353" s="138">
        <v>17.5</v>
      </c>
      <c r="N353" s="140">
        <f t="shared" si="5"/>
        <v>34.150000000000006</v>
      </c>
      <c r="O353" s="135" t="s">
        <v>253</v>
      </c>
      <c r="P353" s="403">
        <v>38.3223865023973</v>
      </c>
      <c r="Q353" s="403">
        <v>38.666966913575202</v>
      </c>
      <c r="R353" s="403">
        <v>39.382854065951904</v>
      </c>
      <c r="S353" s="403">
        <v>40.621962513153299</v>
      </c>
      <c r="T353" s="403">
        <v>41.873615901113602</v>
      </c>
      <c r="U353" s="403">
        <v>42.601928774211203</v>
      </c>
      <c r="V353" s="403">
        <v>43.044720561685402</v>
      </c>
      <c r="W353" s="403">
        <v>1.19940954136457</v>
      </c>
      <c r="X353" s="135" t="s">
        <v>254</v>
      </c>
    </row>
    <row r="354" spans="1:24" s="135" customFormat="1" ht="15" customHeight="1">
      <c r="A354" s="130" t="s">
        <v>5485</v>
      </c>
      <c r="B354" s="135" t="s">
        <v>658</v>
      </c>
      <c r="C354" s="135" t="s">
        <v>539</v>
      </c>
      <c r="D354" s="135" t="s">
        <v>401</v>
      </c>
      <c r="E354" s="135" t="s">
        <v>395</v>
      </c>
      <c r="F354" s="135">
        <v>50.6</v>
      </c>
      <c r="G354" s="135">
        <v>9.3000000000000007</v>
      </c>
      <c r="H354" s="135" t="s">
        <v>250</v>
      </c>
      <c r="I354" s="135" t="s">
        <v>592</v>
      </c>
      <c r="K354" s="135" t="s">
        <v>3110</v>
      </c>
      <c r="L354" s="141">
        <v>374.44611111111107</v>
      </c>
      <c r="M354" s="138">
        <v>17.8</v>
      </c>
      <c r="N354" s="140">
        <f t="shared" si="5"/>
        <v>32.799999999999997</v>
      </c>
      <c r="O354" s="135" t="s">
        <v>253</v>
      </c>
      <c r="P354" s="403">
        <v>37.120054657182401</v>
      </c>
      <c r="Q354" s="403">
        <v>37.498583213653497</v>
      </c>
      <c r="R354" s="403">
        <v>38.148560353039102</v>
      </c>
      <c r="S354" s="403">
        <v>39.348045952637499</v>
      </c>
      <c r="T354" s="403">
        <v>40.537175199960998</v>
      </c>
      <c r="U354" s="403">
        <v>41.202027699019403</v>
      </c>
      <c r="V354" s="403">
        <v>41.577693622872502</v>
      </c>
      <c r="W354" s="403">
        <v>1.1372746295412699</v>
      </c>
      <c r="X354" s="135" t="s">
        <v>254</v>
      </c>
    </row>
    <row r="355" spans="1:24" s="135" customFormat="1" ht="15" customHeight="1">
      <c r="A355" s="130" t="s">
        <v>5486</v>
      </c>
      <c r="B355" s="135" t="s">
        <v>659</v>
      </c>
      <c r="C355" s="135" t="s">
        <v>400</v>
      </c>
      <c r="D355" s="135" t="s">
        <v>401</v>
      </c>
      <c r="E355" s="135" t="s">
        <v>395</v>
      </c>
      <c r="F355" s="135">
        <v>50.6</v>
      </c>
      <c r="G355" s="135">
        <v>9.3000000000000007</v>
      </c>
      <c r="H355" s="135" t="s">
        <v>259</v>
      </c>
      <c r="I355" s="135" t="s">
        <v>592</v>
      </c>
      <c r="K355" s="135" t="s">
        <v>3109</v>
      </c>
      <c r="L355" s="141">
        <v>374.45578703703706</v>
      </c>
      <c r="M355" s="138">
        <v>17.829999999999998</v>
      </c>
      <c r="N355" s="140">
        <f t="shared" si="5"/>
        <v>32.66500000000002</v>
      </c>
      <c r="O355" s="135" t="s">
        <v>253</v>
      </c>
      <c r="P355" s="403">
        <v>37.035776108059302</v>
      </c>
      <c r="Q355" s="403">
        <v>37.410894678010401</v>
      </c>
      <c r="R355" s="403">
        <v>38.102124277258</v>
      </c>
      <c r="S355" s="403">
        <v>39.267422855321797</v>
      </c>
      <c r="T355" s="403">
        <v>40.435144090138202</v>
      </c>
      <c r="U355" s="403">
        <v>41.114718882177101</v>
      </c>
      <c r="V355" s="403">
        <v>41.4877180877154</v>
      </c>
      <c r="W355" s="403">
        <v>1.12688463442561</v>
      </c>
      <c r="X355" s="135" t="s">
        <v>254</v>
      </c>
    </row>
    <row r="356" spans="1:24" s="135" customFormat="1" ht="15" customHeight="1">
      <c r="A356" s="130" t="s">
        <v>5487</v>
      </c>
      <c r="B356" s="135" t="s">
        <v>660</v>
      </c>
      <c r="C356" s="135" t="s">
        <v>539</v>
      </c>
      <c r="D356" s="135" t="s">
        <v>401</v>
      </c>
      <c r="E356" s="135" t="s">
        <v>395</v>
      </c>
      <c r="F356" s="135">
        <v>50.6</v>
      </c>
      <c r="G356" s="135">
        <v>9.3000000000000007</v>
      </c>
      <c r="H356" s="135" t="s">
        <v>250</v>
      </c>
      <c r="I356" s="135" t="s">
        <v>592</v>
      </c>
      <c r="K356" s="135" t="s">
        <v>3110</v>
      </c>
      <c r="L356" s="141">
        <v>374.47513888888892</v>
      </c>
      <c r="M356" s="138">
        <v>18</v>
      </c>
      <c r="N356" s="140">
        <f t="shared" si="5"/>
        <v>31.900000000000006</v>
      </c>
      <c r="O356" s="135" t="s">
        <v>253</v>
      </c>
      <c r="P356" s="403">
        <v>36.344286405498799</v>
      </c>
      <c r="Q356" s="403">
        <v>36.711474327511503</v>
      </c>
      <c r="R356" s="403">
        <v>37.386226273761302</v>
      </c>
      <c r="S356" s="403">
        <v>38.522883877538803</v>
      </c>
      <c r="T356" s="403">
        <v>39.662721235219998</v>
      </c>
      <c r="U356" s="403">
        <v>40.3148440887284</v>
      </c>
      <c r="V356" s="403">
        <v>40.642470805413701</v>
      </c>
      <c r="W356" s="403">
        <v>1.0933716981629999</v>
      </c>
      <c r="X356" s="135" t="s">
        <v>254</v>
      </c>
    </row>
    <row r="357" spans="1:24" s="135" customFormat="1" ht="15" customHeight="1">
      <c r="A357" s="130" t="s">
        <v>5488</v>
      </c>
      <c r="B357" s="135" t="s">
        <v>661</v>
      </c>
      <c r="C357" s="135" t="s">
        <v>539</v>
      </c>
      <c r="D357" s="135" t="s">
        <v>401</v>
      </c>
      <c r="E357" s="135" t="s">
        <v>395</v>
      </c>
      <c r="F357" s="135">
        <v>50.6</v>
      </c>
      <c r="G357" s="135">
        <v>9.3000000000000007</v>
      </c>
      <c r="H357" s="135" t="s">
        <v>250</v>
      </c>
      <c r="I357" s="135" t="s">
        <v>592</v>
      </c>
      <c r="K357" s="135" t="s">
        <v>3110</v>
      </c>
      <c r="L357" s="141">
        <v>374.49449074074073</v>
      </c>
      <c r="M357" s="138">
        <v>18.2</v>
      </c>
      <c r="N357" s="140">
        <f t="shared" si="5"/>
        <v>31.000000000000014</v>
      </c>
      <c r="O357" s="135" t="s">
        <v>253</v>
      </c>
      <c r="P357" s="403">
        <v>35.562733260567299</v>
      </c>
      <c r="Q357" s="403">
        <v>35.886613057177101</v>
      </c>
      <c r="R357" s="403">
        <v>36.572876307159198</v>
      </c>
      <c r="S357" s="403">
        <v>37.670332636376102</v>
      </c>
      <c r="T357" s="403">
        <v>38.764499607379399</v>
      </c>
      <c r="U357" s="403">
        <v>39.419288711765603</v>
      </c>
      <c r="V357" s="403">
        <v>39.7558959729772</v>
      </c>
      <c r="W357" s="403">
        <v>1.0665699945618099</v>
      </c>
      <c r="X357" s="135" t="s">
        <v>254</v>
      </c>
    </row>
    <row r="358" spans="1:24" s="135" customFormat="1" ht="15" customHeight="1">
      <c r="A358" s="130" t="s">
        <v>5489</v>
      </c>
      <c r="B358" s="135" t="s">
        <v>662</v>
      </c>
      <c r="C358" s="135" t="s">
        <v>539</v>
      </c>
      <c r="D358" s="135" t="s">
        <v>401</v>
      </c>
      <c r="E358" s="135" t="s">
        <v>395</v>
      </c>
      <c r="F358" s="135">
        <v>50.6</v>
      </c>
      <c r="G358" s="135">
        <v>9.3000000000000007</v>
      </c>
      <c r="H358" s="135" t="s">
        <v>250</v>
      </c>
      <c r="I358" s="135" t="s">
        <v>592</v>
      </c>
      <c r="K358" s="135" t="s">
        <v>3110</v>
      </c>
      <c r="L358" s="141">
        <v>374.50416666666666</v>
      </c>
      <c r="M358" s="138">
        <v>18.100000000000001</v>
      </c>
      <c r="N358" s="140">
        <f t="shared" si="5"/>
        <v>31.450000000000003</v>
      </c>
      <c r="O358" s="135" t="s">
        <v>253</v>
      </c>
      <c r="P358" s="403">
        <v>36.011475301569902</v>
      </c>
      <c r="Q358" s="403">
        <v>36.361061463602603</v>
      </c>
      <c r="R358" s="403">
        <v>36.989849044032503</v>
      </c>
      <c r="S358" s="403">
        <v>38.122712905611898</v>
      </c>
      <c r="T358" s="403">
        <v>39.240147516300702</v>
      </c>
      <c r="U358" s="403">
        <v>39.880687825284902</v>
      </c>
      <c r="V358" s="403">
        <v>40.250013353310997</v>
      </c>
      <c r="W358" s="403">
        <v>1.0763218519628299</v>
      </c>
      <c r="X358" s="135" t="s">
        <v>257</v>
      </c>
    </row>
    <row r="359" spans="1:24" s="135" customFormat="1" ht="15" customHeight="1">
      <c r="A359" s="130" t="s">
        <v>5490</v>
      </c>
      <c r="B359" s="135" t="s">
        <v>663</v>
      </c>
      <c r="C359" s="135" t="s">
        <v>393</v>
      </c>
      <c r="D359" s="135" t="s">
        <v>394</v>
      </c>
      <c r="E359" s="135" t="s">
        <v>395</v>
      </c>
      <c r="F359" s="135">
        <v>43.4</v>
      </c>
      <c r="G359" s="135">
        <v>3.4</v>
      </c>
      <c r="H359" s="135" t="s">
        <v>259</v>
      </c>
      <c r="I359" s="135" t="s">
        <v>592</v>
      </c>
      <c r="K359" s="135" t="s">
        <v>647</v>
      </c>
      <c r="L359" s="141">
        <v>374.54287037037039</v>
      </c>
      <c r="M359" s="138">
        <v>20.440000000000001</v>
      </c>
      <c r="N359" s="140">
        <f t="shared" si="5"/>
        <v>20.92</v>
      </c>
      <c r="O359" s="135" t="s">
        <v>261</v>
      </c>
      <c r="P359" s="403">
        <v>27.038217600369201</v>
      </c>
      <c r="Q359" s="403">
        <v>27.226901446183</v>
      </c>
      <c r="R359" s="403">
        <v>27.585240950196798</v>
      </c>
      <c r="S359" s="403">
        <v>28.221720109327698</v>
      </c>
      <c r="T359" s="403">
        <v>28.851361762500201</v>
      </c>
      <c r="U359" s="403">
        <v>29.225273694633401</v>
      </c>
      <c r="V359" s="403">
        <v>29.429033337508901</v>
      </c>
      <c r="W359" s="403">
        <v>0.61170219784865698</v>
      </c>
      <c r="X359" s="135" t="s">
        <v>254</v>
      </c>
    </row>
    <row r="360" spans="1:24" s="135" customFormat="1" ht="15" customHeight="1">
      <c r="A360" s="130" t="s">
        <v>5491</v>
      </c>
      <c r="B360" s="135" t="s">
        <v>664</v>
      </c>
      <c r="C360" s="135" t="s">
        <v>539</v>
      </c>
      <c r="D360" s="135" t="s">
        <v>401</v>
      </c>
      <c r="E360" s="135" t="s">
        <v>395</v>
      </c>
      <c r="F360" s="135">
        <v>50.6</v>
      </c>
      <c r="G360" s="135">
        <v>9.3000000000000007</v>
      </c>
      <c r="H360" s="135" t="s">
        <v>250</v>
      </c>
      <c r="I360" s="135" t="s">
        <v>592</v>
      </c>
      <c r="K360" s="135" t="s">
        <v>3110</v>
      </c>
      <c r="L360" s="141">
        <v>374.55254629629627</v>
      </c>
      <c r="M360" s="138">
        <v>18.34</v>
      </c>
      <c r="N360" s="140">
        <f t="shared" si="5"/>
        <v>30.370000000000005</v>
      </c>
      <c r="O360" s="135" t="s">
        <v>253</v>
      </c>
      <c r="P360" s="403">
        <v>35.055529255497902</v>
      </c>
      <c r="Q360" s="403">
        <v>35.390419341267801</v>
      </c>
      <c r="R360" s="403">
        <v>36.029695648079503</v>
      </c>
      <c r="S360" s="403">
        <v>37.092674893492699</v>
      </c>
      <c r="T360" s="403">
        <v>38.1511622070229</v>
      </c>
      <c r="U360" s="403">
        <v>38.782834979093899</v>
      </c>
      <c r="V360" s="403">
        <v>39.126496347900002</v>
      </c>
      <c r="W360" s="403">
        <v>1.0303772553191399</v>
      </c>
      <c r="X360" s="135" t="s">
        <v>254</v>
      </c>
    </row>
    <row r="361" spans="1:24" s="135" customFormat="1" ht="15" customHeight="1">
      <c r="A361" s="130" t="s">
        <v>5492</v>
      </c>
      <c r="B361" s="135" t="s">
        <v>665</v>
      </c>
      <c r="C361" s="135" t="s">
        <v>539</v>
      </c>
      <c r="D361" s="135" t="s">
        <v>401</v>
      </c>
      <c r="E361" s="135" t="s">
        <v>395</v>
      </c>
      <c r="F361" s="135">
        <v>50.6</v>
      </c>
      <c r="G361" s="135">
        <v>9.3000000000000007</v>
      </c>
      <c r="H361" s="135" t="s">
        <v>250</v>
      </c>
      <c r="I361" s="135" t="s">
        <v>592</v>
      </c>
      <c r="K361" s="135" t="s">
        <v>3110</v>
      </c>
      <c r="L361" s="141">
        <v>374.62995370370373</v>
      </c>
      <c r="M361" s="138">
        <v>18.11</v>
      </c>
      <c r="N361" s="140">
        <f t="shared" si="5"/>
        <v>31.405000000000001</v>
      </c>
      <c r="O361" s="135" t="s">
        <v>253</v>
      </c>
      <c r="P361" s="403">
        <v>35.938186133924603</v>
      </c>
      <c r="Q361" s="403">
        <v>36.280600844086599</v>
      </c>
      <c r="R361" s="403">
        <v>36.957217304530801</v>
      </c>
      <c r="S361" s="403">
        <v>38.080632715930101</v>
      </c>
      <c r="T361" s="403">
        <v>39.213571907332401</v>
      </c>
      <c r="U361" s="403">
        <v>39.9002252750049</v>
      </c>
      <c r="V361" s="403">
        <v>40.203870041912403</v>
      </c>
      <c r="W361" s="403">
        <v>1.08994767458761</v>
      </c>
      <c r="X361" s="135" t="s">
        <v>254</v>
      </c>
    </row>
    <row r="362" spans="1:24" s="135" customFormat="1" ht="15" customHeight="1">
      <c r="A362" s="130" t="s">
        <v>5493</v>
      </c>
      <c r="B362" s="135" t="s">
        <v>666</v>
      </c>
      <c r="C362" s="135" t="s">
        <v>426</v>
      </c>
      <c r="D362" s="135" t="s">
        <v>401</v>
      </c>
      <c r="E362" s="135" t="s">
        <v>395</v>
      </c>
      <c r="F362" s="135">
        <v>50.6</v>
      </c>
      <c r="G362" s="135">
        <v>9.3000000000000007</v>
      </c>
      <c r="H362" s="135" t="s">
        <v>250</v>
      </c>
      <c r="I362" s="135" t="s">
        <v>592</v>
      </c>
      <c r="K362" s="135" t="s">
        <v>3111</v>
      </c>
      <c r="L362" s="141">
        <v>374.63479166666667</v>
      </c>
      <c r="M362" s="142">
        <v>17.899999999999999</v>
      </c>
      <c r="N362" s="140">
        <f t="shared" si="5"/>
        <v>32.350000000000009</v>
      </c>
      <c r="O362" s="135" t="s">
        <v>261</v>
      </c>
      <c r="P362" s="403">
        <v>36.731144165425903</v>
      </c>
      <c r="Q362" s="403">
        <v>37.079233956266997</v>
      </c>
      <c r="R362" s="403">
        <v>37.767919168228602</v>
      </c>
      <c r="S362" s="403">
        <v>38.939101310989699</v>
      </c>
      <c r="T362" s="403">
        <v>40.0999016969362</v>
      </c>
      <c r="U362" s="403">
        <v>40.762229843229903</v>
      </c>
      <c r="V362" s="403">
        <v>41.113328940352801</v>
      </c>
      <c r="W362" s="403">
        <v>1.12143203790162</v>
      </c>
      <c r="X362" s="135" t="s">
        <v>254</v>
      </c>
    </row>
    <row r="363" spans="1:24" s="135" customFormat="1" ht="15" customHeight="1">
      <c r="A363" s="130" t="s">
        <v>5494</v>
      </c>
      <c r="B363" s="135" t="s">
        <v>667</v>
      </c>
      <c r="C363" s="135" t="s">
        <v>393</v>
      </c>
      <c r="D363" s="135" t="s">
        <v>394</v>
      </c>
      <c r="E363" s="135" t="s">
        <v>395</v>
      </c>
      <c r="F363" s="135">
        <v>43.4</v>
      </c>
      <c r="G363" s="135">
        <v>3.4</v>
      </c>
      <c r="H363" s="135" t="s">
        <v>250</v>
      </c>
      <c r="I363" s="135" t="s">
        <v>592</v>
      </c>
      <c r="K363" s="135" t="s">
        <v>647</v>
      </c>
      <c r="L363" s="141">
        <v>374.71703703703702</v>
      </c>
      <c r="M363" s="138">
        <v>17.64</v>
      </c>
      <c r="N363" s="140">
        <f t="shared" si="5"/>
        <v>33.52000000000001</v>
      </c>
      <c r="O363" s="135" t="s">
        <v>253</v>
      </c>
      <c r="P363" s="403">
        <v>37.772148510998598</v>
      </c>
      <c r="Q363" s="403">
        <v>38.124293496466898</v>
      </c>
      <c r="R363" s="403">
        <v>38.8259073361736</v>
      </c>
      <c r="S363" s="403">
        <v>40.038062325065098</v>
      </c>
      <c r="T363" s="403">
        <v>41.232662379102599</v>
      </c>
      <c r="U363" s="403">
        <v>41.948755761097502</v>
      </c>
      <c r="V363" s="403">
        <v>42.3240137596365</v>
      </c>
      <c r="W363" s="403">
        <v>1.16745746307145</v>
      </c>
      <c r="X363" s="135" t="s">
        <v>254</v>
      </c>
    </row>
    <row r="364" spans="1:24" s="135" customFormat="1" ht="15" customHeight="1">
      <c r="A364" s="130" t="s">
        <v>5495</v>
      </c>
      <c r="B364" s="135" t="s">
        <v>668</v>
      </c>
      <c r="C364" s="135" t="s">
        <v>539</v>
      </c>
      <c r="D364" s="135" t="s">
        <v>401</v>
      </c>
      <c r="E364" s="135" t="s">
        <v>406</v>
      </c>
      <c r="F364" s="135">
        <v>50.6</v>
      </c>
      <c r="G364" s="135">
        <v>9.3000000000000007</v>
      </c>
      <c r="H364" s="135" t="s">
        <v>250</v>
      </c>
      <c r="I364" s="135" t="s">
        <v>592</v>
      </c>
      <c r="K364" s="135" t="s">
        <v>3110</v>
      </c>
      <c r="L364" s="141">
        <v>374.75574074074075</v>
      </c>
      <c r="M364" s="138">
        <v>17.82</v>
      </c>
      <c r="N364" s="140">
        <f t="shared" si="5"/>
        <v>32.710000000000008</v>
      </c>
      <c r="O364" s="135" t="s">
        <v>253</v>
      </c>
      <c r="P364" s="403">
        <v>37.0337098592221</v>
      </c>
      <c r="Q364" s="403">
        <v>37.410280220256503</v>
      </c>
      <c r="R364" s="403">
        <v>38.096499968908603</v>
      </c>
      <c r="S364" s="403">
        <v>39.2804659673454</v>
      </c>
      <c r="T364" s="403">
        <v>40.454615253575597</v>
      </c>
      <c r="U364" s="403">
        <v>41.161024650769903</v>
      </c>
      <c r="V364" s="403">
        <v>41.5052168962211</v>
      </c>
      <c r="W364" s="403">
        <v>1.1391549703369801</v>
      </c>
      <c r="X364" s="135" t="s">
        <v>254</v>
      </c>
    </row>
    <row r="365" spans="1:24" s="135" customFormat="1" ht="15" customHeight="1">
      <c r="A365" s="130" t="s">
        <v>5496</v>
      </c>
      <c r="B365" s="135" t="s">
        <v>669</v>
      </c>
      <c r="C365" s="135" t="s">
        <v>539</v>
      </c>
      <c r="D365" s="135" t="s">
        <v>401</v>
      </c>
      <c r="E365" s="135" t="s">
        <v>395</v>
      </c>
      <c r="F365" s="135">
        <v>50.6</v>
      </c>
      <c r="G365" s="135">
        <v>9.3000000000000007</v>
      </c>
      <c r="H365" s="135" t="s">
        <v>250</v>
      </c>
      <c r="I365" s="135" t="s">
        <v>592</v>
      </c>
      <c r="K365" s="135" t="s">
        <v>3110</v>
      </c>
      <c r="L365" s="141">
        <v>374.82347222222222</v>
      </c>
      <c r="M365" s="138">
        <v>18.2</v>
      </c>
      <c r="N365" s="140">
        <f t="shared" si="5"/>
        <v>31.000000000000014</v>
      </c>
      <c r="O365" s="135" t="s">
        <v>253</v>
      </c>
      <c r="P365" s="403">
        <v>35.614504875786203</v>
      </c>
      <c r="Q365" s="403">
        <v>35.948639772509502</v>
      </c>
      <c r="R365" s="403">
        <v>36.589024171763398</v>
      </c>
      <c r="S365" s="403">
        <v>37.6865029159462</v>
      </c>
      <c r="T365" s="403">
        <v>38.776368254152402</v>
      </c>
      <c r="U365" s="403">
        <v>39.420637746753101</v>
      </c>
      <c r="V365" s="403">
        <v>39.728959956607603</v>
      </c>
      <c r="W365" s="403">
        <v>1.05621251090699</v>
      </c>
      <c r="X365" s="135" t="s">
        <v>254</v>
      </c>
    </row>
    <row r="366" spans="1:24" s="135" customFormat="1" ht="15" customHeight="1">
      <c r="A366" s="130" t="s">
        <v>5497</v>
      </c>
      <c r="B366" s="135" t="s">
        <v>670</v>
      </c>
      <c r="C366" s="135" t="s">
        <v>393</v>
      </c>
      <c r="D366" s="135" t="s">
        <v>394</v>
      </c>
      <c r="E366" s="135" t="s">
        <v>395</v>
      </c>
      <c r="F366" s="135">
        <v>43.4</v>
      </c>
      <c r="G366" s="135">
        <v>3.4</v>
      </c>
      <c r="H366" s="135" t="s">
        <v>250</v>
      </c>
      <c r="I366" s="135" t="s">
        <v>592</v>
      </c>
      <c r="K366" s="135" t="s">
        <v>647</v>
      </c>
      <c r="L366" s="141">
        <v>374.83314814814815</v>
      </c>
      <c r="M366" s="138">
        <v>18.29</v>
      </c>
      <c r="N366" s="140">
        <f t="shared" si="5"/>
        <v>30.595000000000013</v>
      </c>
      <c r="O366" s="135" t="s">
        <v>253</v>
      </c>
      <c r="P366" s="403">
        <v>35.201356250221501</v>
      </c>
      <c r="Q366" s="403">
        <v>35.542218349835899</v>
      </c>
      <c r="R366" s="403">
        <v>36.184051356417299</v>
      </c>
      <c r="S366" s="403">
        <v>37.284406273849001</v>
      </c>
      <c r="T366" s="403">
        <v>38.3719105815021</v>
      </c>
      <c r="U366" s="403">
        <v>38.9950620779152</v>
      </c>
      <c r="V366" s="403">
        <v>39.350826366267803</v>
      </c>
      <c r="W366" s="403">
        <v>1.05960370561896</v>
      </c>
      <c r="X366" s="135" t="s">
        <v>254</v>
      </c>
    </row>
    <row r="367" spans="1:24" s="135" customFormat="1" ht="15" customHeight="1">
      <c r="A367" s="130" t="s">
        <v>5498</v>
      </c>
      <c r="B367" s="135" t="s">
        <v>671</v>
      </c>
      <c r="C367" s="135" t="s">
        <v>539</v>
      </c>
      <c r="D367" s="135" t="s">
        <v>401</v>
      </c>
      <c r="E367" s="135" t="s">
        <v>395</v>
      </c>
      <c r="F367" s="135">
        <v>50.6</v>
      </c>
      <c r="G367" s="135">
        <v>9.3000000000000007</v>
      </c>
      <c r="H367" s="135" t="s">
        <v>250</v>
      </c>
      <c r="I367" s="135" t="s">
        <v>592</v>
      </c>
      <c r="K367" s="135" t="s">
        <v>3110</v>
      </c>
      <c r="L367" s="141">
        <v>374.84282407407409</v>
      </c>
      <c r="M367" s="138">
        <v>18.07</v>
      </c>
      <c r="N367" s="140">
        <f t="shared" si="5"/>
        <v>31.585000000000008</v>
      </c>
      <c r="O367" s="135" t="s">
        <v>253</v>
      </c>
      <c r="P367" s="403">
        <v>36.066366294205203</v>
      </c>
      <c r="Q367" s="403">
        <v>36.426873440566197</v>
      </c>
      <c r="R367" s="403">
        <v>37.095280228380602</v>
      </c>
      <c r="S367" s="403">
        <v>38.222581707734399</v>
      </c>
      <c r="T367" s="403">
        <v>39.360842689595103</v>
      </c>
      <c r="U367" s="403">
        <v>40.014134643391699</v>
      </c>
      <c r="V367" s="403">
        <v>40.3246929709439</v>
      </c>
      <c r="W367" s="403">
        <v>1.0824774261043499</v>
      </c>
      <c r="X367" s="135" t="s">
        <v>254</v>
      </c>
    </row>
    <row r="368" spans="1:24" s="135" customFormat="1" ht="15" customHeight="1">
      <c r="A368" s="130" t="s">
        <v>5499</v>
      </c>
      <c r="B368" s="135" t="s">
        <v>672</v>
      </c>
      <c r="C368" s="135" t="s">
        <v>393</v>
      </c>
      <c r="D368" s="135" t="s">
        <v>394</v>
      </c>
      <c r="E368" s="135" t="s">
        <v>395</v>
      </c>
      <c r="F368" s="135">
        <v>43.4</v>
      </c>
      <c r="G368" s="135">
        <v>3.4</v>
      </c>
      <c r="H368" s="135" t="s">
        <v>250</v>
      </c>
      <c r="I368" s="135" t="s">
        <v>592</v>
      </c>
      <c r="K368" s="135" t="s">
        <v>647</v>
      </c>
      <c r="L368" s="141">
        <v>374.9686111111111</v>
      </c>
      <c r="M368" s="138">
        <v>17.95</v>
      </c>
      <c r="N368" s="140">
        <f t="shared" si="5"/>
        <v>32.125000000000014</v>
      </c>
      <c r="O368" s="135" t="s">
        <v>253</v>
      </c>
      <c r="P368" s="403">
        <v>36.575514126848297</v>
      </c>
      <c r="Q368" s="403">
        <v>36.9048928217168</v>
      </c>
      <c r="R368" s="403">
        <v>37.5920298744619</v>
      </c>
      <c r="S368" s="403">
        <v>38.743387648338597</v>
      </c>
      <c r="T368" s="403">
        <v>39.913583432796401</v>
      </c>
      <c r="U368" s="403">
        <v>40.566392614692703</v>
      </c>
      <c r="V368" s="403">
        <v>40.908399151298198</v>
      </c>
      <c r="W368" s="403">
        <v>1.1148796573620701</v>
      </c>
      <c r="X368" s="135" t="s">
        <v>254</v>
      </c>
    </row>
    <row r="369" spans="1:24" s="135" customFormat="1" ht="15" customHeight="1">
      <c r="A369" s="130" t="s">
        <v>5500</v>
      </c>
      <c r="B369" s="135" t="s">
        <v>673</v>
      </c>
      <c r="C369" s="135" t="s">
        <v>539</v>
      </c>
      <c r="D369" s="135" t="s">
        <v>401</v>
      </c>
      <c r="E369" s="135" t="s">
        <v>406</v>
      </c>
      <c r="F369" s="135">
        <v>50.6</v>
      </c>
      <c r="G369" s="135">
        <v>9.3000000000000007</v>
      </c>
      <c r="H369" s="135" t="s">
        <v>250</v>
      </c>
      <c r="I369" s="135" t="s">
        <v>592</v>
      </c>
      <c r="K369" s="135" t="s">
        <v>3110</v>
      </c>
      <c r="L369" s="141">
        <v>374.98796296296297</v>
      </c>
      <c r="M369" s="138">
        <v>18.899999999999999</v>
      </c>
      <c r="N369" s="140">
        <f t="shared" si="5"/>
        <v>27.850000000000009</v>
      </c>
      <c r="O369" s="135" t="s">
        <v>253</v>
      </c>
      <c r="P369" s="403">
        <v>32.884994550775303</v>
      </c>
      <c r="Q369" s="403">
        <v>33.208819677240797</v>
      </c>
      <c r="R369" s="403">
        <v>33.761214797590199</v>
      </c>
      <c r="S369" s="403">
        <v>34.7147236962495</v>
      </c>
      <c r="T369" s="403">
        <v>35.6591042773236</v>
      </c>
      <c r="U369" s="403">
        <v>36.246227974339597</v>
      </c>
      <c r="V369" s="403">
        <v>36.540640066101098</v>
      </c>
      <c r="W369" s="403">
        <v>0.92281494134084396</v>
      </c>
      <c r="X369" s="135" t="s">
        <v>254</v>
      </c>
    </row>
    <row r="370" spans="1:24" s="135" customFormat="1" ht="15" customHeight="1">
      <c r="A370" s="130" t="s">
        <v>5501</v>
      </c>
      <c r="B370" s="135" t="s">
        <v>674</v>
      </c>
      <c r="C370" s="135" t="s">
        <v>393</v>
      </c>
      <c r="D370" s="135" t="s">
        <v>394</v>
      </c>
      <c r="E370" s="135" t="s">
        <v>395</v>
      </c>
      <c r="F370" s="135">
        <v>43.4</v>
      </c>
      <c r="G370" s="135">
        <v>3.4</v>
      </c>
      <c r="H370" s="135" t="s">
        <v>250</v>
      </c>
      <c r="I370" s="135" t="s">
        <v>592</v>
      </c>
      <c r="K370" s="135" t="s">
        <v>675</v>
      </c>
      <c r="L370" s="141">
        <v>375.14277777777778</v>
      </c>
      <c r="M370" s="138">
        <v>18.12</v>
      </c>
      <c r="N370" s="140">
        <f t="shared" si="5"/>
        <v>31.36</v>
      </c>
      <c r="O370" s="135" t="s">
        <v>253</v>
      </c>
      <c r="P370" s="403">
        <v>35.914871250079102</v>
      </c>
      <c r="Q370" s="403">
        <v>36.247695921927097</v>
      </c>
      <c r="R370" s="403">
        <v>36.8998337334369</v>
      </c>
      <c r="S370" s="403">
        <v>38.002529251499702</v>
      </c>
      <c r="T370" s="403">
        <v>39.094911767653997</v>
      </c>
      <c r="U370" s="403">
        <v>39.761099355544701</v>
      </c>
      <c r="V370" s="403">
        <v>40.113506833221699</v>
      </c>
      <c r="W370" s="403">
        <v>1.0674955431261</v>
      </c>
      <c r="X370" s="135" t="s">
        <v>254</v>
      </c>
    </row>
    <row r="371" spans="1:24" s="135" customFormat="1" ht="15" customHeight="1">
      <c r="A371" s="130" t="s">
        <v>5502</v>
      </c>
      <c r="B371" s="135" t="s">
        <v>676</v>
      </c>
      <c r="C371" s="135" t="s">
        <v>426</v>
      </c>
      <c r="D371" s="135" t="s">
        <v>401</v>
      </c>
      <c r="E371" s="135" t="s">
        <v>395</v>
      </c>
      <c r="F371" s="135">
        <v>50.6</v>
      </c>
      <c r="G371" s="135">
        <v>9.3000000000000007</v>
      </c>
      <c r="H371" s="135" t="s">
        <v>250</v>
      </c>
      <c r="I371" s="135" t="s">
        <v>592</v>
      </c>
      <c r="K371" s="135" t="s">
        <v>3111</v>
      </c>
      <c r="L371" s="141">
        <v>375.18341666666663</v>
      </c>
      <c r="M371" s="142">
        <v>17.8</v>
      </c>
      <c r="N371" s="140">
        <f t="shared" si="5"/>
        <v>32.799999999999997</v>
      </c>
      <c r="O371" s="135" t="s">
        <v>253</v>
      </c>
      <c r="P371" s="403">
        <v>37.164404625632201</v>
      </c>
      <c r="Q371" s="403">
        <v>37.5084643198471</v>
      </c>
      <c r="R371" s="403">
        <v>38.205629562364997</v>
      </c>
      <c r="S371" s="403">
        <v>39.3835063246609</v>
      </c>
      <c r="T371" s="403">
        <v>40.554218054015401</v>
      </c>
      <c r="U371" s="403">
        <v>41.236802873012898</v>
      </c>
      <c r="V371" s="403">
        <v>41.600309601557903</v>
      </c>
      <c r="W371" s="403">
        <v>1.13569565744103</v>
      </c>
      <c r="X371" s="135" t="s">
        <v>254</v>
      </c>
    </row>
    <row r="372" spans="1:24" s="135" customFormat="1" ht="15" customHeight="1">
      <c r="A372" s="130" t="s">
        <v>5503</v>
      </c>
      <c r="B372" s="135" t="s">
        <v>677</v>
      </c>
      <c r="C372" s="135" t="s">
        <v>393</v>
      </c>
      <c r="D372" s="135" t="s">
        <v>394</v>
      </c>
      <c r="E372" s="135" t="s">
        <v>395</v>
      </c>
      <c r="F372" s="135">
        <v>43.4</v>
      </c>
      <c r="G372" s="135">
        <v>3.4</v>
      </c>
      <c r="H372" s="135" t="s">
        <v>250</v>
      </c>
      <c r="I372" s="135" t="s">
        <v>592</v>
      </c>
      <c r="K372" s="135" t="s">
        <v>675</v>
      </c>
      <c r="L372" s="141">
        <v>375.19115740740745</v>
      </c>
      <c r="M372" s="138">
        <v>18.32</v>
      </c>
      <c r="N372" s="140">
        <f t="shared" si="5"/>
        <v>30.460000000000008</v>
      </c>
      <c r="O372" s="135" t="s">
        <v>253</v>
      </c>
      <c r="P372" s="403">
        <v>35.154454692503798</v>
      </c>
      <c r="Q372" s="403">
        <v>35.454537494137902</v>
      </c>
      <c r="R372" s="403">
        <v>36.111055274674499</v>
      </c>
      <c r="S372" s="403">
        <v>37.184456969650498</v>
      </c>
      <c r="T372" s="403">
        <v>38.2844886576259</v>
      </c>
      <c r="U372" s="403">
        <v>38.866917019076197</v>
      </c>
      <c r="V372" s="403">
        <v>39.175927613784602</v>
      </c>
      <c r="W372" s="403">
        <v>1.03589603680541</v>
      </c>
      <c r="X372" s="135" t="s">
        <v>254</v>
      </c>
    </row>
    <row r="373" spans="1:24" s="135" customFormat="1" ht="15" customHeight="1">
      <c r="A373" s="130" t="s">
        <v>5504</v>
      </c>
      <c r="B373" s="135" t="s">
        <v>678</v>
      </c>
      <c r="C373" s="135" t="s">
        <v>426</v>
      </c>
      <c r="D373" s="135" t="s">
        <v>401</v>
      </c>
      <c r="E373" s="135" t="s">
        <v>395</v>
      </c>
      <c r="F373" s="135">
        <v>50.6</v>
      </c>
      <c r="G373" s="135">
        <v>9.3000000000000007</v>
      </c>
      <c r="H373" s="135" t="s">
        <v>250</v>
      </c>
      <c r="I373" s="135" t="s">
        <v>592</v>
      </c>
      <c r="K373" s="135" t="s">
        <v>3111</v>
      </c>
      <c r="L373" s="141">
        <v>375.27437037037038</v>
      </c>
      <c r="M373" s="138">
        <v>18.8</v>
      </c>
      <c r="N373" s="140">
        <f t="shared" si="5"/>
        <v>28.299999999999997</v>
      </c>
      <c r="O373" s="135" t="s">
        <v>253</v>
      </c>
      <c r="P373" s="403">
        <v>33.266853937472099</v>
      </c>
      <c r="Q373" s="403">
        <v>33.562443267955402</v>
      </c>
      <c r="R373" s="403">
        <v>34.153325060317698</v>
      </c>
      <c r="S373" s="403">
        <v>35.126340119814103</v>
      </c>
      <c r="T373" s="403">
        <v>36.118820648287397</v>
      </c>
      <c r="U373" s="403">
        <v>36.682828915180004</v>
      </c>
      <c r="V373" s="403">
        <v>36.982751449652604</v>
      </c>
      <c r="W373" s="403">
        <v>0.94484237135631899</v>
      </c>
      <c r="X373" s="135" t="s">
        <v>254</v>
      </c>
    </row>
    <row r="374" spans="1:24" s="135" customFormat="1" ht="15" customHeight="1">
      <c r="A374" s="130" t="s">
        <v>5505</v>
      </c>
      <c r="B374" s="135" t="s">
        <v>679</v>
      </c>
      <c r="C374" s="135" t="s">
        <v>393</v>
      </c>
      <c r="D374" s="135" t="s">
        <v>394</v>
      </c>
      <c r="E374" s="135" t="s">
        <v>395</v>
      </c>
      <c r="F374" s="135">
        <v>43.4</v>
      </c>
      <c r="G374" s="135">
        <v>3.4</v>
      </c>
      <c r="H374" s="135" t="s">
        <v>250</v>
      </c>
      <c r="I374" s="135" t="s">
        <v>592</v>
      </c>
      <c r="K374" s="135" t="s">
        <v>675</v>
      </c>
      <c r="L374" s="141">
        <v>375.31694444444446</v>
      </c>
      <c r="M374" s="138">
        <v>18.46</v>
      </c>
      <c r="N374" s="140">
        <f t="shared" si="5"/>
        <v>29.83</v>
      </c>
      <c r="O374" s="135" t="s">
        <v>261</v>
      </c>
      <c r="P374" s="403">
        <v>34.595809941825898</v>
      </c>
      <c r="Q374" s="403">
        <v>34.918095169668099</v>
      </c>
      <c r="R374" s="403">
        <v>35.537699576346</v>
      </c>
      <c r="S374" s="403">
        <v>36.5810800633068</v>
      </c>
      <c r="T374" s="403">
        <v>37.624767448828599</v>
      </c>
      <c r="U374" s="403">
        <v>38.219712403937102</v>
      </c>
      <c r="V374" s="403">
        <v>38.549612580898597</v>
      </c>
      <c r="W374" s="403">
        <v>1.0159859288506199</v>
      </c>
      <c r="X374" s="135" t="s">
        <v>254</v>
      </c>
    </row>
    <row r="375" spans="1:24" s="135" customFormat="1" ht="15" customHeight="1">
      <c r="A375" s="130" t="s">
        <v>5506</v>
      </c>
      <c r="B375" s="135" t="s">
        <v>680</v>
      </c>
      <c r="C375" s="135" t="s">
        <v>426</v>
      </c>
      <c r="D375" s="135" t="s">
        <v>401</v>
      </c>
      <c r="E375" s="135" t="s">
        <v>395</v>
      </c>
      <c r="F375" s="135">
        <v>50.6</v>
      </c>
      <c r="G375" s="135">
        <v>9.3000000000000007</v>
      </c>
      <c r="H375" s="135" t="s">
        <v>250</v>
      </c>
      <c r="I375" s="135" t="s">
        <v>592</v>
      </c>
      <c r="K375" s="135" t="s">
        <v>3111</v>
      </c>
      <c r="L375" s="141">
        <v>375.42241203703702</v>
      </c>
      <c r="M375" s="138">
        <v>17.600000000000001</v>
      </c>
      <c r="N375" s="140">
        <f t="shared" si="5"/>
        <v>33.700000000000003</v>
      </c>
      <c r="O375" s="135" t="s">
        <v>253</v>
      </c>
      <c r="P375" s="403">
        <v>37.931897487895398</v>
      </c>
      <c r="Q375" s="403">
        <v>38.281305554151999</v>
      </c>
      <c r="R375" s="403">
        <v>38.9932110409638</v>
      </c>
      <c r="S375" s="403">
        <v>40.202317657444198</v>
      </c>
      <c r="T375" s="403">
        <v>41.418940564948301</v>
      </c>
      <c r="U375" s="403">
        <v>42.162849439491303</v>
      </c>
      <c r="V375" s="403">
        <v>42.5415482656202</v>
      </c>
      <c r="W375" s="403">
        <v>1.1778360458250501</v>
      </c>
      <c r="X375" s="135" t="s">
        <v>257</v>
      </c>
    </row>
    <row r="376" spans="1:24" s="135" customFormat="1" ht="15" customHeight="1">
      <c r="A376" s="130" t="s">
        <v>5507</v>
      </c>
      <c r="B376" s="135" t="s">
        <v>681</v>
      </c>
      <c r="C376" s="135" t="s">
        <v>426</v>
      </c>
      <c r="D376" s="135" t="s">
        <v>401</v>
      </c>
      <c r="E376" s="135" t="s">
        <v>395</v>
      </c>
      <c r="F376" s="135">
        <v>50.6</v>
      </c>
      <c r="G376" s="135">
        <v>9.3000000000000007</v>
      </c>
      <c r="H376" s="135" t="s">
        <v>250</v>
      </c>
      <c r="I376" s="135" t="s">
        <v>592</v>
      </c>
      <c r="K376" s="135" t="s">
        <v>3111</v>
      </c>
      <c r="L376" s="141">
        <v>375.42337962962966</v>
      </c>
      <c r="M376" s="138">
        <v>17.600000000000001</v>
      </c>
      <c r="N376" s="140">
        <f t="shared" si="5"/>
        <v>33.700000000000003</v>
      </c>
      <c r="O376" s="135" t="s">
        <v>253</v>
      </c>
      <c r="P376" s="403">
        <v>37.928877845919601</v>
      </c>
      <c r="Q376" s="403">
        <v>38.2678634637154</v>
      </c>
      <c r="R376" s="403">
        <v>39.001172568308</v>
      </c>
      <c r="S376" s="403">
        <v>40.214349429211502</v>
      </c>
      <c r="T376" s="403">
        <v>41.4131632301495</v>
      </c>
      <c r="U376" s="403">
        <v>42.160039015113902</v>
      </c>
      <c r="V376" s="403">
        <v>42.550477115659703</v>
      </c>
      <c r="W376" s="403">
        <v>1.17830054048755</v>
      </c>
      <c r="X376" s="135" t="s">
        <v>254</v>
      </c>
    </row>
    <row r="377" spans="1:24" s="135" customFormat="1" ht="15" customHeight="1">
      <c r="A377" s="130" t="s">
        <v>5508</v>
      </c>
      <c r="B377" s="135" t="s">
        <v>682</v>
      </c>
      <c r="C377" s="135" t="s">
        <v>683</v>
      </c>
      <c r="D377" s="135" t="s">
        <v>394</v>
      </c>
      <c r="E377" s="135" t="s">
        <v>395</v>
      </c>
      <c r="F377" s="135">
        <v>43.4</v>
      </c>
      <c r="G377" s="135">
        <v>3.4</v>
      </c>
      <c r="H377" s="135" t="s">
        <v>250</v>
      </c>
      <c r="I377" s="135" t="s">
        <v>592</v>
      </c>
      <c r="K377" s="135" t="s">
        <v>684</v>
      </c>
      <c r="L377" s="141">
        <v>380.89027777777778</v>
      </c>
      <c r="M377" s="138">
        <v>20.6</v>
      </c>
      <c r="N377" s="140">
        <f t="shared" si="5"/>
        <v>20.200000000000003</v>
      </c>
      <c r="O377" s="135" t="s">
        <v>253</v>
      </c>
      <c r="P377" s="403">
        <v>26.403221207248599</v>
      </c>
      <c r="Q377" s="403">
        <v>26.576256978939401</v>
      </c>
      <c r="R377" s="403">
        <v>26.941450183033599</v>
      </c>
      <c r="S377" s="403">
        <v>27.546655228160599</v>
      </c>
      <c r="T377" s="403">
        <v>28.1460517731831</v>
      </c>
      <c r="U377" s="403">
        <v>28.474591501983699</v>
      </c>
      <c r="V377" s="403">
        <v>28.6754315423265</v>
      </c>
      <c r="W377" s="403">
        <v>0.579525554278564</v>
      </c>
      <c r="X377" s="135" t="s">
        <v>254</v>
      </c>
    </row>
    <row r="378" spans="1:24" s="135" customFormat="1" ht="15" customHeight="1">
      <c r="A378" s="130" t="s">
        <v>5509</v>
      </c>
      <c r="B378" s="135" t="s">
        <v>685</v>
      </c>
      <c r="C378" s="135" t="s">
        <v>683</v>
      </c>
      <c r="D378" s="135" t="s">
        <v>394</v>
      </c>
      <c r="E378" s="135" t="s">
        <v>395</v>
      </c>
      <c r="F378" s="135">
        <v>43.4</v>
      </c>
      <c r="G378" s="135">
        <v>3.4</v>
      </c>
      <c r="H378" s="135" t="s">
        <v>250</v>
      </c>
      <c r="I378" s="135" t="s">
        <v>592</v>
      </c>
      <c r="K378" s="135" t="s">
        <v>684</v>
      </c>
      <c r="L378" s="141">
        <v>381.00638888888886</v>
      </c>
      <c r="M378" s="138">
        <v>19.329999999999998</v>
      </c>
      <c r="N378" s="140">
        <f t="shared" si="5"/>
        <v>25.91500000000002</v>
      </c>
      <c r="O378" s="135" t="s">
        <v>253</v>
      </c>
      <c r="P378" s="403">
        <v>31.2555189515016</v>
      </c>
      <c r="Q378" s="403">
        <v>31.525850434700502</v>
      </c>
      <c r="R378" s="403">
        <v>32.050496776345298</v>
      </c>
      <c r="S378" s="403">
        <v>32.903890606326499</v>
      </c>
      <c r="T378" s="403">
        <v>33.774539198095603</v>
      </c>
      <c r="U378" s="403">
        <v>34.286457744654903</v>
      </c>
      <c r="V378" s="403">
        <v>34.566740570135202</v>
      </c>
      <c r="W378" s="403">
        <v>0.83700736267532605</v>
      </c>
      <c r="X378" s="135" t="s">
        <v>254</v>
      </c>
    </row>
    <row r="379" spans="1:24" s="135" customFormat="1" ht="15" customHeight="1">
      <c r="A379" s="130" t="s">
        <v>5510</v>
      </c>
      <c r="B379" s="135" t="s">
        <v>686</v>
      </c>
      <c r="C379" s="135" t="s">
        <v>683</v>
      </c>
      <c r="D379" s="135" t="s">
        <v>394</v>
      </c>
      <c r="E379" s="135" t="s">
        <v>395</v>
      </c>
      <c r="F379" s="135">
        <v>43.4</v>
      </c>
      <c r="G379" s="135">
        <v>3.4</v>
      </c>
      <c r="H379" s="135" t="s">
        <v>250</v>
      </c>
      <c r="I379" s="135" t="s">
        <v>592</v>
      </c>
      <c r="K379" s="135" t="s">
        <v>684</v>
      </c>
      <c r="L379" s="141">
        <v>381.13217592592594</v>
      </c>
      <c r="M379" s="138">
        <v>19.239999999999998</v>
      </c>
      <c r="N379" s="140">
        <f t="shared" si="5"/>
        <v>26.320000000000007</v>
      </c>
      <c r="O379" s="135" t="s">
        <v>253</v>
      </c>
      <c r="P379" s="403">
        <v>31.6361421672066</v>
      </c>
      <c r="Q379" s="403">
        <v>31.903249601252998</v>
      </c>
      <c r="R379" s="403">
        <v>32.397270467427099</v>
      </c>
      <c r="S379" s="403">
        <v>33.290181511407503</v>
      </c>
      <c r="T379" s="403">
        <v>34.165602967709702</v>
      </c>
      <c r="U379" s="403">
        <v>34.672777003757602</v>
      </c>
      <c r="V379" s="403">
        <v>34.956306850630298</v>
      </c>
      <c r="W379" s="403">
        <v>0.84696747128474204</v>
      </c>
      <c r="X379" s="135" t="s">
        <v>254</v>
      </c>
    </row>
    <row r="380" spans="1:24" s="135" customFormat="1" ht="15" customHeight="1">
      <c r="A380" s="130" t="s">
        <v>5511</v>
      </c>
      <c r="B380" s="135" t="s">
        <v>687</v>
      </c>
      <c r="C380" s="135" t="s">
        <v>683</v>
      </c>
      <c r="D380" s="135" t="s">
        <v>394</v>
      </c>
      <c r="E380" s="135" t="s">
        <v>406</v>
      </c>
      <c r="F380" s="135">
        <v>43.4</v>
      </c>
      <c r="G380" s="135">
        <v>3.4</v>
      </c>
      <c r="H380" s="135" t="s">
        <v>250</v>
      </c>
      <c r="I380" s="135" t="s">
        <v>592</v>
      </c>
      <c r="K380" s="135" t="s">
        <v>684</v>
      </c>
      <c r="L380" s="141">
        <v>381.13217592592594</v>
      </c>
      <c r="M380" s="138">
        <v>19.28</v>
      </c>
      <c r="N380" s="140">
        <f t="shared" si="5"/>
        <v>26.14</v>
      </c>
      <c r="O380" s="135" t="s">
        <v>253</v>
      </c>
      <c r="P380" s="403">
        <v>31.466662253397299</v>
      </c>
      <c r="Q380" s="403">
        <v>31.751322587654499</v>
      </c>
      <c r="R380" s="403">
        <v>32.249600695841799</v>
      </c>
      <c r="S380" s="403">
        <v>33.129964158900499</v>
      </c>
      <c r="T380" s="403">
        <v>34.0159781246129</v>
      </c>
      <c r="U380" s="403">
        <v>34.526975235895101</v>
      </c>
      <c r="V380" s="403">
        <v>34.809711074632297</v>
      </c>
      <c r="W380" s="403">
        <v>0.84877219860462305</v>
      </c>
      <c r="X380" s="135" t="s">
        <v>254</v>
      </c>
    </row>
    <row r="381" spans="1:24" s="135" customFormat="1" ht="15" customHeight="1">
      <c r="A381" s="130" t="s">
        <v>5512</v>
      </c>
      <c r="B381" s="135" t="s">
        <v>688</v>
      </c>
      <c r="C381" s="135" t="s">
        <v>683</v>
      </c>
      <c r="D381" s="135" t="s">
        <v>394</v>
      </c>
      <c r="E381" s="135" t="s">
        <v>395</v>
      </c>
      <c r="F381" s="135">
        <v>43.4</v>
      </c>
      <c r="G381" s="135">
        <v>3.4</v>
      </c>
      <c r="H381" s="135" t="s">
        <v>250</v>
      </c>
      <c r="I381" s="135" t="s">
        <v>592</v>
      </c>
      <c r="K381" s="135" t="s">
        <v>684</v>
      </c>
      <c r="L381" s="141">
        <v>381.35472222222222</v>
      </c>
      <c r="M381" s="138">
        <v>19.09</v>
      </c>
      <c r="N381" s="140">
        <f t="shared" si="5"/>
        <v>26.995000000000005</v>
      </c>
      <c r="O381" s="135" t="s">
        <v>253</v>
      </c>
      <c r="P381" s="403">
        <v>32.207066928439701</v>
      </c>
      <c r="Q381" s="403">
        <v>32.4897683904018</v>
      </c>
      <c r="R381" s="403">
        <v>33.0127671326604</v>
      </c>
      <c r="S381" s="403">
        <v>33.912324670697203</v>
      </c>
      <c r="T381" s="403">
        <v>34.819446844613701</v>
      </c>
      <c r="U381" s="403">
        <v>35.374008535138898</v>
      </c>
      <c r="V381" s="403">
        <v>35.660977978872197</v>
      </c>
      <c r="W381" s="403">
        <v>0.87467285569575304</v>
      </c>
      <c r="X381" s="135" t="s">
        <v>254</v>
      </c>
    </row>
    <row r="382" spans="1:24" s="135" customFormat="1" ht="15" customHeight="1">
      <c r="A382" s="130" t="s">
        <v>5513</v>
      </c>
      <c r="B382" s="135" t="s">
        <v>689</v>
      </c>
      <c r="C382" s="135" t="s">
        <v>683</v>
      </c>
      <c r="D382" s="135" t="s">
        <v>394</v>
      </c>
      <c r="E382" s="135" t="s">
        <v>395</v>
      </c>
      <c r="F382" s="135">
        <v>43.4</v>
      </c>
      <c r="G382" s="135">
        <v>3.4</v>
      </c>
      <c r="H382" s="135" t="s">
        <v>250</v>
      </c>
      <c r="I382" s="135" t="s">
        <v>592</v>
      </c>
      <c r="K382" s="135" t="s">
        <v>690</v>
      </c>
      <c r="L382" s="141">
        <v>381.55791666666664</v>
      </c>
      <c r="M382" s="138">
        <v>19.8</v>
      </c>
      <c r="N382" s="140">
        <f t="shared" si="5"/>
        <v>23.799999999999997</v>
      </c>
      <c r="O382" s="135" t="s">
        <v>253</v>
      </c>
      <c r="P382" s="403">
        <v>29.466160614986599</v>
      </c>
      <c r="Q382" s="403">
        <v>29.708819636063399</v>
      </c>
      <c r="R382" s="403">
        <v>30.160310805935701</v>
      </c>
      <c r="S382" s="403">
        <v>30.921834570702099</v>
      </c>
      <c r="T382" s="403">
        <v>31.6884869885622</v>
      </c>
      <c r="U382" s="403">
        <v>32.143200165033001</v>
      </c>
      <c r="V382" s="403">
        <v>32.361833101241899</v>
      </c>
      <c r="W382" s="403">
        <v>0.74197442923288104</v>
      </c>
      <c r="X382" s="135" t="s">
        <v>254</v>
      </c>
    </row>
    <row r="383" spans="1:24" s="135" customFormat="1" ht="15" customHeight="1">
      <c r="A383" s="130" t="s">
        <v>5514</v>
      </c>
      <c r="B383" s="135" t="s">
        <v>691</v>
      </c>
      <c r="C383" s="135" t="s">
        <v>692</v>
      </c>
      <c r="D383" s="135" t="s">
        <v>394</v>
      </c>
      <c r="E383" s="135" t="s">
        <v>395</v>
      </c>
      <c r="F383" s="135">
        <v>43.4</v>
      </c>
      <c r="G383" s="135">
        <v>3.4</v>
      </c>
      <c r="H383" s="135" t="s">
        <v>250</v>
      </c>
      <c r="I383" s="135" t="s">
        <v>592</v>
      </c>
      <c r="K383" s="135" t="s">
        <v>690</v>
      </c>
      <c r="L383" s="141">
        <v>381.73208333333332</v>
      </c>
      <c r="M383" s="138">
        <v>19.13</v>
      </c>
      <c r="N383" s="140">
        <f t="shared" si="5"/>
        <v>26.815000000000012</v>
      </c>
      <c r="O383" s="135" t="s">
        <v>253</v>
      </c>
      <c r="P383" s="403">
        <v>32.055116111001603</v>
      </c>
      <c r="Q383" s="403">
        <v>32.3230201354502</v>
      </c>
      <c r="R383" s="403">
        <v>32.8307269386992</v>
      </c>
      <c r="S383" s="403">
        <v>33.753490537201799</v>
      </c>
      <c r="T383" s="403">
        <v>34.656437202091901</v>
      </c>
      <c r="U383" s="403">
        <v>35.205516448151201</v>
      </c>
      <c r="V383" s="403">
        <v>35.493066136877097</v>
      </c>
      <c r="W383" s="403">
        <v>0.87911041997852901</v>
      </c>
      <c r="X383" s="135" t="s">
        <v>257</v>
      </c>
    </row>
    <row r="384" spans="1:24" s="135" customFormat="1" ht="15" customHeight="1">
      <c r="A384" s="130" t="s">
        <v>5515</v>
      </c>
      <c r="B384" s="135" t="s">
        <v>693</v>
      </c>
      <c r="C384" s="135" t="s">
        <v>683</v>
      </c>
      <c r="D384" s="135" t="s">
        <v>394</v>
      </c>
      <c r="E384" s="135" t="s">
        <v>395</v>
      </c>
      <c r="F384" s="135">
        <v>43.4</v>
      </c>
      <c r="G384" s="135">
        <v>3.4</v>
      </c>
      <c r="H384" s="135" t="s">
        <v>250</v>
      </c>
      <c r="I384" s="135" t="s">
        <v>592</v>
      </c>
      <c r="K384" s="135" t="s">
        <v>690</v>
      </c>
      <c r="L384" s="141">
        <v>381.77078703703705</v>
      </c>
      <c r="M384" s="138">
        <v>19.579999999999998</v>
      </c>
      <c r="N384" s="140">
        <f t="shared" si="5"/>
        <v>24.79000000000002</v>
      </c>
      <c r="O384" s="135" t="s">
        <v>261</v>
      </c>
      <c r="P384" s="403">
        <v>30.3132903514189</v>
      </c>
      <c r="Q384" s="403">
        <v>30.549875414638301</v>
      </c>
      <c r="R384" s="403">
        <v>31.048947365753101</v>
      </c>
      <c r="S384" s="403">
        <v>31.858374031842899</v>
      </c>
      <c r="T384" s="403">
        <v>32.685481118842603</v>
      </c>
      <c r="U384" s="403">
        <v>33.130129150949401</v>
      </c>
      <c r="V384" s="403">
        <v>33.3703743345812</v>
      </c>
      <c r="W384" s="403">
        <v>0.78918406436064703</v>
      </c>
      <c r="X384" s="135" t="s">
        <v>257</v>
      </c>
    </row>
    <row r="385" spans="1:24" s="135" customFormat="1" ht="15" customHeight="1">
      <c r="A385" s="130" t="s">
        <v>5516</v>
      </c>
      <c r="B385" s="135" t="s">
        <v>694</v>
      </c>
      <c r="C385" s="135" t="s">
        <v>695</v>
      </c>
      <c r="D385" s="135" t="s">
        <v>401</v>
      </c>
      <c r="E385" s="135" t="s">
        <v>395</v>
      </c>
      <c r="F385" s="135">
        <v>50.6</v>
      </c>
      <c r="G385" s="135">
        <v>9.3000000000000007</v>
      </c>
      <c r="H385" s="135" t="s">
        <v>250</v>
      </c>
      <c r="I385" s="135" t="s">
        <v>696</v>
      </c>
      <c r="J385" s="137"/>
      <c r="K385" s="137" t="s">
        <v>697</v>
      </c>
      <c r="L385" s="141">
        <v>381.83851851851853</v>
      </c>
      <c r="M385" s="138">
        <v>19.399999999999999</v>
      </c>
      <c r="N385" s="140">
        <f t="shared" si="5"/>
        <v>25.600000000000009</v>
      </c>
      <c r="O385" s="135" t="s">
        <v>253</v>
      </c>
      <c r="P385" s="403">
        <v>31.042599209601299</v>
      </c>
      <c r="Q385" s="403">
        <v>31.294506923756</v>
      </c>
      <c r="R385" s="403">
        <v>31.7718860809807</v>
      </c>
      <c r="S385" s="403">
        <v>32.621994545917303</v>
      </c>
      <c r="T385" s="403">
        <v>33.476407872023103</v>
      </c>
      <c r="U385" s="403">
        <v>33.977750067787298</v>
      </c>
      <c r="V385" s="403">
        <v>34.212281923949703</v>
      </c>
      <c r="W385" s="403">
        <v>0.81854220760402097</v>
      </c>
      <c r="X385" s="135" t="s">
        <v>254</v>
      </c>
    </row>
    <row r="386" spans="1:24" s="135" customFormat="1" ht="15" customHeight="1">
      <c r="A386" s="130" t="s">
        <v>5517</v>
      </c>
      <c r="B386" s="135" t="s">
        <v>698</v>
      </c>
      <c r="C386" s="135" t="s">
        <v>683</v>
      </c>
      <c r="D386" s="135" t="s">
        <v>394</v>
      </c>
      <c r="E386" s="135" t="s">
        <v>406</v>
      </c>
      <c r="F386" s="135">
        <v>43.4</v>
      </c>
      <c r="G386" s="135">
        <v>3.4</v>
      </c>
      <c r="H386" s="135" t="s">
        <v>250</v>
      </c>
      <c r="I386" s="135" t="s">
        <v>699</v>
      </c>
      <c r="K386" s="135" t="s">
        <v>690</v>
      </c>
      <c r="L386" s="141">
        <v>381.85787037037034</v>
      </c>
      <c r="M386" s="138">
        <v>20.14</v>
      </c>
      <c r="N386" s="140">
        <f t="shared" si="5"/>
        <v>22.27000000000001</v>
      </c>
      <c r="O386" s="135" t="s">
        <v>253</v>
      </c>
      <c r="P386" s="403">
        <v>28.170544442333501</v>
      </c>
      <c r="Q386" s="403">
        <v>28.384587956125898</v>
      </c>
      <c r="R386" s="403">
        <v>28.796916069953699</v>
      </c>
      <c r="S386" s="403">
        <v>29.489877225176802</v>
      </c>
      <c r="T386" s="403">
        <v>30.189022807439699</v>
      </c>
      <c r="U386" s="403">
        <v>30.596943649436099</v>
      </c>
      <c r="V386" s="403">
        <v>30.804296138928802</v>
      </c>
      <c r="W386" s="403">
        <v>0.67309908235388305</v>
      </c>
      <c r="X386" s="135" t="s">
        <v>257</v>
      </c>
    </row>
    <row r="387" spans="1:24" s="135" customFormat="1" ht="15" customHeight="1">
      <c r="A387" s="130" t="s">
        <v>5518</v>
      </c>
      <c r="B387" s="135" t="s">
        <v>700</v>
      </c>
      <c r="C387" s="135" t="s">
        <v>683</v>
      </c>
      <c r="D387" s="135" t="s">
        <v>394</v>
      </c>
      <c r="E387" s="135" t="s">
        <v>406</v>
      </c>
      <c r="F387" s="135">
        <v>43.4</v>
      </c>
      <c r="G387" s="135">
        <v>3.4</v>
      </c>
      <c r="H387" s="135" t="s">
        <v>250</v>
      </c>
      <c r="I387" s="135" t="s">
        <v>696</v>
      </c>
      <c r="K387" s="135" t="s">
        <v>690</v>
      </c>
      <c r="L387" s="141">
        <v>381.96430555555554</v>
      </c>
      <c r="M387" s="138">
        <v>20.29</v>
      </c>
      <c r="N387" s="140">
        <f t="shared" si="5"/>
        <v>21.595000000000013</v>
      </c>
      <c r="O387" s="135" t="s">
        <v>253</v>
      </c>
      <c r="P387" s="403">
        <v>27.579775802299999</v>
      </c>
      <c r="Q387" s="403">
        <v>27.8101542318621</v>
      </c>
      <c r="R387" s="403">
        <v>28.207655088256601</v>
      </c>
      <c r="S387" s="403">
        <v>28.860151746140801</v>
      </c>
      <c r="T387" s="403">
        <v>29.523049162094999</v>
      </c>
      <c r="U387" s="403">
        <v>29.9199385512199</v>
      </c>
      <c r="V387" s="403">
        <v>30.120819205727098</v>
      </c>
      <c r="W387" s="403">
        <v>0.64067786017204098</v>
      </c>
      <c r="X387" s="135" t="s">
        <v>254</v>
      </c>
    </row>
    <row r="388" spans="1:24" s="135" customFormat="1" ht="15" customHeight="1">
      <c r="A388" s="130" t="s">
        <v>5519</v>
      </c>
      <c r="B388" s="135" t="s">
        <v>701</v>
      </c>
      <c r="C388" s="135" t="s">
        <v>692</v>
      </c>
      <c r="D388" s="135" t="s">
        <v>394</v>
      </c>
      <c r="E388" s="135" t="s">
        <v>395</v>
      </c>
      <c r="F388" s="135">
        <v>43.4</v>
      </c>
      <c r="G388" s="135">
        <v>3.4</v>
      </c>
      <c r="H388" s="135" t="s">
        <v>250</v>
      </c>
      <c r="I388" s="135" t="s">
        <v>696</v>
      </c>
      <c r="K388" s="135" t="s">
        <v>690</v>
      </c>
      <c r="L388" s="141">
        <v>381.96430555555554</v>
      </c>
      <c r="M388" s="138">
        <v>19.96</v>
      </c>
      <c r="N388" s="140">
        <f t="shared" ref="N388:N451" si="6">117.4-4.5*(M388+1)</f>
        <v>23.08</v>
      </c>
      <c r="O388" s="135" t="s">
        <v>253</v>
      </c>
      <c r="P388" s="403">
        <v>28.890814311133401</v>
      </c>
      <c r="Q388" s="403">
        <v>29.0923038321429</v>
      </c>
      <c r="R388" s="403">
        <v>29.515693730984399</v>
      </c>
      <c r="S388" s="403">
        <v>30.247284615432001</v>
      </c>
      <c r="T388" s="403">
        <v>30.993577681332599</v>
      </c>
      <c r="U388" s="403">
        <v>31.407407302215201</v>
      </c>
      <c r="V388" s="403">
        <v>31.646572014575099</v>
      </c>
      <c r="W388" s="403">
        <v>0.70697019177165499</v>
      </c>
      <c r="X388" s="135" t="s">
        <v>254</v>
      </c>
    </row>
    <row r="389" spans="1:24" s="135" customFormat="1" ht="15" customHeight="1">
      <c r="A389" s="130" t="s">
        <v>5520</v>
      </c>
      <c r="B389" s="135" t="s">
        <v>702</v>
      </c>
      <c r="C389" s="135" t="s">
        <v>683</v>
      </c>
      <c r="D389" s="135" t="s">
        <v>394</v>
      </c>
      <c r="E389" s="135" t="s">
        <v>395</v>
      </c>
      <c r="F389" s="135">
        <v>43.4</v>
      </c>
      <c r="G389" s="135">
        <v>3.4</v>
      </c>
      <c r="H389" s="135" t="s">
        <v>250</v>
      </c>
      <c r="I389" s="135" t="s">
        <v>699</v>
      </c>
      <c r="K389" s="135" t="s">
        <v>690</v>
      </c>
      <c r="L389" s="141">
        <v>382.05138888888888</v>
      </c>
      <c r="M389" s="138">
        <v>20.16</v>
      </c>
      <c r="N389" s="140">
        <f t="shared" si="6"/>
        <v>22.180000000000007</v>
      </c>
      <c r="O389" s="135" t="s">
        <v>253</v>
      </c>
      <c r="P389" s="403">
        <v>28.074500274555501</v>
      </c>
      <c r="Q389" s="403">
        <v>28.268869170212099</v>
      </c>
      <c r="R389" s="403">
        <v>28.706268872849598</v>
      </c>
      <c r="S389" s="403">
        <v>29.4054625973585</v>
      </c>
      <c r="T389" s="403">
        <v>30.1045499289202</v>
      </c>
      <c r="U389" s="403">
        <v>30.504535601176801</v>
      </c>
      <c r="V389" s="403">
        <v>30.721467785113099</v>
      </c>
      <c r="W389" s="403">
        <v>0.67327698112375001</v>
      </c>
      <c r="X389" s="135" t="s">
        <v>254</v>
      </c>
    </row>
    <row r="390" spans="1:24" s="135" customFormat="1" ht="15" customHeight="1">
      <c r="A390" s="130" t="s">
        <v>5521</v>
      </c>
      <c r="B390" s="135" t="s">
        <v>703</v>
      </c>
      <c r="C390" s="135" t="s">
        <v>692</v>
      </c>
      <c r="D390" s="135" t="s">
        <v>394</v>
      </c>
      <c r="E390" s="135" t="s">
        <v>395</v>
      </c>
      <c r="F390" s="135">
        <v>43.4</v>
      </c>
      <c r="G390" s="135">
        <v>3.4</v>
      </c>
      <c r="H390" s="135" t="s">
        <v>250</v>
      </c>
      <c r="I390" s="135" t="s">
        <v>696</v>
      </c>
      <c r="K390" s="135" t="s">
        <v>690</v>
      </c>
      <c r="L390" s="141">
        <v>382.09009259259261</v>
      </c>
      <c r="M390" s="138">
        <v>19.43</v>
      </c>
      <c r="N390" s="140">
        <f t="shared" si="6"/>
        <v>25.465000000000003</v>
      </c>
      <c r="O390" s="135" t="s">
        <v>261</v>
      </c>
      <c r="P390" s="403">
        <v>30.944399458105501</v>
      </c>
      <c r="Q390" s="403">
        <v>31.1706763964247</v>
      </c>
      <c r="R390" s="403">
        <v>31.6505946417589</v>
      </c>
      <c r="S390" s="403">
        <v>32.476090301506801</v>
      </c>
      <c r="T390" s="403">
        <v>33.3033563730122</v>
      </c>
      <c r="U390" s="403">
        <v>33.783141992339701</v>
      </c>
      <c r="V390" s="403">
        <v>34.045993954936499</v>
      </c>
      <c r="W390" s="403">
        <v>0.79653623973639898</v>
      </c>
      <c r="X390" s="135" t="s">
        <v>254</v>
      </c>
    </row>
    <row r="391" spans="1:24" s="135" customFormat="1" ht="15" customHeight="1">
      <c r="A391" s="130" t="s">
        <v>5522</v>
      </c>
      <c r="B391" s="135" t="s">
        <v>704</v>
      </c>
      <c r="C391" s="135" t="s">
        <v>695</v>
      </c>
      <c r="D391" s="135" t="s">
        <v>401</v>
      </c>
      <c r="E391" s="135" t="s">
        <v>395</v>
      </c>
      <c r="F391" s="135">
        <v>50.6</v>
      </c>
      <c r="G391" s="135">
        <v>9.3000000000000007</v>
      </c>
      <c r="H391" s="135" t="s">
        <v>250</v>
      </c>
      <c r="I391" s="135" t="s">
        <v>696</v>
      </c>
      <c r="J391" s="137"/>
      <c r="K391" s="137" t="s">
        <v>697</v>
      </c>
      <c r="L391" s="141">
        <v>382.15782407407409</v>
      </c>
      <c r="M391" s="138">
        <v>19.600000000000001</v>
      </c>
      <c r="N391" s="140">
        <f t="shared" si="6"/>
        <v>24.700000000000003</v>
      </c>
      <c r="O391" s="135" t="s">
        <v>253</v>
      </c>
      <c r="P391" s="403">
        <v>30.2511953670219</v>
      </c>
      <c r="Q391" s="403">
        <v>30.4747923050924</v>
      </c>
      <c r="R391" s="403">
        <v>30.955018247320201</v>
      </c>
      <c r="S391" s="403">
        <v>31.762754307534699</v>
      </c>
      <c r="T391" s="403">
        <v>32.575244309653101</v>
      </c>
      <c r="U391" s="403">
        <v>33.067946531797503</v>
      </c>
      <c r="V391" s="403">
        <v>33.308352124001402</v>
      </c>
      <c r="W391" s="403">
        <v>0.78084878628239895</v>
      </c>
      <c r="X391" s="135" t="s">
        <v>257</v>
      </c>
    </row>
    <row r="392" spans="1:24" s="135" customFormat="1" ht="15" customHeight="1">
      <c r="A392" s="130" t="s">
        <v>5523</v>
      </c>
      <c r="B392" s="135" t="s">
        <v>705</v>
      </c>
      <c r="C392" s="135" t="s">
        <v>683</v>
      </c>
      <c r="D392" s="135" t="s">
        <v>394</v>
      </c>
      <c r="E392" s="135" t="s">
        <v>395</v>
      </c>
      <c r="F392" s="135">
        <v>43.4</v>
      </c>
      <c r="G392" s="135">
        <v>3.4</v>
      </c>
      <c r="H392" s="135" t="s">
        <v>250</v>
      </c>
      <c r="I392" s="135" t="s">
        <v>696</v>
      </c>
      <c r="K392" s="135" t="s">
        <v>690</v>
      </c>
      <c r="L392" s="141">
        <v>382.17717592592589</v>
      </c>
      <c r="M392" s="138">
        <v>20.59</v>
      </c>
      <c r="N392" s="140">
        <f t="shared" si="6"/>
        <v>20.245000000000005</v>
      </c>
      <c r="O392" s="135" t="s">
        <v>253</v>
      </c>
      <c r="P392" s="403">
        <v>26.433100181987399</v>
      </c>
      <c r="Q392" s="403">
        <v>26.630356594294302</v>
      </c>
      <c r="R392" s="403">
        <v>26.989429058377699</v>
      </c>
      <c r="S392" s="403">
        <v>27.5932472817105</v>
      </c>
      <c r="T392" s="403">
        <v>28.201116245974202</v>
      </c>
      <c r="U392" s="403">
        <v>28.541355069386299</v>
      </c>
      <c r="V392" s="403">
        <v>28.725546555391201</v>
      </c>
      <c r="W392" s="403">
        <v>0.58146804869699997</v>
      </c>
      <c r="X392" s="135" t="s">
        <v>254</v>
      </c>
    </row>
    <row r="393" spans="1:24" s="135" customFormat="1" ht="15" customHeight="1">
      <c r="A393" s="130" t="s">
        <v>5524</v>
      </c>
      <c r="B393" s="135" t="s">
        <v>706</v>
      </c>
      <c r="C393" s="135" t="s">
        <v>692</v>
      </c>
      <c r="D393" s="135" t="s">
        <v>394</v>
      </c>
      <c r="E393" s="135" t="s">
        <v>395</v>
      </c>
      <c r="F393" s="135">
        <v>43.4</v>
      </c>
      <c r="G393" s="135">
        <v>3.4</v>
      </c>
      <c r="H393" s="135" t="s">
        <v>250</v>
      </c>
      <c r="I393" s="135" t="s">
        <v>696</v>
      </c>
      <c r="K393" s="135" t="s">
        <v>690</v>
      </c>
      <c r="L393" s="141">
        <v>382.20620370370369</v>
      </c>
      <c r="M393" s="138">
        <v>19.61</v>
      </c>
      <c r="N393" s="140">
        <f t="shared" si="6"/>
        <v>24.655000000000001</v>
      </c>
      <c r="O393" s="135" t="s">
        <v>253</v>
      </c>
      <c r="P393" s="403">
        <v>30.232080985194099</v>
      </c>
      <c r="Q393" s="403">
        <v>30.482063695643301</v>
      </c>
      <c r="R393" s="403">
        <v>30.919204321429302</v>
      </c>
      <c r="S393" s="403">
        <v>31.726299041723699</v>
      </c>
      <c r="T393" s="403">
        <v>32.530272401473702</v>
      </c>
      <c r="U393" s="403">
        <v>33.010792068766598</v>
      </c>
      <c r="V393" s="403">
        <v>33.261397466020803</v>
      </c>
      <c r="W393" s="403">
        <v>0.76830629304349396</v>
      </c>
      <c r="X393" s="135" t="s">
        <v>254</v>
      </c>
    </row>
    <row r="394" spans="1:24" s="135" customFormat="1" ht="15" customHeight="1">
      <c r="A394" s="130" t="s">
        <v>5525</v>
      </c>
      <c r="B394" s="135" t="s">
        <v>707</v>
      </c>
      <c r="C394" s="135" t="s">
        <v>692</v>
      </c>
      <c r="D394" s="135" t="s">
        <v>394</v>
      </c>
      <c r="E394" s="135" t="s">
        <v>395</v>
      </c>
      <c r="F394" s="135">
        <v>43.4</v>
      </c>
      <c r="G394" s="135">
        <v>3.4</v>
      </c>
      <c r="H394" s="135" t="s">
        <v>250</v>
      </c>
      <c r="I394" s="135" t="s">
        <v>696</v>
      </c>
      <c r="K394" s="135" t="s">
        <v>708</v>
      </c>
      <c r="L394" s="141">
        <v>382.34166666666664</v>
      </c>
      <c r="M394" s="138">
        <v>20.23</v>
      </c>
      <c r="N394" s="140">
        <f t="shared" si="6"/>
        <v>21.865000000000009</v>
      </c>
      <c r="O394" s="135" t="s">
        <v>253</v>
      </c>
      <c r="P394" s="403">
        <v>27.8565063377972</v>
      </c>
      <c r="Q394" s="403">
        <v>28.062466091625001</v>
      </c>
      <c r="R394" s="403">
        <v>28.453693979602701</v>
      </c>
      <c r="S394" s="403">
        <v>29.123554807575299</v>
      </c>
      <c r="T394" s="403">
        <v>29.792956300414101</v>
      </c>
      <c r="U394" s="403">
        <v>30.188307136552901</v>
      </c>
      <c r="V394" s="403">
        <v>30.395337866166699</v>
      </c>
      <c r="W394" s="403">
        <v>0.65127447049710696</v>
      </c>
      <c r="X394" s="135" t="s">
        <v>254</v>
      </c>
    </row>
    <row r="395" spans="1:24" s="135" customFormat="1" ht="15" customHeight="1">
      <c r="A395" s="130" t="s">
        <v>5526</v>
      </c>
      <c r="B395" s="135" t="s">
        <v>709</v>
      </c>
      <c r="C395" s="135" t="s">
        <v>692</v>
      </c>
      <c r="D395" s="135" t="s">
        <v>394</v>
      </c>
      <c r="E395" s="135" t="s">
        <v>395</v>
      </c>
      <c r="F395" s="135">
        <v>43.4</v>
      </c>
      <c r="G395" s="135">
        <v>3.4</v>
      </c>
      <c r="H395" s="135" t="s">
        <v>259</v>
      </c>
      <c r="I395" s="135" t="s">
        <v>696</v>
      </c>
      <c r="K395" s="135" t="s">
        <v>708</v>
      </c>
      <c r="L395" s="141">
        <v>382.46745370370371</v>
      </c>
      <c r="M395" s="138">
        <v>20.079999999999998</v>
      </c>
      <c r="N395" s="140">
        <f t="shared" si="6"/>
        <v>22.54000000000002</v>
      </c>
      <c r="O395" s="135" t="s">
        <v>253</v>
      </c>
      <c r="P395" s="403">
        <v>28.3899896586869</v>
      </c>
      <c r="Q395" s="403">
        <v>28.6106014421641</v>
      </c>
      <c r="R395" s="403">
        <v>29.0176350362905</v>
      </c>
      <c r="S395" s="403">
        <v>29.734493288035299</v>
      </c>
      <c r="T395" s="403">
        <v>30.442999257224301</v>
      </c>
      <c r="U395" s="403">
        <v>30.878982150883399</v>
      </c>
      <c r="V395" s="403">
        <v>31.1006054052202</v>
      </c>
      <c r="W395" s="403">
        <v>0.689257454968221</v>
      </c>
      <c r="X395" s="135" t="s">
        <v>257</v>
      </c>
    </row>
    <row r="396" spans="1:24" s="135" customFormat="1" ht="15" customHeight="1">
      <c r="A396" s="130" t="s">
        <v>5527</v>
      </c>
      <c r="B396" s="135" t="s">
        <v>710</v>
      </c>
      <c r="C396" s="135" t="s">
        <v>692</v>
      </c>
      <c r="D396" s="135" t="s">
        <v>394</v>
      </c>
      <c r="E396" s="135" t="s">
        <v>395</v>
      </c>
      <c r="F396" s="135">
        <v>43.4</v>
      </c>
      <c r="G396" s="135">
        <v>3.4</v>
      </c>
      <c r="H396" s="135" t="s">
        <v>250</v>
      </c>
      <c r="I396" s="135" t="s">
        <v>696</v>
      </c>
      <c r="K396" s="135" t="s">
        <v>708</v>
      </c>
      <c r="L396" s="141">
        <v>382.56421296296298</v>
      </c>
      <c r="M396" s="138">
        <v>20.149999999999999</v>
      </c>
      <c r="N396" s="140">
        <f t="shared" si="6"/>
        <v>22.225000000000009</v>
      </c>
      <c r="O396" s="135" t="s">
        <v>253</v>
      </c>
      <c r="P396" s="403">
        <v>28.104622468356698</v>
      </c>
      <c r="Q396" s="403">
        <v>28.3258224466942</v>
      </c>
      <c r="R396" s="403">
        <v>28.7563572134606</v>
      </c>
      <c r="S396" s="403">
        <v>29.444298236911798</v>
      </c>
      <c r="T396" s="403">
        <v>30.141480570512801</v>
      </c>
      <c r="U396" s="403">
        <v>30.5449095042792</v>
      </c>
      <c r="V396" s="403">
        <v>30.7429082569837</v>
      </c>
      <c r="W396" s="403">
        <v>0.67206844100326202</v>
      </c>
      <c r="X396" s="135" t="s">
        <v>254</v>
      </c>
    </row>
    <row r="397" spans="1:24" s="135" customFormat="1" ht="15" customHeight="1">
      <c r="A397" s="130" t="s">
        <v>5528</v>
      </c>
      <c r="B397" s="135" t="s">
        <v>711</v>
      </c>
      <c r="C397" s="135" t="s">
        <v>692</v>
      </c>
      <c r="D397" s="135" t="s">
        <v>394</v>
      </c>
      <c r="E397" s="135" t="s">
        <v>395</v>
      </c>
      <c r="F397" s="135">
        <v>43.4</v>
      </c>
      <c r="G397" s="135">
        <v>3.4</v>
      </c>
      <c r="H397" s="135" t="s">
        <v>250</v>
      </c>
      <c r="I397" s="135" t="s">
        <v>696</v>
      </c>
      <c r="K397" s="135" t="s">
        <v>708</v>
      </c>
      <c r="L397" s="141">
        <v>382.62226851851852</v>
      </c>
      <c r="M397" s="138">
        <v>19.920000000000002</v>
      </c>
      <c r="N397" s="140">
        <f t="shared" si="6"/>
        <v>23.259999999999991</v>
      </c>
      <c r="O397" s="135" t="s">
        <v>261</v>
      </c>
      <c r="P397" s="403">
        <v>28.973100593669098</v>
      </c>
      <c r="Q397" s="403">
        <v>29.208717897819401</v>
      </c>
      <c r="R397" s="403">
        <v>29.683636326990701</v>
      </c>
      <c r="S397" s="403">
        <v>30.414186224766699</v>
      </c>
      <c r="T397" s="403">
        <v>31.1605429931261</v>
      </c>
      <c r="U397" s="403">
        <v>31.5897831963063</v>
      </c>
      <c r="V397" s="403">
        <v>31.807178358954999</v>
      </c>
      <c r="W397" s="403">
        <v>0.71965729014787805</v>
      </c>
      <c r="X397" s="135" t="s">
        <v>254</v>
      </c>
    </row>
    <row r="398" spans="1:24" s="135" customFormat="1" ht="15" customHeight="1">
      <c r="A398" s="130" t="s">
        <v>5529</v>
      </c>
      <c r="B398" s="135" t="s">
        <v>712</v>
      </c>
      <c r="C398" s="135" t="s">
        <v>692</v>
      </c>
      <c r="D398" s="135" t="s">
        <v>394</v>
      </c>
      <c r="E398" s="135" t="s">
        <v>395</v>
      </c>
      <c r="F398" s="135">
        <v>43.4</v>
      </c>
      <c r="G398" s="135">
        <v>3.4</v>
      </c>
      <c r="H398" s="135" t="s">
        <v>250</v>
      </c>
      <c r="I398" s="135" t="s">
        <v>713</v>
      </c>
      <c r="K398" s="137" t="s">
        <v>714</v>
      </c>
      <c r="L398" s="141">
        <v>382.75190769230767</v>
      </c>
      <c r="M398" s="138">
        <v>19.850000000000001</v>
      </c>
      <c r="N398" s="140">
        <f t="shared" si="6"/>
        <v>23.575000000000003</v>
      </c>
      <c r="O398" s="135" t="s">
        <v>253</v>
      </c>
      <c r="P398" s="403">
        <v>29.290598567207301</v>
      </c>
      <c r="Q398" s="403">
        <v>29.528111058237599</v>
      </c>
      <c r="R398" s="403">
        <v>29.971360540780299</v>
      </c>
      <c r="S398" s="403">
        <v>30.723065031147598</v>
      </c>
      <c r="T398" s="403">
        <v>31.464390516761298</v>
      </c>
      <c r="U398" s="403">
        <v>31.905864924178001</v>
      </c>
      <c r="V398" s="403">
        <v>32.1382176291512</v>
      </c>
      <c r="W398" s="403">
        <v>0.72026315323300405</v>
      </c>
      <c r="X398" s="135" t="s">
        <v>254</v>
      </c>
    </row>
    <row r="399" spans="1:24" s="135" customFormat="1" ht="15" customHeight="1">
      <c r="A399" s="130" t="s">
        <v>5530</v>
      </c>
      <c r="B399" s="135" t="s">
        <v>715</v>
      </c>
      <c r="C399" s="135" t="s">
        <v>692</v>
      </c>
      <c r="D399" s="135" t="s">
        <v>394</v>
      </c>
      <c r="E399" s="135" t="s">
        <v>395</v>
      </c>
      <c r="F399" s="135">
        <v>43.4</v>
      </c>
      <c r="G399" s="135">
        <v>3.4</v>
      </c>
      <c r="H399" s="135" t="s">
        <v>250</v>
      </c>
      <c r="I399" s="135" t="s">
        <v>713</v>
      </c>
      <c r="K399" s="137" t="s">
        <v>714</v>
      </c>
      <c r="L399" s="141">
        <v>382.76738461538457</v>
      </c>
      <c r="M399" s="138">
        <v>20.190000000000001</v>
      </c>
      <c r="N399" s="140">
        <f t="shared" si="6"/>
        <v>22.045000000000002</v>
      </c>
      <c r="O399" s="135" t="s">
        <v>253</v>
      </c>
      <c r="P399" s="403">
        <v>27.984624819104202</v>
      </c>
      <c r="Q399" s="403">
        <v>28.202503565782301</v>
      </c>
      <c r="R399" s="403">
        <v>28.6067065390856</v>
      </c>
      <c r="S399" s="403">
        <v>29.286534346391601</v>
      </c>
      <c r="T399" s="403">
        <v>29.983196978815599</v>
      </c>
      <c r="U399" s="403">
        <v>30.3822739579733</v>
      </c>
      <c r="V399" s="403">
        <v>30.606404131877898</v>
      </c>
      <c r="W399" s="403">
        <v>0.66496775811209097</v>
      </c>
      <c r="X399" s="135" t="s">
        <v>254</v>
      </c>
    </row>
    <row r="400" spans="1:24" s="135" customFormat="1" ht="15" customHeight="1">
      <c r="A400" s="130" t="s">
        <v>5531</v>
      </c>
      <c r="B400" s="135" t="s">
        <v>716</v>
      </c>
      <c r="C400" s="135" t="s">
        <v>692</v>
      </c>
      <c r="D400" s="135" t="s">
        <v>394</v>
      </c>
      <c r="E400" s="135" t="s">
        <v>395</v>
      </c>
      <c r="F400" s="135">
        <v>43.4</v>
      </c>
      <c r="G400" s="135">
        <v>3.4</v>
      </c>
      <c r="H400" s="135" t="s">
        <v>250</v>
      </c>
      <c r="I400" s="135" t="s">
        <v>713</v>
      </c>
      <c r="K400" s="135" t="s">
        <v>3112</v>
      </c>
      <c r="L400" s="141">
        <v>382.79833846153844</v>
      </c>
      <c r="M400" s="138">
        <v>19.829999999999998</v>
      </c>
      <c r="N400" s="140">
        <f t="shared" si="6"/>
        <v>23.66500000000002</v>
      </c>
      <c r="O400" s="135" t="s">
        <v>253</v>
      </c>
      <c r="P400" s="403">
        <v>29.3851377101027</v>
      </c>
      <c r="Q400" s="403">
        <v>29.5977209863612</v>
      </c>
      <c r="R400" s="403">
        <v>30.0504984048981</v>
      </c>
      <c r="S400" s="403">
        <v>30.804400882067899</v>
      </c>
      <c r="T400" s="403">
        <v>31.561044051400501</v>
      </c>
      <c r="U400" s="403">
        <v>32.001249886514898</v>
      </c>
      <c r="V400" s="403">
        <v>32.223031407073996</v>
      </c>
      <c r="W400" s="403">
        <v>0.726706893361035</v>
      </c>
      <c r="X400" s="135" t="s">
        <v>254</v>
      </c>
    </row>
    <row r="401" spans="1:24" s="135" customFormat="1" ht="15" customHeight="1">
      <c r="A401" s="130" t="s">
        <v>5532</v>
      </c>
      <c r="B401" s="135" t="s">
        <v>717</v>
      </c>
      <c r="C401" s="135" t="s">
        <v>692</v>
      </c>
      <c r="D401" s="135" t="s">
        <v>394</v>
      </c>
      <c r="E401" s="135" t="s">
        <v>395</v>
      </c>
      <c r="F401" s="135">
        <v>43.4</v>
      </c>
      <c r="G401" s="135">
        <v>3.4</v>
      </c>
      <c r="H401" s="135" t="s">
        <v>250</v>
      </c>
      <c r="I401" s="135" t="s">
        <v>713</v>
      </c>
      <c r="K401" s="135" t="s">
        <v>3112</v>
      </c>
      <c r="L401" s="141">
        <v>382.8447692307692</v>
      </c>
      <c r="M401" s="138">
        <v>19.829999999999998</v>
      </c>
      <c r="N401" s="140">
        <f t="shared" si="6"/>
        <v>23.66500000000002</v>
      </c>
      <c r="O401" s="135" t="s">
        <v>253</v>
      </c>
      <c r="P401" s="403">
        <v>29.360518763416099</v>
      </c>
      <c r="Q401" s="403">
        <v>29.621482681168199</v>
      </c>
      <c r="R401" s="403">
        <v>30.048081882916001</v>
      </c>
      <c r="S401" s="403">
        <v>30.801710560754302</v>
      </c>
      <c r="T401" s="403">
        <v>31.556335097237199</v>
      </c>
      <c r="U401" s="403">
        <v>31.991611211833899</v>
      </c>
      <c r="V401" s="403">
        <v>32.228847971376503</v>
      </c>
      <c r="W401" s="403">
        <v>0.72974515205556401</v>
      </c>
      <c r="X401" s="135" t="s">
        <v>254</v>
      </c>
    </row>
    <row r="402" spans="1:24" s="135" customFormat="1" ht="15" customHeight="1">
      <c r="A402" s="130" t="s">
        <v>5533</v>
      </c>
      <c r="B402" s="135" t="s">
        <v>718</v>
      </c>
      <c r="C402" s="135" t="s">
        <v>692</v>
      </c>
      <c r="D402" s="135" t="s">
        <v>394</v>
      </c>
      <c r="E402" s="135" t="s">
        <v>395</v>
      </c>
      <c r="F402" s="135">
        <v>43.4</v>
      </c>
      <c r="G402" s="135">
        <v>3.4</v>
      </c>
      <c r="H402" s="135" t="s">
        <v>250</v>
      </c>
      <c r="I402" s="135" t="s">
        <v>713</v>
      </c>
      <c r="K402" s="135" t="s">
        <v>3112</v>
      </c>
      <c r="L402" s="141">
        <v>382.89119999999997</v>
      </c>
      <c r="M402" s="138">
        <v>19.739999999999998</v>
      </c>
      <c r="N402" s="140">
        <f t="shared" si="6"/>
        <v>24.070000000000007</v>
      </c>
      <c r="O402" s="135" t="s">
        <v>253</v>
      </c>
      <c r="P402" s="403">
        <v>29.699724864979299</v>
      </c>
      <c r="Q402" s="403">
        <v>29.969098320412499</v>
      </c>
      <c r="R402" s="403">
        <v>30.423905047444801</v>
      </c>
      <c r="S402" s="403">
        <v>31.187808967836101</v>
      </c>
      <c r="T402" s="403">
        <v>31.9638073447829</v>
      </c>
      <c r="U402" s="403">
        <v>32.404268038315202</v>
      </c>
      <c r="V402" s="403">
        <v>32.649271544440403</v>
      </c>
      <c r="W402" s="403">
        <v>0.74926019948669598</v>
      </c>
      <c r="X402" s="135" t="s">
        <v>257</v>
      </c>
    </row>
    <row r="403" spans="1:24" s="135" customFormat="1" ht="15" customHeight="1">
      <c r="A403" s="130" t="s">
        <v>5534</v>
      </c>
      <c r="B403" s="135" t="s">
        <v>719</v>
      </c>
      <c r="C403" s="135" t="s">
        <v>692</v>
      </c>
      <c r="D403" s="135" t="s">
        <v>394</v>
      </c>
      <c r="E403" s="135" t="s">
        <v>395</v>
      </c>
      <c r="F403" s="135">
        <v>43.4</v>
      </c>
      <c r="G403" s="135">
        <v>3.4</v>
      </c>
      <c r="H403" s="135" t="s">
        <v>250</v>
      </c>
      <c r="I403" s="135" t="s">
        <v>713</v>
      </c>
      <c r="K403" s="135" t="s">
        <v>3112</v>
      </c>
      <c r="L403" s="141">
        <v>382.91441538461538</v>
      </c>
      <c r="M403" s="138">
        <v>19.940000000000001</v>
      </c>
      <c r="N403" s="140">
        <f t="shared" si="6"/>
        <v>23.17</v>
      </c>
      <c r="O403" s="135" t="s">
        <v>253</v>
      </c>
      <c r="P403" s="403">
        <v>28.914440774882401</v>
      </c>
      <c r="Q403" s="403">
        <v>29.143753857459899</v>
      </c>
      <c r="R403" s="403">
        <v>29.583521442422601</v>
      </c>
      <c r="S403" s="403">
        <v>30.329583058761401</v>
      </c>
      <c r="T403" s="403">
        <v>31.067464171274199</v>
      </c>
      <c r="U403" s="403">
        <v>31.5097671066545</v>
      </c>
      <c r="V403" s="403">
        <v>31.724709789629099</v>
      </c>
      <c r="W403" s="403">
        <v>0.71593956790420799</v>
      </c>
      <c r="X403" s="135" t="s">
        <v>254</v>
      </c>
    </row>
    <row r="404" spans="1:24" s="135" customFormat="1" ht="15" customHeight="1">
      <c r="A404" s="130" t="s">
        <v>5535</v>
      </c>
      <c r="B404" s="135" t="s">
        <v>720</v>
      </c>
      <c r="C404" s="135" t="s">
        <v>692</v>
      </c>
      <c r="D404" s="135" t="s">
        <v>394</v>
      </c>
      <c r="E404" s="135" t="s">
        <v>406</v>
      </c>
      <c r="F404" s="135">
        <v>43.4</v>
      </c>
      <c r="G404" s="135">
        <v>3.4</v>
      </c>
      <c r="H404" s="135" t="s">
        <v>250</v>
      </c>
      <c r="I404" s="135" t="s">
        <v>713</v>
      </c>
      <c r="K404" s="135" t="s">
        <v>3113</v>
      </c>
      <c r="L404" s="141">
        <v>383.01501538461542</v>
      </c>
      <c r="M404" s="138">
        <v>20.04</v>
      </c>
      <c r="N404" s="140">
        <f t="shared" si="6"/>
        <v>22.720000000000013</v>
      </c>
      <c r="O404" s="135" t="s">
        <v>253</v>
      </c>
      <c r="P404" s="403">
        <v>28.5499072083146</v>
      </c>
      <c r="Q404" s="403">
        <v>28.752947180492701</v>
      </c>
      <c r="R404" s="403">
        <v>29.182591287017502</v>
      </c>
      <c r="S404" s="403">
        <v>29.907593558751799</v>
      </c>
      <c r="T404" s="403">
        <v>30.6410273844388</v>
      </c>
      <c r="U404" s="403">
        <v>31.060542078949499</v>
      </c>
      <c r="V404" s="403">
        <v>31.277346326561101</v>
      </c>
      <c r="W404" s="403">
        <v>0.69731846055888402</v>
      </c>
      <c r="X404" s="135" t="s">
        <v>257</v>
      </c>
    </row>
    <row r="405" spans="1:24" s="135" customFormat="1" ht="15" customHeight="1">
      <c r="A405" s="130" t="s">
        <v>5536</v>
      </c>
      <c r="B405" s="135" t="s">
        <v>721</v>
      </c>
      <c r="C405" s="135" t="s">
        <v>692</v>
      </c>
      <c r="D405" s="135" t="s">
        <v>394</v>
      </c>
      <c r="E405" s="135" t="s">
        <v>395</v>
      </c>
      <c r="F405" s="135">
        <v>43.4</v>
      </c>
      <c r="G405" s="135">
        <v>3.4</v>
      </c>
      <c r="H405" s="135" t="s">
        <v>250</v>
      </c>
      <c r="I405" s="135" t="s">
        <v>713</v>
      </c>
      <c r="K405" s="135" t="s">
        <v>3114</v>
      </c>
      <c r="L405" s="141">
        <v>383.07692307692309</v>
      </c>
      <c r="M405" s="138">
        <v>19.850000000000001</v>
      </c>
      <c r="N405" s="140">
        <f t="shared" si="6"/>
        <v>23.575000000000003</v>
      </c>
      <c r="O405" s="135" t="s">
        <v>253</v>
      </c>
      <c r="P405" s="403">
        <v>29.276513707062399</v>
      </c>
      <c r="Q405" s="403">
        <v>29.5274271649279</v>
      </c>
      <c r="R405" s="403">
        <v>29.949059559923199</v>
      </c>
      <c r="S405" s="403">
        <v>30.715820527398002</v>
      </c>
      <c r="T405" s="403">
        <v>31.479517534048899</v>
      </c>
      <c r="U405" s="403">
        <v>31.9438310934882</v>
      </c>
      <c r="V405" s="403">
        <v>32.176566864076001</v>
      </c>
      <c r="W405" s="403">
        <v>0.73613393197571997</v>
      </c>
      <c r="X405" s="135" t="s">
        <v>254</v>
      </c>
    </row>
    <row r="406" spans="1:24" s="135" customFormat="1" ht="15" customHeight="1">
      <c r="A406" s="130" t="s">
        <v>5537</v>
      </c>
      <c r="B406" s="135" t="s">
        <v>722</v>
      </c>
      <c r="C406" s="135" t="s">
        <v>692</v>
      </c>
      <c r="D406" s="135" t="s">
        <v>394</v>
      </c>
      <c r="E406" s="135" t="s">
        <v>395</v>
      </c>
      <c r="F406" s="135">
        <v>43.4</v>
      </c>
      <c r="G406" s="135">
        <v>3.4</v>
      </c>
      <c r="H406" s="135" t="s">
        <v>250</v>
      </c>
      <c r="I406" s="135" t="s">
        <v>713</v>
      </c>
      <c r="K406" s="135" t="s">
        <v>3112</v>
      </c>
      <c r="L406" s="141">
        <v>383.0924</v>
      </c>
      <c r="M406" s="138">
        <v>19.86</v>
      </c>
      <c r="N406" s="140">
        <f t="shared" si="6"/>
        <v>23.53</v>
      </c>
      <c r="O406" s="135" t="s">
        <v>253</v>
      </c>
      <c r="P406" s="403">
        <v>29.245191253137001</v>
      </c>
      <c r="Q406" s="403">
        <v>29.4617765398344</v>
      </c>
      <c r="R406" s="403">
        <v>29.925599975815999</v>
      </c>
      <c r="S406" s="403">
        <v>30.673648314274701</v>
      </c>
      <c r="T406" s="403">
        <v>31.4347316236415</v>
      </c>
      <c r="U406" s="403">
        <v>31.858843115630801</v>
      </c>
      <c r="V406" s="403">
        <v>32.097552568688897</v>
      </c>
      <c r="W406" s="403">
        <v>0.72671198892287403</v>
      </c>
      <c r="X406" s="135" t="s">
        <v>257</v>
      </c>
    </row>
    <row r="407" spans="1:24" s="135" customFormat="1" ht="15" customHeight="1">
      <c r="A407" s="130" t="s">
        <v>5538</v>
      </c>
      <c r="B407" s="135" t="s">
        <v>723</v>
      </c>
      <c r="C407" s="135" t="s">
        <v>692</v>
      </c>
      <c r="D407" s="135" t="s">
        <v>394</v>
      </c>
      <c r="E407" s="135" t="s">
        <v>395</v>
      </c>
      <c r="F407" s="135">
        <v>43.4</v>
      </c>
      <c r="G407" s="135">
        <v>3.4</v>
      </c>
      <c r="H407" s="135" t="s">
        <v>259</v>
      </c>
      <c r="I407" s="135" t="s">
        <v>713</v>
      </c>
      <c r="K407" s="135" t="s">
        <v>3114</v>
      </c>
      <c r="L407" s="141">
        <v>383.12335384615386</v>
      </c>
      <c r="M407" s="138">
        <v>20.04</v>
      </c>
      <c r="N407" s="140">
        <f t="shared" si="6"/>
        <v>22.720000000000013</v>
      </c>
      <c r="O407" s="135" t="s">
        <v>253</v>
      </c>
      <c r="P407" s="403">
        <v>28.577078059783201</v>
      </c>
      <c r="Q407" s="403">
        <v>28.791230280260901</v>
      </c>
      <c r="R407" s="403">
        <v>29.198710714011899</v>
      </c>
      <c r="S407" s="403">
        <v>29.916794172197601</v>
      </c>
      <c r="T407" s="403">
        <v>30.625293413611299</v>
      </c>
      <c r="U407" s="403">
        <v>31.043420879071999</v>
      </c>
      <c r="V407" s="403">
        <v>31.233161984325299</v>
      </c>
      <c r="W407" s="403">
        <v>0.68261047347610404</v>
      </c>
      <c r="X407" s="135" t="s">
        <v>254</v>
      </c>
    </row>
    <row r="408" spans="1:24" s="135" customFormat="1" ht="15" customHeight="1">
      <c r="A408" s="130" t="s">
        <v>5539</v>
      </c>
      <c r="B408" s="135" t="s">
        <v>724</v>
      </c>
      <c r="C408" s="135" t="s">
        <v>692</v>
      </c>
      <c r="D408" s="135" t="s">
        <v>394</v>
      </c>
      <c r="E408" s="135" t="s">
        <v>395</v>
      </c>
      <c r="F408" s="135">
        <v>43.4</v>
      </c>
      <c r="G408" s="135">
        <v>3.4</v>
      </c>
      <c r="H408" s="135" t="s">
        <v>259</v>
      </c>
      <c r="I408" s="135" t="s">
        <v>713</v>
      </c>
      <c r="K408" s="135" t="s">
        <v>3114</v>
      </c>
      <c r="L408" s="141">
        <v>383.16204615384618</v>
      </c>
      <c r="M408" s="138">
        <v>20.190000000000001</v>
      </c>
      <c r="N408" s="140">
        <f t="shared" si="6"/>
        <v>22.045000000000002</v>
      </c>
      <c r="O408" s="135" t="s">
        <v>253</v>
      </c>
      <c r="P408" s="403">
        <v>27.977056215577601</v>
      </c>
      <c r="Q408" s="403">
        <v>28.1980906033229</v>
      </c>
      <c r="R408" s="403">
        <v>28.6068561218488</v>
      </c>
      <c r="S408" s="403">
        <v>29.2825844233558</v>
      </c>
      <c r="T408" s="403">
        <v>29.974212150786599</v>
      </c>
      <c r="U408" s="403">
        <v>30.361537495466902</v>
      </c>
      <c r="V408" s="403">
        <v>30.565452018097101</v>
      </c>
      <c r="W408" s="403">
        <v>0.65786906699789305</v>
      </c>
      <c r="X408" s="135" t="s">
        <v>254</v>
      </c>
    </row>
    <row r="409" spans="1:24" s="135" customFormat="1" ht="15" customHeight="1">
      <c r="A409" s="130" t="s">
        <v>5540</v>
      </c>
      <c r="B409" s="135" t="s">
        <v>725</v>
      </c>
      <c r="C409" s="135" t="s">
        <v>692</v>
      </c>
      <c r="D409" s="135" t="s">
        <v>394</v>
      </c>
      <c r="E409" s="135" t="s">
        <v>395</v>
      </c>
      <c r="F409" s="135">
        <v>43.4</v>
      </c>
      <c r="G409" s="135">
        <v>3.4</v>
      </c>
      <c r="H409" s="135" t="s">
        <v>250</v>
      </c>
      <c r="I409" s="135" t="s">
        <v>713</v>
      </c>
      <c r="K409" s="135" t="s">
        <v>3114</v>
      </c>
      <c r="L409" s="141">
        <v>383.19299999999998</v>
      </c>
      <c r="M409" s="138">
        <v>20.059999999999999</v>
      </c>
      <c r="N409" s="140">
        <f t="shared" si="6"/>
        <v>22.63000000000001</v>
      </c>
      <c r="O409" s="135" t="s">
        <v>261</v>
      </c>
      <c r="P409" s="403">
        <v>28.485716790885999</v>
      </c>
      <c r="Q409" s="403">
        <v>28.693392045722199</v>
      </c>
      <c r="R409" s="403">
        <v>29.105317992357101</v>
      </c>
      <c r="S409" s="403">
        <v>29.8246552651038</v>
      </c>
      <c r="T409" s="403">
        <v>30.5429051639384</v>
      </c>
      <c r="U409" s="403">
        <v>30.9548175530043</v>
      </c>
      <c r="V409" s="403">
        <v>31.1752372099021</v>
      </c>
      <c r="W409" s="403">
        <v>0.68524273556625903</v>
      </c>
      <c r="X409" s="135" t="s">
        <v>254</v>
      </c>
    </row>
    <row r="410" spans="1:24" s="135" customFormat="1" ht="15" customHeight="1">
      <c r="A410" s="130" t="s">
        <v>5541</v>
      </c>
      <c r="B410" s="135" t="s">
        <v>726</v>
      </c>
      <c r="C410" s="135" t="s">
        <v>692</v>
      </c>
      <c r="D410" s="135" t="s">
        <v>394</v>
      </c>
      <c r="E410" s="135" t="s">
        <v>406</v>
      </c>
      <c r="F410" s="135">
        <v>43.4</v>
      </c>
      <c r="G410" s="135">
        <v>3.4</v>
      </c>
      <c r="H410" s="135" t="s">
        <v>250</v>
      </c>
      <c r="I410" s="135" t="s">
        <v>713</v>
      </c>
      <c r="K410" s="135" t="s">
        <v>3114</v>
      </c>
      <c r="L410" s="141">
        <v>383.2162153846154</v>
      </c>
      <c r="M410" s="138">
        <v>20.5</v>
      </c>
      <c r="N410" s="140">
        <f t="shared" si="6"/>
        <v>20.650000000000006</v>
      </c>
      <c r="O410" s="135" t="s">
        <v>261</v>
      </c>
      <c r="P410" s="403">
        <v>26.7990929020782</v>
      </c>
      <c r="Q410" s="403">
        <v>26.968946913162998</v>
      </c>
      <c r="R410" s="403">
        <v>27.352463419492999</v>
      </c>
      <c r="S410" s="403">
        <v>27.973901984171299</v>
      </c>
      <c r="T410" s="403">
        <v>28.597120357637198</v>
      </c>
      <c r="U410" s="403">
        <v>28.954628466677502</v>
      </c>
      <c r="V410" s="403">
        <v>29.1363914068186</v>
      </c>
      <c r="W410" s="403">
        <v>0.60290159067773597</v>
      </c>
      <c r="X410" s="135" t="s">
        <v>254</v>
      </c>
    </row>
    <row r="411" spans="1:24" s="135" customFormat="1" ht="15" customHeight="1">
      <c r="A411" s="130" t="s">
        <v>5542</v>
      </c>
      <c r="B411" s="135" t="s">
        <v>727</v>
      </c>
      <c r="C411" s="135" t="s">
        <v>692</v>
      </c>
      <c r="D411" s="135" t="s">
        <v>394</v>
      </c>
      <c r="E411" s="135" t="s">
        <v>395</v>
      </c>
      <c r="F411" s="135">
        <v>43.4</v>
      </c>
      <c r="G411" s="135">
        <v>3.4</v>
      </c>
      <c r="H411" s="135" t="s">
        <v>250</v>
      </c>
      <c r="I411" s="135" t="s">
        <v>713</v>
      </c>
      <c r="K411" s="135" t="s">
        <v>3114</v>
      </c>
      <c r="L411" s="141">
        <v>383.2471692307692</v>
      </c>
      <c r="M411" s="138">
        <v>20.6</v>
      </c>
      <c r="N411" s="140">
        <f t="shared" si="6"/>
        <v>20.200000000000003</v>
      </c>
      <c r="O411" s="135" t="s">
        <v>253</v>
      </c>
      <c r="P411" s="403">
        <v>26.417253368333899</v>
      </c>
      <c r="Q411" s="403">
        <v>26.596434369573998</v>
      </c>
      <c r="R411" s="403">
        <v>26.961850625653199</v>
      </c>
      <c r="S411" s="403">
        <v>27.551295889839</v>
      </c>
      <c r="T411" s="403">
        <v>28.148070083596998</v>
      </c>
      <c r="U411" s="403">
        <v>28.501356669052701</v>
      </c>
      <c r="V411" s="403">
        <v>28.676631577069401</v>
      </c>
      <c r="W411" s="403">
        <v>0.57494510621643402</v>
      </c>
      <c r="X411" s="135" t="s">
        <v>254</v>
      </c>
    </row>
    <row r="412" spans="1:24" s="135" customFormat="1" ht="15" customHeight="1">
      <c r="A412" s="130" t="s">
        <v>5543</v>
      </c>
      <c r="B412" s="135" t="s">
        <v>728</v>
      </c>
      <c r="C412" s="135" t="s">
        <v>692</v>
      </c>
      <c r="D412" s="135" t="s">
        <v>394</v>
      </c>
      <c r="E412" s="135" t="s">
        <v>395</v>
      </c>
      <c r="F412" s="135">
        <v>43.4</v>
      </c>
      <c r="G412" s="135">
        <v>3.4</v>
      </c>
      <c r="H412" s="135" t="s">
        <v>250</v>
      </c>
      <c r="I412" s="135" t="s">
        <v>713</v>
      </c>
      <c r="K412" s="135" t="s">
        <v>3115</v>
      </c>
      <c r="L412" s="141">
        <v>383.31681538461538</v>
      </c>
      <c r="M412" s="138">
        <v>20.52</v>
      </c>
      <c r="N412" s="140">
        <f t="shared" si="6"/>
        <v>20.560000000000002</v>
      </c>
      <c r="O412" s="135" t="s">
        <v>253</v>
      </c>
      <c r="P412" s="403">
        <v>26.7199333435188</v>
      </c>
      <c r="Q412" s="403">
        <v>26.901857657693299</v>
      </c>
      <c r="R412" s="403">
        <v>27.2602764696694</v>
      </c>
      <c r="S412" s="403">
        <v>27.876983821082401</v>
      </c>
      <c r="T412" s="403">
        <v>28.487636201284101</v>
      </c>
      <c r="U412" s="403">
        <v>28.853475298982499</v>
      </c>
      <c r="V412" s="403">
        <v>29.040692031942601</v>
      </c>
      <c r="W412" s="403">
        <v>0.59316707433443605</v>
      </c>
      <c r="X412" s="135" t="s">
        <v>257</v>
      </c>
    </row>
    <row r="413" spans="1:24" s="135" customFormat="1" ht="15" customHeight="1">
      <c r="A413" s="130" t="s">
        <v>5544</v>
      </c>
      <c r="B413" s="135" t="s">
        <v>729</v>
      </c>
      <c r="C413" s="135" t="s">
        <v>683</v>
      </c>
      <c r="D413" s="135" t="s">
        <v>394</v>
      </c>
      <c r="E413" s="135" t="s">
        <v>395</v>
      </c>
      <c r="F413" s="135">
        <v>43.4</v>
      </c>
      <c r="G413" s="135">
        <v>3.4</v>
      </c>
      <c r="H413" s="135" t="s">
        <v>250</v>
      </c>
      <c r="I413" s="135" t="s">
        <v>713</v>
      </c>
      <c r="K413" s="137" t="s">
        <v>730</v>
      </c>
      <c r="L413" s="141">
        <v>383.34776923076919</v>
      </c>
      <c r="M413" s="138">
        <v>20.149999999999999</v>
      </c>
      <c r="N413" s="140">
        <f t="shared" si="6"/>
        <v>22.225000000000009</v>
      </c>
      <c r="O413" s="135" t="s">
        <v>253</v>
      </c>
      <c r="P413" s="403">
        <v>28.136173684336001</v>
      </c>
      <c r="Q413" s="403">
        <v>28.339186869260601</v>
      </c>
      <c r="R413" s="403">
        <v>28.746314358796099</v>
      </c>
      <c r="S413" s="403">
        <v>29.442404399706199</v>
      </c>
      <c r="T413" s="403">
        <v>30.130053203747998</v>
      </c>
      <c r="U413" s="403">
        <v>30.5533533621504</v>
      </c>
      <c r="V413" s="403">
        <v>30.767544150069899</v>
      </c>
      <c r="W413" s="403">
        <v>0.67059339933606199</v>
      </c>
      <c r="X413" s="135" t="s">
        <v>254</v>
      </c>
    </row>
    <row r="414" spans="1:24" s="135" customFormat="1" ht="15" customHeight="1">
      <c r="A414" s="130" t="s">
        <v>5545</v>
      </c>
      <c r="B414" s="135" t="s">
        <v>731</v>
      </c>
      <c r="C414" s="135" t="s">
        <v>692</v>
      </c>
      <c r="D414" s="135" t="s">
        <v>394</v>
      </c>
      <c r="E414" s="135" t="s">
        <v>395</v>
      </c>
      <c r="F414" s="135">
        <v>43.4</v>
      </c>
      <c r="G414" s="135">
        <v>3.4</v>
      </c>
      <c r="H414" s="135" t="s">
        <v>250</v>
      </c>
      <c r="I414" s="135" t="s">
        <v>713</v>
      </c>
      <c r="K414" s="135" t="s">
        <v>3115</v>
      </c>
      <c r="L414" s="141">
        <v>383.40193846153846</v>
      </c>
      <c r="M414" s="138">
        <v>19.809999999999999</v>
      </c>
      <c r="N414" s="140">
        <f t="shared" si="6"/>
        <v>23.75500000000001</v>
      </c>
      <c r="O414" s="135" t="s">
        <v>253</v>
      </c>
      <c r="P414" s="403">
        <v>29.4270216204375</v>
      </c>
      <c r="Q414" s="403">
        <v>29.670780325941401</v>
      </c>
      <c r="R414" s="403">
        <v>30.1132477163092</v>
      </c>
      <c r="S414" s="403">
        <v>30.876139606432702</v>
      </c>
      <c r="T414" s="403">
        <v>31.648791021622898</v>
      </c>
      <c r="U414" s="403">
        <v>32.096289577362398</v>
      </c>
      <c r="V414" s="403">
        <v>32.323949705228401</v>
      </c>
      <c r="W414" s="403">
        <v>0.73948347844163997</v>
      </c>
      <c r="X414" s="135" t="s">
        <v>254</v>
      </c>
    </row>
    <row r="415" spans="1:24" s="135" customFormat="1" ht="15" customHeight="1">
      <c r="A415" s="130" t="s">
        <v>5546</v>
      </c>
      <c r="B415" s="135" t="s">
        <v>732</v>
      </c>
      <c r="C415" s="135" t="s">
        <v>692</v>
      </c>
      <c r="D415" s="135" t="s">
        <v>394</v>
      </c>
      <c r="E415" s="135" t="s">
        <v>406</v>
      </c>
      <c r="F415" s="135">
        <v>43.4</v>
      </c>
      <c r="G415" s="135">
        <v>3.4</v>
      </c>
      <c r="H415" s="135" t="s">
        <v>259</v>
      </c>
      <c r="I415" s="135" t="s">
        <v>713</v>
      </c>
      <c r="K415" s="135" t="s">
        <v>3116</v>
      </c>
      <c r="L415" s="141">
        <v>383.41741538461537</v>
      </c>
      <c r="M415" s="138">
        <v>19.95</v>
      </c>
      <c r="N415" s="140">
        <f t="shared" si="6"/>
        <v>23.125000000000014</v>
      </c>
      <c r="O415" s="135" t="s">
        <v>253</v>
      </c>
      <c r="P415" s="403">
        <v>28.917687029025501</v>
      </c>
      <c r="Q415" s="403">
        <v>29.129766966818401</v>
      </c>
      <c r="R415" s="403">
        <v>29.574507597944699</v>
      </c>
      <c r="S415" s="403">
        <v>30.2921247311629</v>
      </c>
      <c r="T415" s="403">
        <v>31.012389815287101</v>
      </c>
      <c r="U415" s="403">
        <v>31.446041763747001</v>
      </c>
      <c r="V415" s="403">
        <v>31.672912772882899</v>
      </c>
      <c r="W415" s="403">
        <v>0.70096179511514201</v>
      </c>
      <c r="X415" s="135" t="s">
        <v>257</v>
      </c>
    </row>
    <row r="416" spans="1:24" s="135" customFormat="1" ht="15" customHeight="1">
      <c r="A416" s="130" t="s">
        <v>5547</v>
      </c>
      <c r="B416" s="135" t="s">
        <v>733</v>
      </c>
      <c r="C416" s="135" t="s">
        <v>683</v>
      </c>
      <c r="D416" s="135" t="s">
        <v>394</v>
      </c>
      <c r="E416" s="135" t="s">
        <v>395</v>
      </c>
      <c r="F416" s="135">
        <v>43.4</v>
      </c>
      <c r="G416" s="135">
        <v>3.4</v>
      </c>
      <c r="H416" s="135" t="s">
        <v>250</v>
      </c>
      <c r="I416" s="135" t="s">
        <v>713</v>
      </c>
      <c r="K416" s="137" t="s">
        <v>730</v>
      </c>
      <c r="L416" s="141">
        <v>383.43289230769227</v>
      </c>
      <c r="M416" s="138">
        <v>19.989999999999998</v>
      </c>
      <c r="N416" s="140">
        <f t="shared" si="6"/>
        <v>22.945000000000007</v>
      </c>
      <c r="O416" s="135" t="s">
        <v>261</v>
      </c>
      <c r="P416" s="403">
        <v>28.742192309578201</v>
      </c>
      <c r="Q416" s="403">
        <v>28.953144700148702</v>
      </c>
      <c r="R416" s="403">
        <v>29.3998264119505</v>
      </c>
      <c r="S416" s="403">
        <v>30.121114656857099</v>
      </c>
      <c r="T416" s="403">
        <v>30.851353379577201</v>
      </c>
      <c r="U416" s="403">
        <v>31.265119018752898</v>
      </c>
      <c r="V416" s="403">
        <v>31.491660568157101</v>
      </c>
      <c r="W416" s="403">
        <v>0.70130182348360004</v>
      </c>
      <c r="X416" s="135" t="s">
        <v>254</v>
      </c>
    </row>
    <row r="417" spans="1:24" s="135" customFormat="1" ht="15" customHeight="1">
      <c r="A417" s="130" t="s">
        <v>5548</v>
      </c>
      <c r="B417" s="135" t="s">
        <v>734</v>
      </c>
      <c r="C417" s="135" t="s">
        <v>683</v>
      </c>
      <c r="D417" s="135" t="s">
        <v>394</v>
      </c>
      <c r="E417" s="135" t="s">
        <v>406</v>
      </c>
      <c r="F417" s="135">
        <v>43.4</v>
      </c>
      <c r="G417" s="135">
        <v>3.4</v>
      </c>
      <c r="H417" s="135" t="s">
        <v>250</v>
      </c>
      <c r="I417" s="135" t="s">
        <v>713</v>
      </c>
      <c r="K417" s="137" t="s">
        <v>730</v>
      </c>
      <c r="L417" s="141">
        <v>383.56444615384618</v>
      </c>
      <c r="M417" s="138">
        <v>20.13</v>
      </c>
      <c r="N417" s="140">
        <f t="shared" si="6"/>
        <v>22.315000000000012</v>
      </c>
      <c r="O417" s="135" t="s">
        <v>253</v>
      </c>
      <c r="P417" s="403">
        <v>28.184601161041499</v>
      </c>
      <c r="Q417" s="403">
        <v>28.410979340795699</v>
      </c>
      <c r="R417" s="403">
        <v>28.8330134671385</v>
      </c>
      <c r="S417" s="403">
        <v>29.525629338972301</v>
      </c>
      <c r="T417" s="403">
        <v>30.230655943433799</v>
      </c>
      <c r="U417" s="403">
        <v>30.6287447836668</v>
      </c>
      <c r="V417" s="403">
        <v>30.835906617158098</v>
      </c>
      <c r="W417" s="403">
        <v>0.67644277505352601</v>
      </c>
      <c r="X417" s="135" t="s">
        <v>257</v>
      </c>
    </row>
    <row r="418" spans="1:24" s="135" customFormat="1" ht="15" customHeight="1">
      <c r="A418" s="130" t="s">
        <v>5549</v>
      </c>
      <c r="B418" s="135" t="s">
        <v>735</v>
      </c>
      <c r="C418" s="135" t="s">
        <v>683</v>
      </c>
      <c r="D418" s="135" t="s">
        <v>394</v>
      </c>
      <c r="E418" s="135" t="s">
        <v>395</v>
      </c>
      <c r="F418" s="135">
        <v>43.4</v>
      </c>
      <c r="G418" s="135">
        <v>3.4</v>
      </c>
      <c r="H418" s="135" t="s">
        <v>259</v>
      </c>
      <c r="I418" s="135" t="s">
        <v>713</v>
      </c>
      <c r="K418" s="137" t="s">
        <v>730</v>
      </c>
      <c r="L418" s="141">
        <v>383.66504615384616</v>
      </c>
      <c r="M418" s="138">
        <v>20.52</v>
      </c>
      <c r="N418" s="140">
        <f t="shared" si="6"/>
        <v>20.560000000000002</v>
      </c>
      <c r="O418" s="135" t="s">
        <v>261</v>
      </c>
      <c r="P418" s="403">
        <v>26.726145540905499</v>
      </c>
      <c r="Q418" s="403">
        <v>26.903150932035999</v>
      </c>
      <c r="R418" s="403">
        <v>27.261876503197701</v>
      </c>
      <c r="S418" s="403">
        <v>27.884647828726699</v>
      </c>
      <c r="T418" s="403">
        <v>28.492305152005599</v>
      </c>
      <c r="U418" s="403">
        <v>28.853611658864502</v>
      </c>
      <c r="V418" s="403">
        <v>29.0505328939885</v>
      </c>
      <c r="W418" s="403">
        <v>0.59463533244538402</v>
      </c>
      <c r="X418" s="135" t="s">
        <v>254</v>
      </c>
    </row>
    <row r="419" spans="1:24" s="135" customFormat="1" ht="15" customHeight="1">
      <c r="A419" s="130" t="s">
        <v>5550</v>
      </c>
      <c r="B419" s="135" t="s">
        <v>736</v>
      </c>
      <c r="C419" s="135" t="s">
        <v>683</v>
      </c>
      <c r="D419" s="135" t="s">
        <v>394</v>
      </c>
      <c r="E419" s="135" t="s">
        <v>395</v>
      </c>
      <c r="F419" s="135">
        <v>43.4</v>
      </c>
      <c r="G419" s="135">
        <v>3.4</v>
      </c>
      <c r="H419" s="135" t="s">
        <v>250</v>
      </c>
      <c r="I419" s="135" t="s">
        <v>713</v>
      </c>
      <c r="K419" s="135" t="s">
        <v>3117</v>
      </c>
      <c r="L419" s="141">
        <v>383.99006153846153</v>
      </c>
      <c r="M419" s="138">
        <v>20.85</v>
      </c>
      <c r="N419" s="140">
        <f t="shared" si="6"/>
        <v>19.075000000000003</v>
      </c>
      <c r="O419" s="135" t="s">
        <v>261</v>
      </c>
      <c r="P419" s="403">
        <v>25.453532942566302</v>
      </c>
      <c r="Q419" s="403">
        <v>25.621224682341701</v>
      </c>
      <c r="R419" s="403">
        <v>25.940623666508898</v>
      </c>
      <c r="S419" s="403">
        <v>26.488497080624001</v>
      </c>
      <c r="T419" s="403">
        <v>27.031452632452801</v>
      </c>
      <c r="U419" s="403">
        <v>27.372969987314299</v>
      </c>
      <c r="V419" s="403">
        <v>27.538055795226501</v>
      </c>
      <c r="W419" s="403">
        <v>0.53002796601314695</v>
      </c>
      <c r="X419" s="135" t="s">
        <v>254</v>
      </c>
    </row>
    <row r="420" spans="1:24" s="135" customFormat="1" ht="15" customHeight="1">
      <c r="A420" s="130" t="s">
        <v>5551</v>
      </c>
      <c r="B420" s="135" t="s">
        <v>737</v>
      </c>
      <c r="C420" s="135" t="s">
        <v>683</v>
      </c>
      <c r="D420" s="135" t="s">
        <v>394</v>
      </c>
      <c r="E420" s="135" t="s">
        <v>395</v>
      </c>
      <c r="F420" s="135">
        <v>43.4</v>
      </c>
      <c r="G420" s="135">
        <v>3.4</v>
      </c>
      <c r="H420" s="135" t="s">
        <v>259</v>
      </c>
      <c r="I420" s="135" t="s">
        <v>713</v>
      </c>
      <c r="K420" s="135" t="s">
        <v>3117</v>
      </c>
      <c r="L420" s="141">
        <v>384.01327692307689</v>
      </c>
      <c r="M420" s="138">
        <v>20.62</v>
      </c>
      <c r="N420" s="140">
        <f t="shared" si="6"/>
        <v>20.11</v>
      </c>
      <c r="O420" s="135" t="s">
        <v>253</v>
      </c>
      <c r="P420" s="403">
        <v>26.3459173620166</v>
      </c>
      <c r="Q420" s="403">
        <v>26.516941276198299</v>
      </c>
      <c r="R420" s="403">
        <v>26.8747203277022</v>
      </c>
      <c r="S420" s="403">
        <v>27.470031807480499</v>
      </c>
      <c r="T420" s="403">
        <v>28.065912385652702</v>
      </c>
      <c r="U420" s="403">
        <v>28.416250453365699</v>
      </c>
      <c r="V420" s="403">
        <v>28.603353464000499</v>
      </c>
      <c r="W420" s="403">
        <v>0.57501597930315496</v>
      </c>
      <c r="X420" s="135" t="s">
        <v>254</v>
      </c>
    </row>
    <row r="421" spans="1:24" s="135" customFormat="1" ht="15" customHeight="1">
      <c r="A421" s="130" t="s">
        <v>5552</v>
      </c>
      <c r="B421" s="135" t="s">
        <v>738</v>
      </c>
      <c r="C421" s="135" t="s">
        <v>683</v>
      </c>
      <c r="D421" s="135" t="s">
        <v>394</v>
      </c>
      <c r="E421" s="135" t="s">
        <v>406</v>
      </c>
      <c r="F421" s="135">
        <v>43.4</v>
      </c>
      <c r="G421" s="135">
        <v>3.4</v>
      </c>
      <c r="H421" s="135" t="s">
        <v>259</v>
      </c>
      <c r="I421" s="135" t="s">
        <v>713</v>
      </c>
      <c r="K421" s="135" t="s">
        <v>3117</v>
      </c>
      <c r="L421" s="141">
        <v>384.02101538461534</v>
      </c>
      <c r="M421" s="138">
        <v>20.68</v>
      </c>
      <c r="N421" s="140">
        <f t="shared" si="6"/>
        <v>19.840000000000003</v>
      </c>
      <c r="O421" s="135" t="s">
        <v>253</v>
      </c>
      <c r="P421" s="403">
        <v>26.089750261429501</v>
      </c>
      <c r="Q421" s="403">
        <v>26.290002820365601</v>
      </c>
      <c r="R421" s="403">
        <v>26.629984672315199</v>
      </c>
      <c r="S421" s="403">
        <v>27.205753338744898</v>
      </c>
      <c r="T421" s="403">
        <v>27.784458476256201</v>
      </c>
      <c r="U421" s="403">
        <v>28.1290485782391</v>
      </c>
      <c r="V421" s="403">
        <v>28.298417986053199</v>
      </c>
      <c r="W421" s="403">
        <v>0.55894716662069499</v>
      </c>
      <c r="X421" s="135" t="s">
        <v>257</v>
      </c>
    </row>
    <row r="422" spans="1:24" s="135" customFormat="1" ht="15" customHeight="1">
      <c r="A422" s="130" t="s">
        <v>5553</v>
      </c>
      <c r="B422" s="135" t="s">
        <v>739</v>
      </c>
      <c r="C422" s="135" t="s">
        <v>683</v>
      </c>
      <c r="D422" s="135" t="s">
        <v>394</v>
      </c>
      <c r="E422" s="135" t="s">
        <v>395</v>
      </c>
      <c r="F422" s="135">
        <v>43.4</v>
      </c>
      <c r="G422" s="135">
        <v>3.4</v>
      </c>
      <c r="H422" s="135" t="s">
        <v>250</v>
      </c>
      <c r="I422" s="135" t="s">
        <v>713</v>
      </c>
      <c r="K422" s="135" t="s">
        <v>3117</v>
      </c>
      <c r="L422" s="141">
        <v>384.17578461538466</v>
      </c>
      <c r="M422" s="138">
        <v>20.27</v>
      </c>
      <c r="N422" s="140">
        <f t="shared" si="6"/>
        <v>21.685000000000002</v>
      </c>
      <c r="O422" s="135" t="s">
        <v>261</v>
      </c>
      <c r="P422" s="403">
        <v>27.684235165395201</v>
      </c>
      <c r="Q422" s="403">
        <v>27.885933219827901</v>
      </c>
      <c r="R422" s="403">
        <v>28.273106664368601</v>
      </c>
      <c r="S422" s="403">
        <v>28.943733633019601</v>
      </c>
      <c r="T422" s="403">
        <v>29.619196751089799</v>
      </c>
      <c r="U422" s="403">
        <v>29.986215106930398</v>
      </c>
      <c r="V422" s="403">
        <v>30.171969695415701</v>
      </c>
      <c r="W422" s="403">
        <v>0.64385508693531401</v>
      </c>
      <c r="X422" s="135" t="s">
        <v>257</v>
      </c>
    </row>
    <row r="423" spans="1:24" s="135" customFormat="1" ht="15" customHeight="1">
      <c r="A423" s="130" t="s">
        <v>5554</v>
      </c>
      <c r="B423" s="135" t="s">
        <v>740</v>
      </c>
      <c r="C423" s="135" t="s">
        <v>683</v>
      </c>
      <c r="D423" s="135" t="s">
        <v>394</v>
      </c>
      <c r="E423" s="135" t="s">
        <v>395</v>
      </c>
      <c r="F423" s="135">
        <v>43.4</v>
      </c>
      <c r="G423" s="135">
        <v>3.4</v>
      </c>
      <c r="H423" s="135" t="s">
        <v>259</v>
      </c>
      <c r="I423" s="135" t="s">
        <v>713</v>
      </c>
      <c r="K423" s="135" t="s">
        <v>3117</v>
      </c>
      <c r="L423" s="141">
        <v>384.22221538461537</v>
      </c>
      <c r="M423" s="138">
        <v>20.43</v>
      </c>
      <c r="N423" s="140">
        <f t="shared" si="6"/>
        <v>20.965000000000003</v>
      </c>
      <c r="O423" s="135" t="s">
        <v>253</v>
      </c>
      <c r="P423" s="403">
        <v>27.079687715101599</v>
      </c>
      <c r="Q423" s="403">
        <v>27.265248838463901</v>
      </c>
      <c r="R423" s="403">
        <v>27.628300331006699</v>
      </c>
      <c r="S423" s="403">
        <v>28.268291501607901</v>
      </c>
      <c r="T423" s="403">
        <v>28.912608411951901</v>
      </c>
      <c r="U423" s="403">
        <v>29.275612101740201</v>
      </c>
      <c r="V423" s="403">
        <v>29.465695413440798</v>
      </c>
      <c r="W423" s="403">
        <v>0.61266372589993001</v>
      </c>
      <c r="X423" s="135" t="s">
        <v>257</v>
      </c>
    </row>
    <row r="424" spans="1:24" s="135" customFormat="1" ht="15" customHeight="1">
      <c r="A424" s="130" t="s">
        <v>5555</v>
      </c>
      <c r="B424" s="135" t="s">
        <v>741</v>
      </c>
      <c r="C424" s="135" t="s">
        <v>683</v>
      </c>
      <c r="D424" s="135" t="s">
        <v>394</v>
      </c>
      <c r="E424" s="135" t="s">
        <v>406</v>
      </c>
      <c r="F424" s="135">
        <v>43.4</v>
      </c>
      <c r="G424" s="135">
        <v>3.4</v>
      </c>
      <c r="H424" s="135" t="s">
        <v>250</v>
      </c>
      <c r="I424" s="135" t="s">
        <v>713</v>
      </c>
      <c r="K424" s="135" t="s">
        <v>3117</v>
      </c>
      <c r="L424" s="141">
        <v>384.33055384615386</v>
      </c>
      <c r="M424" s="138">
        <v>20.59</v>
      </c>
      <c r="N424" s="140">
        <f t="shared" si="6"/>
        <v>20.245000000000005</v>
      </c>
      <c r="O424" s="135" t="s">
        <v>261</v>
      </c>
      <c r="P424" s="403">
        <v>26.437588155843802</v>
      </c>
      <c r="Q424" s="403">
        <v>26.636847082878599</v>
      </c>
      <c r="R424" s="403">
        <v>26.987430389940901</v>
      </c>
      <c r="S424" s="403">
        <v>27.592737155721501</v>
      </c>
      <c r="T424" s="403">
        <v>28.196897596878301</v>
      </c>
      <c r="U424" s="403">
        <v>28.5440997149169</v>
      </c>
      <c r="V424" s="403">
        <v>28.727805780050801</v>
      </c>
      <c r="W424" s="403">
        <v>0.58025578680798195</v>
      </c>
      <c r="X424" s="135" t="s">
        <v>257</v>
      </c>
    </row>
    <row r="425" spans="1:24" s="135" customFormat="1" ht="15" customHeight="1">
      <c r="A425" s="130" t="s">
        <v>5556</v>
      </c>
      <c r="B425" s="135" t="s">
        <v>742</v>
      </c>
      <c r="C425" s="135" t="s">
        <v>695</v>
      </c>
      <c r="D425" s="135" t="s">
        <v>401</v>
      </c>
      <c r="E425" s="135" t="s">
        <v>406</v>
      </c>
      <c r="F425" s="135">
        <v>50.6</v>
      </c>
      <c r="G425" s="135">
        <v>9.3000000000000007</v>
      </c>
      <c r="H425" s="135" t="s">
        <v>250</v>
      </c>
      <c r="I425" s="135" t="s">
        <v>713</v>
      </c>
      <c r="K425" s="135" t="s">
        <v>3117</v>
      </c>
      <c r="L425" s="141">
        <v>384.33829230769231</v>
      </c>
      <c r="M425" s="138">
        <v>19.399999999999999</v>
      </c>
      <c r="N425" s="140">
        <f t="shared" si="6"/>
        <v>25.600000000000009</v>
      </c>
      <c r="O425" s="135" t="s">
        <v>261</v>
      </c>
      <c r="P425" s="403">
        <v>30.971169252297098</v>
      </c>
      <c r="Q425" s="403">
        <v>31.238968498997099</v>
      </c>
      <c r="R425" s="403">
        <v>31.7361366007292</v>
      </c>
      <c r="S425" s="403">
        <v>32.606604076921997</v>
      </c>
      <c r="T425" s="403">
        <v>33.4465918112626</v>
      </c>
      <c r="U425" s="403">
        <v>33.944167710771403</v>
      </c>
      <c r="V425" s="403">
        <v>34.211171334075502</v>
      </c>
      <c r="W425" s="403">
        <v>0.81975463720179598</v>
      </c>
      <c r="X425" s="135" t="s">
        <v>257</v>
      </c>
    </row>
    <row r="426" spans="1:24" s="135" customFormat="1" ht="15" customHeight="1">
      <c r="A426" s="130" t="s">
        <v>5557</v>
      </c>
      <c r="B426" s="135" t="s">
        <v>743</v>
      </c>
      <c r="C426" s="135" t="s">
        <v>683</v>
      </c>
      <c r="D426" s="135" t="s">
        <v>394</v>
      </c>
      <c r="E426" s="135" t="s">
        <v>406</v>
      </c>
      <c r="F426" s="135">
        <v>43.4</v>
      </c>
      <c r="G426" s="135">
        <v>3.4</v>
      </c>
      <c r="H426" s="135" t="s">
        <v>250</v>
      </c>
      <c r="I426" s="135" t="s">
        <v>713</v>
      </c>
      <c r="K426" s="135" t="s">
        <v>3117</v>
      </c>
      <c r="L426" s="141">
        <v>384.41567692307689</v>
      </c>
      <c r="M426" s="138">
        <v>20.68</v>
      </c>
      <c r="N426" s="140">
        <f t="shared" si="6"/>
        <v>19.840000000000003</v>
      </c>
      <c r="O426" s="135" t="s">
        <v>261</v>
      </c>
      <c r="P426" s="403">
        <v>26.114046544095299</v>
      </c>
      <c r="Q426" s="403">
        <v>26.2699278438992</v>
      </c>
      <c r="R426" s="403">
        <v>26.6059262800017</v>
      </c>
      <c r="S426" s="403">
        <v>27.192763382474901</v>
      </c>
      <c r="T426" s="403">
        <v>27.780240794449401</v>
      </c>
      <c r="U426" s="403">
        <v>28.1054969653201</v>
      </c>
      <c r="V426" s="403">
        <v>28.285091529266499</v>
      </c>
      <c r="W426" s="403">
        <v>0.56132098409828102</v>
      </c>
      <c r="X426" s="135" t="s">
        <v>257</v>
      </c>
    </row>
    <row r="427" spans="1:24" s="135" customFormat="1" ht="15" customHeight="1">
      <c r="A427" s="130" t="s">
        <v>5558</v>
      </c>
      <c r="B427" s="135" t="s">
        <v>744</v>
      </c>
      <c r="C427" s="135" t="s">
        <v>683</v>
      </c>
      <c r="D427" s="135" t="s">
        <v>394</v>
      </c>
      <c r="E427" s="135" t="s">
        <v>395</v>
      </c>
      <c r="F427" s="135">
        <v>43.4</v>
      </c>
      <c r="G427" s="135">
        <v>3.4</v>
      </c>
      <c r="H427" s="135" t="s">
        <v>250</v>
      </c>
      <c r="I427" s="135" t="s">
        <v>713</v>
      </c>
      <c r="K427" s="135" t="s">
        <v>3117</v>
      </c>
      <c r="L427" s="141">
        <v>384.43115384615385</v>
      </c>
      <c r="M427" s="138">
        <v>21</v>
      </c>
      <c r="N427" s="140">
        <f t="shared" si="6"/>
        <v>18.400000000000006</v>
      </c>
      <c r="O427" s="135" t="s">
        <v>253</v>
      </c>
      <c r="P427" s="403">
        <v>24.869585724661</v>
      </c>
      <c r="Q427" s="403">
        <v>25.017440882189302</v>
      </c>
      <c r="R427" s="403">
        <v>25.339857953119701</v>
      </c>
      <c r="S427" s="403">
        <v>25.851716562516899</v>
      </c>
      <c r="T427" s="403">
        <v>26.378006737328199</v>
      </c>
      <c r="U427" s="403">
        <v>26.680192878451599</v>
      </c>
      <c r="V427" s="403">
        <v>26.849864474814002</v>
      </c>
      <c r="W427" s="403">
        <v>0.50239913397033498</v>
      </c>
      <c r="X427" s="135" t="s">
        <v>257</v>
      </c>
    </row>
    <row r="428" spans="1:24" s="135" customFormat="1" ht="15" customHeight="1">
      <c r="A428" s="130" t="s">
        <v>5559</v>
      </c>
      <c r="B428" s="135" t="s">
        <v>745</v>
      </c>
      <c r="C428" s="135" t="s">
        <v>683</v>
      </c>
      <c r="D428" s="135" t="s">
        <v>394</v>
      </c>
      <c r="E428" s="135" t="s">
        <v>395</v>
      </c>
      <c r="F428" s="135">
        <v>43.4</v>
      </c>
      <c r="G428" s="135">
        <v>3.4</v>
      </c>
      <c r="H428" s="135" t="s">
        <v>250</v>
      </c>
      <c r="I428" s="135" t="s">
        <v>713</v>
      </c>
      <c r="K428" s="135" t="s">
        <v>3117</v>
      </c>
      <c r="L428" s="141">
        <v>384.47758461538461</v>
      </c>
      <c r="M428" s="138">
        <v>20.54</v>
      </c>
      <c r="N428" s="140">
        <f t="shared" si="6"/>
        <v>20.470000000000013</v>
      </c>
      <c r="O428" s="135" t="s">
        <v>261</v>
      </c>
      <c r="P428" s="403">
        <v>26.666452597642898</v>
      </c>
      <c r="Q428" s="403">
        <v>26.836918766036501</v>
      </c>
      <c r="R428" s="403">
        <v>27.188702789872401</v>
      </c>
      <c r="S428" s="403">
        <v>27.805903431456901</v>
      </c>
      <c r="T428" s="403">
        <v>28.411209681478301</v>
      </c>
      <c r="U428" s="403">
        <v>28.752326468158302</v>
      </c>
      <c r="V428" s="403">
        <v>28.944688245791198</v>
      </c>
      <c r="W428" s="403">
        <v>0.58432833555091501</v>
      </c>
      <c r="X428" s="135" t="s">
        <v>257</v>
      </c>
    </row>
    <row r="429" spans="1:24" s="135" customFormat="1" ht="15" customHeight="1">
      <c r="A429" s="130" t="s">
        <v>5560</v>
      </c>
      <c r="B429" s="135" t="s">
        <v>746</v>
      </c>
      <c r="C429" s="135" t="s">
        <v>683</v>
      </c>
      <c r="D429" s="135" t="s">
        <v>394</v>
      </c>
      <c r="E429" s="135" t="s">
        <v>406</v>
      </c>
      <c r="F429" s="135">
        <v>43.4</v>
      </c>
      <c r="G429" s="135">
        <v>3.4</v>
      </c>
      <c r="H429" s="135" t="s">
        <v>250</v>
      </c>
      <c r="I429" s="135" t="s">
        <v>713</v>
      </c>
      <c r="K429" s="135" t="s">
        <v>3117</v>
      </c>
      <c r="L429" s="141">
        <v>384.51627692307693</v>
      </c>
      <c r="M429" s="138">
        <v>20.79</v>
      </c>
      <c r="N429" s="140">
        <f t="shared" si="6"/>
        <v>19.345000000000013</v>
      </c>
      <c r="O429" s="135" t="s">
        <v>253</v>
      </c>
      <c r="P429" s="403">
        <v>25.699231461860801</v>
      </c>
      <c r="Q429" s="403">
        <v>25.842495153043501</v>
      </c>
      <c r="R429" s="403">
        <v>26.177531016985501</v>
      </c>
      <c r="S429" s="403">
        <v>26.734774151590202</v>
      </c>
      <c r="T429" s="403">
        <v>27.289386043055199</v>
      </c>
      <c r="U429" s="403">
        <v>27.629617531912999</v>
      </c>
      <c r="V429" s="403">
        <v>27.791551348483999</v>
      </c>
      <c r="W429" s="403">
        <v>0.53824848146528004</v>
      </c>
      <c r="X429" s="135" t="s">
        <v>254</v>
      </c>
    </row>
    <row r="430" spans="1:24" s="135" customFormat="1" ht="15" customHeight="1">
      <c r="A430" s="130" t="s">
        <v>5561</v>
      </c>
      <c r="B430" s="135" t="s">
        <v>747</v>
      </c>
      <c r="C430" s="135" t="s">
        <v>683</v>
      </c>
      <c r="D430" s="135" t="s">
        <v>394</v>
      </c>
      <c r="E430" s="135" t="s">
        <v>395</v>
      </c>
      <c r="F430" s="135">
        <v>43.4</v>
      </c>
      <c r="G430" s="135">
        <v>3.4</v>
      </c>
      <c r="H430" s="135" t="s">
        <v>250</v>
      </c>
      <c r="I430" s="135" t="s">
        <v>713</v>
      </c>
      <c r="K430" s="135" t="s">
        <v>3117</v>
      </c>
      <c r="L430" s="141">
        <v>384.62461538461537</v>
      </c>
      <c r="M430" s="138">
        <v>21.17</v>
      </c>
      <c r="N430" s="140">
        <f t="shared" si="6"/>
        <v>17.634999999999991</v>
      </c>
      <c r="O430" s="135" t="s">
        <v>261</v>
      </c>
      <c r="P430" s="403">
        <v>24.2224996968766</v>
      </c>
      <c r="Q430" s="403">
        <v>24.3729903452729</v>
      </c>
      <c r="R430" s="403">
        <v>24.664789002568799</v>
      </c>
      <c r="S430" s="403">
        <v>25.138673161785999</v>
      </c>
      <c r="T430" s="403">
        <v>25.618970729880498</v>
      </c>
      <c r="U430" s="403">
        <v>25.897149855148001</v>
      </c>
      <c r="V430" s="403">
        <v>26.0512355396421</v>
      </c>
      <c r="W430" s="403">
        <v>0.46304531185043801</v>
      </c>
      <c r="X430" s="135" t="s">
        <v>254</v>
      </c>
    </row>
    <row r="431" spans="1:24" s="135" customFormat="1" ht="15" customHeight="1">
      <c r="A431" s="130" t="s">
        <v>5562</v>
      </c>
      <c r="B431" s="135" t="s">
        <v>748</v>
      </c>
      <c r="C431" s="135" t="s">
        <v>683</v>
      </c>
      <c r="D431" s="135" t="s">
        <v>394</v>
      </c>
      <c r="E431" s="135" t="s">
        <v>406</v>
      </c>
      <c r="F431" s="135">
        <v>43.4</v>
      </c>
      <c r="G431" s="135">
        <v>3.4</v>
      </c>
      <c r="H431" s="135" t="s">
        <v>259</v>
      </c>
      <c r="I431" s="135" t="s">
        <v>713</v>
      </c>
      <c r="K431" s="135" t="s">
        <v>3117</v>
      </c>
      <c r="L431" s="141">
        <v>385.00380000000001</v>
      </c>
      <c r="M431" s="138">
        <v>20.65</v>
      </c>
      <c r="N431" s="140">
        <f t="shared" si="6"/>
        <v>19.975000000000009</v>
      </c>
      <c r="O431" s="135" t="s">
        <v>261</v>
      </c>
      <c r="P431" s="403">
        <v>26.1976925631262</v>
      </c>
      <c r="Q431" s="403">
        <v>26.387608389284001</v>
      </c>
      <c r="R431" s="403">
        <v>26.743405108973398</v>
      </c>
      <c r="S431" s="403">
        <v>27.336388688350802</v>
      </c>
      <c r="T431" s="403">
        <v>27.921384780463999</v>
      </c>
      <c r="U431" s="403">
        <v>28.285220597237402</v>
      </c>
      <c r="V431" s="403">
        <v>28.4817938897563</v>
      </c>
      <c r="W431" s="403">
        <v>0.57709049943598301</v>
      </c>
      <c r="X431" s="135" t="s">
        <v>257</v>
      </c>
    </row>
    <row r="432" spans="1:24" s="135" customFormat="1" ht="15" customHeight="1">
      <c r="A432" s="130" t="s">
        <v>5563</v>
      </c>
      <c r="B432" s="135" t="s">
        <v>749</v>
      </c>
      <c r="C432" s="135" t="s">
        <v>683</v>
      </c>
      <c r="D432" s="135" t="s">
        <v>394</v>
      </c>
      <c r="E432" s="135" t="s">
        <v>395</v>
      </c>
      <c r="F432" s="135">
        <v>43.4</v>
      </c>
      <c r="G432" s="135">
        <v>3.4</v>
      </c>
      <c r="H432" s="135" t="s">
        <v>259</v>
      </c>
      <c r="I432" s="135" t="s">
        <v>713</v>
      </c>
      <c r="K432" s="135" t="s">
        <v>3118</v>
      </c>
      <c r="L432" s="141">
        <v>385.48358461538464</v>
      </c>
      <c r="M432" s="138">
        <v>21.02</v>
      </c>
      <c r="N432" s="140">
        <f t="shared" si="6"/>
        <v>18.310000000000002</v>
      </c>
      <c r="O432" s="135" t="s">
        <v>261</v>
      </c>
      <c r="P432" s="403">
        <v>24.798367712864</v>
      </c>
      <c r="Q432" s="403">
        <v>24.964661234492599</v>
      </c>
      <c r="R432" s="403">
        <v>25.258929249772599</v>
      </c>
      <c r="S432" s="403">
        <v>25.773753325739101</v>
      </c>
      <c r="T432" s="403">
        <v>26.290144032653401</v>
      </c>
      <c r="U432" s="403">
        <v>26.5876581374546</v>
      </c>
      <c r="V432" s="403">
        <v>26.759691673909401</v>
      </c>
      <c r="W432" s="403">
        <v>0.49519940355153402</v>
      </c>
      <c r="X432" s="135" t="s">
        <v>257</v>
      </c>
    </row>
    <row r="433" spans="1:24" s="135" customFormat="1" ht="15" customHeight="1">
      <c r="A433" s="130" t="s">
        <v>5564</v>
      </c>
      <c r="B433" s="135" t="s">
        <v>750</v>
      </c>
      <c r="C433" s="135" t="s">
        <v>683</v>
      </c>
      <c r="D433" s="135" t="s">
        <v>394</v>
      </c>
      <c r="E433" s="135" t="s">
        <v>395</v>
      </c>
      <c r="F433" s="135">
        <v>43.4</v>
      </c>
      <c r="G433" s="135">
        <v>3.4</v>
      </c>
      <c r="H433" s="135" t="s">
        <v>250</v>
      </c>
      <c r="I433" s="135" t="s">
        <v>713</v>
      </c>
      <c r="K433" s="135" t="s">
        <v>3118</v>
      </c>
      <c r="L433" s="141">
        <v>385.79312307692311</v>
      </c>
      <c r="M433" s="138">
        <v>20.149999999999999</v>
      </c>
      <c r="N433" s="140">
        <f t="shared" si="6"/>
        <v>22.225000000000009</v>
      </c>
      <c r="O433" s="135" t="s">
        <v>253</v>
      </c>
      <c r="P433" s="403">
        <v>28.131331868672401</v>
      </c>
      <c r="Q433" s="403">
        <v>28.3406464826449</v>
      </c>
      <c r="R433" s="403">
        <v>28.740642536111899</v>
      </c>
      <c r="S433" s="403">
        <v>29.443949869543498</v>
      </c>
      <c r="T433" s="403">
        <v>30.145824171353802</v>
      </c>
      <c r="U433" s="403">
        <v>30.5558538900146</v>
      </c>
      <c r="V433" s="403">
        <v>30.772327487907599</v>
      </c>
      <c r="W433" s="403">
        <v>0.67547363666547899</v>
      </c>
      <c r="X433" s="135" t="s">
        <v>254</v>
      </c>
    </row>
    <row r="434" spans="1:24" s="135" customFormat="1" ht="15" customHeight="1">
      <c r="A434" s="130" t="s">
        <v>5565</v>
      </c>
      <c r="B434" s="135" t="s">
        <v>751</v>
      </c>
      <c r="C434" s="135" t="s">
        <v>695</v>
      </c>
      <c r="D434" s="135" t="s">
        <v>401</v>
      </c>
      <c r="E434" s="135" t="s">
        <v>406</v>
      </c>
      <c r="F434" s="135">
        <v>50.6</v>
      </c>
      <c r="G434" s="135">
        <v>9.3000000000000007</v>
      </c>
      <c r="H434" s="135" t="s">
        <v>259</v>
      </c>
      <c r="I434" s="135" t="s">
        <v>713</v>
      </c>
      <c r="J434" s="137"/>
      <c r="K434" s="137" t="s">
        <v>752</v>
      </c>
      <c r="L434" s="141">
        <v>386.10266153846152</v>
      </c>
      <c r="M434" s="138">
        <v>19.399999999999999</v>
      </c>
      <c r="N434" s="140">
        <f t="shared" si="6"/>
        <v>25.600000000000009</v>
      </c>
      <c r="O434" s="135" t="s">
        <v>261</v>
      </c>
      <c r="P434" s="403">
        <v>31.013202019276701</v>
      </c>
      <c r="Q434" s="403">
        <v>31.281308047587999</v>
      </c>
      <c r="R434" s="403">
        <v>31.803083162164899</v>
      </c>
      <c r="S434" s="403">
        <v>32.6272097698225</v>
      </c>
      <c r="T434" s="403">
        <v>33.4653129555373</v>
      </c>
      <c r="U434" s="403">
        <v>33.935203597643103</v>
      </c>
      <c r="V434" s="403">
        <v>34.207775876325798</v>
      </c>
      <c r="W434" s="403">
        <v>0.80839690548919496</v>
      </c>
      <c r="X434" s="135" t="s">
        <v>254</v>
      </c>
    </row>
    <row r="435" spans="1:24" s="135" customFormat="1" ht="15" customHeight="1">
      <c r="A435" s="130" t="s">
        <v>5566</v>
      </c>
      <c r="B435" s="135" t="s">
        <v>753</v>
      </c>
      <c r="C435" s="135" t="s">
        <v>695</v>
      </c>
      <c r="D435" s="135" t="s">
        <v>401</v>
      </c>
      <c r="E435" s="135" t="s">
        <v>395</v>
      </c>
      <c r="F435" s="135">
        <v>50.6</v>
      </c>
      <c r="G435" s="135">
        <v>9.3000000000000007</v>
      </c>
      <c r="H435" s="135" t="s">
        <v>250</v>
      </c>
      <c r="I435" s="135" t="s">
        <v>713</v>
      </c>
      <c r="J435" s="137"/>
      <c r="K435" s="137" t="s">
        <v>752</v>
      </c>
      <c r="L435" s="141">
        <v>386.32707692307696</v>
      </c>
      <c r="M435" s="138">
        <v>19.600000000000001</v>
      </c>
      <c r="N435" s="140">
        <f t="shared" si="6"/>
        <v>24.700000000000003</v>
      </c>
      <c r="O435" s="135" t="s">
        <v>261</v>
      </c>
      <c r="P435" s="403">
        <v>30.233107847113398</v>
      </c>
      <c r="Q435" s="403">
        <v>30.5062788361044</v>
      </c>
      <c r="R435" s="403">
        <v>30.9736889727799</v>
      </c>
      <c r="S435" s="403">
        <v>31.776829215348101</v>
      </c>
      <c r="T435" s="403">
        <v>32.598212637891301</v>
      </c>
      <c r="U435" s="403">
        <v>33.083717739699303</v>
      </c>
      <c r="V435" s="403">
        <v>33.3397214705357</v>
      </c>
      <c r="W435" s="403">
        <v>0.78902579186245503</v>
      </c>
      <c r="X435" s="135" t="s">
        <v>257</v>
      </c>
    </row>
    <row r="436" spans="1:24" s="135" customFormat="1" ht="15" customHeight="1">
      <c r="A436" s="130" t="s">
        <v>5567</v>
      </c>
      <c r="B436" s="135" t="s">
        <v>754</v>
      </c>
      <c r="C436" s="135" t="s">
        <v>683</v>
      </c>
      <c r="D436" s="135" t="s">
        <v>394</v>
      </c>
      <c r="E436" s="135" t="s">
        <v>406</v>
      </c>
      <c r="F436" s="135">
        <v>43.4</v>
      </c>
      <c r="G436" s="135">
        <v>3.4</v>
      </c>
      <c r="H436" s="135" t="s">
        <v>250</v>
      </c>
      <c r="I436" s="135" t="s">
        <v>713</v>
      </c>
      <c r="K436" s="137" t="s">
        <v>752</v>
      </c>
      <c r="L436" s="141">
        <v>386.39672307692308</v>
      </c>
      <c r="M436" s="138">
        <v>21.09</v>
      </c>
      <c r="N436" s="140">
        <f t="shared" si="6"/>
        <v>17.995000000000005</v>
      </c>
      <c r="O436" s="135" t="s">
        <v>253</v>
      </c>
      <c r="P436" s="403">
        <v>24.530388549349201</v>
      </c>
      <c r="Q436" s="403">
        <v>24.6896799453752</v>
      </c>
      <c r="R436" s="403">
        <v>24.984916437238901</v>
      </c>
      <c r="S436" s="403">
        <v>25.4755475984797</v>
      </c>
      <c r="T436" s="403">
        <v>25.975551391377302</v>
      </c>
      <c r="U436" s="403">
        <v>26.270383514787099</v>
      </c>
      <c r="V436" s="403">
        <v>26.415520262920101</v>
      </c>
      <c r="W436" s="403">
        <v>0.47995781562005402</v>
      </c>
      <c r="X436" s="135" t="s">
        <v>257</v>
      </c>
    </row>
    <row r="437" spans="1:24" s="135" customFormat="1" ht="15" customHeight="1">
      <c r="A437" s="130" t="s">
        <v>5568</v>
      </c>
      <c r="B437" s="135" t="s">
        <v>755</v>
      </c>
      <c r="C437" s="135" t="s">
        <v>695</v>
      </c>
      <c r="D437" s="135" t="s">
        <v>401</v>
      </c>
      <c r="E437" s="135" t="s">
        <v>395</v>
      </c>
      <c r="F437" s="135">
        <v>50.6</v>
      </c>
      <c r="G437" s="135">
        <v>9.3000000000000007</v>
      </c>
      <c r="H437" s="135" t="s">
        <v>250</v>
      </c>
      <c r="I437" s="135" t="s">
        <v>713</v>
      </c>
      <c r="J437" s="137"/>
      <c r="K437" s="137" t="s">
        <v>752</v>
      </c>
      <c r="L437" s="141">
        <v>386.41220000000004</v>
      </c>
      <c r="M437" s="138">
        <v>19.5</v>
      </c>
      <c r="N437" s="140">
        <f t="shared" si="6"/>
        <v>25.150000000000006</v>
      </c>
      <c r="O437" s="135" t="s">
        <v>253</v>
      </c>
      <c r="P437" s="403">
        <v>30.626067382870499</v>
      </c>
      <c r="Q437" s="403">
        <v>30.877789108474001</v>
      </c>
      <c r="R437" s="403">
        <v>31.363612782615</v>
      </c>
      <c r="S437" s="403">
        <v>32.186980581408399</v>
      </c>
      <c r="T437" s="403">
        <v>33.002116766153499</v>
      </c>
      <c r="U437" s="403">
        <v>33.472035906534103</v>
      </c>
      <c r="V437" s="403">
        <v>33.713191022545999</v>
      </c>
      <c r="W437" s="403">
        <v>0.78978618392334898</v>
      </c>
      <c r="X437" s="135" t="s">
        <v>257</v>
      </c>
    </row>
    <row r="438" spans="1:24" s="135" customFormat="1" ht="15" customHeight="1">
      <c r="A438" s="130" t="s">
        <v>5569</v>
      </c>
      <c r="B438" s="135" t="s">
        <v>756</v>
      </c>
      <c r="C438" s="135" t="s">
        <v>695</v>
      </c>
      <c r="D438" s="135" t="s">
        <v>401</v>
      </c>
      <c r="E438" s="135" t="s">
        <v>406</v>
      </c>
      <c r="F438" s="135">
        <v>50.6</v>
      </c>
      <c r="G438" s="135">
        <v>9.3000000000000007</v>
      </c>
      <c r="H438" s="135" t="s">
        <v>250</v>
      </c>
      <c r="I438" s="135" t="s">
        <v>713</v>
      </c>
      <c r="J438" s="137"/>
      <c r="K438" s="137" t="s">
        <v>752</v>
      </c>
      <c r="L438" s="141">
        <v>386.69078461538464</v>
      </c>
      <c r="M438" s="138">
        <v>18.899999999999999</v>
      </c>
      <c r="N438" s="140">
        <f t="shared" si="6"/>
        <v>27.850000000000009</v>
      </c>
      <c r="O438" s="135" t="s">
        <v>253</v>
      </c>
      <c r="P438" s="403">
        <v>32.920662363344498</v>
      </c>
      <c r="Q438" s="403">
        <v>33.194185916817098</v>
      </c>
      <c r="R438" s="403">
        <v>33.761674269371298</v>
      </c>
      <c r="S438" s="403">
        <v>34.7176085146153</v>
      </c>
      <c r="T438" s="403">
        <v>35.6645681749321</v>
      </c>
      <c r="U438" s="403">
        <v>36.209781603575898</v>
      </c>
      <c r="V438" s="403">
        <v>36.518289359121603</v>
      </c>
      <c r="W438" s="403">
        <v>0.91373305571280306</v>
      </c>
      <c r="X438" s="135" t="s">
        <v>254</v>
      </c>
    </row>
    <row r="439" spans="1:24" s="135" customFormat="1" ht="15" customHeight="1">
      <c r="A439" s="130" t="s">
        <v>5570</v>
      </c>
      <c r="B439" s="135" t="s">
        <v>757</v>
      </c>
      <c r="C439" s="135" t="s">
        <v>683</v>
      </c>
      <c r="D439" s="135" t="s">
        <v>394</v>
      </c>
      <c r="E439" s="135" t="s">
        <v>395</v>
      </c>
      <c r="F439" s="135">
        <v>43.4</v>
      </c>
      <c r="G439" s="135">
        <v>3.4</v>
      </c>
      <c r="H439" s="135" t="s">
        <v>259</v>
      </c>
      <c r="I439" s="135" t="s">
        <v>713</v>
      </c>
      <c r="K439" s="137" t="s">
        <v>752</v>
      </c>
      <c r="L439" s="141">
        <v>386.74495384615386</v>
      </c>
      <c r="M439" s="138">
        <v>20.94</v>
      </c>
      <c r="N439" s="140">
        <f t="shared" si="6"/>
        <v>18.670000000000002</v>
      </c>
      <c r="O439" s="135" t="s">
        <v>253</v>
      </c>
      <c r="P439" s="403">
        <v>25.113351037093398</v>
      </c>
      <c r="Q439" s="403">
        <v>25.289764486842198</v>
      </c>
      <c r="R439" s="403">
        <v>25.5931773030138</v>
      </c>
      <c r="S439" s="403">
        <v>26.118435444389899</v>
      </c>
      <c r="T439" s="403">
        <v>26.646465210735599</v>
      </c>
      <c r="U439" s="403">
        <v>26.969850092544402</v>
      </c>
      <c r="V439" s="403">
        <v>27.139428508433198</v>
      </c>
      <c r="W439" s="403">
        <v>0.51242510354695503</v>
      </c>
      <c r="X439" s="135" t="s">
        <v>257</v>
      </c>
    </row>
    <row r="440" spans="1:24" s="135" customFormat="1" ht="15" customHeight="1">
      <c r="A440" s="130" t="s">
        <v>5571</v>
      </c>
      <c r="B440" s="135" t="s">
        <v>758</v>
      </c>
      <c r="C440" s="135" t="s">
        <v>759</v>
      </c>
      <c r="D440" s="135" t="s">
        <v>401</v>
      </c>
      <c r="E440" s="135" t="s">
        <v>406</v>
      </c>
      <c r="F440" s="135">
        <v>50.6</v>
      </c>
      <c r="G440" s="135">
        <v>9.3000000000000007</v>
      </c>
      <c r="H440" s="135" t="s">
        <v>250</v>
      </c>
      <c r="I440" s="135" t="s">
        <v>713</v>
      </c>
      <c r="K440" s="137" t="s">
        <v>752</v>
      </c>
      <c r="L440" s="141">
        <v>386.99258461538466</v>
      </c>
      <c r="M440" s="138">
        <v>19.579999999999998</v>
      </c>
      <c r="N440" s="140">
        <f t="shared" si="6"/>
        <v>24.79000000000002</v>
      </c>
      <c r="O440" s="135" t="s">
        <v>253</v>
      </c>
      <c r="P440" s="403">
        <v>30.3254713802894</v>
      </c>
      <c r="Q440" s="403">
        <v>30.574042579503701</v>
      </c>
      <c r="R440" s="403">
        <v>31.0443520524822</v>
      </c>
      <c r="S440" s="403">
        <v>31.847852829769099</v>
      </c>
      <c r="T440" s="403">
        <v>32.654595462901803</v>
      </c>
      <c r="U440" s="403">
        <v>33.133526414556499</v>
      </c>
      <c r="V440" s="403">
        <v>33.380348673330602</v>
      </c>
      <c r="W440" s="403">
        <v>0.77810773769153896</v>
      </c>
      <c r="X440" s="135" t="s">
        <v>254</v>
      </c>
    </row>
    <row r="441" spans="1:24" s="135" customFormat="1" ht="15" customHeight="1">
      <c r="A441" s="130" t="s">
        <v>5572</v>
      </c>
      <c r="B441" s="135" t="s">
        <v>760</v>
      </c>
      <c r="C441" s="135" t="s">
        <v>759</v>
      </c>
      <c r="D441" s="135" t="s">
        <v>401</v>
      </c>
      <c r="E441" s="135" t="s">
        <v>406</v>
      </c>
      <c r="F441" s="135">
        <v>50.6</v>
      </c>
      <c r="G441" s="135">
        <v>9.3000000000000007</v>
      </c>
      <c r="H441" s="135" t="s">
        <v>259</v>
      </c>
      <c r="I441" s="135" t="s">
        <v>713</v>
      </c>
      <c r="K441" s="137" t="s">
        <v>752</v>
      </c>
      <c r="L441" s="141">
        <v>386.99258461538466</v>
      </c>
      <c r="M441" s="138">
        <v>19.739999999999998</v>
      </c>
      <c r="N441" s="140">
        <f t="shared" si="6"/>
        <v>24.070000000000007</v>
      </c>
      <c r="O441" s="135" t="s">
        <v>261</v>
      </c>
      <c r="P441" s="403">
        <v>29.704928483241101</v>
      </c>
      <c r="Q441" s="403">
        <v>29.938486335475101</v>
      </c>
      <c r="R441" s="403">
        <v>30.3847763596467</v>
      </c>
      <c r="S441" s="403">
        <v>31.1760141507601</v>
      </c>
      <c r="T441" s="403">
        <v>31.962202378750501</v>
      </c>
      <c r="U441" s="403">
        <v>32.414340494363998</v>
      </c>
      <c r="V441" s="403">
        <v>32.664866730602199</v>
      </c>
      <c r="W441" s="403">
        <v>0.76045781743876495</v>
      </c>
      <c r="X441" s="135" t="s">
        <v>254</v>
      </c>
    </row>
    <row r="442" spans="1:24" s="135" customFormat="1" ht="15" customHeight="1">
      <c r="A442" s="130" t="s">
        <v>5573</v>
      </c>
      <c r="B442" s="135" t="s">
        <v>761</v>
      </c>
      <c r="C442" s="135" t="s">
        <v>759</v>
      </c>
      <c r="D442" s="135" t="s">
        <v>401</v>
      </c>
      <c r="E442" s="135" t="s">
        <v>406</v>
      </c>
      <c r="F442" s="135">
        <v>50.6</v>
      </c>
      <c r="G442" s="135">
        <v>9.3000000000000007</v>
      </c>
      <c r="H442" s="135" t="s">
        <v>259</v>
      </c>
      <c r="I442" s="135" t="s">
        <v>713</v>
      </c>
      <c r="K442" s="137" t="s">
        <v>752</v>
      </c>
      <c r="L442" s="141">
        <v>387.01580000000001</v>
      </c>
      <c r="M442" s="138">
        <v>19.32</v>
      </c>
      <c r="N442" s="140">
        <f t="shared" si="6"/>
        <v>25.960000000000008</v>
      </c>
      <c r="O442" s="135" t="s">
        <v>253</v>
      </c>
      <c r="P442" s="403">
        <v>31.341247448241301</v>
      </c>
      <c r="Q442" s="403">
        <v>31.568844306253201</v>
      </c>
      <c r="R442" s="403">
        <v>32.0771108973859</v>
      </c>
      <c r="S442" s="403">
        <v>32.943326689880202</v>
      </c>
      <c r="T442" s="403">
        <v>33.8094369140656</v>
      </c>
      <c r="U442" s="403">
        <v>34.317462254875501</v>
      </c>
      <c r="V442" s="403">
        <v>34.570623687253097</v>
      </c>
      <c r="W442" s="403">
        <v>0.83077356544900804</v>
      </c>
      <c r="X442" s="135" t="s">
        <v>257</v>
      </c>
    </row>
    <row r="443" spans="1:24" s="135" customFormat="1" ht="15" customHeight="1">
      <c r="A443" s="130" t="s">
        <v>5574</v>
      </c>
      <c r="B443" s="135" t="s">
        <v>762</v>
      </c>
      <c r="C443" s="135" t="s">
        <v>759</v>
      </c>
      <c r="D443" s="135" t="s">
        <v>401</v>
      </c>
      <c r="E443" s="135" t="s">
        <v>406</v>
      </c>
      <c r="F443" s="135">
        <v>50.6</v>
      </c>
      <c r="G443" s="135">
        <v>9.3000000000000007</v>
      </c>
      <c r="H443" s="135" t="s">
        <v>259</v>
      </c>
      <c r="I443" s="135" t="s">
        <v>713</v>
      </c>
      <c r="K443" s="137" t="s">
        <v>752</v>
      </c>
      <c r="L443" s="141">
        <v>387.14735384615386</v>
      </c>
      <c r="M443" s="138">
        <v>20.38</v>
      </c>
      <c r="N443" s="140">
        <f t="shared" si="6"/>
        <v>21.190000000000012</v>
      </c>
      <c r="O443" s="135" t="s">
        <v>253</v>
      </c>
      <c r="P443" s="403">
        <v>27.273787437877299</v>
      </c>
      <c r="Q443" s="403">
        <v>27.4415440412164</v>
      </c>
      <c r="R443" s="403">
        <v>27.818135118792501</v>
      </c>
      <c r="S443" s="403">
        <v>28.465876146286501</v>
      </c>
      <c r="T443" s="403">
        <v>29.110525376740199</v>
      </c>
      <c r="U443" s="403">
        <v>29.474628201480702</v>
      </c>
      <c r="V443" s="403">
        <v>29.671691111991802</v>
      </c>
      <c r="W443" s="403">
        <v>0.62047067562690095</v>
      </c>
      <c r="X443" s="135" t="s">
        <v>254</v>
      </c>
    </row>
    <row r="444" spans="1:24" s="135" customFormat="1" ht="15" customHeight="1">
      <c r="A444" s="130" t="s">
        <v>5575</v>
      </c>
      <c r="B444" s="135" t="s">
        <v>763</v>
      </c>
      <c r="C444" s="135" t="s">
        <v>759</v>
      </c>
      <c r="D444" s="135" t="s">
        <v>401</v>
      </c>
      <c r="E444" s="135" t="s">
        <v>395</v>
      </c>
      <c r="F444" s="135">
        <v>50.6</v>
      </c>
      <c r="G444" s="135">
        <v>9.3000000000000007</v>
      </c>
      <c r="H444" s="135" t="s">
        <v>259</v>
      </c>
      <c r="I444" s="135" t="s">
        <v>713</v>
      </c>
      <c r="K444" s="137" t="s">
        <v>752</v>
      </c>
      <c r="L444" s="141">
        <v>387.15509230769231</v>
      </c>
      <c r="M444" s="138">
        <v>19.66</v>
      </c>
      <c r="N444" s="140">
        <f t="shared" si="6"/>
        <v>24.430000000000007</v>
      </c>
      <c r="O444" s="135" t="s">
        <v>253</v>
      </c>
      <c r="P444" s="403">
        <v>29.9962467122301</v>
      </c>
      <c r="Q444" s="403">
        <v>30.2543764726273</v>
      </c>
      <c r="R444" s="403">
        <v>30.719544987614999</v>
      </c>
      <c r="S444" s="403">
        <v>31.507862539584998</v>
      </c>
      <c r="T444" s="403">
        <v>32.297861848182301</v>
      </c>
      <c r="U444" s="403">
        <v>32.764058302609001</v>
      </c>
      <c r="V444" s="403">
        <v>33.0009056207046</v>
      </c>
      <c r="W444" s="403">
        <v>0.76319910143816105</v>
      </c>
      <c r="X444" s="135" t="s">
        <v>257</v>
      </c>
    </row>
    <row r="445" spans="1:24" s="135" customFormat="1" ht="15" customHeight="1">
      <c r="A445" s="130" t="s">
        <v>5576</v>
      </c>
      <c r="B445" s="135" t="s">
        <v>764</v>
      </c>
      <c r="C445" s="135" t="s">
        <v>695</v>
      </c>
      <c r="D445" s="135" t="s">
        <v>401</v>
      </c>
      <c r="E445" s="135" t="s">
        <v>406</v>
      </c>
      <c r="F445" s="135">
        <v>50.6</v>
      </c>
      <c r="G445" s="135">
        <v>9.3000000000000007</v>
      </c>
      <c r="H445" s="135" t="s">
        <v>259</v>
      </c>
      <c r="I445" s="135" t="s">
        <v>713</v>
      </c>
      <c r="J445" s="137"/>
      <c r="K445" s="137" t="s">
        <v>752</v>
      </c>
      <c r="L445" s="141">
        <v>387.24795384615385</v>
      </c>
      <c r="M445" s="138">
        <v>19.5</v>
      </c>
      <c r="N445" s="140">
        <f t="shared" si="6"/>
        <v>25.150000000000006</v>
      </c>
      <c r="O445" s="135" t="s">
        <v>261</v>
      </c>
      <c r="P445" s="403">
        <v>30.651311964640399</v>
      </c>
      <c r="Q445" s="403">
        <v>30.882795968517598</v>
      </c>
      <c r="R445" s="403">
        <v>31.3587132230608</v>
      </c>
      <c r="S445" s="403">
        <v>32.187891797170998</v>
      </c>
      <c r="T445" s="403">
        <v>33.005742602830203</v>
      </c>
      <c r="U445" s="403">
        <v>33.484208564781497</v>
      </c>
      <c r="V445" s="403">
        <v>33.721658956579397</v>
      </c>
      <c r="W445" s="403">
        <v>0.79221834503631805</v>
      </c>
      <c r="X445" s="135" t="s">
        <v>257</v>
      </c>
    </row>
    <row r="446" spans="1:24" s="135" customFormat="1" ht="15" customHeight="1">
      <c r="A446" s="130" t="s">
        <v>5577</v>
      </c>
      <c r="B446" s="135" t="s">
        <v>765</v>
      </c>
      <c r="C446" s="135" t="s">
        <v>759</v>
      </c>
      <c r="D446" s="135" t="s">
        <v>401</v>
      </c>
      <c r="E446" s="135" t="s">
        <v>406</v>
      </c>
      <c r="F446" s="135">
        <v>50.6</v>
      </c>
      <c r="G446" s="135">
        <v>9.3000000000000007</v>
      </c>
      <c r="H446" s="135" t="s">
        <v>250</v>
      </c>
      <c r="I446" s="135" t="s">
        <v>713</v>
      </c>
      <c r="K446" s="137" t="s">
        <v>752</v>
      </c>
      <c r="L446" s="141">
        <v>387.24795384615385</v>
      </c>
      <c r="M446" s="138">
        <v>18.53</v>
      </c>
      <c r="N446" s="140">
        <f t="shared" si="6"/>
        <v>29.515000000000001</v>
      </c>
      <c r="O446" s="135" t="s">
        <v>261</v>
      </c>
      <c r="P446" s="403">
        <v>34.292510164647503</v>
      </c>
      <c r="Q446" s="403">
        <v>34.623590510237797</v>
      </c>
      <c r="R446" s="403">
        <v>35.2349114312849</v>
      </c>
      <c r="S446" s="403">
        <v>36.270629597628599</v>
      </c>
      <c r="T446" s="403">
        <v>37.296792459228001</v>
      </c>
      <c r="U446" s="403">
        <v>37.922762176244802</v>
      </c>
      <c r="V446" s="403">
        <v>38.220933771607399</v>
      </c>
      <c r="W446" s="403">
        <v>0.99778840268653002</v>
      </c>
      <c r="X446" s="135" t="s">
        <v>254</v>
      </c>
    </row>
    <row r="447" spans="1:24" s="135" customFormat="1" ht="15" customHeight="1">
      <c r="A447" s="130" t="s">
        <v>5578</v>
      </c>
      <c r="B447" s="135" t="s">
        <v>766</v>
      </c>
      <c r="C447" s="135" t="s">
        <v>759</v>
      </c>
      <c r="D447" s="135" t="s">
        <v>401</v>
      </c>
      <c r="E447" s="135" t="s">
        <v>395</v>
      </c>
      <c r="F447" s="135">
        <v>50.6</v>
      </c>
      <c r="G447" s="135">
        <v>9.3000000000000007</v>
      </c>
      <c r="H447" s="135" t="s">
        <v>259</v>
      </c>
      <c r="I447" s="135" t="s">
        <v>713</v>
      </c>
      <c r="K447" s="137" t="s">
        <v>752</v>
      </c>
      <c r="L447" s="141">
        <v>387.2556923076923</v>
      </c>
      <c r="M447" s="138">
        <v>19.670000000000002</v>
      </c>
      <c r="N447" s="140">
        <f t="shared" si="6"/>
        <v>24.384999999999991</v>
      </c>
      <c r="O447" s="135" t="s">
        <v>261</v>
      </c>
      <c r="P447" s="403">
        <v>29.980555537094201</v>
      </c>
      <c r="Q447" s="403">
        <v>30.237844022880701</v>
      </c>
      <c r="R447" s="403">
        <v>30.683501845317501</v>
      </c>
      <c r="S447" s="403">
        <v>31.486201598904099</v>
      </c>
      <c r="T447" s="403">
        <v>32.2828057569034</v>
      </c>
      <c r="U447" s="403">
        <v>32.746723107159497</v>
      </c>
      <c r="V447" s="403">
        <v>33.008245893040097</v>
      </c>
      <c r="W447" s="403">
        <v>0.77160757469771202</v>
      </c>
      <c r="X447" s="135" t="s">
        <v>257</v>
      </c>
    </row>
    <row r="448" spans="1:24" s="135" customFormat="1" ht="15" customHeight="1">
      <c r="A448" s="130" t="s">
        <v>5579</v>
      </c>
      <c r="B448" s="135" t="s">
        <v>767</v>
      </c>
      <c r="C448" s="135" t="s">
        <v>759</v>
      </c>
      <c r="D448" s="135" t="s">
        <v>401</v>
      </c>
      <c r="E448" s="135" t="s">
        <v>406</v>
      </c>
      <c r="F448" s="135">
        <v>50.6</v>
      </c>
      <c r="G448" s="135">
        <v>9.3000000000000007</v>
      </c>
      <c r="H448" s="135" t="s">
        <v>259</v>
      </c>
      <c r="I448" s="135" t="s">
        <v>713</v>
      </c>
      <c r="K448" s="137" t="s">
        <v>752</v>
      </c>
      <c r="L448" s="141">
        <v>387.27116923076926</v>
      </c>
      <c r="M448" s="138">
        <v>19.760000000000002</v>
      </c>
      <c r="N448" s="140">
        <f t="shared" si="6"/>
        <v>23.980000000000004</v>
      </c>
      <c r="O448" s="135" t="s">
        <v>261</v>
      </c>
      <c r="P448" s="403">
        <v>29.623101790660801</v>
      </c>
      <c r="Q448" s="403">
        <v>29.845803260393001</v>
      </c>
      <c r="R448" s="403">
        <v>30.309510557137699</v>
      </c>
      <c r="S448" s="403">
        <v>31.092368300572002</v>
      </c>
      <c r="T448" s="403">
        <v>31.8820105142123</v>
      </c>
      <c r="U448" s="403">
        <v>32.338300780590203</v>
      </c>
      <c r="V448" s="403">
        <v>32.573867493313003</v>
      </c>
      <c r="W448" s="403">
        <v>0.75513517099040295</v>
      </c>
      <c r="X448" s="135" t="s">
        <v>257</v>
      </c>
    </row>
    <row r="449" spans="1:24" s="135" customFormat="1" ht="15" customHeight="1">
      <c r="A449" s="130" t="s">
        <v>5580</v>
      </c>
      <c r="B449" s="135" t="s">
        <v>768</v>
      </c>
      <c r="C449" s="135" t="s">
        <v>759</v>
      </c>
      <c r="D449" s="135" t="s">
        <v>401</v>
      </c>
      <c r="E449" s="135" t="s">
        <v>406</v>
      </c>
      <c r="F449" s="135">
        <v>50.6</v>
      </c>
      <c r="G449" s="135">
        <v>9.3000000000000007</v>
      </c>
      <c r="H449" s="135" t="s">
        <v>259</v>
      </c>
      <c r="I449" s="135" t="s">
        <v>713</v>
      </c>
      <c r="K449" s="137" t="s">
        <v>752</v>
      </c>
      <c r="L449" s="141">
        <v>387.29438461538462</v>
      </c>
      <c r="M449" s="138">
        <v>19.989999999999998</v>
      </c>
      <c r="N449" s="140">
        <f t="shared" si="6"/>
        <v>22.945000000000007</v>
      </c>
      <c r="O449" s="135" t="s">
        <v>261</v>
      </c>
      <c r="P449" s="403">
        <v>28.712338701117499</v>
      </c>
      <c r="Q449" s="403">
        <v>28.950320050285502</v>
      </c>
      <c r="R449" s="403">
        <v>29.370212843247899</v>
      </c>
      <c r="S449" s="403">
        <v>30.114662037305798</v>
      </c>
      <c r="T449" s="403">
        <v>30.852721154891601</v>
      </c>
      <c r="U449" s="403">
        <v>31.2865616275412</v>
      </c>
      <c r="V449" s="403">
        <v>31.5053936455102</v>
      </c>
      <c r="W449" s="403">
        <v>0.71302716694518498</v>
      </c>
      <c r="X449" s="135" t="s">
        <v>257</v>
      </c>
    </row>
    <row r="450" spans="1:24" s="135" customFormat="1" ht="15" customHeight="1">
      <c r="A450" s="130" t="s">
        <v>5581</v>
      </c>
      <c r="B450" s="135" t="s">
        <v>769</v>
      </c>
      <c r="C450" s="135" t="s">
        <v>695</v>
      </c>
      <c r="D450" s="135" t="s">
        <v>401</v>
      </c>
      <c r="E450" s="135" t="s">
        <v>406</v>
      </c>
      <c r="F450" s="135">
        <v>50.6</v>
      </c>
      <c r="G450" s="135">
        <v>9.3000000000000007</v>
      </c>
      <c r="H450" s="135" t="s">
        <v>259</v>
      </c>
      <c r="I450" s="135" t="s">
        <v>713</v>
      </c>
      <c r="J450" s="137"/>
      <c r="K450" s="137" t="s">
        <v>752</v>
      </c>
      <c r="L450" s="141">
        <v>387.62713846153849</v>
      </c>
      <c r="M450" s="138">
        <v>19.600000000000001</v>
      </c>
      <c r="N450" s="140">
        <f t="shared" si="6"/>
        <v>24.700000000000003</v>
      </c>
      <c r="O450" s="135" t="s">
        <v>261</v>
      </c>
      <c r="P450" s="403">
        <v>30.265615981697302</v>
      </c>
      <c r="Q450" s="403">
        <v>30.515563411616601</v>
      </c>
      <c r="R450" s="403">
        <v>30.9789309260557</v>
      </c>
      <c r="S450" s="403">
        <v>31.7669933214565</v>
      </c>
      <c r="T450" s="403">
        <v>32.5651000389609</v>
      </c>
      <c r="U450" s="403">
        <v>33.069814829876599</v>
      </c>
      <c r="V450" s="403">
        <v>33.303805274819801</v>
      </c>
      <c r="W450" s="403">
        <v>0.77314502998556001</v>
      </c>
      <c r="X450" s="135" t="s">
        <v>254</v>
      </c>
    </row>
    <row r="451" spans="1:24" s="135" customFormat="1" ht="15" customHeight="1">
      <c r="A451" s="130" t="s">
        <v>5582</v>
      </c>
      <c r="B451" s="135" t="s">
        <v>770</v>
      </c>
      <c r="C451" s="135" t="s">
        <v>683</v>
      </c>
      <c r="D451" s="135" t="s">
        <v>394</v>
      </c>
      <c r="E451" s="135" t="s">
        <v>406</v>
      </c>
      <c r="F451" s="135">
        <v>43.4</v>
      </c>
      <c r="G451" s="135">
        <v>3.4</v>
      </c>
      <c r="H451" s="135" t="s">
        <v>259</v>
      </c>
      <c r="I451" s="135" t="s">
        <v>713</v>
      </c>
      <c r="K451" s="137" t="s">
        <v>752</v>
      </c>
      <c r="L451" s="141">
        <v>387.6426153846154</v>
      </c>
      <c r="M451" s="138">
        <v>20.67</v>
      </c>
      <c r="N451" s="140">
        <f t="shared" si="6"/>
        <v>19.884999999999991</v>
      </c>
      <c r="O451" s="135" t="s">
        <v>253</v>
      </c>
      <c r="P451" s="403">
        <v>26.1580215894109</v>
      </c>
      <c r="Q451" s="403">
        <v>26.3408508388559</v>
      </c>
      <c r="R451" s="403">
        <v>26.6752944395556</v>
      </c>
      <c r="S451" s="403">
        <v>27.257136469611702</v>
      </c>
      <c r="T451" s="403">
        <v>27.830469831784701</v>
      </c>
      <c r="U451" s="403">
        <v>28.165765867409998</v>
      </c>
      <c r="V451" s="403">
        <v>28.347633465446499</v>
      </c>
      <c r="W451" s="403">
        <v>0.55777387661407296</v>
      </c>
      <c r="X451" s="135" t="s">
        <v>257</v>
      </c>
    </row>
    <row r="452" spans="1:24" s="135" customFormat="1" ht="15" customHeight="1">
      <c r="A452" s="130" t="s">
        <v>5583</v>
      </c>
      <c r="B452" s="135" t="s">
        <v>771</v>
      </c>
      <c r="C452" s="135" t="s">
        <v>683</v>
      </c>
      <c r="D452" s="135" t="s">
        <v>394</v>
      </c>
      <c r="E452" s="135" t="s">
        <v>395</v>
      </c>
      <c r="F452" s="135">
        <v>43.4</v>
      </c>
      <c r="G452" s="135">
        <v>3.4</v>
      </c>
      <c r="H452" s="135" t="s">
        <v>250</v>
      </c>
      <c r="I452" s="135" t="s">
        <v>251</v>
      </c>
      <c r="K452" s="137" t="s">
        <v>772</v>
      </c>
      <c r="L452" s="141">
        <v>388.12747368421054</v>
      </c>
      <c r="M452" s="138">
        <v>20.32</v>
      </c>
      <c r="N452" s="140">
        <f t="shared" ref="N452:N515" si="7">117.4-4.5*(M452+1)</f>
        <v>21.460000000000008</v>
      </c>
      <c r="O452" s="135" t="s">
        <v>261</v>
      </c>
      <c r="P452" s="403">
        <v>27.479739206582298</v>
      </c>
      <c r="Q452" s="403">
        <v>27.689159450908001</v>
      </c>
      <c r="R452" s="403">
        <v>28.0694830412627</v>
      </c>
      <c r="S452" s="403">
        <v>28.732918542321901</v>
      </c>
      <c r="T452" s="403">
        <v>29.384332452137102</v>
      </c>
      <c r="U452" s="403">
        <v>29.785416401961001</v>
      </c>
      <c r="V452" s="403">
        <v>30.008657914607699</v>
      </c>
      <c r="W452" s="403">
        <v>0.63401092683558802</v>
      </c>
      <c r="X452" s="135" t="s">
        <v>254</v>
      </c>
    </row>
    <row r="453" spans="1:24" s="135" customFormat="1" ht="15" customHeight="1">
      <c r="A453" s="130" t="s">
        <v>5584</v>
      </c>
      <c r="B453" s="135" t="s">
        <v>773</v>
      </c>
      <c r="C453" s="135" t="s">
        <v>683</v>
      </c>
      <c r="D453" s="135" t="s">
        <v>394</v>
      </c>
      <c r="E453" s="135" t="s">
        <v>395</v>
      </c>
      <c r="F453" s="135">
        <v>43.4</v>
      </c>
      <c r="G453" s="135">
        <v>3.4</v>
      </c>
      <c r="H453" s="135" t="s">
        <v>250</v>
      </c>
      <c r="I453" s="135" t="s">
        <v>251</v>
      </c>
      <c r="K453" s="137" t="s">
        <v>772</v>
      </c>
      <c r="L453" s="141">
        <v>388.41852631578945</v>
      </c>
      <c r="M453" s="138">
        <v>20.68</v>
      </c>
      <c r="N453" s="140">
        <f t="shared" si="7"/>
        <v>19.840000000000003</v>
      </c>
      <c r="O453" s="135" t="s">
        <v>261</v>
      </c>
      <c r="P453" s="403">
        <v>26.076407892097201</v>
      </c>
      <c r="Q453" s="403">
        <v>26.264147994572902</v>
      </c>
      <c r="R453" s="403">
        <v>26.612860960485101</v>
      </c>
      <c r="S453" s="403">
        <v>27.206154426989301</v>
      </c>
      <c r="T453" s="403">
        <v>27.795770865620401</v>
      </c>
      <c r="U453" s="403">
        <v>28.141367273579501</v>
      </c>
      <c r="V453" s="403">
        <v>28.324383453150901</v>
      </c>
      <c r="W453" s="403">
        <v>0.57029620540358705</v>
      </c>
      <c r="X453" s="135" t="s">
        <v>257</v>
      </c>
    </row>
    <row r="454" spans="1:24" s="135" customFormat="1" ht="15" customHeight="1">
      <c r="A454" s="130" t="s">
        <v>5585</v>
      </c>
      <c r="B454" s="135" t="s">
        <v>774</v>
      </c>
      <c r="C454" s="135" t="s">
        <v>759</v>
      </c>
      <c r="D454" s="135" t="s">
        <v>401</v>
      </c>
      <c r="E454" s="135" t="s">
        <v>395</v>
      </c>
      <c r="F454" s="135">
        <v>50.6</v>
      </c>
      <c r="G454" s="135">
        <v>9.3000000000000007</v>
      </c>
      <c r="H454" s="135" t="s">
        <v>250</v>
      </c>
      <c r="I454" s="135" t="s">
        <v>251</v>
      </c>
      <c r="K454" s="137" t="s">
        <v>772</v>
      </c>
      <c r="L454" s="141">
        <v>388.48643859649121</v>
      </c>
      <c r="M454" s="138">
        <v>19.86</v>
      </c>
      <c r="N454" s="140">
        <f t="shared" si="7"/>
        <v>23.53</v>
      </c>
      <c r="O454" s="135" t="s">
        <v>261</v>
      </c>
      <c r="P454" s="403">
        <v>29.252121571036199</v>
      </c>
      <c r="Q454" s="403">
        <v>29.475409999789701</v>
      </c>
      <c r="R454" s="403">
        <v>29.909768712686802</v>
      </c>
      <c r="S454" s="403">
        <v>30.677043474553599</v>
      </c>
      <c r="T454" s="403">
        <v>31.444711930190799</v>
      </c>
      <c r="U454" s="403">
        <v>31.895195735451399</v>
      </c>
      <c r="V454" s="403">
        <v>32.121957126165</v>
      </c>
      <c r="W454" s="403">
        <v>0.73585864183406502</v>
      </c>
      <c r="X454" s="135" t="s">
        <v>257</v>
      </c>
    </row>
    <row r="455" spans="1:24" s="135" customFormat="1" ht="15" customHeight="1">
      <c r="A455" s="130" t="s">
        <v>5586</v>
      </c>
      <c r="B455" s="135" t="s">
        <v>775</v>
      </c>
      <c r="C455" s="135" t="s">
        <v>683</v>
      </c>
      <c r="D455" s="135" t="s">
        <v>394</v>
      </c>
      <c r="E455" s="135" t="s">
        <v>406</v>
      </c>
      <c r="F455" s="135">
        <v>43.4</v>
      </c>
      <c r="G455" s="135">
        <v>3.4</v>
      </c>
      <c r="H455" s="135" t="s">
        <v>259</v>
      </c>
      <c r="I455" s="135" t="s">
        <v>251</v>
      </c>
      <c r="K455" s="137" t="s">
        <v>772</v>
      </c>
      <c r="L455" s="141">
        <v>388.98122807017546</v>
      </c>
      <c r="M455" s="138">
        <v>20.94</v>
      </c>
      <c r="N455" s="140">
        <f t="shared" si="7"/>
        <v>18.670000000000002</v>
      </c>
      <c r="O455" s="135" t="s">
        <v>261</v>
      </c>
      <c r="P455" s="403">
        <v>25.140354712629499</v>
      </c>
      <c r="Q455" s="403">
        <v>25.283367678051899</v>
      </c>
      <c r="R455" s="403">
        <v>25.584501384421699</v>
      </c>
      <c r="S455" s="403">
        <v>26.112310337270301</v>
      </c>
      <c r="T455" s="403">
        <v>26.639286149757002</v>
      </c>
      <c r="U455" s="403">
        <v>26.966909058856199</v>
      </c>
      <c r="V455" s="403">
        <v>27.116090796571299</v>
      </c>
      <c r="W455" s="403">
        <v>0.507709324757459</v>
      </c>
      <c r="X455" s="135" t="s">
        <v>254</v>
      </c>
    </row>
    <row r="456" spans="1:24" s="135" customFormat="1" ht="15" customHeight="1">
      <c r="A456" s="130" t="s">
        <v>5587</v>
      </c>
      <c r="B456" s="135" t="s">
        <v>776</v>
      </c>
      <c r="C456" s="135" t="s">
        <v>683</v>
      </c>
      <c r="D456" s="135" t="s">
        <v>394</v>
      </c>
      <c r="E456" s="135" t="s">
        <v>395</v>
      </c>
      <c r="F456" s="135">
        <v>43.4</v>
      </c>
      <c r="G456" s="135">
        <v>3.4</v>
      </c>
      <c r="H456" s="135" t="s">
        <v>259</v>
      </c>
      <c r="I456" s="135" t="s">
        <v>251</v>
      </c>
      <c r="K456" s="137" t="s">
        <v>772</v>
      </c>
      <c r="L456" s="141">
        <v>389.21407017543856</v>
      </c>
      <c r="M456" s="138">
        <v>19.649999999999999</v>
      </c>
      <c r="N456" s="140">
        <f t="shared" si="7"/>
        <v>24.475000000000009</v>
      </c>
      <c r="O456" s="135" t="s">
        <v>261</v>
      </c>
      <c r="P456" s="403">
        <v>30.007087779156699</v>
      </c>
      <c r="Q456" s="403">
        <v>30.259388202966399</v>
      </c>
      <c r="R456" s="403">
        <v>30.750184514745399</v>
      </c>
      <c r="S456" s="403">
        <v>31.555254937723902</v>
      </c>
      <c r="T456" s="403">
        <v>32.357778056694201</v>
      </c>
      <c r="U456" s="403">
        <v>32.819825491301401</v>
      </c>
      <c r="V456" s="403">
        <v>33.060442663977099</v>
      </c>
      <c r="W456" s="403">
        <v>0.77564716761309904</v>
      </c>
      <c r="X456" s="135" t="s">
        <v>257</v>
      </c>
    </row>
    <row r="457" spans="1:24" s="135" customFormat="1" ht="15" customHeight="1">
      <c r="A457" s="130" t="s">
        <v>5588</v>
      </c>
      <c r="B457" s="135" t="s">
        <v>777</v>
      </c>
      <c r="C457" s="135" t="s">
        <v>683</v>
      </c>
      <c r="D457" s="135" t="s">
        <v>394</v>
      </c>
      <c r="E457" s="135" t="s">
        <v>395</v>
      </c>
      <c r="F457" s="135">
        <v>43.4</v>
      </c>
      <c r="G457" s="135">
        <v>3.4</v>
      </c>
      <c r="H457" s="135" t="s">
        <v>259</v>
      </c>
      <c r="I457" s="135" t="s">
        <v>251</v>
      </c>
      <c r="K457" s="137" t="s">
        <v>772</v>
      </c>
      <c r="L457" s="141">
        <v>389.55363157894737</v>
      </c>
      <c r="M457" s="138">
        <v>20.56</v>
      </c>
      <c r="N457" s="140">
        <f t="shared" si="7"/>
        <v>20.38000000000001</v>
      </c>
      <c r="O457" s="135" t="s">
        <v>261</v>
      </c>
      <c r="P457" s="403">
        <v>26.558063465928001</v>
      </c>
      <c r="Q457" s="403">
        <v>26.730647336902098</v>
      </c>
      <c r="R457" s="403">
        <v>27.105261298682901</v>
      </c>
      <c r="S457" s="403">
        <v>27.719087698920799</v>
      </c>
      <c r="T457" s="403">
        <v>28.327235710001499</v>
      </c>
      <c r="U457" s="403">
        <v>28.6699698435451</v>
      </c>
      <c r="V457" s="403">
        <v>28.862208409760498</v>
      </c>
      <c r="W457" s="403">
        <v>0.58929368659778003</v>
      </c>
      <c r="X457" s="135" t="s">
        <v>257</v>
      </c>
    </row>
    <row r="458" spans="1:24" s="135" customFormat="1" ht="15" customHeight="1">
      <c r="A458" s="130" t="s">
        <v>5589</v>
      </c>
      <c r="B458" s="135" t="s">
        <v>778</v>
      </c>
      <c r="C458" s="135" t="s">
        <v>779</v>
      </c>
      <c r="D458" s="135" t="s">
        <v>401</v>
      </c>
      <c r="E458" s="135" t="s">
        <v>406</v>
      </c>
      <c r="F458" s="135">
        <v>50.6</v>
      </c>
      <c r="G458" s="135">
        <v>9.3000000000000007</v>
      </c>
      <c r="H458" s="135" t="s">
        <v>259</v>
      </c>
      <c r="I458" s="135" t="s">
        <v>251</v>
      </c>
      <c r="K458" s="137" t="s">
        <v>772</v>
      </c>
      <c r="L458" s="141">
        <v>389.61184210526318</v>
      </c>
      <c r="M458" s="138">
        <v>20.170000000000002</v>
      </c>
      <c r="N458" s="140">
        <f t="shared" si="7"/>
        <v>22.134999999999991</v>
      </c>
      <c r="O458" s="135" t="s">
        <v>261</v>
      </c>
      <c r="P458" s="403">
        <v>28.054715570190901</v>
      </c>
      <c r="Q458" s="403">
        <v>28.275024104685599</v>
      </c>
      <c r="R458" s="403">
        <v>28.695419658881001</v>
      </c>
      <c r="S458" s="403">
        <v>29.3702013663634</v>
      </c>
      <c r="T458" s="403">
        <v>30.0566968402496</v>
      </c>
      <c r="U458" s="403">
        <v>30.459825706901601</v>
      </c>
      <c r="V458" s="403">
        <v>30.669193188468199</v>
      </c>
      <c r="W458" s="403">
        <v>0.66086117847761205</v>
      </c>
      <c r="X458" s="135" t="s">
        <v>257</v>
      </c>
    </row>
    <row r="459" spans="1:24" s="135" customFormat="1" ht="15" customHeight="1">
      <c r="A459" s="130" t="s">
        <v>5590</v>
      </c>
      <c r="B459" s="135" t="s">
        <v>780</v>
      </c>
      <c r="C459" s="135" t="s">
        <v>779</v>
      </c>
      <c r="D459" s="135" t="s">
        <v>401</v>
      </c>
      <c r="E459" s="135" t="s">
        <v>406</v>
      </c>
      <c r="F459" s="135">
        <v>50.6</v>
      </c>
      <c r="G459" s="135">
        <v>9.3000000000000007</v>
      </c>
      <c r="H459" s="135" t="s">
        <v>259</v>
      </c>
      <c r="I459" s="135" t="s">
        <v>251</v>
      </c>
      <c r="K459" s="137" t="s">
        <v>772</v>
      </c>
      <c r="L459" s="141">
        <v>389.7573684210526</v>
      </c>
      <c r="M459" s="138">
        <v>19.71</v>
      </c>
      <c r="N459" s="140">
        <f t="shared" si="7"/>
        <v>24.204999999999998</v>
      </c>
      <c r="O459" s="135" t="s">
        <v>253</v>
      </c>
      <c r="P459" s="403">
        <v>29.856096687383999</v>
      </c>
      <c r="Q459" s="403">
        <v>30.079660459230698</v>
      </c>
      <c r="R459" s="403">
        <v>30.510066254116001</v>
      </c>
      <c r="S459" s="403">
        <v>31.3033835453829</v>
      </c>
      <c r="T459" s="403">
        <v>32.0832311750409</v>
      </c>
      <c r="U459" s="403">
        <v>32.544098184328298</v>
      </c>
      <c r="V459" s="403">
        <v>32.783503019376901</v>
      </c>
      <c r="W459" s="403">
        <v>0.75255023294649803</v>
      </c>
      <c r="X459" s="135" t="s">
        <v>257</v>
      </c>
    </row>
    <row r="460" spans="1:24" s="135" customFormat="1" ht="15" customHeight="1">
      <c r="A460" s="130" t="s">
        <v>5591</v>
      </c>
      <c r="B460" s="135" t="s">
        <v>781</v>
      </c>
      <c r="C460" s="135" t="s">
        <v>683</v>
      </c>
      <c r="D460" s="135" t="s">
        <v>394</v>
      </c>
      <c r="E460" s="135" t="s">
        <v>406</v>
      </c>
      <c r="F460" s="135">
        <v>43.4</v>
      </c>
      <c r="G460" s="135">
        <v>3.4</v>
      </c>
      <c r="H460" s="135" t="s">
        <v>259</v>
      </c>
      <c r="I460" s="135" t="s">
        <v>251</v>
      </c>
      <c r="K460" s="137" t="s">
        <v>772</v>
      </c>
      <c r="L460" s="141">
        <v>389.79617543859649</v>
      </c>
      <c r="M460" s="138">
        <v>20.440000000000001</v>
      </c>
      <c r="N460" s="140">
        <f t="shared" si="7"/>
        <v>20.92</v>
      </c>
      <c r="O460" s="135" t="s">
        <v>261</v>
      </c>
      <c r="P460" s="403">
        <v>27.028887173264099</v>
      </c>
      <c r="Q460" s="403">
        <v>27.225159262350299</v>
      </c>
      <c r="R460" s="403">
        <v>27.601283976634299</v>
      </c>
      <c r="S460" s="403">
        <v>28.230672308156699</v>
      </c>
      <c r="T460" s="403">
        <v>28.8601433362909</v>
      </c>
      <c r="U460" s="403">
        <v>29.221638698277498</v>
      </c>
      <c r="V460" s="403">
        <v>29.401672237247301</v>
      </c>
      <c r="W460" s="403">
        <v>0.60593600698743</v>
      </c>
      <c r="X460" s="135" t="s">
        <v>257</v>
      </c>
    </row>
    <row r="461" spans="1:24" s="135" customFormat="1" ht="15" customHeight="1">
      <c r="A461" s="130" t="s">
        <v>5592</v>
      </c>
      <c r="B461" s="135" t="s">
        <v>782</v>
      </c>
      <c r="C461" s="135" t="s">
        <v>759</v>
      </c>
      <c r="D461" s="135" t="s">
        <v>401</v>
      </c>
      <c r="E461" s="135" t="s">
        <v>395</v>
      </c>
      <c r="F461" s="135">
        <v>50.6</v>
      </c>
      <c r="G461" s="135">
        <v>9.3000000000000007</v>
      </c>
      <c r="H461" s="135" t="s">
        <v>259</v>
      </c>
      <c r="I461" s="135" t="s">
        <v>251</v>
      </c>
      <c r="K461" s="137" t="s">
        <v>783</v>
      </c>
      <c r="L461" s="141">
        <v>390.66933333333333</v>
      </c>
      <c r="M461" s="138">
        <v>18.649999999999999</v>
      </c>
      <c r="N461" s="140">
        <f t="shared" si="7"/>
        <v>28.975000000000009</v>
      </c>
      <c r="O461" s="135" t="s">
        <v>261</v>
      </c>
      <c r="P461" s="403">
        <v>33.873376893346098</v>
      </c>
      <c r="Q461" s="403">
        <v>34.177855580462897</v>
      </c>
      <c r="R461" s="403">
        <v>34.778660269902403</v>
      </c>
      <c r="S461" s="403">
        <v>35.776039587908002</v>
      </c>
      <c r="T461" s="403">
        <v>36.770806382688797</v>
      </c>
      <c r="U461" s="403">
        <v>37.358452142859598</v>
      </c>
      <c r="V461" s="403">
        <v>37.673301837815799</v>
      </c>
      <c r="W461" s="403">
        <v>0.96773914774666303</v>
      </c>
      <c r="X461" s="135" t="s">
        <v>257</v>
      </c>
    </row>
    <row r="462" spans="1:24" s="135" customFormat="1" ht="15" customHeight="1">
      <c r="A462" s="130" t="s">
        <v>5593</v>
      </c>
      <c r="B462" s="135" t="s">
        <v>784</v>
      </c>
      <c r="C462" s="135" t="s">
        <v>683</v>
      </c>
      <c r="D462" s="135" t="s">
        <v>394</v>
      </c>
      <c r="E462" s="135" t="s">
        <v>406</v>
      </c>
      <c r="F462" s="135">
        <v>43.4</v>
      </c>
      <c r="G462" s="135">
        <v>3.4</v>
      </c>
      <c r="H462" s="135" t="s">
        <v>259</v>
      </c>
      <c r="I462" s="135" t="s">
        <v>251</v>
      </c>
      <c r="K462" s="137" t="s">
        <v>783</v>
      </c>
      <c r="L462" s="141">
        <v>390.86336842105266</v>
      </c>
      <c r="M462" s="138">
        <v>20.47</v>
      </c>
      <c r="N462" s="140">
        <f t="shared" si="7"/>
        <v>20.785000000000011</v>
      </c>
      <c r="O462" s="135" t="s">
        <v>261</v>
      </c>
      <c r="P462" s="403">
        <v>26.890771045820099</v>
      </c>
      <c r="Q462" s="403">
        <v>27.074147272318601</v>
      </c>
      <c r="R462" s="403">
        <v>27.436786176104501</v>
      </c>
      <c r="S462" s="403">
        <v>28.084351917739099</v>
      </c>
      <c r="T462" s="403">
        <v>28.7148316975304</v>
      </c>
      <c r="U462" s="403">
        <v>29.105878584517299</v>
      </c>
      <c r="V462" s="403">
        <v>29.300140582739701</v>
      </c>
      <c r="W462" s="403">
        <v>0.61433637384008499</v>
      </c>
      <c r="X462" s="135" t="s">
        <v>257</v>
      </c>
    </row>
    <row r="463" spans="1:24" s="135" customFormat="1" ht="15" customHeight="1">
      <c r="A463" s="130" t="s">
        <v>5594</v>
      </c>
      <c r="B463" s="135" t="s">
        <v>785</v>
      </c>
      <c r="C463" s="135" t="s">
        <v>759</v>
      </c>
      <c r="D463" s="135" t="s">
        <v>401</v>
      </c>
      <c r="E463" s="135" t="s">
        <v>406</v>
      </c>
      <c r="F463" s="135">
        <v>50.6</v>
      </c>
      <c r="G463" s="135">
        <v>9.3000000000000007</v>
      </c>
      <c r="H463" s="135" t="s">
        <v>250</v>
      </c>
      <c r="I463" s="135" t="s">
        <v>251</v>
      </c>
      <c r="K463" s="137" t="s">
        <v>783</v>
      </c>
      <c r="L463" s="141">
        <v>390.93128070175442</v>
      </c>
      <c r="M463" s="138">
        <v>19.48</v>
      </c>
      <c r="N463" s="140">
        <f t="shared" si="7"/>
        <v>25.240000000000009</v>
      </c>
      <c r="O463" s="135" t="s">
        <v>261</v>
      </c>
      <c r="P463" s="403">
        <v>30.704895368014402</v>
      </c>
      <c r="Q463" s="403">
        <v>30.960688721567799</v>
      </c>
      <c r="R463" s="403">
        <v>31.4499028207949</v>
      </c>
      <c r="S463" s="403">
        <v>32.283784206121403</v>
      </c>
      <c r="T463" s="403">
        <v>33.106292949908898</v>
      </c>
      <c r="U463" s="403">
        <v>33.595196119750497</v>
      </c>
      <c r="V463" s="403">
        <v>33.836651499398897</v>
      </c>
      <c r="W463" s="403">
        <v>0.80091256765600105</v>
      </c>
      <c r="X463" s="135" t="s">
        <v>254</v>
      </c>
    </row>
    <row r="464" spans="1:24" s="135" customFormat="1" ht="15" customHeight="1">
      <c r="A464" s="130" t="s">
        <v>5595</v>
      </c>
      <c r="B464" s="135" t="s">
        <v>786</v>
      </c>
      <c r="C464" s="135" t="s">
        <v>779</v>
      </c>
      <c r="D464" s="135" t="s">
        <v>401</v>
      </c>
      <c r="E464" s="135" t="s">
        <v>406</v>
      </c>
      <c r="F464" s="135">
        <v>50.6</v>
      </c>
      <c r="G464" s="135">
        <v>9.3000000000000007</v>
      </c>
      <c r="H464" s="135" t="s">
        <v>259</v>
      </c>
      <c r="I464" s="135" t="s">
        <v>251</v>
      </c>
      <c r="K464" s="137" t="s">
        <v>252</v>
      </c>
      <c r="L464" s="141">
        <v>391.0865087719298</v>
      </c>
      <c r="M464" s="138">
        <v>20.260000000000002</v>
      </c>
      <c r="N464" s="140">
        <f t="shared" si="7"/>
        <v>21.730000000000004</v>
      </c>
      <c r="O464" s="135" t="s">
        <v>253</v>
      </c>
      <c r="P464" s="403">
        <v>27.716253655749998</v>
      </c>
      <c r="Q464" s="403">
        <v>27.900817745102898</v>
      </c>
      <c r="R464" s="403">
        <v>28.316497018109398</v>
      </c>
      <c r="S464" s="403">
        <v>28.980732318107702</v>
      </c>
      <c r="T464" s="403">
        <v>29.6526145437224</v>
      </c>
      <c r="U464" s="403">
        <v>30.0391803031237</v>
      </c>
      <c r="V464" s="403">
        <v>30.237011442999499</v>
      </c>
      <c r="W464" s="403">
        <v>0.64705024768395503</v>
      </c>
      <c r="X464" s="135" t="s">
        <v>257</v>
      </c>
    </row>
    <row r="465" spans="1:24" s="135" customFormat="1" ht="15" customHeight="1">
      <c r="A465" s="130" t="s">
        <v>5596</v>
      </c>
      <c r="B465" s="135" t="s">
        <v>787</v>
      </c>
      <c r="C465" s="135" t="s">
        <v>779</v>
      </c>
      <c r="D465" s="135" t="s">
        <v>401</v>
      </c>
      <c r="E465" s="135" t="s">
        <v>406</v>
      </c>
      <c r="F465" s="135">
        <v>50.6</v>
      </c>
      <c r="G465" s="135">
        <v>9.3000000000000007</v>
      </c>
      <c r="H465" s="135" t="s">
        <v>259</v>
      </c>
      <c r="I465" s="135" t="s">
        <v>251</v>
      </c>
      <c r="K465" s="137" t="s">
        <v>252</v>
      </c>
      <c r="L465" s="141">
        <v>391.09621052631576</v>
      </c>
      <c r="M465" s="138">
        <v>19.8</v>
      </c>
      <c r="N465" s="140">
        <f t="shared" si="7"/>
        <v>23.799999999999997</v>
      </c>
      <c r="O465" s="135" t="s">
        <v>261</v>
      </c>
      <c r="P465" s="403">
        <v>29.498627707443401</v>
      </c>
      <c r="Q465" s="403">
        <v>29.709738388753699</v>
      </c>
      <c r="R465" s="403">
        <v>30.162423798126799</v>
      </c>
      <c r="S465" s="403">
        <v>30.9258647928656</v>
      </c>
      <c r="T465" s="403">
        <v>31.682770881173699</v>
      </c>
      <c r="U465" s="403">
        <v>32.115011939987397</v>
      </c>
      <c r="V465" s="403">
        <v>32.339669857552501</v>
      </c>
      <c r="W465" s="403">
        <v>0.73021807300820896</v>
      </c>
      <c r="X465" s="135" t="s">
        <v>254</v>
      </c>
    </row>
    <row r="466" spans="1:24" s="135" customFormat="1" ht="15" customHeight="1">
      <c r="A466" s="130" t="s">
        <v>5597</v>
      </c>
      <c r="B466" s="135" t="s">
        <v>788</v>
      </c>
      <c r="C466" s="135" t="s">
        <v>789</v>
      </c>
      <c r="D466" s="135" t="s">
        <v>790</v>
      </c>
      <c r="E466" s="135" t="s">
        <v>406</v>
      </c>
      <c r="F466" s="135">
        <v>50</v>
      </c>
      <c r="G466" s="135">
        <v>14.4</v>
      </c>
      <c r="H466" s="135" t="s">
        <v>250</v>
      </c>
      <c r="I466" s="135" t="s">
        <v>251</v>
      </c>
      <c r="K466" s="137" t="s">
        <v>791</v>
      </c>
      <c r="L466" s="141">
        <v>391.10591228070177</v>
      </c>
      <c r="M466" s="138">
        <v>18.920000000000002</v>
      </c>
      <c r="N466" s="140">
        <f t="shared" si="7"/>
        <v>27.759999999999991</v>
      </c>
      <c r="O466" s="135" t="s">
        <v>253</v>
      </c>
      <c r="P466" s="403">
        <v>32.849367494343397</v>
      </c>
      <c r="Q466" s="403">
        <v>33.135066422867297</v>
      </c>
      <c r="R466" s="403">
        <v>33.695101420313499</v>
      </c>
      <c r="S466" s="403">
        <v>34.638521738542401</v>
      </c>
      <c r="T466" s="403">
        <v>35.5938905148424</v>
      </c>
      <c r="U466" s="403">
        <v>36.1426473809912</v>
      </c>
      <c r="V466" s="403">
        <v>36.417492084388599</v>
      </c>
      <c r="W466" s="403">
        <v>0.911894303808926</v>
      </c>
      <c r="X466" s="135" t="s">
        <v>257</v>
      </c>
    </row>
    <row r="467" spans="1:24" s="135" customFormat="1" ht="15" customHeight="1">
      <c r="A467" s="130" t="s">
        <v>5598</v>
      </c>
      <c r="B467" s="135" t="s">
        <v>792</v>
      </c>
      <c r="C467" s="135" t="s">
        <v>759</v>
      </c>
      <c r="D467" s="135" t="s">
        <v>401</v>
      </c>
      <c r="E467" s="135" t="s">
        <v>406</v>
      </c>
      <c r="F467" s="135">
        <v>50.6</v>
      </c>
      <c r="G467" s="135">
        <v>9.3000000000000007</v>
      </c>
      <c r="H467" s="135" t="s">
        <v>259</v>
      </c>
      <c r="I467" s="135" t="s">
        <v>251</v>
      </c>
      <c r="K467" s="137" t="s">
        <v>252</v>
      </c>
      <c r="L467" s="141">
        <v>391.32905263157892</v>
      </c>
      <c r="M467" s="138">
        <v>19.739999999999998</v>
      </c>
      <c r="N467" s="140">
        <f t="shared" si="7"/>
        <v>24.070000000000007</v>
      </c>
      <c r="O467" s="135" t="s">
        <v>261</v>
      </c>
      <c r="P467" s="403">
        <v>29.7066888405983</v>
      </c>
      <c r="Q467" s="403">
        <v>29.9585453601678</v>
      </c>
      <c r="R467" s="403">
        <v>30.3928716278274</v>
      </c>
      <c r="S467" s="403">
        <v>31.167020522975498</v>
      </c>
      <c r="T467" s="403">
        <v>31.938090964077801</v>
      </c>
      <c r="U467" s="403">
        <v>32.384677159207399</v>
      </c>
      <c r="V467" s="403">
        <v>32.638918046783402</v>
      </c>
      <c r="W467" s="403">
        <v>0.74679578092372501</v>
      </c>
      <c r="X467" s="135" t="s">
        <v>257</v>
      </c>
    </row>
    <row r="468" spans="1:24" s="135" customFormat="1" ht="15" customHeight="1">
      <c r="A468" s="130" t="s">
        <v>5599</v>
      </c>
      <c r="B468" s="135" t="s">
        <v>793</v>
      </c>
      <c r="C468" s="135" t="s">
        <v>794</v>
      </c>
      <c r="D468" s="135" t="s">
        <v>790</v>
      </c>
      <c r="E468" s="135" t="s">
        <v>395</v>
      </c>
      <c r="F468" s="135">
        <v>50</v>
      </c>
      <c r="G468" s="135">
        <v>14.4</v>
      </c>
      <c r="H468" s="135" t="s">
        <v>259</v>
      </c>
      <c r="I468" s="135" t="s">
        <v>251</v>
      </c>
      <c r="K468" s="137" t="s">
        <v>795</v>
      </c>
      <c r="L468" s="141">
        <v>391.36785964912281</v>
      </c>
      <c r="M468" s="138">
        <v>19.39</v>
      </c>
      <c r="N468" s="140">
        <f t="shared" si="7"/>
        <v>25.64500000000001</v>
      </c>
      <c r="O468" s="135" t="s">
        <v>261</v>
      </c>
      <c r="P468" s="403">
        <v>31.0841208802184</v>
      </c>
      <c r="Q468" s="403">
        <v>31.330069296566801</v>
      </c>
      <c r="R468" s="403">
        <v>31.822530875619599</v>
      </c>
      <c r="S468" s="403">
        <v>32.659883242861099</v>
      </c>
      <c r="T468" s="403">
        <v>33.505495658206797</v>
      </c>
      <c r="U468" s="403">
        <v>33.9996703249207</v>
      </c>
      <c r="V468" s="403">
        <v>34.269711380654797</v>
      </c>
      <c r="W468" s="403">
        <v>0.814855788906935</v>
      </c>
      <c r="X468" s="135" t="s">
        <v>257</v>
      </c>
    </row>
    <row r="469" spans="1:24" s="135" customFormat="1" ht="15" customHeight="1">
      <c r="A469" s="130" t="s">
        <v>5600</v>
      </c>
      <c r="B469" s="135" t="s">
        <v>796</v>
      </c>
      <c r="C469" s="135" t="s">
        <v>797</v>
      </c>
      <c r="D469" s="135" t="s">
        <v>790</v>
      </c>
      <c r="E469" s="135" t="s">
        <v>406</v>
      </c>
      <c r="F469" s="135">
        <v>50</v>
      </c>
      <c r="G469" s="135">
        <v>14.4</v>
      </c>
      <c r="H469" s="135" t="s">
        <v>250</v>
      </c>
      <c r="I469" s="135" t="s">
        <v>251</v>
      </c>
      <c r="K469" s="137"/>
      <c r="L469" s="141">
        <v>391.43577192982457</v>
      </c>
      <c r="M469" s="138">
        <v>20.7</v>
      </c>
      <c r="N469" s="140">
        <f t="shared" si="7"/>
        <v>19.750000000000014</v>
      </c>
      <c r="O469" s="135" t="s">
        <v>261</v>
      </c>
      <c r="P469" s="403">
        <v>26.042869969594001</v>
      </c>
      <c r="Q469" s="403">
        <v>26.2132021560037</v>
      </c>
      <c r="R469" s="403">
        <v>26.5611777175599</v>
      </c>
      <c r="S469" s="403">
        <v>27.137365214791799</v>
      </c>
      <c r="T469" s="403">
        <v>27.719352092091899</v>
      </c>
      <c r="U469" s="403">
        <v>28.059723205203401</v>
      </c>
      <c r="V469" s="403">
        <v>28.228605101185799</v>
      </c>
      <c r="W469" s="403">
        <v>0.56179879073799399</v>
      </c>
      <c r="X469" s="135" t="s">
        <v>257</v>
      </c>
    </row>
    <row r="470" spans="1:24" s="135" customFormat="1" ht="15" customHeight="1">
      <c r="A470" s="130" t="s">
        <v>5601</v>
      </c>
      <c r="B470" s="135" t="s">
        <v>798</v>
      </c>
      <c r="C470" s="135" t="s">
        <v>789</v>
      </c>
      <c r="D470" s="135" t="s">
        <v>790</v>
      </c>
      <c r="E470" s="135" t="s">
        <v>406</v>
      </c>
      <c r="F470" s="135">
        <v>50</v>
      </c>
      <c r="G470" s="135">
        <v>14.4</v>
      </c>
      <c r="H470" s="135" t="s">
        <v>250</v>
      </c>
      <c r="I470" s="135" t="s">
        <v>251</v>
      </c>
      <c r="K470" s="137" t="s">
        <v>791</v>
      </c>
      <c r="L470" s="141">
        <v>391.54249122807016</v>
      </c>
      <c r="M470" s="138">
        <v>19.260000000000002</v>
      </c>
      <c r="N470" s="140">
        <f t="shared" si="7"/>
        <v>26.230000000000004</v>
      </c>
      <c r="O470" s="135" t="s">
        <v>253</v>
      </c>
      <c r="P470" s="403">
        <v>31.509937165589299</v>
      </c>
      <c r="Q470" s="403">
        <v>31.799554280725602</v>
      </c>
      <c r="R470" s="403">
        <v>32.333361199333403</v>
      </c>
      <c r="S470" s="403">
        <v>33.204063509081401</v>
      </c>
      <c r="T470" s="403">
        <v>34.085655876549197</v>
      </c>
      <c r="U470" s="403">
        <v>34.614098191898798</v>
      </c>
      <c r="V470" s="403">
        <v>34.854254677543203</v>
      </c>
      <c r="W470" s="403">
        <v>0.85240846589032804</v>
      </c>
      <c r="X470" s="135" t="s">
        <v>254</v>
      </c>
    </row>
    <row r="471" spans="1:24" s="135" customFormat="1" ht="15" customHeight="1">
      <c r="A471" s="130" t="s">
        <v>5602</v>
      </c>
      <c r="B471" s="135" t="s">
        <v>799</v>
      </c>
      <c r="C471" s="135" t="s">
        <v>797</v>
      </c>
      <c r="D471" s="135" t="s">
        <v>790</v>
      </c>
      <c r="E471" s="135" t="s">
        <v>406</v>
      </c>
      <c r="F471" s="135">
        <v>50</v>
      </c>
      <c r="G471" s="135">
        <v>14.4</v>
      </c>
      <c r="H471" s="135" t="s">
        <v>250</v>
      </c>
      <c r="I471" s="135" t="s">
        <v>251</v>
      </c>
      <c r="K471" s="137"/>
      <c r="L471" s="141">
        <v>391.57159649122804</v>
      </c>
      <c r="M471" s="138">
        <v>20.03</v>
      </c>
      <c r="N471" s="140">
        <f t="shared" si="7"/>
        <v>22.765000000000001</v>
      </c>
      <c r="O471" s="135" t="s">
        <v>261</v>
      </c>
      <c r="P471" s="403">
        <v>28.604251860377602</v>
      </c>
      <c r="Q471" s="403">
        <v>28.8134992399238</v>
      </c>
      <c r="R471" s="403">
        <v>29.224247550349201</v>
      </c>
      <c r="S471" s="403">
        <v>29.950115904791701</v>
      </c>
      <c r="T471" s="403">
        <v>30.670266439327499</v>
      </c>
      <c r="U471" s="403">
        <v>31.0966596442663</v>
      </c>
      <c r="V471" s="403">
        <v>31.325744821967799</v>
      </c>
      <c r="W471" s="403">
        <v>0.69477842015564895</v>
      </c>
      <c r="X471" s="135" t="s">
        <v>257</v>
      </c>
    </row>
    <row r="472" spans="1:24" s="135" customFormat="1" ht="15" customHeight="1">
      <c r="A472" s="130" t="s">
        <v>5603</v>
      </c>
      <c r="B472" s="135" t="s">
        <v>800</v>
      </c>
      <c r="C472" s="135" t="s">
        <v>789</v>
      </c>
      <c r="D472" s="135" t="s">
        <v>790</v>
      </c>
      <c r="E472" s="135" t="s">
        <v>406</v>
      </c>
      <c r="F472" s="135">
        <v>50</v>
      </c>
      <c r="G472" s="135">
        <v>14.4</v>
      </c>
      <c r="H472" s="135" t="s">
        <v>259</v>
      </c>
      <c r="I472" s="135" t="s">
        <v>251</v>
      </c>
      <c r="K472" s="137" t="s">
        <v>791</v>
      </c>
      <c r="L472" s="141">
        <v>391.85294736842104</v>
      </c>
      <c r="M472" s="138">
        <v>19.09</v>
      </c>
      <c r="N472" s="140">
        <f t="shared" si="7"/>
        <v>26.995000000000005</v>
      </c>
      <c r="O472" s="135" t="s">
        <v>253</v>
      </c>
      <c r="P472" s="403">
        <v>32.171037973764598</v>
      </c>
      <c r="Q472" s="403">
        <v>32.4600274378259</v>
      </c>
      <c r="R472" s="403">
        <v>32.991726460834002</v>
      </c>
      <c r="S472" s="403">
        <v>33.910013872302201</v>
      </c>
      <c r="T472" s="403">
        <v>34.8296724969805</v>
      </c>
      <c r="U472" s="403">
        <v>35.400511683320701</v>
      </c>
      <c r="V472" s="403">
        <v>35.6791196688214</v>
      </c>
      <c r="W472" s="403">
        <v>0.89161091250126301</v>
      </c>
      <c r="X472" s="135" t="s">
        <v>257</v>
      </c>
    </row>
    <row r="473" spans="1:24" s="135" customFormat="1" ht="15" customHeight="1">
      <c r="A473" s="130" t="s">
        <v>5604</v>
      </c>
      <c r="B473" s="135" t="s">
        <v>801</v>
      </c>
      <c r="C473" s="135" t="s">
        <v>789</v>
      </c>
      <c r="D473" s="135" t="s">
        <v>790</v>
      </c>
      <c r="E473" s="135" t="s">
        <v>406</v>
      </c>
      <c r="F473" s="135">
        <v>50</v>
      </c>
      <c r="G473" s="135">
        <v>14.4</v>
      </c>
      <c r="H473" s="135" t="s">
        <v>259</v>
      </c>
      <c r="I473" s="135" t="s">
        <v>251</v>
      </c>
      <c r="K473" s="137" t="s">
        <v>791</v>
      </c>
      <c r="L473" s="141">
        <v>391.9208596491228</v>
      </c>
      <c r="M473" s="138">
        <v>19.45</v>
      </c>
      <c r="N473" s="140">
        <f t="shared" si="7"/>
        <v>25.375000000000014</v>
      </c>
      <c r="O473" s="135" t="s">
        <v>261</v>
      </c>
      <c r="P473" s="403">
        <v>30.798578014880601</v>
      </c>
      <c r="Q473" s="403">
        <v>31.067599708473701</v>
      </c>
      <c r="R473" s="403">
        <v>31.552277365174501</v>
      </c>
      <c r="S473" s="403">
        <v>32.4066846953843</v>
      </c>
      <c r="T473" s="403">
        <v>33.243747084510403</v>
      </c>
      <c r="U473" s="403">
        <v>33.7366469500313</v>
      </c>
      <c r="V473" s="403">
        <v>33.979818540077098</v>
      </c>
      <c r="W473" s="403">
        <v>0.81489363005521298</v>
      </c>
      <c r="X473" s="135" t="s">
        <v>257</v>
      </c>
    </row>
    <row r="474" spans="1:24" s="135" customFormat="1" ht="15" customHeight="1">
      <c r="A474" s="130" t="s">
        <v>5605</v>
      </c>
      <c r="B474" s="135" t="s">
        <v>802</v>
      </c>
      <c r="C474" s="135" t="s">
        <v>794</v>
      </c>
      <c r="D474" s="135" t="s">
        <v>790</v>
      </c>
      <c r="E474" s="135" t="s">
        <v>406</v>
      </c>
      <c r="F474" s="135">
        <v>50</v>
      </c>
      <c r="G474" s="135">
        <v>14.4</v>
      </c>
      <c r="H474" s="135" t="s">
        <v>259</v>
      </c>
      <c r="I474" s="135" t="s">
        <v>251</v>
      </c>
      <c r="K474" s="137" t="s">
        <v>795</v>
      </c>
      <c r="L474" s="141">
        <v>391.98877192982457</v>
      </c>
      <c r="M474" s="138">
        <v>20.2</v>
      </c>
      <c r="N474" s="140">
        <f t="shared" si="7"/>
        <v>22.000000000000014</v>
      </c>
      <c r="O474" s="135" t="s">
        <v>253</v>
      </c>
      <c r="P474" s="403">
        <v>27.959222339025299</v>
      </c>
      <c r="Q474" s="403">
        <v>28.1398587154934</v>
      </c>
      <c r="R474" s="403">
        <v>28.543045587768599</v>
      </c>
      <c r="S474" s="403">
        <v>29.2383772847963</v>
      </c>
      <c r="T474" s="403">
        <v>29.935433658226899</v>
      </c>
      <c r="U474" s="403">
        <v>30.347088886885601</v>
      </c>
      <c r="V474" s="403">
        <v>30.560588959997801</v>
      </c>
      <c r="W474" s="403">
        <v>0.66641824765223201</v>
      </c>
      <c r="X474" s="135" t="s">
        <v>254</v>
      </c>
    </row>
    <row r="475" spans="1:24" s="135" customFormat="1" ht="15" customHeight="1">
      <c r="A475" s="130" t="s">
        <v>5606</v>
      </c>
      <c r="B475" s="135" t="s">
        <v>803</v>
      </c>
      <c r="C475" s="135" t="s">
        <v>789</v>
      </c>
      <c r="D475" s="135" t="s">
        <v>790</v>
      </c>
      <c r="E475" s="135" t="s">
        <v>395</v>
      </c>
      <c r="F475" s="135">
        <v>50</v>
      </c>
      <c r="G475" s="135">
        <v>14.4</v>
      </c>
      <c r="H475" s="135" t="s">
        <v>259</v>
      </c>
      <c r="I475" s="135" t="s">
        <v>251</v>
      </c>
      <c r="K475" s="137" t="s">
        <v>791</v>
      </c>
      <c r="L475" s="141">
        <v>392.22161403508773</v>
      </c>
      <c r="M475" s="138">
        <v>19.829999999999998</v>
      </c>
      <c r="N475" s="140">
        <f t="shared" si="7"/>
        <v>23.66500000000002</v>
      </c>
      <c r="O475" s="135" t="s">
        <v>253</v>
      </c>
      <c r="P475" s="403">
        <v>29.362196796301699</v>
      </c>
      <c r="Q475" s="403">
        <v>29.587427481902999</v>
      </c>
      <c r="R475" s="403">
        <v>30.0460125254064</v>
      </c>
      <c r="S475" s="403">
        <v>30.797542762986598</v>
      </c>
      <c r="T475" s="403">
        <v>31.553734414832199</v>
      </c>
      <c r="U475" s="403">
        <v>31.9937251559688</v>
      </c>
      <c r="V475" s="403">
        <v>32.208215000784499</v>
      </c>
      <c r="W475" s="403">
        <v>0.73140101540843205</v>
      </c>
      <c r="X475" s="135" t="s">
        <v>254</v>
      </c>
    </row>
    <row r="476" spans="1:24" s="135" customFormat="1" ht="15" customHeight="1">
      <c r="A476" s="130" t="s">
        <v>5607</v>
      </c>
      <c r="B476" s="135" t="s">
        <v>804</v>
      </c>
      <c r="C476" s="135" t="s">
        <v>794</v>
      </c>
      <c r="D476" s="135" t="s">
        <v>790</v>
      </c>
      <c r="E476" s="135" t="s">
        <v>406</v>
      </c>
      <c r="F476" s="135">
        <v>50</v>
      </c>
      <c r="G476" s="135">
        <v>14.4</v>
      </c>
      <c r="H476" s="135" t="s">
        <v>250</v>
      </c>
      <c r="I476" s="135" t="s">
        <v>251</v>
      </c>
      <c r="K476" s="137" t="s">
        <v>795</v>
      </c>
      <c r="L476" s="141">
        <v>392.49326315789477</v>
      </c>
      <c r="M476" s="138">
        <v>20.11</v>
      </c>
      <c r="N476" s="140">
        <f t="shared" si="7"/>
        <v>22.405000000000001</v>
      </c>
      <c r="O476" s="135" t="s">
        <v>261</v>
      </c>
      <c r="P476" s="403">
        <v>28.290367466199601</v>
      </c>
      <c r="Q476" s="403">
        <v>28.494073470586802</v>
      </c>
      <c r="R476" s="403">
        <v>28.906266331855999</v>
      </c>
      <c r="S476" s="403">
        <v>29.610967742138801</v>
      </c>
      <c r="T476" s="403">
        <v>30.313906875523902</v>
      </c>
      <c r="U476" s="403">
        <v>30.7187344989228</v>
      </c>
      <c r="V476" s="403">
        <v>30.934118217200002</v>
      </c>
      <c r="W476" s="403">
        <v>0.67474443791438299</v>
      </c>
      <c r="X476" s="135" t="s">
        <v>254</v>
      </c>
    </row>
    <row r="477" spans="1:24" s="135" customFormat="1" ht="15" customHeight="1">
      <c r="A477" s="130" t="s">
        <v>5608</v>
      </c>
      <c r="B477" s="135" t="s">
        <v>805</v>
      </c>
      <c r="C477" s="135" t="s">
        <v>789</v>
      </c>
      <c r="D477" s="135" t="s">
        <v>790</v>
      </c>
      <c r="E477" s="135" t="s">
        <v>395</v>
      </c>
      <c r="F477" s="135">
        <v>50</v>
      </c>
      <c r="G477" s="135">
        <v>14.4</v>
      </c>
      <c r="H477" s="135" t="s">
        <v>250</v>
      </c>
      <c r="I477" s="135" t="s">
        <v>251</v>
      </c>
      <c r="K477" s="137" t="s">
        <v>791</v>
      </c>
      <c r="L477" s="141">
        <v>392.54177192982456</v>
      </c>
      <c r="M477" s="138">
        <v>20.190000000000001</v>
      </c>
      <c r="N477" s="140">
        <f t="shared" si="7"/>
        <v>22.045000000000002</v>
      </c>
      <c r="O477" s="135" t="s">
        <v>261</v>
      </c>
      <c r="P477" s="403">
        <v>27.9803437647086</v>
      </c>
      <c r="Q477" s="403">
        <v>28.188330142328098</v>
      </c>
      <c r="R477" s="403">
        <v>28.587842291814599</v>
      </c>
      <c r="S477" s="403">
        <v>29.2792511101927</v>
      </c>
      <c r="T477" s="403">
        <v>29.973779299297998</v>
      </c>
      <c r="U477" s="403">
        <v>30.379387981871702</v>
      </c>
      <c r="V477" s="403">
        <v>30.614175055180901</v>
      </c>
      <c r="W477" s="403">
        <v>0.66849937118986602</v>
      </c>
      <c r="X477" s="135" t="s">
        <v>254</v>
      </c>
    </row>
    <row r="478" spans="1:24" s="135" customFormat="1" ht="15" customHeight="1">
      <c r="A478" s="130" t="s">
        <v>5609</v>
      </c>
      <c r="B478" s="135" t="s">
        <v>806</v>
      </c>
      <c r="C478" s="135" t="s">
        <v>789</v>
      </c>
      <c r="D478" s="135" t="s">
        <v>790</v>
      </c>
      <c r="E478" s="135" t="s">
        <v>406</v>
      </c>
      <c r="F478" s="135">
        <v>50</v>
      </c>
      <c r="G478" s="135">
        <v>14.4</v>
      </c>
      <c r="H478" s="135" t="s">
        <v>250</v>
      </c>
      <c r="I478" s="135" t="s">
        <v>251</v>
      </c>
      <c r="K478" s="137" t="s">
        <v>791</v>
      </c>
      <c r="L478" s="141">
        <v>392.697</v>
      </c>
      <c r="M478" s="138">
        <v>20.65</v>
      </c>
      <c r="N478" s="140">
        <f t="shared" si="7"/>
        <v>19.975000000000009</v>
      </c>
      <c r="O478" s="135" t="s">
        <v>261</v>
      </c>
      <c r="P478" s="403">
        <v>26.223587187427199</v>
      </c>
      <c r="Q478" s="403">
        <v>26.404251675517202</v>
      </c>
      <c r="R478" s="403">
        <v>26.739833707811599</v>
      </c>
      <c r="S478" s="403">
        <v>27.337538196023601</v>
      </c>
      <c r="T478" s="403">
        <v>27.930051425495801</v>
      </c>
      <c r="U478" s="403">
        <v>28.2647766730739</v>
      </c>
      <c r="V478" s="403">
        <v>28.4520399804689</v>
      </c>
      <c r="W478" s="403">
        <v>0.56962100975532803</v>
      </c>
      <c r="X478" s="135" t="s">
        <v>257</v>
      </c>
    </row>
    <row r="479" spans="1:24" s="135" customFormat="1" ht="15" customHeight="1">
      <c r="A479" s="130" t="s">
        <v>5610</v>
      </c>
      <c r="B479" s="135" t="s">
        <v>807</v>
      </c>
      <c r="C479" s="135" t="s">
        <v>789</v>
      </c>
      <c r="D479" s="135" t="s">
        <v>790</v>
      </c>
      <c r="E479" s="135" t="s">
        <v>406</v>
      </c>
      <c r="F479" s="135">
        <v>50</v>
      </c>
      <c r="G479" s="135">
        <v>14.4</v>
      </c>
      <c r="H479" s="135" t="s">
        <v>259</v>
      </c>
      <c r="I479" s="135" t="s">
        <v>251</v>
      </c>
      <c r="K479" s="137" t="s">
        <v>260</v>
      </c>
      <c r="L479" s="141">
        <v>392.85222807017544</v>
      </c>
      <c r="M479" s="138">
        <v>20.010000000000002</v>
      </c>
      <c r="N479" s="140">
        <f t="shared" si="7"/>
        <v>22.855000000000004</v>
      </c>
      <c r="O479" s="135" t="s">
        <v>253</v>
      </c>
      <c r="P479" s="403">
        <v>28.688234701374402</v>
      </c>
      <c r="Q479" s="403">
        <v>28.8922308686648</v>
      </c>
      <c r="R479" s="403">
        <v>29.320284472913698</v>
      </c>
      <c r="S479" s="403">
        <v>30.049710480151301</v>
      </c>
      <c r="T479" s="403">
        <v>30.755676101903401</v>
      </c>
      <c r="U479" s="403">
        <v>31.1791035097879</v>
      </c>
      <c r="V479" s="403">
        <v>31.406694252194701</v>
      </c>
      <c r="W479" s="403">
        <v>0.69375033777462503</v>
      </c>
      <c r="X479" s="135" t="s">
        <v>257</v>
      </c>
    </row>
    <row r="480" spans="1:24" s="135" customFormat="1" ht="15" customHeight="1">
      <c r="A480" s="130" t="s">
        <v>5611</v>
      </c>
      <c r="B480" s="135" t="s">
        <v>808</v>
      </c>
      <c r="C480" s="135" t="s">
        <v>794</v>
      </c>
      <c r="D480" s="135" t="s">
        <v>790</v>
      </c>
      <c r="E480" s="135" t="s">
        <v>406</v>
      </c>
      <c r="F480" s="135">
        <v>50</v>
      </c>
      <c r="G480" s="135">
        <v>14.4</v>
      </c>
      <c r="H480" s="135" t="s">
        <v>259</v>
      </c>
      <c r="I480" s="135" t="s">
        <v>251</v>
      </c>
      <c r="K480" s="137" t="s">
        <v>260</v>
      </c>
      <c r="L480" s="141">
        <v>393.0850701754386</v>
      </c>
      <c r="M480" s="138">
        <v>19.82</v>
      </c>
      <c r="N480" s="140">
        <f t="shared" si="7"/>
        <v>23.710000000000008</v>
      </c>
      <c r="O480" s="135" t="s">
        <v>261</v>
      </c>
      <c r="P480" s="403">
        <v>29.415083595613002</v>
      </c>
      <c r="Q480" s="403">
        <v>29.620412954436599</v>
      </c>
      <c r="R480" s="403">
        <v>30.073652834647</v>
      </c>
      <c r="S480" s="403">
        <v>30.833238806079901</v>
      </c>
      <c r="T480" s="403">
        <v>31.591659148787102</v>
      </c>
      <c r="U480" s="403">
        <v>32.040845028223401</v>
      </c>
      <c r="V480" s="403">
        <v>32.257194012612999</v>
      </c>
      <c r="W480" s="403">
        <v>0.73361946307095505</v>
      </c>
      <c r="X480" s="135" t="s">
        <v>254</v>
      </c>
    </row>
    <row r="481" spans="1:24" s="135" customFormat="1" ht="15" customHeight="1">
      <c r="A481" s="130" t="s">
        <v>5612</v>
      </c>
      <c r="B481" s="135" t="s">
        <v>809</v>
      </c>
      <c r="C481" s="135" t="s">
        <v>789</v>
      </c>
      <c r="D481" s="135" t="s">
        <v>790</v>
      </c>
      <c r="E481" s="135" t="s">
        <v>406</v>
      </c>
      <c r="F481" s="135">
        <v>50</v>
      </c>
      <c r="G481" s="135">
        <v>14.4</v>
      </c>
      <c r="H481" s="135" t="s">
        <v>259</v>
      </c>
      <c r="I481" s="135" t="s">
        <v>251</v>
      </c>
      <c r="K481" s="137" t="s">
        <v>260</v>
      </c>
      <c r="L481" s="141">
        <v>393.17238596491228</v>
      </c>
      <c r="M481" s="138">
        <v>20.57</v>
      </c>
      <c r="N481" s="140">
        <f t="shared" si="7"/>
        <v>20.335000000000008</v>
      </c>
      <c r="O481" s="135" t="s">
        <v>261</v>
      </c>
      <c r="P481" s="403">
        <v>26.520369004764799</v>
      </c>
      <c r="Q481" s="403">
        <v>26.708024790772999</v>
      </c>
      <c r="R481" s="403">
        <v>27.049135576943499</v>
      </c>
      <c r="S481" s="403">
        <v>27.6650965719795</v>
      </c>
      <c r="T481" s="403">
        <v>28.272349109618499</v>
      </c>
      <c r="U481" s="403">
        <v>28.609772097184301</v>
      </c>
      <c r="V481" s="403">
        <v>28.8070272699774</v>
      </c>
      <c r="W481" s="403">
        <v>0.58492340063778103</v>
      </c>
      <c r="X481" s="135" t="s">
        <v>257</v>
      </c>
    </row>
    <row r="482" spans="1:24" s="135" customFormat="1" ht="15" customHeight="1">
      <c r="A482" s="130" t="s">
        <v>5613</v>
      </c>
      <c r="B482" s="135" t="s">
        <v>810</v>
      </c>
      <c r="C482" s="135" t="s">
        <v>797</v>
      </c>
      <c r="D482" s="135" t="s">
        <v>790</v>
      </c>
      <c r="E482" s="135" t="s">
        <v>395</v>
      </c>
      <c r="F482" s="135">
        <v>50</v>
      </c>
      <c r="G482" s="135">
        <v>14.4</v>
      </c>
      <c r="H482" s="135" t="s">
        <v>259</v>
      </c>
      <c r="I482" s="135" t="s">
        <v>251</v>
      </c>
      <c r="K482" s="137"/>
      <c r="L482" s="141">
        <v>393.18208771929824</v>
      </c>
      <c r="M482" s="138">
        <v>19.39</v>
      </c>
      <c r="N482" s="140">
        <f t="shared" si="7"/>
        <v>25.64500000000001</v>
      </c>
      <c r="O482" s="135" t="s">
        <v>261</v>
      </c>
      <c r="P482" s="403">
        <v>31.013347898231</v>
      </c>
      <c r="Q482" s="403">
        <v>31.282857595597601</v>
      </c>
      <c r="R482" s="403">
        <v>31.7912956071156</v>
      </c>
      <c r="S482" s="403">
        <v>32.651483075454202</v>
      </c>
      <c r="T482" s="403">
        <v>33.506917585314497</v>
      </c>
      <c r="U482" s="403">
        <v>33.984776960577904</v>
      </c>
      <c r="V482" s="403">
        <v>34.263318548885501</v>
      </c>
      <c r="W482" s="403">
        <v>0.82415006188840501</v>
      </c>
      <c r="X482" s="135" t="s">
        <v>254</v>
      </c>
    </row>
    <row r="483" spans="1:24" s="135" customFormat="1" ht="15" customHeight="1">
      <c r="A483" s="130" t="s">
        <v>5614</v>
      </c>
      <c r="B483" s="135" t="s">
        <v>811</v>
      </c>
      <c r="C483" s="135" t="s">
        <v>789</v>
      </c>
      <c r="D483" s="135" t="s">
        <v>790</v>
      </c>
      <c r="E483" s="135" t="s">
        <v>406</v>
      </c>
      <c r="F483" s="135">
        <v>50</v>
      </c>
      <c r="G483" s="135">
        <v>14.4</v>
      </c>
      <c r="H483" s="135" t="s">
        <v>250</v>
      </c>
      <c r="I483" s="135" t="s">
        <v>264</v>
      </c>
      <c r="K483" s="137" t="s">
        <v>265</v>
      </c>
      <c r="L483" s="141">
        <v>393.46103157894737</v>
      </c>
      <c r="M483" s="138">
        <v>19.16</v>
      </c>
      <c r="N483" s="140">
        <f t="shared" si="7"/>
        <v>26.680000000000007</v>
      </c>
      <c r="O483" s="135" t="s">
        <v>253</v>
      </c>
      <c r="P483" s="403">
        <v>31.957043091530299</v>
      </c>
      <c r="Q483" s="403">
        <v>32.228831760033401</v>
      </c>
      <c r="R483" s="403">
        <v>32.732663177444202</v>
      </c>
      <c r="S483" s="403">
        <v>33.637323431250998</v>
      </c>
      <c r="T483" s="403">
        <v>34.521121196177802</v>
      </c>
      <c r="U483" s="403">
        <v>35.0533134471072</v>
      </c>
      <c r="V483" s="403">
        <v>35.338127994372798</v>
      </c>
      <c r="W483" s="403">
        <v>0.86276903056458398</v>
      </c>
      <c r="X483" s="135" t="s">
        <v>257</v>
      </c>
    </row>
    <row r="484" spans="1:24" s="135" customFormat="1" ht="15" customHeight="1">
      <c r="A484" s="130" t="s">
        <v>5615</v>
      </c>
      <c r="B484" s="135" t="s">
        <v>812</v>
      </c>
      <c r="C484" s="135" t="s">
        <v>789</v>
      </c>
      <c r="D484" s="135" t="s">
        <v>790</v>
      </c>
      <c r="E484" s="135" t="s">
        <v>406</v>
      </c>
      <c r="F484" s="135">
        <v>50</v>
      </c>
      <c r="G484" s="135">
        <v>14.4</v>
      </c>
      <c r="H484" s="135" t="s">
        <v>259</v>
      </c>
      <c r="I484" s="135" t="s">
        <v>264</v>
      </c>
      <c r="K484" s="137" t="s">
        <v>265</v>
      </c>
      <c r="L484" s="141">
        <v>393.59669473684215</v>
      </c>
      <c r="M484" s="138">
        <v>20.13</v>
      </c>
      <c r="N484" s="140">
        <f t="shared" si="7"/>
        <v>22.315000000000012</v>
      </c>
      <c r="O484" s="135" t="s">
        <v>261</v>
      </c>
      <c r="P484" s="403">
        <v>28.217537777718501</v>
      </c>
      <c r="Q484" s="403">
        <v>28.4424121733867</v>
      </c>
      <c r="R484" s="403">
        <v>28.83918069033</v>
      </c>
      <c r="S484" s="403">
        <v>29.532916649412101</v>
      </c>
      <c r="T484" s="403">
        <v>30.238077616276598</v>
      </c>
      <c r="U484" s="403">
        <v>30.655786208243399</v>
      </c>
      <c r="V484" s="403">
        <v>30.855289323810801</v>
      </c>
      <c r="W484" s="403">
        <v>0.67348106776304895</v>
      </c>
      <c r="X484" s="135" t="s">
        <v>254</v>
      </c>
    </row>
    <row r="485" spans="1:24" s="135" customFormat="1" ht="15" customHeight="1">
      <c r="A485" s="130" t="s">
        <v>5616</v>
      </c>
      <c r="B485" s="135" t="s">
        <v>813</v>
      </c>
      <c r="C485" s="135" t="s">
        <v>797</v>
      </c>
      <c r="D485" s="135" t="s">
        <v>790</v>
      </c>
      <c r="E485" s="135" t="s">
        <v>406</v>
      </c>
      <c r="F485" s="135">
        <v>50</v>
      </c>
      <c r="G485" s="135">
        <v>14.4</v>
      </c>
      <c r="H485" s="135" t="s">
        <v>259</v>
      </c>
      <c r="I485" s="135" t="s">
        <v>264</v>
      </c>
      <c r="K485" s="137"/>
      <c r="L485" s="141">
        <v>393.59669473684215</v>
      </c>
      <c r="M485" s="138">
        <v>19.329999999999998</v>
      </c>
      <c r="N485" s="140">
        <f t="shared" si="7"/>
        <v>25.91500000000002</v>
      </c>
      <c r="O485" s="135" t="s">
        <v>261</v>
      </c>
      <c r="P485" s="403">
        <v>31.271922636123801</v>
      </c>
      <c r="Q485" s="403">
        <v>31.5442186419052</v>
      </c>
      <c r="R485" s="403">
        <v>32.072393126742398</v>
      </c>
      <c r="S485" s="403">
        <v>32.918910229154598</v>
      </c>
      <c r="T485" s="403">
        <v>33.780310556300797</v>
      </c>
      <c r="U485" s="403">
        <v>34.271391952712001</v>
      </c>
      <c r="V485" s="403">
        <v>34.529744594134499</v>
      </c>
      <c r="W485" s="403">
        <v>0.83162543085595697</v>
      </c>
      <c r="X485" s="135" t="s">
        <v>254</v>
      </c>
    </row>
    <row r="486" spans="1:24" s="135" customFormat="1" ht="15" customHeight="1">
      <c r="A486" s="130" t="s">
        <v>5617</v>
      </c>
      <c r="B486" s="135" t="s">
        <v>814</v>
      </c>
      <c r="C486" s="135" t="s">
        <v>789</v>
      </c>
      <c r="D486" s="135" t="s">
        <v>790</v>
      </c>
      <c r="E486" s="135" t="s">
        <v>406</v>
      </c>
      <c r="F486" s="135">
        <v>50</v>
      </c>
      <c r="G486" s="135">
        <v>14.4</v>
      </c>
      <c r="H486" s="135" t="s">
        <v>259</v>
      </c>
      <c r="I486" s="135" t="s">
        <v>264</v>
      </c>
      <c r="K486" s="137" t="s">
        <v>265</v>
      </c>
      <c r="L486" s="141">
        <v>393.73235789473682</v>
      </c>
      <c r="M486" s="138">
        <v>20.02</v>
      </c>
      <c r="N486" s="140">
        <f t="shared" si="7"/>
        <v>22.810000000000002</v>
      </c>
      <c r="O486" s="135" t="s">
        <v>253</v>
      </c>
      <c r="P486" s="403">
        <v>28.637263580608799</v>
      </c>
      <c r="Q486" s="403">
        <v>28.8690430906599</v>
      </c>
      <c r="R486" s="403">
        <v>29.272344136632601</v>
      </c>
      <c r="S486" s="403">
        <v>29.992822427065899</v>
      </c>
      <c r="T486" s="403">
        <v>30.722876076601299</v>
      </c>
      <c r="U486" s="403">
        <v>31.143262250986201</v>
      </c>
      <c r="V486" s="403">
        <v>31.347633890482001</v>
      </c>
      <c r="W486" s="403">
        <v>0.69254602282279898</v>
      </c>
      <c r="X486" s="135" t="s">
        <v>254</v>
      </c>
    </row>
    <row r="487" spans="1:24" s="135" customFormat="1" ht="15" customHeight="1">
      <c r="A487" s="130" t="s">
        <v>5618</v>
      </c>
      <c r="B487" s="135" t="s">
        <v>815</v>
      </c>
      <c r="C487" s="135" t="s">
        <v>789</v>
      </c>
      <c r="D487" s="135" t="s">
        <v>790</v>
      </c>
      <c r="E487" s="135" t="s">
        <v>406</v>
      </c>
      <c r="F487" s="135">
        <v>50</v>
      </c>
      <c r="G487" s="135">
        <v>14.4</v>
      </c>
      <c r="H487" s="135" t="s">
        <v>250</v>
      </c>
      <c r="I487" s="135" t="s">
        <v>264</v>
      </c>
      <c r="K487" s="137" t="s">
        <v>265</v>
      </c>
      <c r="L487" s="141">
        <v>394.00368421052633</v>
      </c>
      <c r="M487" s="138">
        <v>19.649999999999999</v>
      </c>
      <c r="N487" s="140">
        <f t="shared" si="7"/>
        <v>24.475000000000009</v>
      </c>
      <c r="O487" s="135" t="s">
        <v>253</v>
      </c>
      <c r="P487" s="403">
        <v>30.071715968782801</v>
      </c>
      <c r="Q487" s="403">
        <v>30.311794120046699</v>
      </c>
      <c r="R487" s="403">
        <v>30.772709179128899</v>
      </c>
      <c r="S487" s="403">
        <v>31.563368247352201</v>
      </c>
      <c r="T487" s="403">
        <v>32.3596034995807</v>
      </c>
      <c r="U487" s="403">
        <v>32.818288161916897</v>
      </c>
      <c r="V487" s="403">
        <v>33.069655750271899</v>
      </c>
      <c r="W487" s="403">
        <v>0.76683977470762799</v>
      </c>
      <c r="X487" s="135" t="s">
        <v>257</v>
      </c>
    </row>
    <row r="488" spans="1:24" s="135" customFormat="1" ht="15" customHeight="1">
      <c r="A488" s="130" t="s">
        <v>5619</v>
      </c>
      <c r="B488" s="135" t="s">
        <v>816</v>
      </c>
      <c r="C488" s="135" t="s">
        <v>789</v>
      </c>
      <c r="D488" s="135" t="s">
        <v>790</v>
      </c>
      <c r="E488" s="135" t="s">
        <v>395</v>
      </c>
      <c r="F488" s="135">
        <v>50</v>
      </c>
      <c r="G488" s="135">
        <v>14.4</v>
      </c>
      <c r="H488" s="135" t="s">
        <v>259</v>
      </c>
      <c r="I488" s="135" t="s">
        <v>264</v>
      </c>
      <c r="K488" s="137" t="s">
        <v>265</v>
      </c>
      <c r="L488" s="141">
        <v>394.139347368421</v>
      </c>
      <c r="M488" s="138">
        <v>20.05</v>
      </c>
      <c r="N488" s="140">
        <f t="shared" si="7"/>
        <v>22.674999999999997</v>
      </c>
      <c r="O488" s="135" t="s">
        <v>261</v>
      </c>
      <c r="P488" s="403">
        <v>28.5239530176569</v>
      </c>
      <c r="Q488" s="403">
        <v>28.7427074223407</v>
      </c>
      <c r="R488" s="403">
        <v>29.168917512936201</v>
      </c>
      <c r="S488" s="403">
        <v>29.873249732368901</v>
      </c>
      <c r="T488" s="403">
        <v>30.594075160483499</v>
      </c>
      <c r="U488" s="403">
        <v>31.007177314061799</v>
      </c>
      <c r="V488" s="403">
        <v>31.223180116479799</v>
      </c>
      <c r="W488" s="403">
        <v>0.690535716825188</v>
      </c>
      <c r="X488" s="135" t="s">
        <v>257</v>
      </c>
    </row>
    <row r="489" spans="1:24" s="135" customFormat="1" ht="15" customHeight="1">
      <c r="A489" s="130" t="s">
        <v>5620</v>
      </c>
      <c r="B489" s="135" t="s">
        <v>817</v>
      </c>
      <c r="C489" s="135" t="s">
        <v>794</v>
      </c>
      <c r="D489" s="135" t="s">
        <v>790</v>
      </c>
      <c r="E489" s="135" t="s">
        <v>406</v>
      </c>
      <c r="F489" s="135">
        <v>50</v>
      </c>
      <c r="G489" s="135">
        <v>14.4</v>
      </c>
      <c r="H489" s="135" t="s">
        <v>250</v>
      </c>
      <c r="I489" s="135" t="s">
        <v>264</v>
      </c>
      <c r="K489" s="137" t="s">
        <v>265</v>
      </c>
      <c r="L489" s="141">
        <v>394.22978947368415</v>
      </c>
      <c r="M489" s="138">
        <v>19.66</v>
      </c>
      <c r="N489" s="140">
        <f t="shared" si="7"/>
        <v>24.430000000000007</v>
      </c>
      <c r="O489" s="135" t="s">
        <v>261</v>
      </c>
      <c r="P489" s="403">
        <v>30.006485809777001</v>
      </c>
      <c r="Q489" s="403">
        <v>30.248160204840602</v>
      </c>
      <c r="R489" s="403">
        <v>30.709047543792</v>
      </c>
      <c r="S489" s="403">
        <v>31.5085238483015</v>
      </c>
      <c r="T489" s="403">
        <v>32.296444321605101</v>
      </c>
      <c r="U489" s="403">
        <v>32.757103467448196</v>
      </c>
      <c r="V489" s="403">
        <v>33.031501918867001</v>
      </c>
      <c r="W489" s="403">
        <v>0.765629110081264</v>
      </c>
      <c r="X489" s="135" t="s">
        <v>257</v>
      </c>
    </row>
    <row r="490" spans="1:24" s="135" customFormat="1" ht="15" customHeight="1">
      <c r="A490" s="130" t="s">
        <v>5621</v>
      </c>
      <c r="B490" s="135" t="s">
        <v>818</v>
      </c>
      <c r="C490" s="135" t="s">
        <v>789</v>
      </c>
      <c r="D490" s="135" t="s">
        <v>790</v>
      </c>
      <c r="E490" s="135" t="s">
        <v>406</v>
      </c>
      <c r="F490" s="135">
        <v>50</v>
      </c>
      <c r="G490" s="135">
        <v>14.4</v>
      </c>
      <c r="H490" s="135" t="s">
        <v>250</v>
      </c>
      <c r="I490" s="135" t="s">
        <v>264</v>
      </c>
      <c r="K490" s="137" t="s">
        <v>265</v>
      </c>
      <c r="L490" s="141">
        <v>394.5614105263158</v>
      </c>
      <c r="M490" s="138">
        <v>19.940000000000001</v>
      </c>
      <c r="N490" s="140">
        <f t="shared" si="7"/>
        <v>23.17</v>
      </c>
      <c r="O490" s="135" t="s">
        <v>261</v>
      </c>
      <c r="P490" s="403">
        <v>28.9515924476283</v>
      </c>
      <c r="Q490" s="403">
        <v>29.1741175375195</v>
      </c>
      <c r="R490" s="403">
        <v>29.5937565720441</v>
      </c>
      <c r="S490" s="403">
        <v>30.3404587169446</v>
      </c>
      <c r="T490" s="403">
        <v>31.068881283030699</v>
      </c>
      <c r="U490" s="403">
        <v>31.507665581818301</v>
      </c>
      <c r="V490" s="403">
        <v>31.729704079168599</v>
      </c>
      <c r="W490" s="403">
        <v>0.70619075591113301</v>
      </c>
      <c r="X490" s="135" t="s">
        <v>254</v>
      </c>
    </row>
    <row r="491" spans="1:24" s="135" customFormat="1" ht="15" customHeight="1">
      <c r="A491" s="130" t="s">
        <v>5622</v>
      </c>
      <c r="B491" s="135" t="s">
        <v>819</v>
      </c>
      <c r="C491" s="135" t="s">
        <v>797</v>
      </c>
      <c r="D491" s="135" t="s">
        <v>790</v>
      </c>
      <c r="E491" s="135" t="s">
        <v>395</v>
      </c>
      <c r="F491" s="135">
        <v>50</v>
      </c>
      <c r="G491" s="135">
        <v>14.4</v>
      </c>
      <c r="H491" s="135" t="s">
        <v>250</v>
      </c>
      <c r="I491" s="135" t="s">
        <v>264</v>
      </c>
      <c r="K491" s="137"/>
      <c r="L491" s="141">
        <v>394.59155789473681</v>
      </c>
      <c r="M491" s="138">
        <v>19.559999999999999</v>
      </c>
      <c r="N491" s="140">
        <f t="shared" si="7"/>
        <v>24.88000000000001</v>
      </c>
      <c r="O491" s="135" t="s">
        <v>261</v>
      </c>
      <c r="P491" s="403">
        <v>30.352805390872199</v>
      </c>
      <c r="Q491" s="403">
        <v>30.609233579944899</v>
      </c>
      <c r="R491" s="403">
        <v>31.106670801959801</v>
      </c>
      <c r="S491" s="403">
        <v>31.9170913967979</v>
      </c>
      <c r="T491" s="403">
        <v>32.730619629176999</v>
      </c>
      <c r="U491" s="403">
        <v>33.220450129482899</v>
      </c>
      <c r="V491" s="403">
        <v>33.4658003379229</v>
      </c>
      <c r="W491" s="403">
        <v>0.79059214520843102</v>
      </c>
      <c r="X491" s="135" t="s">
        <v>254</v>
      </c>
    </row>
    <row r="492" spans="1:24" s="135" customFormat="1" ht="15" customHeight="1">
      <c r="A492" s="130" t="s">
        <v>5623</v>
      </c>
      <c r="B492" s="135" t="s">
        <v>820</v>
      </c>
      <c r="C492" s="135" t="s">
        <v>789</v>
      </c>
      <c r="D492" s="135" t="s">
        <v>790</v>
      </c>
      <c r="E492" s="135" t="s">
        <v>395</v>
      </c>
      <c r="F492" s="135">
        <v>50</v>
      </c>
      <c r="G492" s="135">
        <v>14.4</v>
      </c>
      <c r="H492" s="135" t="s">
        <v>259</v>
      </c>
      <c r="I492" s="135" t="s">
        <v>264</v>
      </c>
      <c r="K492" s="137" t="s">
        <v>265</v>
      </c>
      <c r="L492" s="141">
        <v>394.63677894736844</v>
      </c>
      <c r="M492" s="138">
        <v>19.989999999999998</v>
      </c>
      <c r="N492" s="140">
        <f t="shared" si="7"/>
        <v>22.945000000000007</v>
      </c>
      <c r="O492" s="135" t="s">
        <v>261</v>
      </c>
      <c r="P492" s="403">
        <v>28.785468366388301</v>
      </c>
      <c r="Q492" s="403">
        <v>28.997743507122902</v>
      </c>
      <c r="R492" s="403">
        <v>29.4039186561936</v>
      </c>
      <c r="S492" s="403">
        <v>30.124295370872801</v>
      </c>
      <c r="T492" s="403">
        <v>30.8542897316695</v>
      </c>
      <c r="U492" s="403">
        <v>31.274114303976301</v>
      </c>
      <c r="V492" s="403">
        <v>31.498979919455302</v>
      </c>
      <c r="W492" s="403">
        <v>0.69839566301543199</v>
      </c>
      <c r="X492" s="135" t="s">
        <v>257</v>
      </c>
    </row>
    <row r="493" spans="1:24" s="135" customFormat="1" ht="15" customHeight="1">
      <c r="A493" s="130" t="s">
        <v>5624</v>
      </c>
      <c r="B493" s="135" t="s">
        <v>821</v>
      </c>
      <c r="C493" s="135" t="s">
        <v>794</v>
      </c>
      <c r="D493" s="135" t="s">
        <v>790</v>
      </c>
      <c r="E493" s="135" t="s">
        <v>406</v>
      </c>
      <c r="F493" s="135">
        <v>50</v>
      </c>
      <c r="G493" s="135">
        <v>14.4</v>
      </c>
      <c r="H493" s="135" t="s">
        <v>259</v>
      </c>
      <c r="I493" s="135" t="s">
        <v>264</v>
      </c>
      <c r="K493" s="137" t="s">
        <v>265</v>
      </c>
      <c r="L493" s="141">
        <v>394.7573684210526</v>
      </c>
      <c r="M493" s="138">
        <v>20.47</v>
      </c>
      <c r="N493" s="140">
        <f t="shared" si="7"/>
        <v>20.785000000000011</v>
      </c>
      <c r="O493" s="135" t="s">
        <v>261</v>
      </c>
      <c r="P493" s="403">
        <v>26.898265582445099</v>
      </c>
      <c r="Q493" s="403">
        <v>27.090556182768601</v>
      </c>
      <c r="R493" s="403">
        <v>27.4635416783116</v>
      </c>
      <c r="S493" s="403">
        <v>28.093924565867201</v>
      </c>
      <c r="T493" s="403">
        <v>28.71883386795</v>
      </c>
      <c r="U493" s="403">
        <v>29.0977951433659</v>
      </c>
      <c r="V493" s="403">
        <v>29.287478448990701</v>
      </c>
      <c r="W493" s="403">
        <v>0.60915287933307505</v>
      </c>
      <c r="X493" s="135" t="s">
        <v>254</v>
      </c>
    </row>
    <row r="494" spans="1:24" s="135" customFormat="1" ht="15" customHeight="1">
      <c r="A494" s="130" t="s">
        <v>5625</v>
      </c>
      <c r="B494" s="135" t="s">
        <v>822</v>
      </c>
      <c r="C494" s="135" t="s">
        <v>789</v>
      </c>
      <c r="D494" s="135" t="s">
        <v>790</v>
      </c>
      <c r="E494" s="135" t="s">
        <v>395</v>
      </c>
      <c r="F494" s="135">
        <v>50</v>
      </c>
      <c r="G494" s="135">
        <v>14.4</v>
      </c>
      <c r="H494" s="135" t="s">
        <v>250</v>
      </c>
      <c r="I494" s="135" t="s">
        <v>264</v>
      </c>
      <c r="K494" s="137" t="s">
        <v>265</v>
      </c>
      <c r="L494" s="141">
        <v>394.84781052631581</v>
      </c>
      <c r="M494" s="138">
        <v>19.62</v>
      </c>
      <c r="N494" s="140">
        <f t="shared" si="7"/>
        <v>24.61</v>
      </c>
      <c r="O494" s="135" t="s">
        <v>261</v>
      </c>
      <c r="P494" s="403">
        <v>30.1506435851927</v>
      </c>
      <c r="Q494" s="403">
        <v>30.400281499584299</v>
      </c>
      <c r="R494" s="403">
        <v>30.884931885491198</v>
      </c>
      <c r="S494" s="403">
        <v>31.6728299210654</v>
      </c>
      <c r="T494" s="403">
        <v>32.467843214290298</v>
      </c>
      <c r="U494" s="403">
        <v>32.948957897517097</v>
      </c>
      <c r="V494" s="403">
        <v>33.2102018747428</v>
      </c>
      <c r="W494" s="403">
        <v>0.776816375220023</v>
      </c>
      <c r="X494" s="135" t="s">
        <v>257</v>
      </c>
    </row>
    <row r="495" spans="1:24" s="135" customFormat="1" ht="15" customHeight="1">
      <c r="A495" s="130" t="s">
        <v>5626</v>
      </c>
      <c r="B495" s="135" t="s">
        <v>823</v>
      </c>
      <c r="C495" s="135" t="s">
        <v>794</v>
      </c>
      <c r="D495" s="135" t="s">
        <v>790</v>
      </c>
      <c r="E495" s="135" t="s">
        <v>395</v>
      </c>
      <c r="F495" s="135">
        <v>50</v>
      </c>
      <c r="G495" s="135">
        <v>14.4</v>
      </c>
      <c r="H495" s="135" t="s">
        <v>259</v>
      </c>
      <c r="I495" s="135" t="s">
        <v>264</v>
      </c>
      <c r="K495" s="137" t="s">
        <v>269</v>
      </c>
      <c r="L495" s="141">
        <v>395.11913684210526</v>
      </c>
      <c r="M495" s="138">
        <v>19.47</v>
      </c>
      <c r="N495" s="140">
        <f t="shared" si="7"/>
        <v>25.285000000000011</v>
      </c>
      <c r="O495" s="135" t="s">
        <v>261</v>
      </c>
      <c r="P495" s="403">
        <v>30.736054413778199</v>
      </c>
      <c r="Q495" s="403">
        <v>30.987478035867301</v>
      </c>
      <c r="R495" s="403">
        <v>31.4599141306063</v>
      </c>
      <c r="S495" s="403">
        <v>32.302603716248001</v>
      </c>
      <c r="T495" s="403">
        <v>33.130466814410198</v>
      </c>
      <c r="U495" s="403">
        <v>33.624566388162101</v>
      </c>
      <c r="V495" s="403">
        <v>33.896279457629397</v>
      </c>
      <c r="W495" s="403">
        <v>0.80457445038651598</v>
      </c>
      <c r="X495" s="135" t="s">
        <v>254</v>
      </c>
    </row>
    <row r="496" spans="1:24" s="135" customFormat="1" ht="15" customHeight="1">
      <c r="A496" s="130" t="s">
        <v>5627</v>
      </c>
      <c r="B496" s="135" t="s">
        <v>824</v>
      </c>
      <c r="C496" s="135" t="s">
        <v>789</v>
      </c>
      <c r="D496" s="135" t="s">
        <v>790</v>
      </c>
      <c r="E496" s="135" t="s">
        <v>406</v>
      </c>
      <c r="F496" s="135">
        <v>50</v>
      </c>
      <c r="G496" s="135">
        <v>14.4</v>
      </c>
      <c r="H496" s="135" t="s">
        <v>259</v>
      </c>
      <c r="I496" s="135" t="s">
        <v>264</v>
      </c>
      <c r="K496" s="137" t="s">
        <v>269</v>
      </c>
      <c r="L496" s="141">
        <v>395.31509473684213</v>
      </c>
      <c r="M496" s="138">
        <v>19.93</v>
      </c>
      <c r="N496" s="140">
        <f t="shared" si="7"/>
        <v>23.215000000000003</v>
      </c>
      <c r="O496" s="135" t="s">
        <v>261</v>
      </c>
      <c r="P496" s="403">
        <v>28.949300991176699</v>
      </c>
      <c r="Q496" s="403">
        <v>29.179911306785002</v>
      </c>
      <c r="R496" s="403">
        <v>29.624363131569702</v>
      </c>
      <c r="S496" s="403">
        <v>30.3699333371775</v>
      </c>
      <c r="T496" s="403">
        <v>31.115433280510999</v>
      </c>
      <c r="U496" s="403">
        <v>31.562770160147402</v>
      </c>
      <c r="V496" s="403">
        <v>31.785231751654401</v>
      </c>
      <c r="W496" s="403">
        <v>0.72080915169552495</v>
      </c>
      <c r="X496" s="135" t="s">
        <v>257</v>
      </c>
    </row>
    <row r="497" spans="1:24" s="135" customFormat="1" ht="15" customHeight="1">
      <c r="A497" s="130" t="s">
        <v>5628</v>
      </c>
      <c r="B497" s="135" t="s">
        <v>825</v>
      </c>
      <c r="C497" s="135" t="s">
        <v>692</v>
      </c>
      <c r="D497" s="135" t="s">
        <v>394</v>
      </c>
      <c r="E497" s="135" t="s">
        <v>406</v>
      </c>
      <c r="F497" s="135">
        <v>43.4</v>
      </c>
      <c r="G497" s="135">
        <v>3.4</v>
      </c>
      <c r="H497" s="135" t="s">
        <v>250</v>
      </c>
      <c r="I497" s="135" t="s">
        <v>264</v>
      </c>
      <c r="K497" s="137" t="s">
        <v>269</v>
      </c>
      <c r="L497" s="141">
        <v>395.57134736842107</v>
      </c>
      <c r="M497" s="138">
        <v>20.2</v>
      </c>
      <c r="N497" s="140">
        <f t="shared" si="7"/>
        <v>22.000000000000014</v>
      </c>
      <c r="O497" s="135" t="s">
        <v>253</v>
      </c>
      <c r="P497" s="403">
        <v>27.914703711946501</v>
      </c>
      <c r="Q497" s="403">
        <v>28.129592346566099</v>
      </c>
      <c r="R497" s="403">
        <v>28.557789308694399</v>
      </c>
      <c r="S497" s="403">
        <v>29.236883319348902</v>
      </c>
      <c r="T497" s="403">
        <v>29.926934235458098</v>
      </c>
      <c r="U497" s="403">
        <v>30.331509632891699</v>
      </c>
      <c r="V497" s="403">
        <v>30.536145879983</v>
      </c>
      <c r="W497" s="403">
        <v>0.66331392057165905</v>
      </c>
      <c r="X497" s="135" t="s">
        <v>257</v>
      </c>
    </row>
    <row r="498" spans="1:24" s="135" customFormat="1" ht="15" customHeight="1">
      <c r="A498" s="130" t="s">
        <v>5629</v>
      </c>
      <c r="B498" s="135" t="s">
        <v>826</v>
      </c>
      <c r="C498" s="135" t="s">
        <v>789</v>
      </c>
      <c r="D498" s="135" t="s">
        <v>790</v>
      </c>
      <c r="E498" s="135" t="s">
        <v>406</v>
      </c>
      <c r="F498" s="135">
        <v>50</v>
      </c>
      <c r="G498" s="135">
        <v>14.4</v>
      </c>
      <c r="H498" s="135" t="s">
        <v>259</v>
      </c>
      <c r="I498" s="135" t="s">
        <v>264</v>
      </c>
      <c r="K498" s="137" t="s">
        <v>269</v>
      </c>
      <c r="L498" s="141">
        <v>395.66178947368422</v>
      </c>
      <c r="M498" s="138">
        <v>20.010000000000002</v>
      </c>
      <c r="N498" s="140">
        <f t="shared" si="7"/>
        <v>22.855000000000004</v>
      </c>
      <c r="O498" s="135" t="s">
        <v>261</v>
      </c>
      <c r="P498" s="403">
        <v>28.674412399104</v>
      </c>
      <c r="Q498" s="403">
        <v>28.902027872041899</v>
      </c>
      <c r="R498" s="403">
        <v>29.3224488805755</v>
      </c>
      <c r="S498" s="403">
        <v>30.038207124568</v>
      </c>
      <c r="T498" s="403">
        <v>30.7627829230263</v>
      </c>
      <c r="U498" s="403">
        <v>31.1616769210112</v>
      </c>
      <c r="V498" s="403">
        <v>31.397224249011501</v>
      </c>
      <c r="W498" s="403">
        <v>0.69343972761204198</v>
      </c>
      <c r="X498" s="135" t="s">
        <v>257</v>
      </c>
    </row>
    <row r="499" spans="1:24" s="135" customFormat="1" ht="15" customHeight="1">
      <c r="A499" s="130" t="s">
        <v>5630</v>
      </c>
      <c r="B499" s="135" t="s">
        <v>827</v>
      </c>
      <c r="C499" s="135" t="s">
        <v>789</v>
      </c>
      <c r="D499" s="135" t="s">
        <v>790</v>
      </c>
      <c r="E499" s="135" t="s">
        <v>406</v>
      </c>
      <c r="F499" s="135">
        <v>50</v>
      </c>
      <c r="G499" s="135">
        <v>14.4</v>
      </c>
      <c r="H499" s="135" t="s">
        <v>250</v>
      </c>
      <c r="I499" s="135" t="s">
        <v>264</v>
      </c>
      <c r="K499" s="137" t="s">
        <v>269</v>
      </c>
      <c r="L499" s="141">
        <v>395.94818947368424</v>
      </c>
      <c r="M499" s="138">
        <v>20.37</v>
      </c>
      <c r="N499" s="140">
        <f t="shared" si="7"/>
        <v>21.234999999999999</v>
      </c>
      <c r="O499" s="135" t="s">
        <v>261</v>
      </c>
      <c r="P499" s="403">
        <v>27.284408983320699</v>
      </c>
      <c r="Q499" s="403">
        <v>27.496960629245098</v>
      </c>
      <c r="R499" s="403">
        <v>27.872941657696199</v>
      </c>
      <c r="S499" s="403">
        <v>28.521761650701102</v>
      </c>
      <c r="T499" s="403">
        <v>29.173817562190798</v>
      </c>
      <c r="U499" s="403">
        <v>29.554765391087201</v>
      </c>
      <c r="V499" s="403">
        <v>29.760145995780999</v>
      </c>
      <c r="W499" s="403">
        <v>0.62751880838447804</v>
      </c>
      <c r="X499" s="135" t="s">
        <v>257</v>
      </c>
    </row>
    <row r="500" spans="1:24" s="135" customFormat="1" ht="15" customHeight="1">
      <c r="A500" s="130" t="s">
        <v>5631</v>
      </c>
      <c r="B500" s="135" t="s">
        <v>828</v>
      </c>
      <c r="C500" s="135" t="s">
        <v>789</v>
      </c>
      <c r="D500" s="135" t="s">
        <v>790</v>
      </c>
      <c r="E500" s="135" t="s">
        <v>395</v>
      </c>
      <c r="F500" s="135">
        <v>50</v>
      </c>
      <c r="G500" s="135">
        <v>14.4</v>
      </c>
      <c r="H500" s="135" t="s">
        <v>250</v>
      </c>
      <c r="I500" s="135" t="s">
        <v>264</v>
      </c>
      <c r="K500" s="137" t="s">
        <v>269</v>
      </c>
      <c r="L500" s="141">
        <v>396.0687789473684</v>
      </c>
      <c r="M500" s="138">
        <v>20.28</v>
      </c>
      <c r="N500" s="140">
        <f t="shared" si="7"/>
        <v>21.64</v>
      </c>
      <c r="O500" s="135" t="s">
        <v>261</v>
      </c>
      <c r="P500" s="403">
        <v>27.584300170956801</v>
      </c>
      <c r="Q500" s="403">
        <v>27.811706642720502</v>
      </c>
      <c r="R500" s="403">
        <v>28.216942903932701</v>
      </c>
      <c r="S500" s="403">
        <v>28.887542885335399</v>
      </c>
      <c r="T500" s="403">
        <v>29.560704733763199</v>
      </c>
      <c r="U500" s="403">
        <v>29.964413868918299</v>
      </c>
      <c r="V500" s="403">
        <v>30.1664118870303</v>
      </c>
      <c r="W500" s="403">
        <v>0.65154928295474501</v>
      </c>
      <c r="X500" s="135" t="s">
        <v>257</v>
      </c>
    </row>
    <row r="501" spans="1:24" s="135" customFormat="1" ht="15" customHeight="1">
      <c r="A501" s="130" t="s">
        <v>5632</v>
      </c>
      <c r="B501" s="135" t="s">
        <v>829</v>
      </c>
      <c r="C501" s="135" t="s">
        <v>789</v>
      </c>
      <c r="D501" s="135" t="s">
        <v>790</v>
      </c>
      <c r="E501" s="135" t="s">
        <v>406</v>
      </c>
      <c r="F501" s="135">
        <v>50</v>
      </c>
      <c r="G501" s="135">
        <v>14.4</v>
      </c>
      <c r="H501" s="135" t="s">
        <v>250</v>
      </c>
      <c r="I501" s="135" t="s">
        <v>264</v>
      </c>
      <c r="K501" s="137" t="s">
        <v>269</v>
      </c>
      <c r="L501" s="141">
        <v>396.98827368421053</v>
      </c>
      <c r="M501" s="138">
        <v>20.51</v>
      </c>
      <c r="N501" s="140">
        <f t="shared" si="7"/>
        <v>20.605000000000004</v>
      </c>
      <c r="O501" s="135" t="s">
        <v>261</v>
      </c>
      <c r="P501" s="403">
        <v>26.780301797129798</v>
      </c>
      <c r="Q501" s="403">
        <v>26.949869987202099</v>
      </c>
      <c r="R501" s="403">
        <v>27.322938548346801</v>
      </c>
      <c r="S501" s="403">
        <v>27.947580401771599</v>
      </c>
      <c r="T501" s="403">
        <v>28.573912114417102</v>
      </c>
      <c r="U501" s="403">
        <v>28.934950907216798</v>
      </c>
      <c r="V501" s="403">
        <v>29.122679304000201</v>
      </c>
      <c r="W501" s="403">
        <v>0.60104367489120103</v>
      </c>
      <c r="X501" s="135" t="s">
        <v>254</v>
      </c>
    </row>
    <row r="502" spans="1:24" s="135" customFormat="1" ht="15" customHeight="1">
      <c r="A502" s="130" t="s">
        <v>5633</v>
      </c>
      <c r="B502" s="135" t="s">
        <v>830</v>
      </c>
      <c r="C502" s="135" t="s">
        <v>789</v>
      </c>
      <c r="D502" s="135" t="s">
        <v>790</v>
      </c>
      <c r="E502" s="135" t="s">
        <v>406</v>
      </c>
      <c r="F502" s="135">
        <v>50</v>
      </c>
      <c r="G502" s="135">
        <v>14.4</v>
      </c>
      <c r="H502" s="135" t="s">
        <v>250</v>
      </c>
      <c r="I502" s="135" t="s">
        <v>264</v>
      </c>
      <c r="K502" s="137" t="s">
        <v>269</v>
      </c>
      <c r="L502" s="141">
        <v>397.13901052631576</v>
      </c>
      <c r="M502" s="138">
        <v>20.73</v>
      </c>
      <c r="N502" s="140">
        <f t="shared" si="7"/>
        <v>19.615000000000009</v>
      </c>
      <c r="O502" s="135" t="s">
        <v>261</v>
      </c>
      <c r="P502" s="403">
        <v>25.917269425995599</v>
      </c>
      <c r="Q502" s="403">
        <v>26.090526083404399</v>
      </c>
      <c r="R502" s="403">
        <v>26.429513351114</v>
      </c>
      <c r="S502" s="403">
        <v>27.002917366608202</v>
      </c>
      <c r="T502" s="403">
        <v>27.5792410394846</v>
      </c>
      <c r="U502" s="403">
        <v>27.925538754734202</v>
      </c>
      <c r="V502" s="403">
        <v>28.098425270392099</v>
      </c>
      <c r="W502" s="403">
        <v>0.55550083520068505</v>
      </c>
      <c r="X502" s="135" t="s">
        <v>254</v>
      </c>
    </row>
    <row r="503" spans="1:24" s="135" customFormat="1" ht="15" customHeight="1">
      <c r="A503" s="130" t="s">
        <v>5634</v>
      </c>
      <c r="B503" s="135" t="s">
        <v>831</v>
      </c>
      <c r="C503" s="135" t="s">
        <v>789</v>
      </c>
      <c r="D503" s="135" t="s">
        <v>790</v>
      </c>
      <c r="E503" s="135" t="s">
        <v>406</v>
      </c>
      <c r="F503" s="135">
        <v>50</v>
      </c>
      <c r="G503" s="135">
        <v>14.4</v>
      </c>
      <c r="H503" s="135" t="s">
        <v>259</v>
      </c>
      <c r="I503" s="135" t="s">
        <v>264</v>
      </c>
      <c r="K503" s="137" t="s">
        <v>269</v>
      </c>
      <c r="L503" s="141">
        <v>397.24452631578941</v>
      </c>
      <c r="M503" s="138">
        <v>20.39</v>
      </c>
      <c r="N503" s="140">
        <f t="shared" si="7"/>
        <v>21.14500000000001</v>
      </c>
      <c r="O503" s="135" t="s">
        <v>261</v>
      </c>
      <c r="P503" s="403">
        <v>27.204319960064598</v>
      </c>
      <c r="Q503" s="403">
        <v>27.388149699238301</v>
      </c>
      <c r="R503" s="403">
        <v>27.7675975282799</v>
      </c>
      <c r="S503" s="403">
        <v>28.423729732106501</v>
      </c>
      <c r="T503" s="403">
        <v>29.0821726015823</v>
      </c>
      <c r="U503" s="403">
        <v>29.4533590151803</v>
      </c>
      <c r="V503" s="403">
        <v>29.652332157166398</v>
      </c>
      <c r="W503" s="403">
        <v>0.62797636677894897</v>
      </c>
      <c r="X503" s="135" t="s">
        <v>257</v>
      </c>
    </row>
    <row r="504" spans="1:24" s="135" customFormat="1" ht="15" customHeight="1">
      <c r="A504" s="130" t="s">
        <v>5635</v>
      </c>
      <c r="B504" s="135" t="s">
        <v>832</v>
      </c>
      <c r="C504" s="135" t="s">
        <v>789</v>
      </c>
      <c r="D504" s="135" t="s">
        <v>790</v>
      </c>
      <c r="E504" s="135" t="s">
        <v>406</v>
      </c>
      <c r="F504" s="135">
        <v>50</v>
      </c>
      <c r="G504" s="135">
        <v>14.4</v>
      </c>
      <c r="H504" s="135" t="s">
        <v>250</v>
      </c>
      <c r="I504" s="135" t="s">
        <v>264</v>
      </c>
      <c r="K504" s="137" t="s">
        <v>269</v>
      </c>
      <c r="L504" s="141">
        <v>397.71181052631573</v>
      </c>
      <c r="M504" s="138">
        <v>20.5</v>
      </c>
      <c r="N504" s="140">
        <f t="shared" si="7"/>
        <v>20.650000000000006</v>
      </c>
      <c r="O504" s="135" t="s">
        <v>253</v>
      </c>
      <c r="P504" s="403">
        <v>26.782528629196602</v>
      </c>
      <c r="Q504" s="403">
        <v>26.977034207743799</v>
      </c>
      <c r="R504" s="403">
        <v>27.347984409905099</v>
      </c>
      <c r="S504" s="403">
        <v>27.9730215862607</v>
      </c>
      <c r="T504" s="403">
        <v>28.598952643032</v>
      </c>
      <c r="U504" s="403">
        <v>28.9689064637058</v>
      </c>
      <c r="V504" s="403">
        <v>29.1536183184867</v>
      </c>
      <c r="W504" s="403">
        <v>0.60177210702405604</v>
      </c>
      <c r="X504" s="135" t="s">
        <v>257</v>
      </c>
    </row>
    <row r="505" spans="1:24" s="135" customFormat="1" ht="15" customHeight="1">
      <c r="A505" s="130" t="s">
        <v>5636</v>
      </c>
      <c r="B505" s="135" t="s">
        <v>833</v>
      </c>
      <c r="C505" s="135" t="s">
        <v>789</v>
      </c>
      <c r="D505" s="135" t="s">
        <v>790</v>
      </c>
      <c r="E505" s="135" t="s">
        <v>406</v>
      </c>
      <c r="F505" s="135">
        <v>50</v>
      </c>
      <c r="G505" s="135">
        <v>14.4</v>
      </c>
      <c r="H505" s="135" t="s">
        <v>259</v>
      </c>
      <c r="I505" s="135" t="s">
        <v>264</v>
      </c>
      <c r="K505" s="137" t="s">
        <v>269</v>
      </c>
      <c r="L505" s="141">
        <v>397.89269473684209</v>
      </c>
      <c r="M505" s="138">
        <v>20.07</v>
      </c>
      <c r="N505" s="140">
        <f t="shared" si="7"/>
        <v>22.585000000000008</v>
      </c>
      <c r="O505" s="135" t="s">
        <v>261</v>
      </c>
      <c r="P505" s="403">
        <v>28.443483329357498</v>
      </c>
      <c r="Q505" s="403">
        <v>28.654175548529</v>
      </c>
      <c r="R505" s="403">
        <v>29.075543961251402</v>
      </c>
      <c r="S505" s="403">
        <v>29.780583249358099</v>
      </c>
      <c r="T505" s="403">
        <v>30.4909426341782</v>
      </c>
      <c r="U505" s="403">
        <v>30.893155247083499</v>
      </c>
      <c r="V505" s="403">
        <v>31.133273313541501</v>
      </c>
      <c r="W505" s="403">
        <v>0.68364950171160599</v>
      </c>
      <c r="X505" s="135" t="s">
        <v>254</v>
      </c>
    </row>
    <row r="506" spans="1:24" s="135" customFormat="1" ht="15" customHeight="1">
      <c r="A506" s="130" t="s">
        <v>5637</v>
      </c>
      <c r="B506" s="135" t="s">
        <v>834</v>
      </c>
      <c r="C506" s="135" t="s">
        <v>789</v>
      </c>
      <c r="D506" s="135" t="s">
        <v>790</v>
      </c>
      <c r="E506" s="135" t="s">
        <v>406</v>
      </c>
      <c r="F506" s="135">
        <v>50</v>
      </c>
      <c r="G506" s="135">
        <v>14.4</v>
      </c>
      <c r="H506" s="135" t="s">
        <v>250</v>
      </c>
      <c r="I506" s="135" t="s">
        <v>264</v>
      </c>
      <c r="K506" s="137" t="s">
        <v>269</v>
      </c>
      <c r="L506" s="141">
        <v>398.02835789473687</v>
      </c>
      <c r="M506" s="138">
        <v>19.97</v>
      </c>
      <c r="N506" s="140">
        <f t="shared" si="7"/>
        <v>23.035000000000011</v>
      </c>
      <c r="O506" s="135" t="s">
        <v>261</v>
      </c>
      <c r="P506" s="403">
        <v>28.823306344917899</v>
      </c>
      <c r="Q506" s="403">
        <v>29.039591706214001</v>
      </c>
      <c r="R506" s="403">
        <v>29.473170379016398</v>
      </c>
      <c r="S506" s="403">
        <v>30.2101832089553</v>
      </c>
      <c r="T506" s="403">
        <v>30.953220526388801</v>
      </c>
      <c r="U506" s="403">
        <v>31.385656942552199</v>
      </c>
      <c r="V506" s="403">
        <v>31.6294103114416</v>
      </c>
      <c r="W506" s="403">
        <v>0.71353436977267104</v>
      </c>
      <c r="X506" s="135" t="s">
        <v>254</v>
      </c>
    </row>
    <row r="507" spans="1:24" s="135" customFormat="1" ht="15" customHeight="1">
      <c r="A507" s="130" t="s">
        <v>5638</v>
      </c>
      <c r="B507" s="135" t="s">
        <v>835</v>
      </c>
      <c r="C507" s="135" t="s">
        <v>789</v>
      </c>
      <c r="D507" s="135" t="s">
        <v>790</v>
      </c>
      <c r="E507" s="135" t="s">
        <v>406</v>
      </c>
      <c r="F507" s="135">
        <v>50</v>
      </c>
      <c r="G507" s="135">
        <v>14.4</v>
      </c>
      <c r="H507" s="135" t="s">
        <v>259</v>
      </c>
      <c r="I507" s="135" t="s">
        <v>264</v>
      </c>
      <c r="K507" s="137" t="s">
        <v>269</v>
      </c>
      <c r="L507" s="141">
        <v>398.39012631578953</v>
      </c>
      <c r="M507" s="138">
        <v>20.76</v>
      </c>
      <c r="N507" s="140">
        <f t="shared" si="7"/>
        <v>19.480000000000004</v>
      </c>
      <c r="O507" s="135" t="s">
        <v>261</v>
      </c>
      <c r="P507" s="403">
        <v>25.7883654911587</v>
      </c>
      <c r="Q507" s="403">
        <v>25.961384526392099</v>
      </c>
      <c r="R507" s="403">
        <v>26.2849719952493</v>
      </c>
      <c r="S507" s="403">
        <v>26.8664017741153</v>
      </c>
      <c r="T507" s="403">
        <v>27.4421680072155</v>
      </c>
      <c r="U507" s="403">
        <v>27.7702809186124</v>
      </c>
      <c r="V507" s="403">
        <v>27.942505472134499</v>
      </c>
      <c r="W507" s="403">
        <v>0.55098083008557996</v>
      </c>
      <c r="X507" s="135" t="s">
        <v>254</v>
      </c>
    </row>
    <row r="508" spans="1:24" s="135" customFormat="1" ht="15" customHeight="1">
      <c r="A508" s="130" t="s">
        <v>5639</v>
      </c>
      <c r="B508" s="135" t="s">
        <v>836</v>
      </c>
      <c r="C508" s="135" t="s">
        <v>789</v>
      </c>
      <c r="D508" s="135" t="s">
        <v>790</v>
      </c>
      <c r="E508" s="135" t="s">
        <v>395</v>
      </c>
      <c r="F508" s="135">
        <v>50</v>
      </c>
      <c r="G508" s="135">
        <v>14.4</v>
      </c>
      <c r="H508" s="135" t="s">
        <v>259</v>
      </c>
      <c r="I508" s="135" t="s">
        <v>264</v>
      </c>
      <c r="K508" s="137" t="s">
        <v>269</v>
      </c>
      <c r="L508" s="141">
        <v>398.84233684210523</v>
      </c>
      <c r="M508" s="138">
        <v>20.420000000000002</v>
      </c>
      <c r="N508" s="140">
        <f t="shared" si="7"/>
        <v>21.009999999999991</v>
      </c>
      <c r="O508" s="135" t="s">
        <v>253</v>
      </c>
      <c r="P508" s="403">
        <v>27.081729709674999</v>
      </c>
      <c r="Q508" s="403">
        <v>27.2728994238736</v>
      </c>
      <c r="R508" s="403">
        <v>27.643889127136301</v>
      </c>
      <c r="S508" s="403">
        <v>28.3022725464788</v>
      </c>
      <c r="T508" s="403">
        <v>28.949024299427599</v>
      </c>
      <c r="U508" s="403">
        <v>29.330006854181299</v>
      </c>
      <c r="V508" s="403">
        <v>29.5180191193258</v>
      </c>
      <c r="W508" s="403">
        <v>0.62473284061976597</v>
      </c>
      <c r="X508" s="135" t="s">
        <v>254</v>
      </c>
    </row>
    <row r="509" spans="1:24" s="135" customFormat="1" ht="15" customHeight="1">
      <c r="A509" s="130" t="s">
        <v>5640</v>
      </c>
      <c r="B509" s="135" t="s">
        <v>837</v>
      </c>
      <c r="C509" s="135" t="s">
        <v>692</v>
      </c>
      <c r="D509" s="135" t="s">
        <v>394</v>
      </c>
      <c r="E509" s="135" t="s">
        <v>406</v>
      </c>
      <c r="F509" s="135">
        <v>43.4</v>
      </c>
      <c r="G509" s="135">
        <v>3.4</v>
      </c>
      <c r="H509" s="135" t="s">
        <v>250</v>
      </c>
      <c r="I509" s="135" t="s">
        <v>264</v>
      </c>
      <c r="K509" s="137" t="s">
        <v>265</v>
      </c>
      <c r="L509" s="141">
        <v>398.99307368421051</v>
      </c>
      <c r="M509" s="138">
        <v>20.100000000000001</v>
      </c>
      <c r="N509" s="140">
        <f t="shared" si="7"/>
        <v>22.450000000000003</v>
      </c>
      <c r="O509" s="135" t="s">
        <v>261</v>
      </c>
      <c r="P509" s="403">
        <v>28.325886149507799</v>
      </c>
      <c r="Q509" s="403">
        <v>28.540999988634901</v>
      </c>
      <c r="R509" s="403">
        <v>28.9572010489631</v>
      </c>
      <c r="S509" s="403">
        <v>29.663221589256398</v>
      </c>
      <c r="T509" s="403">
        <v>30.356421906399401</v>
      </c>
      <c r="U509" s="403">
        <v>30.7881932728619</v>
      </c>
      <c r="V509" s="403">
        <v>31.007654324260098</v>
      </c>
      <c r="W509" s="403">
        <v>0.68164757374991802</v>
      </c>
      <c r="X509" s="135" t="s">
        <v>257</v>
      </c>
    </row>
    <row r="510" spans="1:24" s="135" customFormat="1" ht="15" customHeight="1">
      <c r="A510" s="130" t="s">
        <v>5641</v>
      </c>
      <c r="B510" s="135" t="s">
        <v>838</v>
      </c>
      <c r="C510" s="135" t="s">
        <v>692</v>
      </c>
      <c r="D510" s="135" t="s">
        <v>394</v>
      </c>
      <c r="E510" s="135" t="s">
        <v>406</v>
      </c>
      <c r="F510" s="135">
        <v>43.4</v>
      </c>
      <c r="G510" s="135">
        <v>3.4</v>
      </c>
      <c r="H510" s="135" t="s">
        <v>250</v>
      </c>
      <c r="I510" s="135" t="s">
        <v>264</v>
      </c>
      <c r="K510" s="137" t="s">
        <v>269</v>
      </c>
      <c r="L510" s="141">
        <v>399.32469473684205</v>
      </c>
      <c r="M510" s="138">
        <v>20.14</v>
      </c>
      <c r="N510" s="140">
        <f t="shared" si="7"/>
        <v>22.27000000000001</v>
      </c>
      <c r="O510" s="135" t="s">
        <v>261</v>
      </c>
      <c r="P510" s="403">
        <v>28.164114709474099</v>
      </c>
      <c r="Q510" s="403">
        <v>28.3673228653156</v>
      </c>
      <c r="R510" s="403">
        <v>28.781247859291401</v>
      </c>
      <c r="S510" s="403">
        <v>29.471018875342299</v>
      </c>
      <c r="T510" s="403">
        <v>30.174175702710599</v>
      </c>
      <c r="U510" s="403">
        <v>30.580726287158601</v>
      </c>
      <c r="V510" s="403">
        <v>30.7910175957497</v>
      </c>
      <c r="W510" s="403">
        <v>0.67195293511484999</v>
      </c>
      <c r="X510" s="135" t="s">
        <v>254</v>
      </c>
    </row>
    <row r="511" spans="1:24" s="135" customFormat="1" ht="15" customHeight="1">
      <c r="A511" s="130" t="s">
        <v>5642</v>
      </c>
      <c r="B511" s="135" t="s">
        <v>839</v>
      </c>
      <c r="C511" s="135" t="s">
        <v>789</v>
      </c>
      <c r="D511" s="135" t="s">
        <v>790</v>
      </c>
      <c r="E511" s="135" t="s">
        <v>395</v>
      </c>
      <c r="F511" s="135">
        <v>50</v>
      </c>
      <c r="G511" s="135">
        <v>14.4</v>
      </c>
      <c r="H511" s="135" t="s">
        <v>259</v>
      </c>
      <c r="I511" s="135" t="s">
        <v>264</v>
      </c>
      <c r="K511" s="137" t="s">
        <v>840</v>
      </c>
      <c r="L511" s="141">
        <v>399.46035789473683</v>
      </c>
      <c r="M511" s="138">
        <v>20.86</v>
      </c>
      <c r="N511" s="140">
        <f t="shared" si="7"/>
        <v>19.03</v>
      </c>
      <c r="O511" s="135" t="s">
        <v>253</v>
      </c>
      <c r="P511" s="403">
        <v>25.4340691274477</v>
      </c>
      <c r="Q511" s="403">
        <v>25.5922995796255</v>
      </c>
      <c r="R511" s="403">
        <v>25.9104486274511</v>
      </c>
      <c r="S511" s="403">
        <v>26.456212869866199</v>
      </c>
      <c r="T511" s="403">
        <v>26.9930452341865</v>
      </c>
      <c r="U511" s="403">
        <v>27.319419710974799</v>
      </c>
      <c r="V511" s="403">
        <v>27.493586940878298</v>
      </c>
      <c r="W511" s="403">
        <v>0.52476429672687097</v>
      </c>
      <c r="X511" s="135" t="s">
        <v>257</v>
      </c>
    </row>
    <row r="512" spans="1:24" s="135" customFormat="1" ht="15" customHeight="1">
      <c r="A512" s="130" t="s">
        <v>5643</v>
      </c>
      <c r="B512" s="135" t="s">
        <v>841</v>
      </c>
      <c r="C512" s="135" t="s">
        <v>789</v>
      </c>
      <c r="D512" s="135" t="s">
        <v>790</v>
      </c>
      <c r="E512" s="135" t="s">
        <v>395</v>
      </c>
      <c r="F512" s="135">
        <v>50</v>
      </c>
      <c r="G512" s="135">
        <v>14.4</v>
      </c>
      <c r="H512" s="135" t="s">
        <v>259</v>
      </c>
      <c r="I512" s="135" t="s">
        <v>264</v>
      </c>
      <c r="K512" s="137" t="s">
        <v>840</v>
      </c>
      <c r="L512" s="141">
        <v>400.1085263157895</v>
      </c>
      <c r="M512" s="138">
        <v>19.39</v>
      </c>
      <c r="N512" s="140">
        <f t="shared" si="7"/>
        <v>25.64500000000001</v>
      </c>
      <c r="O512" s="135" t="s">
        <v>261</v>
      </c>
      <c r="P512" s="403">
        <v>31.0080939079022</v>
      </c>
      <c r="Q512" s="403">
        <v>31.2756859666747</v>
      </c>
      <c r="R512" s="403">
        <v>31.7934653637653</v>
      </c>
      <c r="S512" s="403">
        <v>32.6395009835351</v>
      </c>
      <c r="T512" s="403">
        <v>33.494788103214802</v>
      </c>
      <c r="U512" s="403">
        <v>34.001535636255902</v>
      </c>
      <c r="V512" s="403">
        <v>34.249635455203403</v>
      </c>
      <c r="W512" s="403">
        <v>0.82530278593378004</v>
      </c>
      <c r="X512" s="135" t="s">
        <v>257</v>
      </c>
    </row>
    <row r="513" spans="1:24" s="135" customFormat="1" ht="15" customHeight="1">
      <c r="A513" s="130" t="s">
        <v>5644</v>
      </c>
      <c r="B513" s="135" t="s">
        <v>842</v>
      </c>
      <c r="C513" s="135" t="s">
        <v>789</v>
      </c>
      <c r="D513" s="135" t="s">
        <v>790</v>
      </c>
      <c r="E513" s="135" t="s">
        <v>406</v>
      </c>
      <c r="F513" s="135">
        <v>50</v>
      </c>
      <c r="G513" s="135">
        <v>14.4</v>
      </c>
      <c r="H513" s="135" t="s">
        <v>250</v>
      </c>
      <c r="I513" s="135" t="s">
        <v>264</v>
      </c>
      <c r="K513" s="137" t="s">
        <v>840</v>
      </c>
      <c r="L513" s="141">
        <v>400.42507368421053</v>
      </c>
      <c r="M513" s="138">
        <v>19.739999999999998</v>
      </c>
      <c r="N513" s="140">
        <f t="shared" si="7"/>
        <v>24.070000000000007</v>
      </c>
      <c r="O513" s="135" t="s">
        <v>261</v>
      </c>
      <c r="P513" s="403">
        <v>29.688570422790299</v>
      </c>
      <c r="Q513" s="403">
        <v>29.907376829359698</v>
      </c>
      <c r="R513" s="403">
        <v>30.392669999368898</v>
      </c>
      <c r="S513" s="403">
        <v>31.175688674015401</v>
      </c>
      <c r="T513" s="403">
        <v>31.9667301644464</v>
      </c>
      <c r="U513" s="403">
        <v>32.422026666370101</v>
      </c>
      <c r="V513" s="403">
        <v>32.662818573090398</v>
      </c>
      <c r="W513" s="403">
        <v>0.76238371628897095</v>
      </c>
      <c r="X513" s="135" t="s">
        <v>257</v>
      </c>
    </row>
    <row r="514" spans="1:24" s="135" customFormat="1" ht="15" customHeight="1">
      <c r="A514" s="130" t="s">
        <v>5645</v>
      </c>
      <c r="B514" s="135" t="s">
        <v>843</v>
      </c>
      <c r="C514" s="135" t="s">
        <v>844</v>
      </c>
      <c r="D514" s="135" t="s">
        <v>790</v>
      </c>
      <c r="E514" s="135" t="s">
        <v>406</v>
      </c>
      <c r="F514" s="135">
        <v>50</v>
      </c>
      <c r="G514" s="135">
        <v>14.4</v>
      </c>
      <c r="H514" s="135" t="s">
        <v>259</v>
      </c>
      <c r="I514" s="135" t="s">
        <v>297</v>
      </c>
      <c r="K514" s="137"/>
      <c r="L514" s="141">
        <v>410.35199999999998</v>
      </c>
      <c r="M514" s="138">
        <v>20.13</v>
      </c>
      <c r="N514" s="140">
        <f t="shared" si="7"/>
        <v>22.315000000000012</v>
      </c>
      <c r="O514" s="135" t="s">
        <v>261</v>
      </c>
      <c r="P514" s="403">
        <v>28.192951998400801</v>
      </c>
      <c r="Q514" s="403">
        <v>28.420566513130499</v>
      </c>
      <c r="R514" s="403">
        <v>28.8309267321535</v>
      </c>
      <c r="S514" s="403">
        <v>29.531645608356001</v>
      </c>
      <c r="T514" s="403">
        <v>30.2268346686763</v>
      </c>
      <c r="U514" s="403">
        <v>30.627299164018499</v>
      </c>
      <c r="V514" s="403">
        <v>30.834089504406599</v>
      </c>
      <c r="W514" s="403">
        <v>0.67109661887572303</v>
      </c>
      <c r="X514" s="135" t="s">
        <v>254</v>
      </c>
    </row>
    <row r="515" spans="1:24" s="135" customFormat="1" ht="15" customHeight="1">
      <c r="A515" s="130" t="s">
        <v>5646</v>
      </c>
      <c r="B515" s="135" t="s">
        <v>845</v>
      </c>
      <c r="C515" s="135" t="s">
        <v>846</v>
      </c>
      <c r="D515" s="135" t="s">
        <v>790</v>
      </c>
      <c r="E515" s="135" t="s">
        <v>406</v>
      </c>
      <c r="F515" s="135">
        <v>50</v>
      </c>
      <c r="G515" s="135">
        <v>14.4</v>
      </c>
      <c r="H515" s="135" t="s">
        <v>250</v>
      </c>
      <c r="I515" s="135" t="s">
        <v>347</v>
      </c>
      <c r="K515" s="137"/>
      <c r="L515" s="140">
        <v>410.78</v>
      </c>
      <c r="M515" s="138">
        <v>20.170000000000002</v>
      </c>
      <c r="N515" s="140">
        <f t="shared" si="7"/>
        <v>22.134999999999991</v>
      </c>
      <c r="O515" s="135" t="s">
        <v>261</v>
      </c>
      <c r="P515" s="403">
        <v>28.044547096489001</v>
      </c>
      <c r="Q515" s="403">
        <v>28.256232805039001</v>
      </c>
      <c r="R515" s="403">
        <v>28.679518967279598</v>
      </c>
      <c r="S515" s="403">
        <v>29.368575921779598</v>
      </c>
      <c r="T515" s="403">
        <v>30.050575567787099</v>
      </c>
      <c r="U515" s="403">
        <v>30.4556196972115</v>
      </c>
      <c r="V515" s="403">
        <v>30.669056476032701</v>
      </c>
      <c r="W515" s="403">
        <v>0.66773202131992804</v>
      </c>
      <c r="X515" s="135" t="s">
        <v>254</v>
      </c>
    </row>
    <row r="516" spans="1:24" s="135" customFormat="1" ht="15" customHeight="1">
      <c r="A516" s="130" t="s">
        <v>5647</v>
      </c>
      <c r="B516" s="135" t="s">
        <v>847</v>
      </c>
      <c r="C516" s="135" t="s">
        <v>844</v>
      </c>
      <c r="D516" s="135" t="s">
        <v>790</v>
      </c>
      <c r="E516" s="135" t="s">
        <v>406</v>
      </c>
      <c r="F516" s="135">
        <v>50</v>
      </c>
      <c r="G516" s="135">
        <v>14.4</v>
      </c>
      <c r="H516" s="135" t="s">
        <v>259</v>
      </c>
      <c r="I516" s="135" t="s">
        <v>347</v>
      </c>
      <c r="K516" s="137"/>
      <c r="L516" s="141">
        <v>411.02558333333326</v>
      </c>
      <c r="M516" s="138">
        <v>18.489999999999998</v>
      </c>
      <c r="N516" s="140">
        <f t="shared" ref="N516:N579" si="8">117.4-4.5*(M516+1)</f>
        <v>29.695000000000007</v>
      </c>
      <c r="O516" s="135" t="s">
        <v>253</v>
      </c>
      <c r="P516" s="403">
        <v>34.4776466257142</v>
      </c>
      <c r="Q516" s="403">
        <v>34.774001816223901</v>
      </c>
      <c r="R516" s="403">
        <v>35.411967797194897</v>
      </c>
      <c r="S516" s="403">
        <v>36.450092247332101</v>
      </c>
      <c r="T516" s="403">
        <v>37.476149301461</v>
      </c>
      <c r="U516" s="403">
        <v>38.0883973848374</v>
      </c>
      <c r="V516" s="403">
        <v>38.388191779958198</v>
      </c>
      <c r="W516" s="403">
        <v>1.0023503936753499</v>
      </c>
      <c r="X516" s="135" t="s">
        <v>254</v>
      </c>
    </row>
    <row r="517" spans="1:24" s="135" customFormat="1" ht="15" customHeight="1">
      <c r="A517" s="130" t="s">
        <v>5648</v>
      </c>
      <c r="B517" s="135" t="s">
        <v>848</v>
      </c>
      <c r="C517" s="135" t="s">
        <v>846</v>
      </c>
      <c r="D517" s="135" t="s">
        <v>790</v>
      </c>
      <c r="E517" s="135" t="s">
        <v>395</v>
      </c>
      <c r="F517" s="135">
        <v>50</v>
      </c>
      <c r="G517" s="135">
        <v>14.4</v>
      </c>
      <c r="H517" s="135" t="s">
        <v>250</v>
      </c>
      <c r="I517" s="135" t="s">
        <v>347</v>
      </c>
      <c r="K517" s="137"/>
      <c r="L517" s="141">
        <v>411.13083333333327</v>
      </c>
      <c r="M517" s="138">
        <v>18.41</v>
      </c>
      <c r="N517" s="140">
        <f t="shared" si="8"/>
        <v>30.055000000000007</v>
      </c>
      <c r="O517" s="135" t="s">
        <v>261</v>
      </c>
      <c r="P517" s="403">
        <v>34.794054260189903</v>
      </c>
      <c r="Q517" s="403">
        <v>35.133879249357697</v>
      </c>
      <c r="R517" s="403">
        <v>35.737591927111303</v>
      </c>
      <c r="S517" s="403">
        <v>36.783670084975597</v>
      </c>
      <c r="T517" s="403">
        <v>37.827191414308899</v>
      </c>
      <c r="U517" s="403">
        <v>38.445453320097698</v>
      </c>
      <c r="V517" s="403">
        <v>38.764575008164798</v>
      </c>
      <c r="W517" s="403">
        <v>1.0111339091592499</v>
      </c>
      <c r="X517" s="135" t="s">
        <v>254</v>
      </c>
    </row>
    <row r="518" spans="1:24" s="135" customFormat="1" ht="15" customHeight="1">
      <c r="A518" s="130" t="s">
        <v>5649</v>
      </c>
      <c r="B518" s="135" t="s">
        <v>849</v>
      </c>
      <c r="C518" s="135" t="s">
        <v>850</v>
      </c>
      <c r="D518" s="135" t="s">
        <v>790</v>
      </c>
      <c r="E518" s="135" t="s">
        <v>395</v>
      </c>
      <c r="F518" s="135">
        <v>50</v>
      </c>
      <c r="G518" s="135">
        <v>14.4</v>
      </c>
      <c r="H518" s="135" t="s">
        <v>259</v>
      </c>
      <c r="I518" s="135" t="s">
        <v>347</v>
      </c>
      <c r="K518" s="137"/>
      <c r="L518" s="141">
        <v>411.39395833333333</v>
      </c>
      <c r="M518" s="138">
        <v>18.850000000000001</v>
      </c>
      <c r="N518" s="140">
        <f t="shared" si="8"/>
        <v>28.075000000000003</v>
      </c>
      <c r="O518" s="135" t="s">
        <v>261</v>
      </c>
      <c r="P518" s="403">
        <v>33.120973461204599</v>
      </c>
      <c r="Q518" s="403">
        <v>33.370806538934502</v>
      </c>
      <c r="R518" s="403">
        <v>33.963877326482198</v>
      </c>
      <c r="S518" s="403">
        <v>34.919138908703403</v>
      </c>
      <c r="T518" s="403">
        <v>35.879815499612697</v>
      </c>
      <c r="U518" s="403">
        <v>36.440032955443797</v>
      </c>
      <c r="V518" s="403">
        <v>36.751272847448703</v>
      </c>
      <c r="W518" s="403">
        <v>0.92696106850692706</v>
      </c>
      <c r="X518" s="135" t="s">
        <v>254</v>
      </c>
    </row>
    <row r="519" spans="1:24" s="135" customFormat="1" ht="15" customHeight="1">
      <c r="A519" s="130" t="s">
        <v>5650</v>
      </c>
      <c r="B519" s="135" t="s">
        <v>851</v>
      </c>
      <c r="C519" s="135" t="s">
        <v>850</v>
      </c>
      <c r="D519" s="135" t="s">
        <v>790</v>
      </c>
      <c r="E519" s="135" t="s">
        <v>395</v>
      </c>
      <c r="F519" s="135">
        <v>50</v>
      </c>
      <c r="G519" s="135">
        <v>14.4</v>
      </c>
      <c r="H519" s="135" t="s">
        <v>259</v>
      </c>
      <c r="I519" s="135" t="s">
        <v>347</v>
      </c>
      <c r="K519" s="137"/>
      <c r="L519" s="141">
        <v>411.46412499999997</v>
      </c>
      <c r="M519" s="138">
        <v>18.87</v>
      </c>
      <c r="N519" s="140">
        <f t="shared" si="8"/>
        <v>27.984999999999999</v>
      </c>
      <c r="O519" s="135" t="s">
        <v>253</v>
      </c>
      <c r="P519" s="403">
        <v>32.983843260295501</v>
      </c>
      <c r="Q519" s="403">
        <v>33.288179403971597</v>
      </c>
      <c r="R519" s="403">
        <v>33.857864940316801</v>
      </c>
      <c r="S519" s="403">
        <v>34.819247286798202</v>
      </c>
      <c r="T519" s="403">
        <v>35.794768127172901</v>
      </c>
      <c r="U519" s="403">
        <v>36.334622317086897</v>
      </c>
      <c r="V519" s="403">
        <v>36.619315183143797</v>
      </c>
      <c r="W519" s="403">
        <v>0.93497754986363302</v>
      </c>
      <c r="X519" s="135" t="s">
        <v>254</v>
      </c>
    </row>
    <row r="520" spans="1:24" s="135" customFormat="1" ht="15" customHeight="1">
      <c r="A520" s="130" t="s">
        <v>5651</v>
      </c>
      <c r="B520" s="135" t="s">
        <v>852</v>
      </c>
      <c r="C520" s="135" t="s">
        <v>844</v>
      </c>
      <c r="D520" s="135" t="s">
        <v>790</v>
      </c>
      <c r="E520" s="135" t="s">
        <v>395</v>
      </c>
      <c r="F520" s="135">
        <v>50</v>
      </c>
      <c r="G520" s="135">
        <v>14.4</v>
      </c>
      <c r="H520" s="135" t="s">
        <v>259</v>
      </c>
      <c r="I520" s="135" t="s">
        <v>347</v>
      </c>
      <c r="K520" s="137"/>
      <c r="L520" s="141">
        <v>411.51675</v>
      </c>
      <c r="M520" s="138">
        <v>17.940000000000001</v>
      </c>
      <c r="N520" s="140">
        <f t="shared" si="8"/>
        <v>32.17</v>
      </c>
      <c r="O520" s="135" t="s">
        <v>253</v>
      </c>
      <c r="P520" s="403">
        <v>36.5906687637762</v>
      </c>
      <c r="Q520" s="403">
        <v>36.950107090664197</v>
      </c>
      <c r="R520" s="403">
        <v>37.618772933304399</v>
      </c>
      <c r="S520" s="403">
        <v>38.759990230432798</v>
      </c>
      <c r="T520" s="403">
        <v>39.911721031939599</v>
      </c>
      <c r="U520" s="403">
        <v>40.6007432442631</v>
      </c>
      <c r="V520" s="403">
        <v>40.890189506856302</v>
      </c>
      <c r="W520" s="403">
        <v>1.10492305786366</v>
      </c>
      <c r="X520" s="135" t="s">
        <v>254</v>
      </c>
    </row>
    <row r="521" spans="1:24" s="135" customFormat="1" ht="15" customHeight="1">
      <c r="A521" s="130" t="s">
        <v>5652</v>
      </c>
      <c r="B521" s="135" t="s">
        <v>853</v>
      </c>
      <c r="C521" s="135" t="s">
        <v>850</v>
      </c>
      <c r="D521" s="135" t="s">
        <v>790</v>
      </c>
      <c r="E521" s="135" t="s">
        <v>395</v>
      </c>
      <c r="F521" s="135">
        <v>50</v>
      </c>
      <c r="G521" s="135">
        <v>14.4</v>
      </c>
      <c r="H521" s="135" t="s">
        <v>259</v>
      </c>
      <c r="I521" s="135" t="s">
        <v>347</v>
      </c>
      <c r="K521" s="137"/>
      <c r="L521" s="141">
        <v>411.62200000000001</v>
      </c>
      <c r="M521" s="138">
        <v>19.34</v>
      </c>
      <c r="N521" s="140">
        <f t="shared" si="8"/>
        <v>25.870000000000005</v>
      </c>
      <c r="O521" s="135" t="s">
        <v>261</v>
      </c>
      <c r="P521" s="403">
        <v>31.233166451968799</v>
      </c>
      <c r="Q521" s="403">
        <v>31.4860459121475</v>
      </c>
      <c r="R521" s="403">
        <v>32.009251339272403</v>
      </c>
      <c r="S521" s="403">
        <v>32.875441191236497</v>
      </c>
      <c r="T521" s="403">
        <v>33.734971946063297</v>
      </c>
      <c r="U521" s="403">
        <v>34.251038872273298</v>
      </c>
      <c r="V521" s="403">
        <v>34.531772973950297</v>
      </c>
      <c r="W521" s="403">
        <v>0.83792721471687104</v>
      </c>
      <c r="X521" s="135" t="s">
        <v>257</v>
      </c>
    </row>
    <row r="522" spans="1:24" s="135" customFormat="1" ht="15" customHeight="1">
      <c r="A522" s="130" t="s">
        <v>5653</v>
      </c>
      <c r="B522" s="135" t="s">
        <v>854</v>
      </c>
      <c r="C522" s="135" t="s">
        <v>844</v>
      </c>
      <c r="D522" s="135" t="s">
        <v>790</v>
      </c>
      <c r="E522" s="135" t="s">
        <v>395</v>
      </c>
      <c r="F522" s="135">
        <v>50</v>
      </c>
      <c r="G522" s="135">
        <v>14.4</v>
      </c>
      <c r="H522" s="135" t="s">
        <v>259</v>
      </c>
      <c r="I522" s="135" t="s">
        <v>347</v>
      </c>
      <c r="K522" s="137"/>
      <c r="L522" s="141">
        <v>411.65708333333333</v>
      </c>
      <c r="M522" s="138">
        <v>17.43</v>
      </c>
      <c r="N522" s="140">
        <f t="shared" si="8"/>
        <v>34.465000000000003</v>
      </c>
      <c r="O522" s="135" t="s">
        <v>253</v>
      </c>
      <c r="P522" s="403">
        <v>38.536794550184602</v>
      </c>
      <c r="Q522" s="403">
        <v>38.9252277587047</v>
      </c>
      <c r="R522" s="403">
        <v>39.670151060295403</v>
      </c>
      <c r="S522" s="403">
        <v>40.914034255723898</v>
      </c>
      <c r="T522" s="403">
        <v>42.1642572050959</v>
      </c>
      <c r="U522" s="403">
        <v>42.916462620791897</v>
      </c>
      <c r="V522" s="403">
        <v>43.309492088534597</v>
      </c>
      <c r="W522" s="403">
        <v>1.2145420790963299</v>
      </c>
      <c r="X522" s="135" t="s">
        <v>254</v>
      </c>
    </row>
    <row r="523" spans="1:24" s="135" customFormat="1" ht="15" customHeight="1">
      <c r="A523" s="130" t="s">
        <v>5654</v>
      </c>
      <c r="B523" s="135" t="s">
        <v>855</v>
      </c>
      <c r="C523" s="135" t="s">
        <v>856</v>
      </c>
      <c r="D523" s="135" t="s">
        <v>790</v>
      </c>
      <c r="E523" s="135" t="s">
        <v>395</v>
      </c>
      <c r="F523" s="135">
        <v>50</v>
      </c>
      <c r="G523" s="135">
        <v>14.4</v>
      </c>
      <c r="H523" s="135" t="s">
        <v>250</v>
      </c>
      <c r="I523" s="135" t="s">
        <v>347</v>
      </c>
      <c r="K523" s="137"/>
      <c r="L523" s="141">
        <v>411.8675833333333</v>
      </c>
      <c r="M523" s="138">
        <v>18.39</v>
      </c>
      <c r="N523" s="140">
        <f t="shared" si="8"/>
        <v>30.14500000000001</v>
      </c>
      <c r="O523" s="135" t="s">
        <v>253</v>
      </c>
      <c r="P523" s="403">
        <v>34.866878110806397</v>
      </c>
      <c r="Q523" s="403">
        <v>35.196739501981497</v>
      </c>
      <c r="R523" s="403">
        <v>35.815210946168698</v>
      </c>
      <c r="S523" s="403">
        <v>36.855934171597603</v>
      </c>
      <c r="T523" s="403">
        <v>37.915507958454</v>
      </c>
      <c r="U523" s="403">
        <v>38.537788768115</v>
      </c>
      <c r="V523" s="403">
        <v>38.8614128085025</v>
      </c>
      <c r="W523" s="403">
        <v>1.0093027577440501</v>
      </c>
      <c r="X523" s="135" t="s">
        <v>257</v>
      </c>
    </row>
    <row r="524" spans="1:24" s="135" customFormat="1" ht="15" customHeight="1">
      <c r="A524" s="130" t="s">
        <v>5655</v>
      </c>
      <c r="B524" s="135" t="s">
        <v>857</v>
      </c>
      <c r="C524" s="135" t="s">
        <v>844</v>
      </c>
      <c r="D524" s="135" t="s">
        <v>790</v>
      </c>
      <c r="E524" s="135" t="s">
        <v>395</v>
      </c>
      <c r="F524" s="135">
        <v>50</v>
      </c>
      <c r="G524" s="135">
        <v>14.4</v>
      </c>
      <c r="H524" s="135" t="s">
        <v>259</v>
      </c>
      <c r="I524" s="135" t="s">
        <v>347</v>
      </c>
      <c r="K524" s="137"/>
      <c r="L524" s="141">
        <v>412.727125</v>
      </c>
      <c r="M524" s="138">
        <v>17.89</v>
      </c>
      <c r="N524" s="140">
        <f t="shared" si="8"/>
        <v>32.39500000000001</v>
      </c>
      <c r="O524" s="135" t="s">
        <v>253</v>
      </c>
      <c r="P524" s="403">
        <v>36.801187777176999</v>
      </c>
      <c r="Q524" s="403">
        <v>37.144004198309801</v>
      </c>
      <c r="R524" s="403">
        <v>37.815494533620601</v>
      </c>
      <c r="S524" s="403">
        <v>38.976836768433301</v>
      </c>
      <c r="T524" s="403">
        <v>40.128216107563901</v>
      </c>
      <c r="U524" s="403">
        <v>40.828259048787501</v>
      </c>
      <c r="V524" s="403">
        <v>41.2153364941719</v>
      </c>
      <c r="W524" s="403">
        <v>1.11854789527454</v>
      </c>
      <c r="X524" s="135" t="s">
        <v>257</v>
      </c>
    </row>
    <row r="525" spans="1:24" s="135" customFormat="1" ht="15" customHeight="1">
      <c r="A525" s="130" t="s">
        <v>5656</v>
      </c>
      <c r="B525" s="135" t="s">
        <v>858</v>
      </c>
      <c r="C525" s="135" t="s">
        <v>844</v>
      </c>
      <c r="D525" s="135" t="s">
        <v>790</v>
      </c>
      <c r="E525" s="135" t="s">
        <v>406</v>
      </c>
      <c r="F525" s="135">
        <v>50</v>
      </c>
      <c r="G525" s="135">
        <v>14.4</v>
      </c>
      <c r="H525" s="135" t="s">
        <v>250</v>
      </c>
      <c r="I525" s="135" t="s">
        <v>347</v>
      </c>
      <c r="K525" s="137"/>
      <c r="L525" s="141">
        <v>412.83237500000001</v>
      </c>
      <c r="M525" s="138">
        <v>17.53</v>
      </c>
      <c r="N525" s="140">
        <f t="shared" si="8"/>
        <v>34.015000000000001</v>
      </c>
      <c r="O525" s="135" t="s">
        <v>253</v>
      </c>
      <c r="P525" s="403">
        <v>38.205451146555298</v>
      </c>
      <c r="Q525" s="403">
        <v>38.543474829661598</v>
      </c>
      <c r="R525" s="403">
        <v>39.2862060704567</v>
      </c>
      <c r="S525" s="403">
        <v>40.513674830338502</v>
      </c>
      <c r="T525" s="403">
        <v>41.771225090998101</v>
      </c>
      <c r="U525" s="403">
        <v>42.487722236042401</v>
      </c>
      <c r="V525" s="403">
        <v>42.852069104854799</v>
      </c>
      <c r="W525" s="403">
        <v>1.1918989834043801</v>
      </c>
      <c r="X525" s="135" t="s">
        <v>254</v>
      </c>
    </row>
    <row r="526" spans="1:24" s="135" customFormat="1" ht="15" customHeight="1">
      <c r="A526" s="130" t="s">
        <v>5657</v>
      </c>
      <c r="B526" s="135" t="s">
        <v>859</v>
      </c>
      <c r="C526" s="135" t="s">
        <v>844</v>
      </c>
      <c r="D526" s="135" t="s">
        <v>790</v>
      </c>
      <c r="E526" s="135" t="s">
        <v>406</v>
      </c>
      <c r="F526" s="135">
        <v>50</v>
      </c>
      <c r="G526" s="135">
        <v>14.4</v>
      </c>
      <c r="H526" s="135" t="s">
        <v>250</v>
      </c>
      <c r="I526" s="135" t="s">
        <v>347</v>
      </c>
      <c r="K526" s="137"/>
      <c r="L526" s="141">
        <v>412.93762500000003</v>
      </c>
      <c r="M526" s="138">
        <v>19.09</v>
      </c>
      <c r="N526" s="140">
        <f t="shared" si="8"/>
        <v>26.995000000000005</v>
      </c>
      <c r="O526" s="135" t="s">
        <v>253</v>
      </c>
      <c r="P526" s="403">
        <v>32.193826942807597</v>
      </c>
      <c r="Q526" s="403">
        <v>32.458251184923</v>
      </c>
      <c r="R526" s="403">
        <v>32.993608880751097</v>
      </c>
      <c r="S526" s="403">
        <v>33.917054334961897</v>
      </c>
      <c r="T526" s="403">
        <v>34.842648122069697</v>
      </c>
      <c r="U526" s="403">
        <v>35.386015166415298</v>
      </c>
      <c r="V526" s="403">
        <v>35.659498906453798</v>
      </c>
      <c r="W526" s="403">
        <v>0.89099854868471595</v>
      </c>
      <c r="X526" s="135" t="s">
        <v>254</v>
      </c>
    </row>
    <row r="527" spans="1:24" s="135" customFormat="1" ht="15" customHeight="1">
      <c r="A527" s="130" t="s">
        <v>5658</v>
      </c>
      <c r="B527" s="135" t="s">
        <v>860</v>
      </c>
      <c r="C527" s="135" t="s">
        <v>844</v>
      </c>
      <c r="D527" s="135" t="s">
        <v>790</v>
      </c>
      <c r="E527" s="135" t="s">
        <v>395</v>
      </c>
      <c r="F527" s="135">
        <v>50</v>
      </c>
      <c r="G527" s="135">
        <v>14.4</v>
      </c>
      <c r="H527" s="135" t="s">
        <v>259</v>
      </c>
      <c r="I527" s="135" t="s">
        <v>347</v>
      </c>
      <c r="K527" s="137"/>
      <c r="L527" s="141">
        <v>413.11304166666662</v>
      </c>
      <c r="M527" s="138">
        <v>18.77</v>
      </c>
      <c r="N527" s="140">
        <f t="shared" si="8"/>
        <v>28.435000000000002</v>
      </c>
      <c r="O527" s="135" t="s">
        <v>253</v>
      </c>
      <c r="P527" s="403">
        <v>33.450237543298599</v>
      </c>
      <c r="Q527" s="403">
        <v>33.729562576962202</v>
      </c>
      <c r="R527" s="403">
        <v>34.284790990278097</v>
      </c>
      <c r="S527" s="403">
        <v>35.276393588820497</v>
      </c>
      <c r="T527" s="403">
        <v>36.262453388213899</v>
      </c>
      <c r="U527" s="403">
        <v>36.845314745821398</v>
      </c>
      <c r="V527" s="403">
        <v>37.119111747588498</v>
      </c>
      <c r="W527" s="403">
        <v>0.94355604710608698</v>
      </c>
      <c r="X527" s="135" t="s">
        <v>254</v>
      </c>
    </row>
    <row r="528" spans="1:24" s="135" customFormat="1" ht="15" customHeight="1">
      <c r="A528" s="130" t="s">
        <v>5659</v>
      </c>
      <c r="B528" s="135" t="s">
        <v>861</v>
      </c>
      <c r="C528" s="135" t="s">
        <v>844</v>
      </c>
      <c r="D528" s="135" t="s">
        <v>790</v>
      </c>
      <c r="E528" s="135" t="s">
        <v>395</v>
      </c>
      <c r="F528" s="135">
        <v>50</v>
      </c>
      <c r="G528" s="135">
        <v>14.4</v>
      </c>
      <c r="H528" s="135" t="s">
        <v>250</v>
      </c>
      <c r="I528" s="135" t="s">
        <v>347</v>
      </c>
      <c r="K528" s="137"/>
      <c r="L528" s="141">
        <v>413.28845833333332</v>
      </c>
      <c r="M528" s="138">
        <v>17.96</v>
      </c>
      <c r="N528" s="140">
        <f t="shared" si="8"/>
        <v>32.08</v>
      </c>
      <c r="O528" s="135" t="s">
        <v>261</v>
      </c>
      <c r="P528" s="403">
        <v>36.5300236870671</v>
      </c>
      <c r="Q528" s="403">
        <v>36.873970197192797</v>
      </c>
      <c r="R528" s="403">
        <v>37.540764923213601</v>
      </c>
      <c r="S528" s="403">
        <v>38.6970267609315</v>
      </c>
      <c r="T528" s="403">
        <v>39.858332198487702</v>
      </c>
      <c r="U528" s="403">
        <v>40.524267434995998</v>
      </c>
      <c r="V528" s="403">
        <v>40.882936522550203</v>
      </c>
      <c r="W528" s="403">
        <v>1.1198165512374201</v>
      </c>
      <c r="X528" s="135" t="s">
        <v>254</v>
      </c>
    </row>
    <row r="529" spans="1:24" s="135" customFormat="1" ht="15" customHeight="1">
      <c r="A529" s="130" t="s">
        <v>5660</v>
      </c>
      <c r="B529" s="135" t="s">
        <v>862</v>
      </c>
      <c r="C529" s="135" t="s">
        <v>856</v>
      </c>
      <c r="D529" s="135" t="s">
        <v>790</v>
      </c>
      <c r="E529" s="135" t="s">
        <v>395</v>
      </c>
      <c r="F529" s="135">
        <v>50</v>
      </c>
      <c r="G529" s="135">
        <v>14.4</v>
      </c>
      <c r="H529" s="135" t="s">
        <v>250</v>
      </c>
      <c r="I529" s="135" t="s">
        <v>347</v>
      </c>
      <c r="K529" s="137"/>
      <c r="L529" s="141">
        <v>413.35862500000002</v>
      </c>
      <c r="M529" s="138">
        <v>18.59</v>
      </c>
      <c r="N529" s="140">
        <f t="shared" si="8"/>
        <v>29.245000000000005</v>
      </c>
      <c r="O529" s="135" t="s">
        <v>253</v>
      </c>
      <c r="P529" s="403">
        <v>34.043128035808401</v>
      </c>
      <c r="Q529" s="403">
        <v>34.406633463993401</v>
      </c>
      <c r="R529" s="403">
        <v>35.033288339942096</v>
      </c>
      <c r="S529" s="403">
        <v>36.035071821675999</v>
      </c>
      <c r="T529" s="403">
        <v>37.0515374133848</v>
      </c>
      <c r="U529" s="403">
        <v>37.638691700672197</v>
      </c>
      <c r="V529" s="403">
        <v>37.952556834761403</v>
      </c>
      <c r="W529" s="403">
        <v>0.98505450119036497</v>
      </c>
      <c r="X529" s="135" t="s">
        <v>254</v>
      </c>
    </row>
    <row r="530" spans="1:24" s="135" customFormat="1" ht="15" customHeight="1">
      <c r="A530" s="130" t="s">
        <v>5661</v>
      </c>
      <c r="B530" s="135" t="s">
        <v>863</v>
      </c>
      <c r="C530" s="135" t="s">
        <v>844</v>
      </c>
      <c r="D530" s="135" t="s">
        <v>790</v>
      </c>
      <c r="E530" s="135" t="s">
        <v>406</v>
      </c>
      <c r="F530" s="135">
        <v>50</v>
      </c>
      <c r="G530" s="135">
        <v>14.4</v>
      </c>
      <c r="H530" s="135" t="s">
        <v>250</v>
      </c>
      <c r="I530" s="135" t="s">
        <v>347</v>
      </c>
      <c r="K530" s="137"/>
      <c r="L530" s="141">
        <v>414.32341666666673</v>
      </c>
      <c r="M530" s="138">
        <v>18.05</v>
      </c>
      <c r="N530" s="140">
        <f t="shared" si="8"/>
        <v>31.674999999999997</v>
      </c>
      <c r="O530" s="135" t="s">
        <v>253</v>
      </c>
      <c r="P530" s="403">
        <v>36.112923936728102</v>
      </c>
      <c r="Q530" s="403">
        <v>36.500622499714197</v>
      </c>
      <c r="R530" s="403">
        <v>37.188308530537697</v>
      </c>
      <c r="S530" s="403">
        <v>38.327123039678597</v>
      </c>
      <c r="T530" s="403">
        <v>39.463051664247502</v>
      </c>
      <c r="U530" s="403">
        <v>40.124832260035603</v>
      </c>
      <c r="V530" s="403">
        <v>40.482637618109699</v>
      </c>
      <c r="W530" s="403">
        <v>1.1008408821428199</v>
      </c>
      <c r="X530" s="135" t="s">
        <v>257</v>
      </c>
    </row>
    <row r="531" spans="1:24" s="135" customFormat="1" ht="15" customHeight="1">
      <c r="A531" s="130" t="s">
        <v>5662</v>
      </c>
      <c r="B531" s="135" t="s">
        <v>864</v>
      </c>
      <c r="C531" s="135" t="s">
        <v>844</v>
      </c>
      <c r="D531" s="135" t="s">
        <v>790</v>
      </c>
      <c r="E531" s="135" t="s">
        <v>395</v>
      </c>
      <c r="F531" s="135">
        <v>50</v>
      </c>
      <c r="G531" s="135">
        <v>14.4</v>
      </c>
      <c r="H531" s="135" t="s">
        <v>250</v>
      </c>
      <c r="I531" s="135" t="s">
        <v>347</v>
      </c>
      <c r="K531" s="137"/>
      <c r="L531" s="141">
        <v>414.93737499999997</v>
      </c>
      <c r="M531" s="138">
        <v>18.59</v>
      </c>
      <c r="N531" s="140">
        <f t="shared" si="8"/>
        <v>29.245000000000005</v>
      </c>
      <c r="O531" s="135" t="s">
        <v>261</v>
      </c>
      <c r="P531" s="403">
        <v>34.117200711212099</v>
      </c>
      <c r="Q531" s="403">
        <v>34.421017302510101</v>
      </c>
      <c r="R531" s="403">
        <v>35.023996578597703</v>
      </c>
      <c r="S531" s="403">
        <v>36.031673456051401</v>
      </c>
      <c r="T531" s="403">
        <v>37.046238934485103</v>
      </c>
      <c r="U531" s="403">
        <v>37.647049780020502</v>
      </c>
      <c r="V531" s="403">
        <v>37.956291506958202</v>
      </c>
      <c r="W531" s="403">
        <v>0.97955071330569699</v>
      </c>
      <c r="X531" s="135" t="s">
        <v>254</v>
      </c>
    </row>
    <row r="532" spans="1:24" s="135" customFormat="1" ht="15" customHeight="1">
      <c r="A532" s="130" t="s">
        <v>5663</v>
      </c>
      <c r="B532" s="135" t="s">
        <v>865</v>
      </c>
      <c r="C532" s="135" t="s">
        <v>856</v>
      </c>
      <c r="D532" s="135" t="s">
        <v>790</v>
      </c>
      <c r="E532" s="135" t="s">
        <v>395</v>
      </c>
      <c r="F532" s="135">
        <v>50</v>
      </c>
      <c r="G532" s="135">
        <v>14.4</v>
      </c>
      <c r="H532" s="135" t="s">
        <v>259</v>
      </c>
      <c r="I532" s="135" t="s">
        <v>347</v>
      </c>
      <c r="K532" s="137"/>
      <c r="L532" s="141">
        <v>415.97233333333338</v>
      </c>
      <c r="M532" s="138">
        <v>17.75</v>
      </c>
      <c r="N532" s="140">
        <f t="shared" si="8"/>
        <v>33.025000000000006</v>
      </c>
      <c r="O532" s="135" t="s">
        <v>253</v>
      </c>
      <c r="P532" s="403">
        <v>37.315852481780702</v>
      </c>
      <c r="Q532" s="403">
        <v>37.684789811047203</v>
      </c>
      <c r="R532" s="403">
        <v>38.384896048870601</v>
      </c>
      <c r="S532" s="403">
        <v>39.574018368456201</v>
      </c>
      <c r="T532" s="403">
        <v>40.778252805625002</v>
      </c>
      <c r="U532" s="403">
        <v>41.468321299794702</v>
      </c>
      <c r="V532" s="403">
        <v>41.862440217637598</v>
      </c>
      <c r="W532" s="403">
        <v>1.15292867077132</v>
      </c>
      <c r="X532" s="135" t="s">
        <v>257</v>
      </c>
    </row>
    <row r="533" spans="1:24" s="135" customFormat="1" ht="15" customHeight="1">
      <c r="A533" s="130" t="s">
        <v>5664</v>
      </c>
      <c r="B533" s="135" t="s">
        <v>866</v>
      </c>
      <c r="C533" s="135" t="s">
        <v>856</v>
      </c>
      <c r="D533" s="135" t="s">
        <v>790</v>
      </c>
      <c r="E533" s="135" t="s">
        <v>395</v>
      </c>
      <c r="F533" s="135">
        <v>50</v>
      </c>
      <c r="G533" s="135">
        <v>14.4</v>
      </c>
      <c r="H533" s="135" t="s">
        <v>250</v>
      </c>
      <c r="I533" s="135" t="s">
        <v>347</v>
      </c>
      <c r="K533" s="137"/>
      <c r="L533" s="141">
        <v>416.27054166666665</v>
      </c>
      <c r="M533" s="138">
        <v>19.11</v>
      </c>
      <c r="N533" s="140">
        <f t="shared" si="8"/>
        <v>26.905000000000001</v>
      </c>
      <c r="O533" s="135" t="s">
        <v>253</v>
      </c>
      <c r="P533" s="403">
        <v>32.142843070131001</v>
      </c>
      <c r="Q533" s="403">
        <v>32.4125134255601</v>
      </c>
      <c r="R533" s="403">
        <v>32.937730442880998</v>
      </c>
      <c r="S533" s="403">
        <v>33.849485934094403</v>
      </c>
      <c r="T533" s="403">
        <v>34.769774987948097</v>
      </c>
      <c r="U533" s="403">
        <v>35.276533074890601</v>
      </c>
      <c r="V533" s="403">
        <v>35.550741559066203</v>
      </c>
      <c r="W533" s="403">
        <v>0.87457117548242502</v>
      </c>
      <c r="X533" s="135" t="s">
        <v>254</v>
      </c>
    </row>
    <row r="534" spans="1:24" s="135" customFormat="1" ht="15" customHeight="1">
      <c r="A534" s="130" t="s">
        <v>5665</v>
      </c>
      <c r="B534" s="135" t="s">
        <v>867</v>
      </c>
      <c r="C534" s="135" t="s">
        <v>856</v>
      </c>
      <c r="D534" s="135" t="s">
        <v>790</v>
      </c>
      <c r="E534" s="135" t="s">
        <v>395</v>
      </c>
      <c r="F534" s="135">
        <v>50</v>
      </c>
      <c r="G534" s="135">
        <v>14.4</v>
      </c>
      <c r="H534" s="135" t="s">
        <v>250</v>
      </c>
      <c r="I534" s="135" t="s">
        <v>347</v>
      </c>
      <c r="K534" s="137"/>
      <c r="L534" s="141">
        <v>417.02483333333333</v>
      </c>
      <c r="M534" s="138">
        <v>17.91</v>
      </c>
      <c r="N534" s="140">
        <f t="shared" si="8"/>
        <v>32.305000000000007</v>
      </c>
      <c r="O534" s="135" t="s">
        <v>253</v>
      </c>
      <c r="P534" s="403">
        <v>36.714090556275302</v>
      </c>
      <c r="Q534" s="403">
        <v>37.089049705486602</v>
      </c>
      <c r="R534" s="403">
        <v>37.758952797962003</v>
      </c>
      <c r="S534" s="403">
        <v>38.915383676902501</v>
      </c>
      <c r="T534" s="403">
        <v>40.083725190075498</v>
      </c>
      <c r="U534" s="403">
        <v>40.741822161783602</v>
      </c>
      <c r="V534" s="403">
        <v>41.123958867892298</v>
      </c>
      <c r="W534" s="403">
        <v>1.1161494046203599</v>
      </c>
      <c r="X534" s="135" t="s">
        <v>254</v>
      </c>
    </row>
    <row r="535" spans="1:24" s="135" customFormat="1" ht="15" customHeight="1">
      <c r="A535" s="130" t="s">
        <v>5666</v>
      </c>
      <c r="B535" s="135" t="s">
        <v>868</v>
      </c>
      <c r="C535" s="135" t="s">
        <v>856</v>
      </c>
      <c r="D535" s="135" t="s">
        <v>790</v>
      </c>
      <c r="E535" s="135" t="s">
        <v>395</v>
      </c>
      <c r="F535" s="135">
        <v>50</v>
      </c>
      <c r="G535" s="135">
        <v>14.4</v>
      </c>
      <c r="H535" s="135" t="s">
        <v>250</v>
      </c>
      <c r="I535" s="135" t="s">
        <v>347</v>
      </c>
      <c r="K535" s="137"/>
      <c r="L535" s="141">
        <v>417.11254166666669</v>
      </c>
      <c r="M535" s="138">
        <v>18.61</v>
      </c>
      <c r="N535" s="140">
        <f t="shared" si="8"/>
        <v>29.155000000000001</v>
      </c>
      <c r="O535" s="135" t="s">
        <v>253</v>
      </c>
      <c r="P535" s="403">
        <v>34.019434638958401</v>
      </c>
      <c r="Q535" s="403">
        <v>34.336282368411297</v>
      </c>
      <c r="R535" s="403">
        <v>34.930716758585497</v>
      </c>
      <c r="S535" s="403">
        <v>35.940740122782898</v>
      </c>
      <c r="T535" s="403">
        <v>36.958810274607103</v>
      </c>
      <c r="U535" s="403">
        <v>37.520065839470703</v>
      </c>
      <c r="V535" s="403">
        <v>37.862177154747798</v>
      </c>
      <c r="W535" s="403">
        <v>0.97869618700967898</v>
      </c>
      <c r="X535" s="135" t="s">
        <v>254</v>
      </c>
    </row>
    <row r="536" spans="1:24" s="135" customFormat="1" ht="15" customHeight="1">
      <c r="A536" s="130" t="s">
        <v>5667</v>
      </c>
      <c r="B536" s="135" t="s">
        <v>869</v>
      </c>
      <c r="C536" s="135" t="s">
        <v>844</v>
      </c>
      <c r="D536" s="135" t="s">
        <v>790</v>
      </c>
      <c r="E536" s="135" t="s">
        <v>395</v>
      </c>
      <c r="F536" s="135">
        <v>50</v>
      </c>
      <c r="G536" s="135">
        <v>14.4</v>
      </c>
      <c r="H536" s="135" t="s">
        <v>250</v>
      </c>
      <c r="I536" s="135" t="s">
        <v>347</v>
      </c>
      <c r="K536" s="137"/>
      <c r="L536" s="141">
        <v>417.20025000000004</v>
      </c>
      <c r="M536" s="138">
        <v>18.16</v>
      </c>
      <c r="N536" s="140">
        <f t="shared" si="8"/>
        <v>31.180000000000007</v>
      </c>
      <c r="O536" s="135" t="s">
        <v>253</v>
      </c>
      <c r="P536" s="403">
        <v>35.703233367348098</v>
      </c>
      <c r="Q536" s="403">
        <v>36.084040304728703</v>
      </c>
      <c r="R536" s="403">
        <v>36.733379796292198</v>
      </c>
      <c r="S536" s="403">
        <v>37.851478292039602</v>
      </c>
      <c r="T536" s="403">
        <v>38.961090871606601</v>
      </c>
      <c r="U536" s="403">
        <v>39.5774805818657</v>
      </c>
      <c r="V536" s="403">
        <v>39.918689795473199</v>
      </c>
      <c r="W536" s="403">
        <v>1.0726157305571999</v>
      </c>
      <c r="X536" s="135" t="s">
        <v>254</v>
      </c>
    </row>
    <row r="537" spans="1:24" s="135" customFormat="1" ht="15" customHeight="1">
      <c r="A537" s="130" t="s">
        <v>5668</v>
      </c>
      <c r="B537" s="135" t="s">
        <v>870</v>
      </c>
      <c r="C537" s="135" t="s">
        <v>844</v>
      </c>
      <c r="D537" s="135" t="s">
        <v>790</v>
      </c>
      <c r="E537" s="135" t="s">
        <v>395</v>
      </c>
      <c r="F537" s="135">
        <v>50</v>
      </c>
      <c r="G537" s="135">
        <v>14.4</v>
      </c>
      <c r="H537" s="135" t="s">
        <v>250</v>
      </c>
      <c r="I537" s="135" t="s">
        <v>347</v>
      </c>
      <c r="K537" s="137"/>
      <c r="L537" s="141">
        <v>417.46337499999998</v>
      </c>
      <c r="M537" s="138">
        <v>18.690000000000001</v>
      </c>
      <c r="N537" s="140">
        <f t="shared" si="8"/>
        <v>28.795000000000002</v>
      </c>
      <c r="O537" s="135" t="s">
        <v>253</v>
      </c>
      <c r="P537" s="403">
        <v>33.701326313266101</v>
      </c>
      <c r="Q537" s="403">
        <v>34.032677708017999</v>
      </c>
      <c r="R537" s="403">
        <v>34.628425680843101</v>
      </c>
      <c r="S537" s="403">
        <v>35.609910524932097</v>
      </c>
      <c r="T537" s="403">
        <v>36.599769537851202</v>
      </c>
      <c r="U537" s="403">
        <v>37.1802750742443</v>
      </c>
      <c r="V537" s="403">
        <v>37.507699007352301</v>
      </c>
      <c r="W537" s="403">
        <v>0.96231996753608295</v>
      </c>
      <c r="X537" s="135" t="s">
        <v>254</v>
      </c>
    </row>
    <row r="538" spans="1:24" s="135" customFormat="1" ht="15" customHeight="1">
      <c r="A538" s="130" t="s">
        <v>5669</v>
      </c>
      <c r="B538" s="135" t="s">
        <v>871</v>
      </c>
      <c r="C538" s="135" t="s">
        <v>856</v>
      </c>
      <c r="D538" s="135" t="s">
        <v>790</v>
      </c>
      <c r="E538" s="135" t="s">
        <v>395</v>
      </c>
      <c r="F538" s="135">
        <v>50</v>
      </c>
      <c r="G538" s="135">
        <v>14.4</v>
      </c>
      <c r="H538" s="135" t="s">
        <v>250</v>
      </c>
      <c r="I538" s="135" t="s">
        <v>347</v>
      </c>
      <c r="K538" s="137"/>
      <c r="L538" s="141">
        <v>417.49845833333325</v>
      </c>
      <c r="M538" s="138">
        <v>18.010000000000002</v>
      </c>
      <c r="N538" s="140">
        <f t="shared" si="8"/>
        <v>31.855000000000004</v>
      </c>
      <c r="O538" s="135" t="s">
        <v>253</v>
      </c>
      <c r="P538" s="403">
        <v>36.286397830281899</v>
      </c>
      <c r="Q538" s="403">
        <v>36.644884799573397</v>
      </c>
      <c r="R538" s="403">
        <v>37.313156251869302</v>
      </c>
      <c r="S538" s="403">
        <v>38.451249181970802</v>
      </c>
      <c r="T538" s="403">
        <v>39.603222285673198</v>
      </c>
      <c r="U538" s="403">
        <v>40.257866078317399</v>
      </c>
      <c r="V538" s="403">
        <v>40.565753529885697</v>
      </c>
      <c r="W538" s="403">
        <v>1.1007242751472901</v>
      </c>
      <c r="X538" s="135" t="s">
        <v>257</v>
      </c>
    </row>
    <row r="539" spans="1:24" s="135" customFormat="1" ht="15" customHeight="1">
      <c r="A539" s="130" t="s">
        <v>5670</v>
      </c>
      <c r="B539" s="135" t="s">
        <v>872</v>
      </c>
      <c r="C539" s="135" t="s">
        <v>873</v>
      </c>
      <c r="D539" s="135" t="s">
        <v>790</v>
      </c>
      <c r="E539" s="135" t="s">
        <v>395</v>
      </c>
      <c r="F539" s="135">
        <v>50</v>
      </c>
      <c r="G539" s="135">
        <v>14.4</v>
      </c>
      <c r="H539" s="135" t="s">
        <v>250</v>
      </c>
      <c r="I539" s="135" t="s">
        <v>347</v>
      </c>
      <c r="K539" s="137"/>
      <c r="L539" s="141">
        <v>417.90191666666664</v>
      </c>
      <c r="M539" s="138">
        <v>18.5</v>
      </c>
      <c r="N539" s="140">
        <f t="shared" si="8"/>
        <v>29.650000000000006</v>
      </c>
      <c r="O539" s="135" t="s">
        <v>253</v>
      </c>
      <c r="P539" s="403">
        <v>34.485484953053401</v>
      </c>
      <c r="Q539" s="403">
        <v>34.799854700830998</v>
      </c>
      <c r="R539" s="403">
        <v>35.380808656575702</v>
      </c>
      <c r="S539" s="403">
        <v>36.417224565747802</v>
      </c>
      <c r="T539" s="403">
        <v>37.435534291122302</v>
      </c>
      <c r="U539" s="403">
        <v>38.031243085531599</v>
      </c>
      <c r="V539" s="403">
        <v>38.337257896949602</v>
      </c>
      <c r="W539" s="403">
        <v>0.98700012505453605</v>
      </c>
      <c r="X539" s="135" t="s">
        <v>254</v>
      </c>
    </row>
    <row r="540" spans="1:24" s="135" customFormat="1" ht="15" customHeight="1">
      <c r="A540" s="130" t="s">
        <v>5671</v>
      </c>
      <c r="B540" s="135" t="s">
        <v>874</v>
      </c>
      <c r="C540" s="135" t="s">
        <v>844</v>
      </c>
      <c r="D540" s="135" t="s">
        <v>790</v>
      </c>
      <c r="E540" s="135" t="s">
        <v>395</v>
      </c>
      <c r="F540" s="135">
        <v>50</v>
      </c>
      <c r="G540" s="135">
        <v>14.4</v>
      </c>
      <c r="H540" s="135" t="s">
        <v>250</v>
      </c>
      <c r="I540" s="135" t="s">
        <v>347</v>
      </c>
      <c r="K540" s="137"/>
      <c r="L540" s="141">
        <v>418.35799999999995</v>
      </c>
      <c r="M540" s="138">
        <v>19.28</v>
      </c>
      <c r="N540" s="140">
        <f t="shared" si="8"/>
        <v>26.14</v>
      </c>
      <c r="O540" s="135" t="s">
        <v>253</v>
      </c>
      <c r="P540" s="403">
        <v>31.469038609809701</v>
      </c>
      <c r="Q540" s="403">
        <v>31.748034093760701</v>
      </c>
      <c r="R540" s="403">
        <v>32.263023582657702</v>
      </c>
      <c r="S540" s="403">
        <v>33.121388674269198</v>
      </c>
      <c r="T540" s="403">
        <v>33.977279084530302</v>
      </c>
      <c r="U540" s="403">
        <v>34.509209837191896</v>
      </c>
      <c r="V540" s="403">
        <v>34.780561620418197</v>
      </c>
      <c r="W540" s="403">
        <v>0.83917365133946498</v>
      </c>
      <c r="X540" s="135" t="s">
        <v>254</v>
      </c>
    </row>
    <row r="541" spans="1:24" s="135" customFormat="1" ht="15" customHeight="1">
      <c r="A541" s="130" t="s">
        <v>5672</v>
      </c>
      <c r="B541" s="135" t="s">
        <v>875</v>
      </c>
      <c r="C541" s="135" t="s">
        <v>844</v>
      </c>
      <c r="D541" s="135" t="s">
        <v>790</v>
      </c>
      <c r="E541" s="135" t="s">
        <v>395</v>
      </c>
      <c r="F541" s="135">
        <v>50</v>
      </c>
      <c r="G541" s="135">
        <v>14.4</v>
      </c>
      <c r="H541" s="135" t="s">
        <v>250</v>
      </c>
      <c r="I541" s="135" t="s">
        <v>347</v>
      </c>
      <c r="K541" s="137"/>
      <c r="L541" s="141">
        <v>418.46324999999996</v>
      </c>
      <c r="M541" s="138">
        <v>18.59</v>
      </c>
      <c r="N541" s="140">
        <f t="shared" si="8"/>
        <v>29.245000000000005</v>
      </c>
      <c r="O541" s="135" t="s">
        <v>253</v>
      </c>
      <c r="P541" s="403">
        <v>34.0798151670853</v>
      </c>
      <c r="Q541" s="403">
        <v>34.420928483056599</v>
      </c>
      <c r="R541" s="403">
        <v>35.010100769094301</v>
      </c>
      <c r="S541" s="403">
        <v>36.034718203090499</v>
      </c>
      <c r="T541" s="403">
        <v>37.054672247840898</v>
      </c>
      <c r="U541" s="403">
        <v>37.643113710550899</v>
      </c>
      <c r="V541" s="403">
        <v>37.951201355626601</v>
      </c>
      <c r="W541" s="403">
        <v>0.98090530111498497</v>
      </c>
      <c r="X541" s="135" t="s">
        <v>254</v>
      </c>
    </row>
    <row r="542" spans="1:24" s="135" customFormat="1" ht="15" customHeight="1">
      <c r="A542" s="130" t="s">
        <v>5673</v>
      </c>
      <c r="B542" s="135" t="s">
        <v>876</v>
      </c>
      <c r="C542" s="135" t="s">
        <v>844</v>
      </c>
      <c r="D542" s="135" t="s">
        <v>790</v>
      </c>
      <c r="E542" s="135" t="s">
        <v>395</v>
      </c>
      <c r="F542" s="135">
        <v>50</v>
      </c>
      <c r="G542" s="135">
        <v>14.4</v>
      </c>
      <c r="H542" s="135" t="s">
        <v>250</v>
      </c>
      <c r="I542" s="135" t="s">
        <v>347</v>
      </c>
      <c r="K542" s="137"/>
      <c r="L542" s="141">
        <v>418.49833333333333</v>
      </c>
      <c r="M542" s="138">
        <v>18.43</v>
      </c>
      <c r="N542" s="140">
        <f t="shared" si="8"/>
        <v>29.965000000000003</v>
      </c>
      <c r="O542" s="135" t="s">
        <v>253</v>
      </c>
      <c r="P542" s="403">
        <v>34.737915218590899</v>
      </c>
      <c r="Q542" s="403">
        <v>35.031117668017799</v>
      </c>
      <c r="R542" s="403">
        <v>35.651214215228997</v>
      </c>
      <c r="S542" s="403">
        <v>36.699244175979501</v>
      </c>
      <c r="T542" s="403">
        <v>37.762573367841902</v>
      </c>
      <c r="U542" s="403">
        <v>38.356840300545301</v>
      </c>
      <c r="V542" s="403">
        <v>38.679771346863603</v>
      </c>
      <c r="W542" s="403">
        <v>1.01281472488241</v>
      </c>
      <c r="X542" s="135" t="s">
        <v>254</v>
      </c>
    </row>
    <row r="543" spans="1:24" s="135" customFormat="1" ht="15" customHeight="1">
      <c r="A543" s="130" t="s">
        <v>5674</v>
      </c>
      <c r="B543" s="135" t="s">
        <v>877</v>
      </c>
      <c r="C543" s="135" t="s">
        <v>844</v>
      </c>
      <c r="D543" s="135" t="s">
        <v>790</v>
      </c>
      <c r="E543" s="135" t="s">
        <v>395</v>
      </c>
      <c r="F543" s="135">
        <v>50</v>
      </c>
      <c r="G543" s="135">
        <v>14.4</v>
      </c>
      <c r="H543" s="135" t="s">
        <v>250</v>
      </c>
      <c r="I543" s="135" t="s">
        <v>347</v>
      </c>
      <c r="K543" s="137"/>
      <c r="L543" s="141">
        <v>418.55095833333331</v>
      </c>
      <c r="M543" s="138">
        <v>18.350000000000001</v>
      </c>
      <c r="N543" s="140">
        <f t="shared" si="8"/>
        <v>30.325000000000003</v>
      </c>
      <c r="O543" s="135" t="s">
        <v>261</v>
      </c>
      <c r="P543" s="403">
        <v>35.008642015008697</v>
      </c>
      <c r="Q543" s="403">
        <v>35.342327672701501</v>
      </c>
      <c r="R543" s="403">
        <v>35.979869842134498</v>
      </c>
      <c r="S543" s="403">
        <v>37.030661934812699</v>
      </c>
      <c r="T543" s="403">
        <v>38.091424933957001</v>
      </c>
      <c r="U543" s="403">
        <v>38.6999705827428</v>
      </c>
      <c r="V543" s="403">
        <v>38.987567341842002</v>
      </c>
      <c r="W543" s="403">
        <v>1.0165199286391999</v>
      </c>
      <c r="X543" s="135" t="s">
        <v>254</v>
      </c>
    </row>
    <row r="544" spans="1:24" s="135" customFormat="1" ht="15" customHeight="1">
      <c r="A544" s="130" t="s">
        <v>5675</v>
      </c>
      <c r="B544" s="135" t="s">
        <v>878</v>
      </c>
      <c r="C544" s="135" t="s">
        <v>844</v>
      </c>
      <c r="D544" s="135" t="s">
        <v>790</v>
      </c>
      <c r="E544" s="135" t="s">
        <v>395</v>
      </c>
      <c r="F544" s="135">
        <v>50</v>
      </c>
      <c r="G544" s="135">
        <v>14.4</v>
      </c>
      <c r="H544" s="135" t="s">
        <v>250</v>
      </c>
      <c r="I544" s="135" t="s">
        <v>347</v>
      </c>
      <c r="K544" s="137"/>
      <c r="L544" s="141">
        <v>418.65620833333332</v>
      </c>
      <c r="M544" s="138">
        <v>18.55</v>
      </c>
      <c r="N544" s="140">
        <f t="shared" si="8"/>
        <v>29.424999999999997</v>
      </c>
      <c r="O544" s="135" t="s">
        <v>253</v>
      </c>
      <c r="P544" s="403">
        <v>34.252675062556499</v>
      </c>
      <c r="Q544" s="403">
        <v>34.560716141281901</v>
      </c>
      <c r="R544" s="403">
        <v>35.176159738815898</v>
      </c>
      <c r="S544" s="403">
        <v>36.210052232109497</v>
      </c>
      <c r="T544" s="403">
        <v>37.2584796160426</v>
      </c>
      <c r="U544" s="403">
        <v>37.8649127392789</v>
      </c>
      <c r="V544" s="403">
        <v>38.170652743911099</v>
      </c>
      <c r="W544" s="403">
        <v>1.00118521034782</v>
      </c>
      <c r="X544" s="135" t="s">
        <v>254</v>
      </c>
    </row>
    <row r="545" spans="1:24" s="135" customFormat="1" ht="15" customHeight="1">
      <c r="A545" s="130" t="s">
        <v>5676</v>
      </c>
      <c r="B545" s="135" t="s">
        <v>879</v>
      </c>
      <c r="C545" s="135" t="s">
        <v>844</v>
      </c>
      <c r="D545" s="135" t="s">
        <v>790</v>
      </c>
      <c r="E545" s="135" t="s">
        <v>395</v>
      </c>
      <c r="F545" s="135">
        <v>50</v>
      </c>
      <c r="G545" s="135">
        <v>14.4</v>
      </c>
      <c r="H545" s="135" t="s">
        <v>250</v>
      </c>
      <c r="I545" s="135" t="s">
        <v>347</v>
      </c>
      <c r="K545" s="137"/>
      <c r="L545" s="141">
        <v>418.72637500000002</v>
      </c>
      <c r="M545" s="138">
        <v>19.190000000000001</v>
      </c>
      <c r="N545" s="140">
        <f t="shared" si="8"/>
        <v>26.545000000000002</v>
      </c>
      <c r="O545" s="135" t="s">
        <v>253</v>
      </c>
      <c r="P545" s="403">
        <v>31.851564193925299</v>
      </c>
      <c r="Q545" s="403">
        <v>32.093850635836802</v>
      </c>
      <c r="R545" s="403">
        <v>32.597636198692797</v>
      </c>
      <c r="S545" s="403">
        <v>33.494602437230199</v>
      </c>
      <c r="T545" s="403">
        <v>34.380791346961502</v>
      </c>
      <c r="U545" s="403">
        <v>34.8951497757716</v>
      </c>
      <c r="V545" s="403">
        <v>35.163093483965099</v>
      </c>
      <c r="W545" s="403">
        <v>0.85486831564057097</v>
      </c>
      <c r="X545" s="135" t="s">
        <v>254</v>
      </c>
    </row>
    <row r="546" spans="1:24" s="135" customFormat="1" ht="15" customHeight="1">
      <c r="A546" s="130" t="s">
        <v>5677</v>
      </c>
      <c r="B546" s="135" t="s">
        <v>880</v>
      </c>
      <c r="C546" s="135" t="s">
        <v>844</v>
      </c>
      <c r="D546" s="135" t="s">
        <v>790</v>
      </c>
      <c r="E546" s="135" t="s">
        <v>395</v>
      </c>
      <c r="F546" s="135">
        <v>50</v>
      </c>
      <c r="G546" s="135">
        <v>14.4</v>
      </c>
      <c r="H546" s="135" t="s">
        <v>250</v>
      </c>
      <c r="I546" s="135" t="s">
        <v>347</v>
      </c>
      <c r="K546" s="137"/>
      <c r="L546" s="141">
        <v>418.81408333333326</v>
      </c>
      <c r="M546" s="138">
        <v>17.79</v>
      </c>
      <c r="N546" s="140">
        <f t="shared" si="8"/>
        <v>32.845000000000013</v>
      </c>
      <c r="O546" s="135" t="s">
        <v>253</v>
      </c>
      <c r="P546" s="403">
        <v>37.185839396808397</v>
      </c>
      <c r="Q546" s="403">
        <v>37.549742106199702</v>
      </c>
      <c r="R546" s="403">
        <v>38.2195855333919</v>
      </c>
      <c r="S546" s="403">
        <v>39.415371485116502</v>
      </c>
      <c r="T546" s="403">
        <v>40.587060050150001</v>
      </c>
      <c r="U546" s="403">
        <v>41.2774233105646</v>
      </c>
      <c r="V546" s="403">
        <v>41.631057714421097</v>
      </c>
      <c r="W546" s="403">
        <v>1.1368022095414401</v>
      </c>
      <c r="X546" s="135" t="s">
        <v>254</v>
      </c>
    </row>
    <row r="547" spans="1:24" s="135" customFormat="1" ht="15" customHeight="1">
      <c r="A547" s="130" t="s">
        <v>5678</v>
      </c>
      <c r="B547" s="135" t="s">
        <v>881</v>
      </c>
      <c r="C547" s="135" t="s">
        <v>856</v>
      </c>
      <c r="D547" s="135" t="s">
        <v>790</v>
      </c>
      <c r="E547" s="135" t="s">
        <v>395</v>
      </c>
      <c r="F547" s="135">
        <v>50</v>
      </c>
      <c r="G547" s="135">
        <v>14.4</v>
      </c>
      <c r="H547" s="135" t="s">
        <v>250</v>
      </c>
      <c r="I547" s="135" t="s">
        <v>347</v>
      </c>
      <c r="K547" s="137"/>
      <c r="L547" s="141">
        <v>419.00704166666662</v>
      </c>
      <c r="M547" s="138">
        <v>17.489999999999998</v>
      </c>
      <c r="N547" s="140">
        <f t="shared" si="8"/>
        <v>34.195000000000007</v>
      </c>
      <c r="O547" s="135" t="s">
        <v>253</v>
      </c>
      <c r="P547" s="403">
        <v>38.291301655916897</v>
      </c>
      <c r="Q547" s="403">
        <v>38.675173471041802</v>
      </c>
      <c r="R547" s="403">
        <v>39.416191923392702</v>
      </c>
      <c r="S547" s="403">
        <v>40.670773326155199</v>
      </c>
      <c r="T547" s="403">
        <v>41.912941754254703</v>
      </c>
      <c r="U547" s="403">
        <v>42.665550688597001</v>
      </c>
      <c r="V547" s="403">
        <v>43.049722579539399</v>
      </c>
      <c r="W547" s="403">
        <v>1.2107878821690199</v>
      </c>
      <c r="X547" s="135" t="s">
        <v>254</v>
      </c>
    </row>
    <row r="548" spans="1:24" s="135" customFormat="1" ht="15" customHeight="1">
      <c r="A548" s="130" t="s">
        <v>5679</v>
      </c>
      <c r="B548" s="135" t="s">
        <v>882</v>
      </c>
      <c r="C548" s="135" t="s">
        <v>873</v>
      </c>
      <c r="D548" s="135" t="s">
        <v>790</v>
      </c>
      <c r="E548" s="135" t="s">
        <v>395</v>
      </c>
      <c r="F548" s="135">
        <v>50</v>
      </c>
      <c r="G548" s="135">
        <v>14.4</v>
      </c>
      <c r="H548" s="135" t="s">
        <v>250</v>
      </c>
      <c r="I548" s="135" t="s">
        <v>347</v>
      </c>
      <c r="K548" s="137"/>
      <c r="L548" s="141">
        <v>419.05966666666666</v>
      </c>
      <c r="M548" s="138">
        <v>18.13</v>
      </c>
      <c r="N548" s="140">
        <f t="shared" si="8"/>
        <v>31.315000000000012</v>
      </c>
      <c r="O548" s="135" t="s">
        <v>253</v>
      </c>
      <c r="P548" s="403">
        <v>35.818093504521698</v>
      </c>
      <c r="Q548" s="403">
        <v>36.183520876887798</v>
      </c>
      <c r="R548" s="403">
        <v>36.844827298536003</v>
      </c>
      <c r="S548" s="403">
        <v>37.972565589117302</v>
      </c>
      <c r="T548" s="403">
        <v>39.094989772082997</v>
      </c>
      <c r="U548" s="403">
        <v>39.739882758045802</v>
      </c>
      <c r="V548" s="403">
        <v>40.029027041688998</v>
      </c>
      <c r="W548" s="403">
        <v>1.07706090008168</v>
      </c>
      <c r="X548" s="135" t="s">
        <v>254</v>
      </c>
    </row>
    <row r="549" spans="1:24" s="135" customFormat="1" ht="15" customHeight="1">
      <c r="A549" s="130" t="s">
        <v>5680</v>
      </c>
      <c r="B549" s="135" t="s">
        <v>883</v>
      </c>
      <c r="C549" s="135" t="s">
        <v>856</v>
      </c>
      <c r="D549" s="135" t="s">
        <v>790</v>
      </c>
      <c r="E549" s="135" t="s">
        <v>406</v>
      </c>
      <c r="F549" s="135">
        <v>50</v>
      </c>
      <c r="G549" s="135">
        <v>14.4</v>
      </c>
      <c r="H549" s="135" t="s">
        <v>250</v>
      </c>
      <c r="I549" s="135" t="s">
        <v>347</v>
      </c>
      <c r="K549" s="137"/>
      <c r="L549" s="141">
        <v>419.09474999999998</v>
      </c>
      <c r="M549" s="138">
        <v>17.690000000000001</v>
      </c>
      <c r="N549" s="140">
        <f t="shared" si="8"/>
        <v>33.295000000000002</v>
      </c>
      <c r="O549" s="135" t="s">
        <v>253</v>
      </c>
      <c r="P549" s="403">
        <v>37.608238379306201</v>
      </c>
      <c r="Q549" s="403">
        <v>37.945169016210798</v>
      </c>
      <c r="R549" s="403">
        <v>38.644443369797997</v>
      </c>
      <c r="S549" s="403">
        <v>39.831673726703599</v>
      </c>
      <c r="T549" s="403">
        <v>41.030371593641803</v>
      </c>
      <c r="U549" s="403">
        <v>41.7321073525938</v>
      </c>
      <c r="V549" s="403">
        <v>42.087460567723802</v>
      </c>
      <c r="W549" s="403">
        <v>1.1516166669260901</v>
      </c>
      <c r="X549" s="135" t="s">
        <v>254</v>
      </c>
    </row>
    <row r="550" spans="1:24" s="135" customFormat="1" ht="15" customHeight="1">
      <c r="A550" s="130" t="s">
        <v>5681</v>
      </c>
      <c r="B550" s="135" t="s">
        <v>884</v>
      </c>
      <c r="C550" s="135" t="s">
        <v>844</v>
      </c>
      <c r="D550" s="135" t="s">
        <v>790</v>
      </c>
      <c r="E550" s="135" t="s">
        <v>395</v>
      </c>
      <c r="F550" s="135">
        <v>50</v>
      </c>
      <c r="G550" s="135">
        <v>14.4</v>
      </c>
      <c r="H550" s="135" t="s">
        <v>250</v>
      </c>
      <c r="I550" s="135" t="s">
        <v>347</v>
      </c>
      <c r="K550" s="137"/>
      <c r="L550" s="141">
        <v>419.12983333333329</v>
      </c>
      <c r="M550" s="138">
        <v>18.010000000000002</v>
      </c>
      <c r="N550" s="140">
        <f t="shared" si="8"/>
        <v>31.855000000000004</v>
      </c>
      <c r="O550" s="135" t="s">
        <v>253</v>
      </c>
      <c r="P550" s="403">
        <v>36.320705541053698</v>
      </c>
      <c r="Q550" s="403">
        <v>36.688564883857502</v>
      </c>
      <c r="R550" s="403">
        <v>37.378277722574303</v>
      </c>
      <c r="S550" s="403">
        <v>38.489959146076899</v>
      </c>
      <c r="T550" s="403">
        <v>39.631596143366998</v>
      </c>
      <c r="U550" s="403">
        <v>40.310615871821703</v>
      </c>
      <c r="V550" s="403">
        <v>40.677721745031597</v>
      </c>
      <c r="W550" s="403">
        <v>1.0992257221902699</v>
      </c>
      <c r="X550" s="135" t="s">
        <v>254</v>
      </c>
    </row>
    <row r="551" spans="1:24" s="135" customFormat="1" ht="15" customHeight="1">
      <c r="A551" s="130" t="s">
        <v>5682</v>
      </c>
      <c r="B551" s="135" t="s">
        <v>885</v>
      </c>
      <c r="C551" s="135" t="s">
        <v>856</v>
      </c>
      <c r="D551" s="135" t="s">
        <v>790</v>
      </c>
      <c r="E551" s="135" t="s">
        <v>395</v>
      </c>
      <c r="F551" s="135">
        <v>50</v>
      </c>
      <c r="G551" s="135">
        <v>14.4</v>
      </c>
      <c r="H551" s="135" t="s">
        <v>250</v>
      </c>
      <c r="I551" s="135" t="s">
        <v>347</v>
      </c>
      <c r="K551" s="137"/>
      <c r="L551" s="141">
        <v>419.14737500000001</v>
      </c>
      <c r="M551" s="138">
        <v>17.850000000000001</v>
      </c>
      <c r="N551" s="140">
        <f t="shared" si="8"/>
        <v>32.575000000000003</v>
      </c>
      <c r="O551" s="135" t="s">
        <v>253</v>
      </c>
      <c r="P551" s="403">
        <v>36.876580387898301</v>
      </c>
      <c r="Q551" s="403">
        <v>37.268201885460897</v>
      </c>
      <c r="R551" s="403">
        <v>37.947602064080399</v>
      </c>
      <c r="S551" s="403">
        <v>39.147465156698999</v>
      </c>
      <c r="T551" s="403">
        <v>40.322109386572897</v>
      </c>
      <c r="U551" s="403">
        <v>41.019326913886303</v>
      </c>
      <c r="V551" s="403">
        <v>41.361548669403497</v>
      </c>
      <c r="W551" s="403">
        <v>1.14161894532672</v>
      </c>
      <c r="X551" s="135" t="s">
        <v>254</v>
      </c>
    </row>
    <row r="552" spans="1:24" s="135" customFormat="1" ht="15" customHeight="1">
      <c r="A552" s="130" t="s">
        <v>5683</v>
      </c>
      <c r="B552" s="135" t="s">
        <v>886</v>
      </c>
      <c r="C552" s="135" t="s">
        <v>844</v>
      </c>
      <c r="D552" s="135" t="s">
        <v>790</v>
      </c>
      <c r="E552" s="135" t="s">
        <v>395</v>
      </c>
      <c r="F552" s="135">
        <v>50</v>
      </c>
      <c r="G552" s="135">
        <v>14.4</v>
      </c>
      <c r="H552" s="138" t="s">
        <v>887</v>
      </c>
      <c r="I552" s="135" t="s">
        <v>888</v>
      </c>
      <c r="K552" s="137"/>
      <c r="L552" s="141">
        <v>419.39496296296295</v>
      </c>
      <c r="M552" s="138">
        <v>17.829999999999998</v>
      </c>
      <c r="N552" s="140">
        <f t="shared" si="8"/>
        <v>32.66500000000002</v>
      </c>
      <c r="O552" s="135" t="s">
        <v>253</v>
      </c>
      <c r="P552" s="403">
        <v>36.970380678892099</v>
      </c>
      <c r="Q552" s="403">
        <v>37.324748256609297</v>
      </c>
      <c r="R552" s="403">
        <v>38.047819162802902</v>
      </c>
      <c r="S552" s="403">
        <v>39.2186181323273</v>
      </c>
      <c r="T552" s="403">
        <v>40.354522666699602</v>
      </c>
      <c r="U552" s="403">
        <v>41.087172053108802</v>
      </c>
      <c r="V552" s="403">
        <v>41.415016236089699</v>
      </c>
      <c r="W552" s="403">
        <v>1.13204098270663</v>
      </c>
      <c r="X552" s="135" t="s">
        <v>254</v>
      </c>
    </row>
    <row r="553" spans="1:24" s="135" customFormat="1" ht="15" customHeight="1">
      <c r="A553" s="130" t="s">
        <v>5684</v>
      </c>
      <c r="B553" s="135" t="s">
        <v>889</v>
      </c>
      <c r="C553" s="135" t="s">
        <v>844</v>
      </c>
      <c r="D553" s="135" t="s">
        <v>790</v>
      </c>
      <c r="E553" s="135" t="s">
        <v>395</v>
      </c>
      <c r="F553" s="135">
        <v>50</v>
      </c>
      <c r="G553" s="135">
        <v>14.4</v>
      </c>
      <c r="H553" s="138" t="s">
        <v>887</v>
      </c>
      <c r="I553" s="135" t="s">
        <v>888</v>
      </c>
      <c r="K553" s="137"/>
      <c r="L553" s="141">
        <v>419.57599999999996</v>
      </c>
      <c r="M553" s="138">
        <v>17.37</v>
      </c>
      <c r="N553" s="140">
        <f t="shared" si="8"/>
        <v>34.734999999999999</v>
      </c>
      <c r="O553" s="135" t="s">
        <v>253</v>
      </c>
      <c r="P553" s="403">
        <v>38.773330409291297</v>
      </c>
      <c r="Q553" s="403">
        <v>39.148599973612299</v>
      </c>
      <c r="R553" s="403">
        <v>39.900230244762199</v>
      </c>
      <c r="S553" s="403">
        <v>41.181479068088002</v>
      </c>
      <c r="T553" s="403">
        <v>42.482932927579398</v>
      </c>
      <c r="U553" s="403">
        <v>43.210663822286101</v>
      </c>
      <c r="V553" s="403">
        <v>43.580226985659202</v>
      </c>
      <c r="W553" s="403">
        <v>1.23802077898602</v>
      </c>
      <c r="X553" s="135" t="s">
        <v>254</v>
      </c>
    </row>
    <row r="554" spans="1:24" s="135" customFormat="1" ht="15" customHeight="1">
      <c r="A554" s="130" t="s">
        <v>5685</v>
      </c>
      <c r="B554" s="135" t="s">
        <v>890</v>
      </c>
      <c r="C554" s="135" t="s">
        <v>873</v>
      </c>
      <c r="D554" s="135" t="s">
        <v>790</v>
      </c>
      <c r="E554" s="135" t="s">
        <v>395</v>
      </c>
      <c r="F554" s="135">
        <v>50</v>
      </c>
      <c r="G554" s="135">
        <v>14.4</v>
      </c>
      <c r="H554" s="138" t="s">
        <v>887</v>
      </c>
      <c r="I554" s="135" t="s">
        <v>888</v>
      </c>
      <c r="K554" s="137"/>
      <c r="L554" s="141">
        <v>419.60385185185186</v>
      </c>
      <c r="M554" s="138">
        <v>18.5</v>
      </c>
      <c r="N554" s="140">
        <f t="shared" si="8"/>
        <v>29.650000000000006</v>
      </c>
      <c r="O554" s="135" t="s">
        <v>253</v>
      </c>
      <c r="P554" s="403">
        <v>34.443668695576797</v>
      </c>
      <c r="Q554" s="403">
        <v>34.776347696835799</v>
      </c>
      <c r="R554" s="403">
        <v>35.396312234852502</v>
      </c>
      <c r="S554" s="403">
        <v>36.422893509547897</v>
      </c>
      <c r="T554" s="403">
        <v>37.458069496332698</v>
      </c>
      <c r="U554" s="403">
        <v>38.048524939767297</v>
      </c>
      <c r="V554" s="403">
        <v>38.372537986834402</v>
      </c>
      <c r="W554" s="403">
        <v>0.99695987506148298</v>
      </c>
      <c r="X554" s="135" t="s">
        <v>254</v>
      </c>
    </row>
    <row r="555" spans="1:24" s="135" customFormat="1" ht="15" customHeight="1">
      <c r="A555" s="130" t="s">
        <v>5686</v>
      </c>
      <c r="B555" s="135" t="s">
        <v>891</v>
      </c>
      <c r="C555" s="135" t="s">
        <v>844</v>
      </c>
      <c r="D555" s="135" t="s">
        <v>790</v>
      </c>
      <c r="E555" s="135" t="s">
        <v>395</v>
      </c>
      <c r="F555" s="135">
        <v>50</v>
      </c>
      <c r="G555" s="135">
        <v>14.4</v>
      </c>
      <c r="H555" s="138" t="s">
        <v>887</v>
      </c>
      <c r="I555" s="135" t="s">
        <v>888</v>
      </c>
      <c r="K555" s="137"/>
      <c r="L555" s="141">
        <v>419.64562962962958</v>
      </c>
      <c r="M555" s="138">
        <v>17.14</v>
      </c>
      <c r="N555" s="140">
        <f t="shared" si="8"/>
        <v>35.77000000000001</v>
      </c>
      <c r="O555" s="135" t="s">
        <v>253</v>
      </c>
      <c r="P555" s="403">
        <v>39.621859441288201</v>
      </c>
      <c r="Q555" s="403">
        <v>40.067686685826203</v>
      </c>
      <c r="R555" s="403">
        <v>40.823022777989401</v>
      </c>
      <c r="S555" s="403">
        <v>42.155751189464397</v>
      </c>
      <c r="T555" s="403">
        <v>43.494851008013498</v>
      </c>
      <c r="U555" s="403">
        <v>44.268350859242403</v>
      </c>
      <c r="V555" s="403">
        <v>44.666529661060402</v>
      </c>
      <c r="W555" s="403">
        <v>1.28583227316641</v>
      </c>
      <c r="X555" s="135" t="s">
        <v>254</v>
      </c>
    </row>
    <row r="556" spans="1:24" s="135" customFormat="1" ht="15" customHeight="1">
      <c r="A556" s="130" t="s">
        <v>5687</v>
      </c>
      <c r="B556" s="135" t="s">
        <v>892</v>
      </c>
      <c r="C556" s="135" t="s">
        <v>844</v>
      </c>
      <c r="D556" s="135" t="s">
        <v>790</v>
      </c>
      <c r="E556" s="135" t="s">
        <v>395</v>
      </c>
      <c r="F556" s="135">
        <v>50</v>
      </c>
      <c r="G556" s="135">
        <v>14.4</v>
      </c>
      <c r="H556" s="138" t="s">
        <v>887</v>
      </c>
      <c r="I556" s="135" t="s">
        <v>888</v>
      </c>
      <c r="K556" s="137"/>
      <c r="L556" s="141">
        <v>419.75703703703698</v>
      </c>
      <c r="M556" s="138">
        <v>17.809999999999999</v>
      </c>
      <c r="N556" s="140">
        <f t="shared" si="8"/>
        <v>32.75500000000001</v>
      </c>
      <c r="O556" s="135" t="s">
        <v>253</v>
      </c>
      <c r="P556" s="403">
        <v>37.067763856455798</v>
      </c>
      <c r="Q556" s="403">
        <v>37.432667314988898</v>
      </c>
      <c r="R556" s="403">
        <v>38.109464186357201</v>
      </c>
      <c r="S556" s="403">
        <v>39.307402605950401</v>
      </c>
      <c r="T556" s="403">
        <v>40.5017765098886</v>
      </c>
      <c r="U556" s="403">
        <v>41.190077386435</v>
      </c>
      <c r="V556" s="403">
        <v>41.547311432927302</v>
      </c>
      <c r="W556" s="403">
        <v>1.14888014427929</v>
      </c>
      <c r="X556" s="135" t="s">
        <v>254</v>
      </c>
    </row>
    <row r="557" spans="1:24" s="135" customFormat="1" ht="15" customHeight="1">
      <c r="A557" s="130" t="s">
        <v>5688</v>
      </c>
      <c r="B557" s="135" t="s">
        <v>893</v>
      </c>
      <c r="C557" s="135" t="s">
        <v>844</v>
      </c>
      <c r="D557" s="135" t="s">
        <v>790</v>
      </c>
      <c r="E557" s="135" t="s">
        <v>395</v>
      </c>
      <c r="F557" s="135">
        <v>50</v>
      </c>
      <c r="G557" s="135">
        <v>14.4</v>
      </c>
      <c r="H557" s="138" t="s">
        <v>887</v>
      </c>
      <c r="I557" s="135" t="s">
        <v>888</v>
      </c>
      <c r="K557" s="137"/>
      <c r="L557" s="141">
        <v>419.89629629629627</v>
      </c>
      <c r="M557" s="138">
        <v>17.190000000000001</v>
      </c>
      <c r="N557" s="140">
        <f t="shared" si="8"/>
        <v>35.545000000000002</v>
      </c>
      <c r="O557" s="135" t="s">
        <v>261</v>
      </c>
      <c r="P557" s="403">
        <v>39.462445836231097</v>
      </c>
      <c r="Q557" s="403">
        <v>39.8489222452448</v>
      </c>
      <c r="R557" s="403">
        <v>40.6406178615755</v>
      </c>
      <c r="S557" s="403">
        <v>41.933643418419699</v>
      </c>
      <c r="T557" s="403">
        <v>43.246726185255802</v>
      </c>
      <c r="U557" s="403">
        <v>44.019423112921103</v>
      </c>
      <c r="V557" s="403">
        <v>44.394297378436697</v>
      </c>
      <c r="W557" s="403">
        <v>1.25733170102948</v>
      </c>
      <c r="X557" s="135" t="s">
        <v>254</v>
      </c>
    </row>
    <row r="558" spans="1:24" s="135" customFormat="1" ht="15" customHeight="1">
      <c r="A558" s="130" t="s">
        <v>5689</v>
      </c>
      <c r="B558" s="135" t="s">
        <v>894</v>
      </c>
      <c r="C558" s="135" t="s">
        <v>873</v>
      </c>
      <c r="D558" s="135" t="s">
        <v>790</v>
      </c>
      <c r="E558" s="135" t="s">
        <v>395</v>
      </c>
      <c r="F558" s="135">
        <v>50</v>
      </c>
      <c r="G558" s="135">
        <v>14.4</v>
      </c>
      <c r="H558" s="138" t="s">
        <v>887</v>
      </c>
      <c r="I558" s="135" t="s">
        <v>888</v>
      </c>
      <c r="K558" s="137"/>
      <c r="L558" s="141">
        <v>419.97985185185183</v>
      </c>
      <c r="M558" s="138">
        <v>17.64</v>
      </c>
      <c r="N558" s="140">
        <f t="shared" si="8"/>
        <v>33.52000000000001</v>
      </c>
      <c r="O558" s="135" t="s">
        <v>253</v>
      </c>
      <c r="P558" s="403">
        <v>37.796883558715997</v>
      </c>
      <c r="Q558" s="403">
        <v>38.127524091620302</v>
      </c>
      <c r="R558" s="403">
        <v>38.818314387999699</v>
      </c>
      <c r="S558" s="403">
        <v>40.041162827935302</v>
      </c>
      <c r="T558" s="403">
        <v>41.264641183533499</v>
      </c>
      <c r="U558" s="403">
        <v>41.936163993256301</v>
      </c>
      <c r="V558" s="403">
        <v>42.315256099956599</v>
      </c>
      <c r="W558" s="403">
        <v>1.1643350983608201</v>
      </c>
      <c r="X558" s="135" t="s">
        <v>254</v>
      </c>
    </row>
    <row r="559" spans="1:24" s="135" customFormat="1" ht="15" customHeight="1">
      <c r="A559" s="130" t="s">
        <v>5690</v>
      </c>
      <c r="B559" s="135" t="s">
        <v>895</v>
      </c>
      <c r="C559" s="135" t="s">
        <v>873</v>
      </c>
      <c r="D559" s="135" t="s">
        <v>790</v>
      </c>
      <c r="E559" s="135" t="s">
        <v>395</v>
      </c>
      <c r="F559" s="135">
        <v>50</v>
      </c>
      <c r="G559" s="135">
        <v>14.4</v>
      </c>
      <c r="H559" s="138" t="s">
        <v>887</v>
      </c>
      <c r="I559" s="135" t="s">
        <v>888</v>
      </c>
      <c r="K559" s="137"/>
      <c r="L559" s="141">
        <v>420.04948148148151</v>
      </c>
      <c r="M559" s="138">
        <v>17.71</v>
      </c>
      <c r="N559" s="140">
        <f t="shared" si="8"/>
        <v>33.204999999999998</v>
      </c>
      <c r="O559" s="135" t="s">
        <v>253</v>
      </c>
      <c r="P559" s="403">
        <v>37.474263448545599</v>
      </c>
      <c r="Q559" s="403">
        <v>37.821761166478296</v>
      </c>
      <c r="R559" s="403">
        <v>38.540826425293801</v>
      </c>
      <c r="S559" s="403">
        <v>39.732487230767497</v>
      </c>
      <c r="T559" s="403">
        <v>40.936004429881699</v>
      </c>
      <c r="U559" s="403">
        <v>41.6321411883347</v>
      </c>
      <c r="V559" s="403">
        <v>42.000193236725302</v>
      </c>
      <c r="W559" s="403">
        <v>1.1599284273997199</v>
      </c>
      <c r="X559" s="135" t="s">
        <v>254</v>
      </c>
    </row>
    <row r="560" spans="1:24" s="135" customFormat="1" ht="15" customHeight="1">
      <c r="A560" s="130" t="s">
        <v>5691</v>
      </c>
      <c r="B560" s="135" t="s">
        <v>896</v>
      </c>
      <c r="C560" s="135" t="s">
        <v>844</v>
      </c>
      <c r="D560" s="135" t="s">
        <v>790</v>
      </c>
      <c r="E560" s="135" t="s">
        <v>395</v>
      </c>
      <c r="F560" s="135">
        <v>50</v>
      </c>
      <c r="G560" s="135">
        <v>14.4</v>
      </c>
      <c r="H560" s="138" t="s">
        <v>887</v>
      </c>
      <c r="I560" s="135" t="s">
        <v>888</v>
      </c>
      <c r="K560" s="137"/>
      <c r="L560" s="141">
        <v>420.04948148148151</v>
      </c>
      <c r="M560" s="138">
        <v>17.13</v>
      </c>
      <c r="N560" s="140">
        <f t="shared" si="8"/>
        <v>35.815000000000012</v>
      </c>
      <c r="O560" s="135" t="s">
        <v>253</v>
      </c>
      <c r="P560" s="403">
        <v>39.682421578531603</v>
      </c>
      <c r="Q560" s="403">
        <v>40.103602747140002</v>
      </c>
      <c r="R560" s="403">
        <v>40.862907899565997</v>
      </c>
      <c r="S560" s="403">
        <v>42.189685086431098</v>
      </c>
      <c r="T560" s="403">
        <v>43.530426312406597</v>
      </c>
      <c r="U560" s="403">
        <v>44.2842644365914</v>
      </c>
      <c r="V560" s="403">
        <v>44.752747936272101</v>
      </c>
      <c r="W560" s="403">
        <v>1.2846631562386699</v>
      </c>
      <c r="X560" s="135" t="s">
        <v>254</v>
      </c>
    </row>
    <row r="561" spans="1:24" s="135" customFormat="1" ht="15" customHeight="1">
      <c r="A561" s="130" t="s">
        <v>5692</v>
      </c>
      <c r="B561" s="135" t="s">
        <v>897</v>
      </c>
      <c r="C561" s="135" t="s">
        <v>844</v>
      </c>
      <c r="D561" s="135" t="s">
        <v>790</v>
      </c>
      <c r="E561" s="135" t="s">
        <v>395</v>
      </c>
      <c r="F561" s="135">
        <v>50</v>
      </c>
      <c r="G561" s="135">
        <v>14.4</v>
      </c>
      <c r="H561" s="138" t="s">
        <v>887</v>
      </c>
      <c r="I561" s="135" t="s">
        <v>888</v>
      </c>
      <c r="K561" s="137"/>
      <c r="L561" s="141">
        <v>420.13303703703707</v>
      </c>
      <c r="M561" s="138">
        <v>17.13</v>
      </c>
      <c r="N561" s="140">
        <f t="shared" si="8"/>
        <v>35.815000000000012</v>
      </c>
      <c r="O561" s="135" t="s">
        <v>253</v>
      </c>
      <c r="P561" s="403">
        <v>39.6880380913096</v>
      </c>
      <c r="Q561" s="403">
        <v>40.101114612032802</v>
      </c>
      <c r="R561" s="403">
        <v>40.856141176776099</v>
      </c>
      <c r="S561" s="403">
        <v>42.185799541424899</v>
      </c>
      <c r="T561" s="403">
        <v>43.510713729168302</v>
      </c>
      <c r="U561" s="403">
        <v>44.257291797531501</v>
      </c>
      <c r="V561" s="403">
        <v>44.670917727078603</v>
      </c>
      <c r="W561" s="403">
        <v>1.2698097657313501</v>
      </c>
      <c r="X561" s="135" t="s">
        <v>254</v>
      </c>
    </row>
    <row r="562" spans="1:24" s="135" customFormat="1" ht="15" customHeight="1">
      <c r="A562" s="130" t="s">
        <v>5693</v>
      </c>
      <c r="B562" s="135" t="s">
        <v>898</v>
      </c>
      <c r="C562" s="135" t="s">
        <v>844</v>
      </c>
      <c r="D562" s="135" t="s">
        <v>790</v>
      </c>
      <c r="E562" s="135" t="s">
        <v>395</v>
      </c>
      <c r="F562" s="135">
        <v>50</v>
      </c>
      <c r="G562" s="135">
        <v>14.4</v>
      </c>
      <c r="H562" s="138" t="s">
        <v>887</v>
      </c>
      <c r="I562" s="135" t="s">
        <v>888</v>
      </c>
      <c r="K562" s="137"/>
      <c r="L562" s="141">
        <v>420.23051851851852</v>
      </c>
      <c r="M562" s="138">
        <v>17.64</v>
      </c>
      <c r="N562" s="140">
        <f t="shared" si="8"/>
        <v>33.52000000000001</v>
      </c>
      <c r="O562" s="135" t="s">
        <v>253</v>
      </c>
      <c r="P562" s="403">
        <v>37.7635077478146</v>
      </c>
      <c r="Q562" s="403">
        <v>38.134963160711401</v>
      </c>
      <c r="R562" s="403">
        <v>38.838247119871397</v>
      </c>
      <c r="S562" s="403">
        <v>40.052509883671398</v>
      </c>
      <c r="T562" s="403">
        <v>41.260871844326701</v>
      </c>
      <c r="U562" s="403">
        <v>41.984016352035503</v>
      </c>
      <c r="V562" s="403">
        <v>42.381386902853599</v>
      </c>
      <c r="W562" s="403">
        <v>1.1737358356696399</v>
      </c>
      <c r="X562" s="135" t="s">
        <v>254</v>
      </c>
    </row>
    <row r="563" spans="1:24" s="135" customFormat="1" ht="15" customHeight="1">
      <c r="A563" s="130" t="s">
        <v>5694</v>
      </c>
      <c r="B563" s="135" t="s">
        <v>899</v>
      </c>
      <c r="C563" s="135" t="s">
        <v>844</v>
      </c>
      <c r="D563" s="135" t="s">
        <v>790</v>
      </c>
      <c r="E563" s="135" t="s">
        <v>395</v>
      </c>
      <c r="F563" s="135">
        <v>50</v>
      </c>
      <c r="G563" s="135">
        <v>14.4</v>
      </c>
      <c r="H563" s="138" t="s">
        <v>887</v>
      </c>
      <c r="I563" s="135" t="s">
        <v>888</v>
      </c>
      <c r="K563" s="137"/>
      <c r="L563" s="141">
        <v>420.27229629629625</v>
      </c>
      <c r="M563" s="138">
        <v>17.18</v>
      </c>
      <c r="N563" s="140">
        <f t="shared" si="8"/>
        <v>35.590000000000003</v>
      </c>
      <c r="O563" s="135" t="s">
        <v>253</v>
      </c>
      <c r="P563" s="403">
        <v>39.512318319917398</v>
      </c>
      <c r="Q563" s="403">
        <v>39.881989429890503</v>
      </c>
      <c r="R563" s="403">
        <v>40.655409886426902</v>
      </c>
      <c r="S563" s="403">
        <v>41.988209623019699</v>
      </c>
      <c r="T563" s="403">
        <v>43.329809555556103</v>
      </c>
      <c r="U563" s="403">
        <v>44.079885362882699</v>
      </c>
      <c r="V563" s="403">
        <v>44.467505552226797</v>
      </c>
      <c r="W563" s="403">
        <v>1.2778878286359601</v>
      </c>
      <c r="X563" s="135" t="s">
        <v>254</v>
      </c>
    </row>
    <row r="564" spans="1:24" s="135" customFormat="1" ht="15" customHeight="1">
      <c r="A564" s="130" t="s">
        <v>5695</v>
      </c>
      <c r="B564" s="135" t="s">
        <v>900</v>
      </c>
      <c r="C564" s="135" t="s">
        <v>844</v>
      </c>
      <c r="D564" s="135" t="s">
        <v>790</v>
      </c>
      <c r="E564" s="135" t="s">
        <v>395</v>
      </c>
      <c r="F564" s="135">
        <v>50</v>
      </c>
      <c r="G564" s="135">
        <v>14.4</v>
      </c>
      <c r="H564" s="138" t="s">
        <v>887</v>
      </c>
      <c r="I564" s="135" t="s">
        <v>888</v>
      </c>
      <c r="K564" s="137"/>
      <c r="L564" s="141">
        <v>420.50903703703705</v>
      </c>
      <c r="M564" s="138">
        <v>17.440000000000001</v>
      </c>
      <c r="N564" s="140">
        <f t="shared" si="8"/>
        <v>34.42</v>
      </c>
      <c r="O564" s="135" t="s">
        <v>253</v>
      </c>
      <c r="P564" s="403">
        <v>38.453131574349001</v>
      </c>
      <c r="Q564" s="403">
        <v>38.831828836916003</v>
      </c>
      <c r="R564" s="403">
        <v>39.593692919712801</v>
      </c>
      <c r="S564" s="403">
        <v>40.873957996817197</v>
      </c>
      <c r="T564" s="403">
        <v>42.169794939108499</v>
      </c>
      <c r="U564" s="403">
        <v>42.901759177248401</v>
      </c>
      <c r="V564" s="403">
        <v>43.250638700106201</v>
      </c>
      <c r="W564" s="403">
        <v>1.23269290638227</v>
      </c>
      <c r="X564" s="135" t="s">
        <v>254</v>
      </c>
    </row>
    <row r="565" spans="1:24" s="135" customFormat="1" ht="15" customHeight="1">
      <c r="A565" s="130" t="s">
        <v>5696</v>
      </c>
      <c r="B565" s="135" t="s">
        <v>901</v>
      </c>
      <c r="C565" s="135" t="s">
        <v>844</v>
      </c>
      <c r="D565" s="135" t="s">
        <v>790</v>
      </c>
      <c r="E565" s="135" t="s">
        <v>395</v>
      </c>
      <c r="F565" s="135">
        <v>50</v>
      </c>
      <c r="G565" s="135">
        <v>14.4</v>
      </c>
      <c r="H565" s="138" t="s">
        <v>887</v>
      </c>
      <c r="I565" s="135" t="s">
        <v>888</v>
      </c>
      <c r="K565" s="137"/>
      <c r="L565" s="141">
        <v>420.67614814814812</v>
      </c>
      <c r="M565" s="138">
        <v>17.14</v>
      </c>
      <c r="N565" s="140">
        <f t="shared" si="8"/>
        <v>35.77000000000001</v>
      </c>
      <c r="O565" s="135" t="s">
        <v>253</v>
      </c>
      <c r="P565" s="403">
        <v>39.704015182745202</v>
      </c>
      <c r="Q565" s="403">
        <v>40.059091089169399</v>
      </c>
      <c r="R565" s="403">
        <v>40.8175735936709</v>
      </c>
      <c r="S565" s="403">
        <v>42.134439163513903</v>
      </c>
      <c r="T565" s="403">
        <v>43.452365405566503</v>
      </c>
      <c r="U565" s="403">
        <v>44.216274126116701</v>
      </c>
      <c r="V565" s="403">
        <v>44.620308470346998</v>
      </c>
      <c r="W565" s="403">
        <v>1.26553554523594</v>
      </c>
      <c r="X565" s="135" t="s">
        <v>254</v>
      </c>
    </row>
    <row r="566" spans="1:24" s="135" customFormat="1" ht="15" customHeight="1">
      <c r="A566" s="130" t="s">
        <v>5697</v>
      </c>
      <c r="B566" s="135" t="s">
        <v>902</v>
      </c>
      <c r="C566" s="135" t="s">
        <v>844</v>
      </c>
      <c r="D566" s="135" t="s">
        <v>790</v>
      </c>
      <c r="E566" s="135" t="s">
        <v>395</v>
      </c>
      <c r="F566" s="135">
        <v>50</v>
      </c>
      <c r="G566" s="135">
        <v>14.4</v>
      </c>
      <c r="H566" s="138" t="s">
        <v>887</v>
      </c>
      <c r="I566" s="135" t="s">
        <v>888</v>
      </c>
      <c r="K566" s="137"/>
      <c r="L566" s="141">
        <v>420.75970370370368</v>
      </c>
      <c r="M566" s="138">
        <v>17.43</v>
      </c>
      <c r="N566" s="140">
        <f t="shared" si="8"/>
        <v>34.465000000000003</v>
      </c>
      <c r="O566" s="135" t="s">
        <v>253</v>
      </c>
      <c r="P566" s="403">
        <v>38.577709386880201</v>
      </c>
      <c r="Q566" s="403">
        <v>38.940960912970503</v>
      </c>
      <c r="R566" s="403">
        <v>39.668363430289801</v>
      </c>
      <c r="S566" s="403">
        <v>40.9180254353655</v>
      </c>
      <c r="T566" s="403">
        <v>42.1511402391505</v>
      </c>
      <c r="U566" s="403">
        <v>42.917205404475602</v>
      </c>
      <c r="V566" s="403">
        <v>43.286333172468801</v>
      </c>
      <c r="W566" s="403">
        <v>1.20444159116192</v>
      </c>
      <c r="X566" s="135" t="s">
        <v>254</v>
      </c>
    </row>
    <row r="567" spans="1:24" s="135" customFormat="1" ht="15" customHeight="1">
      <c r="A567" s="130" t="s">
        <v>5698</v>
      </c>
      <c r="B567" s="135" t="s">
        <v>903</v>
      </c>
      <c r="C567" s="135" t="s">
        <v>844</v>
      </c>
      <c r="D567" s="135" t="s">
        <v>790</v>
      </c>
      <c r="E567" s="135" t="s">
        <v>395</v>
      </c>
      <c r="F567" s="135">
        <v>50</v>
      </c>
      <c r="G567" s="135">
        <v>14.4</v>
      </c>
      <c r="H567" s="138" t="s">
        <v>887</v>
      </c>
      <c r="I567" s="135" t="s">
        <v>888</v>
      </c>
      <c r="K567" s="137"/>
      <c r="L567" s="141">
        <v>420.77362962962962</v>
      </c>
      <c r="M567" s="138">
        <v>16.79</v>
      </c>
      <c r="N567" s="140">
        <f t="shared" si="8"/>
        <v>37.345000000000013</v>
      </c>
      <c r="O567" s="135" t="s">
        <v>253</v>
      </c>
      <c r="P567" s="403">
        <v>40.923541703858703</v>
      </c>
      <c r="Q567" s="403">
        <v>41.378033473525498</v>
      </c>
      <c r="R567" s="403">
        <v>42.235445409056403</v>
      </c>
      <c r="S567" s="403">
        <v>43.615900390897401</v>
      </c>
      <c r="T567" s="403">
        <v>45.0284896904137</v>
      </c>
      <c r="U567" s="403">
        <v>45.8238513201334</v>
      </c>
      <c r="V567" s="403">
        <v>46.212811068724498</v>
      </c>
      <c r="W567" s="403">
        <v>1.3527578622418199</v>
      </c>
      <c r="X567" s="135" t="s">
        <v>254</v>
      </c>
    </row>
    <row r="568" spans="1:24" s="135" customFormat="1" ht="15" customHeight="1">
      <c r="A568" s="130" t="s">
        <v>5699</v>
      </c>
      <c r="B568" s="135" t="s">
        <v>904</v>
      </c>
      <c r="C568" s="135" t="s">
        <v>844</v>
      </c>
      <c r="D568" s="135" t="s">
        <v>790</v>
      </c>
      <c r="E568" s="135" t="s">
        <v>395</v>
      </c>
      <c r="F568" s="135">
        <v>50</v>
      </c>
      <c r="G568" s="135">
        <v>14.4</v>
      </c>
      <c r="H568" s="138" t="s">
        <v>887</v>
      </c>
      <c r="I568" s="135" t="s">
        <v>888</v>
      </c>
      <c r="K568" s="137"/>
      <c r="L568" s="141">
        <v>420.89896296296297</v>
      </c>
      <c r="M568" s="138">
        <v>16.829999999999998</v>
      </c>
      <c r="N568" s="140">
        <f t="shared" si="8"/>
        <v>37.16500000000002</v>
      </c>
      <c r="O568" s="135" t="s">
        <v>253</v>
      </c>
      <c r="P568" s="403">
        <v>40.9200106865609</v>
      </c>
      <c r="Q568" s="403">
        <v>41.302434245065299</v>
      </c>
      <c r="R568" s="403">
        <v>42.103660343956001</v>
      </c>
      <c r="S568" s="403">
        <v>43.4673803598589</v>
      </c>
      <c r="T568" s="403">
        <v>44.839319564963503</v>
      </c>
      <c r="U568" s="403">
        <v>45.595906929608901</v>
      </c>
      <c r="V568" s="403">
        <v>46.069375996600797</v>
      </c>
      <c r="W568" s="403">
        <v>1.31409314136377</v>
      </c>
      <c r="X568" s="135" t="s">
        <v>254</v>
      </c>
    </row>
    <row r="569" spans="1:24" s="135" customFormat="1" ht="15" customHeight="1">
      <c r="A569" s="130" t="s">
        <v>5700</v>
      </c>
      <c r="B569" s="135" t="s">
        <v>905</v>
      </c>
      <c r="C569" s="135" t="s">
        <v>844</v>
      </c>
      <c r="D569" s="135" t="s">
        <v>790</v>
      </c>
      <c r="E569" s="135" t="s">
        <v>395</v>
      </c>
      <c r="F569" s="135">
        <v>50</v>
      </c>
      <c r="G569" s="135">
        <v>14.4</v>
      </c>
      <c r="H569" s="138" t="s">
        <v>887</v>
      </c>
      <c r="I569" s="135" t="s">
        <v>888</v>
      </c>
      <c r="K569" s="137"/>
      <c r="L569" s="141">
        <v>421.1496296296296</v>
      </c>
      <c r="M569" s="138">
        <v>16.989999999999998</v>
      </c>
      <c r="N569" s="140">
        <f t="shared" si="8"/>
        <v>36.445000000000007</v>
      </c>
      <c r="O569" s="135" t="s">
        <v>253</v>
      </c>
      <c r="P569" s="403">
        <v>40.157824019405503</v>
      </c>
      <c r="Q569" s="403">
        <v>40.6086122713183</v>
      </c>
      <c r="R569" s="403">
        <v>41.399705175095797</v>
      </c>
      <c r="S569" s="403">
        <v>42.7660634410719</v>
      </c>
      <c r="T569" s="403">
        <v>44.108167154041503</v>
      </c>
      <c r="U569" s="403">
        <v>44.902614743167497</v>
      </c>
      <c r="V569" s="403">
        <v>45.323654187198301</v>
      </c>
      <c r="W569" s="403">
        <v>1.3115452234953</v>
      </c>
      <c r="X569" s="135" t="s">
        <v>254</v>
      </c>
    </row>
    <row r="570" spans="1:24" s="135" customFormat="1" ht="15" customHeight="1">
      <c r="A570" s="130" t="s">
        <v>5701</v>
      </c>
      <c r="B570" s="135" t="s">
        <v>906</v>
      </c>
      <c r="C570" s="135" t="s">
        <v>844</v>
      </c>
      <c r="D570" s="135" t="s">
        <v>790</v>
      </c>
      <c r="E570" s="135" t="s">
        <v>395</v>
      </c>
      <c r="F570" s="135">
        <v>50</v>
      </c>
      <c r="G570" s="135">
        <v>14.4</v>
      </c>
      <c r="H570" s="138" t="s">
        <v>887</v>
      </c>
      <c r="I570" s="135" t="s">
        <v>888</v>
      </c>
      <c r="K570" s="137"/>
      <c r="L570" s="141">
        <v>421.27496296296295</v>
      </c>
      <c r="M570" s="138">
        <v>16.63</v>
      </c>
      <c r="N570" s="140">
        <f t="shared" si="8"/>
        <v>38.065000000000012</v>
      </c>
      <c r="O570" s="135" t="s">
        <v>253</v>
      </c>
      <c r="P570" s="403">
        <v>41.638234107861003</v>
      </c>
      <c r="Q570" s="403">
        <v>42.050835759927502</v>
      </c>
      <c r="R570" s="403">
        <v>42.882879997853003</v>
      </c>
      <c r="S570" s="403">
        <v>44.321226952797801</v>
      </c>
      <c r="T570" s="403">
        <v>45.759868482073401</v>
      </c>
      <c r="U570" s="403">
        <v>46.584453460577798</v>
      </c>
      <c r="V570" s="403">
        <v>47.068616480212</v>
      </c>
      <c r="W570" s="403">
        <v>1.38731783971232</v>
      </c>
      <c r="X570" s="135" t="s">
        <v>254</v>
      </c>
    </row>
    <row r="571" spans="1:24" s="135" customFormat="1" ht="15" customHeight="1">
      <c r="A571" s="130" t="s">
        <v>5702</v>
      </c>
      <c r="B571" s="135" t="s">
        <v>907</v>
      </c>
      <c r="C571" s="135" t="s">
        <v>844</v>
      </c>
      <c r="D571" s="135" t="s">
        <v>790</v>
      </c>
      <c r="E571" s="135" t="s">
        <v>395</v>
      </c>
      <c r="F571" s="135">
        <v>50</v>
      </c>
      <c r="G571" s="135">
        <v>14.4</v>
      </c>
      <c r="H571" s="138" t="s">
        <v>887</v>
      </c>
      <c r="I571" s="135" t="s">
        <v>888</v>
      </c>
      <c r="K571" s="137"/>
      <c r="L571" s="141">
        <v>421.40029629629629</v>
      </c>
      <c r="M571" s="138">
        <v>17.05</v>
      </c>
      <c r="N571" s="140">
        <f t="shared" si="8"/>
        <v>36.174999999999997</v>
      </c>
      <c r="O571" s="135" t="s">
        <v>253</v>
      </c>
      <c r="P571" s="403">
        <v>39.997651286183498</v>
      </c>
      <c r="Q571" s="403">
        <v>40.420907380252103</v>
      </c>
      <c r="R571" s="403">
        <v>41.181054301673903</v>
      </c>
      <c r="S571" s="403">
        <v>42.519200206129803</v>
      </c>
      <c r="T571" s="403">
        <v>43.8307085299394</v>
      </c>
      <c r="U571" s="403">
        <v>44.649683959090702</v>
      </c>
      <c r="V571" s="403">
        <v>45.054665126300399</v>
      </c>
      <c r="W571" s="403">
        <v>1.28540870888795</v>
      </c>
      <c r="X571" s="135" t="s">
        <v>254</v>
      </c>
    </row>
    <row r="572" spans="1:24" s="135" customFormat="1" ht="15" customHeight="1">
      <c r="A572" s="130" t="s">
        <v>5703</v>
      </c>
      <c r="B572" s="135" t="s">
        <v>908</v>
      </c>
      <c r="C572" s="135" t="s">
        <v>844</v>
      </c>
      <c r="D572" s="135" t="s">
        <v>790</v>
      </c>
      <c r="E572" s="135" t="s">
        <v>395</v>
      </c>
      <c r="F572" s="135">
        <v>50</v>
      </c>
      <c r="G572" s="135">
        <v>14.4</v>
      </c>
      <c r="H572" s="138" t="s">
        <v>887</v>
      </c>
      <c r="I572" s="135" t="s">
        <v>888</v>
      </c>
      <c r="K572" s="137"/>
      <c r="L572" s="141">
        <v>421.51170370370374</v>
      </c>
      <c r="M572" s="138">
        <v>17.170000000000002</v>
      </c>
      <c r="N572" s="140">
        <f t="shared" si="8"/>
        <v>35.634999999999991</v>
      </c>
      <c r="O572" s="135" t="s">
        <v>253</v>
      </c>
      <c r="P572" s="403">
        <v>39.495578816642599</v>
      </c>
      <c r="Q572" s="403">
        <v>39.884916978975902</v>
      </c>
      <c r="R572" s="403">
        <v>40.686232151272897</v>
      </c>
      <c r="S572" s="403">
        <v>42.007028116773803</v>
      </c>
      <c r="T572" s="403">
        <v>43.319208069509799</v>
      </c>
      <c r="U572" s="403">
        <v>44.111069815219501</v>
      </c>
      <c r="V572" s="403">
        <v>44.496104547620398</v>
      </c>
      <c r="W572" s="403">
        <v>1.2701101678890001</v>
      </c>
      <c r="X572" s="135" t="s">
        <v>254</v>
      </c>
    </row>
    <row r="573" spans="1:24" s="135" customFormat="1" ht="15" customHeight="1">
      <c r="A573" s="130" t="s">
        <v>5704</v>
      </c>
      <c r="B573" s="135" t="s">
        <v>909</v>
      </c>
      <c r="C573" s="135" t="s">
        <v>844</v>
      </c>
      <c r="D573" s="135" t="s">
        <v>790</v>
      </c>
      <c r="E573" s="135" t="s">
        <v>395</v>
      </c>
      <c r="F573" s="135">
        <v>50</v>
      </c>
      <c r="G573" s="135">
        <v>14.4</v>
      </c>
      <c r="H573" s="138" t="s">
        <v>887</v>
      </c>
      <c r="I573" s="135" t="s">
        <v>888</v>
      </c>
      <c r="K573" s="137"/>
      <c r="L573" s="141">
        <v>421.63703703703703</v>
      </c>
      <c r="M573" s="138">
        <v>17.11</v>
      </c>
      <c r="N573" s="140">
        <f t="shared" si="8"/>
        <v>35.905000000000001</v>
      </c>
      <c r="O573" s="135" t="s">
        <v>253</v>
      </c>
      <c r="P573" s="403">
        <v>39.788845683158598</v>
      </c>
      <c r="Q573" s="403">
        <v>40.2129714739687</v>
      </c>
      <c r="R573" s="403">
        <v>40.985685231980803</v>
      </c>
      <c r="S573" s="403">
        <v>42.280950236262001</v>
      </c>
      <c r="T573" s="403">
        <v>43.581065323285799</v>
      </c>
      <c r="U573" s="403">
        <v>44.3808006981224</v>
      </c>
      <c r="V573" s="403">
        <v>44.785840373934001</v>
      </c>
      <c r="W573" s="403">
        <v>1.2698754954461899</v>
      </c>
      <c r="X573" s="135" t="s">
        <v>254</v>
      </c>
    </row>
    <row r="574" spans="1:24" s="135" customFormat="1" ht="15" customHeight="1">
      <c r="A574" s="130" t="s">
        <v>5705</v>
      </c>
      <c r="B574" s="135" t="s">
        <v>910</v>
      </c>
      <c r="C574" s="135" t="s">
        <v>844</v>
      </c>
      <c r="D574" s="135" t="s">
        <v>790</v>
      </c>
      <c r="E574" s="135" t="s">
        <v>395</v>
      </c>
      <c r="F574" s="135">
        <v>50</v>
      </c>
      <c r="G574" s="135">
        <v>14.4</v>
      </c>
      <c r="H574" s="138" t="s">
        <v>887</v>
      </c>
      <c r="I574" s="135" t="s">
        <v>888</v>
      </c>
      <c r="K574" s="137"/>
      <c r="L574" s="141">
        <v>421.73451851851848</v>
      </c>
      <c r="M574" s="138">
        <v>17.23</v>
      </c>
      <c r="N574" s="140">
        <f t="shared" si="8"/>
        <v>35.365000000000009</v>
      </c>
      <c r="O574" s="135" t="s">
        <v>253</v>
      </c>
      <c r="P574" s="403">
        <v>39.353690791461801</v>
      </c>
      <c r="Q574" s="403">
        <v>39.757180087526599</v>
      </c>
      <c r="R574" s="403">
        <v>40.488467650653</v>
      </c>
      <c r="S574" s="403">
        <v>41.7688819859181</v>
      </c>
      <c r="T574" s="403">
        <v>43.052870167794502</v>
      </c>
      <c r="U574" s="403">
        <v>43.806445645480999</v>
      </c>
      <c r="V574" s="403">
        <v>44.222077976101801</v>
      </c>
      <c r="W574" s="403">
        <v>1.23807066233046</v>
      </c>
      <c r="X574" s="135" t="s">
        <v>254</v>
      </c>
    </row>
    <row r="575" spans="1:24" s="135" customFormat="1" ht="15" customHeight="1">
      <c r="A575" s="130" t="s">
        <v>5706</v>
      </c>
      <c r="B575" s="135" t="s">
        <v>911</v>
      </c>
      <c r="C575" s="135" t="s">
        <v>844</v>
      </c>
      <c r="D575" s="135" t="s">
        <v>790</v>
      </c>
      <c r="E575" s="135" t="s">
        <v>395</v>
      </c>
      <c r="F575" s="135">
        <v>50</v>
      </c>
      <c r="G575" s="135">
        <v>14.4</v>
      </c>
      <c r="H575" s="138" t="s">
        <v>887</v>
      </c>
      <c r="I575" s="135" t="s">
        <v>888</v>
      </c>
      <c r="K575" s="137"/>
      <c r="L575" s="141">
        <v>421.83199999999999</v>
      </c>
      <c r="M575" s="138">
        <v>18.91</v>
      </c>
      <c r="N575" s="140">
        <f t="shared" si="8"/>
        <v>27.805000000000007</v>
      </c>
      <c r="O575" s="135" t="s">
        <v>253</v>
      </c>
      <c r="P575" s="403">
        <v>32.873331446930102</v>
      </c>
      <c r="Q575" s="403">
        <v>33.149769373548096</v>
      </c>
      <c r="R575" s="403">
        <v>33.714102209056499</v>
      </c>
      <c r="S575" s="403">
        <v>34.6599767744055</v>
      </c>
      <c r="T575" s="403">
        <v>35.605403396242203</v>
      </c>
      <c r="U575" s="403">
        <v>36.148467418646803</v>
      </c>
      <c r="V575" s="403">
        <v>36.424727724801301</v>
      </c>
      <c r="W575" s="403">
        <v>0.91290809180129395</v>
      </c>
      <c r="X575" s="135" t="s">
        <v>254</v>
      </c>
    </row>
    <row r="576" spans="1:24" s="135" customFormat="1" ht="15" customHeight="1">
      <c r="A576" s="130" t="s">
        <v>5707</v>
      </c>
      <c r="B576" s="135" t="s">
        <v>912</v>
      </c>
      <c r="C576" s="135" t="s">
        <v>844</v>
      </c>
      <c r="D576" s="135" t="s">
        <v>790</v>
      </c>
      <c r="E576" s="135" t="s">
        <v>395</v>
      </c>
      <c r="F576" s="135">
        <v>50</v>
      </c>
      <c r="G576" s="135">
        <v>14.4</v>
      </c>
      <c r="H576" s="138" t="s">
        <v>887</v>
      </c>
      <c r="I576" s="135" t="s">
        <v>888</v>
      </c>
      <c r="K576" s="137"/>
      <c r="L576" s="141">
        <v>421.95733333333334</v>
      </c>
      <c r="M576" s="138">
        <v>17.170000000000002</v>
      </c>
      <c r="N576" s="140">
        <f t="shared" si="8"/>
        <v>35.634999999999991</v>
      </c>
      <c r="O576" s="135" t="s">
        <v>253</v>
      </c>
      <c r="P576" s="403">
        <v>39.565807373299201</v>
      </c>
      <c r="Q576" s="403">
        <v>39.951865472278698</v>
      </c>
      <c r="R576" s="403">
        <v>40.7405145061933</v>
      </c>
      <c r="S576" s="403">
        <v>42.016287900992701</v>
      </c>
      <c r="T576" s="403">
        <v>43.321878124680197</v>
      </c>
      <c r="U576" s="403">
        <v>44.082553606986799</v>
      </c>
      <c r="V576" s="403">
        <v>44.507532186894899</v>
      </c>
      <c r="W576" s="403">
        <v>1.24970069763776</v>
      </c>
      <c r="X576" s="135" t="s">
        <v>254</v>
      </c>
    </row>
    <row r="577" spans="1:24" s="135" customFormat="1" ht="15" customHeight="1">
      <c r="A577" s="130" t="s">
        <v>5708</v>
      </c>
      <c r="B577" s="135" t="s">
        <v>913</v>
      </c>
      <c r="C577" s="135" t="s">
        <v>844</v>
      </c>
      <c r="D577" s="135" t="s">
        <v>790</v>
      </c>
      <c r="E577" s="135" t="s">
        <v>395</v>
      </c>
      <c r="F577" s="135">
        <v>50</v>
      </c>
      <c r="G577" s="135">
        <v>14.4</v>
      </c>
      <c r="H577" s="138" t="s">
        <v>887</v>
      </c>
      <c r="I577" s="135" t="s">
        <v>888</v>
      </c>
      <c r="K577" s="137"/>
      <c r="L577" s="141">
        <v>422.05481481481485</v>
      </c>
      <c r="M577" s="138">
        <v>17.46</v>
      </c>
      <c r="N577" s="140">
        <f t="shared" si="8"/>
        <v>34.33</v>
      </c>
      <c r="O577" s="135" t="s">
        <v>253</v>
      </c>
      <c r="P577" s="403">
        <v>38.401213879397801</v>
      </c>
      <c r="Q577" s="403">
        <v>38.786679402694702</v>
      </c>
      <c r="R577" s="403">
        <v>39.5369483310606</v>
      </c>
      <c r="S577" s="403">
        <v>40.8054319140833</v>
      </c>
      <c r="T577" s="403">
        <v>42.054555691843497</v>
      </c>
      <c r="U577" s="403">
        <v>42.832832806398898</v>
      </c>
      <c r="V577" s="403">
        <v>43.239729379028198</v>
      </c>
      <c r="W577" s="403">
        <v>1.2233016728468999</v>
      </c>
      <c r="X577" s="135" t="s">
        <v>254</v>
      </c>
    </row>
    <row r="578" spans="1:24" s="135" customFormat="1" ht="15" customHeight="1">
      <c r="A578" s="130" t="s">
        <v>5709</v>
      </c>
      <c r="B578" s="135" t="s">
        <v>914</v>
      </c>
      <c r="C578" s="135" t="s">
        <v>844</v>
      </c>
      <c r="D578" s="135" t="s">
        <v>790</v>
      </c>
      <c r="E578" s="135" t="s">
        <v>395</v>
      </c>
      <c r="F578" s="135">
        <v>50</v>
      </c>
      <c r="G578" s="135">
        <v>14.4</v>
      </c>
      <c r="H578" s="138" t="s">
        <v>887</v>
      </c>
      <c r="I578" s="135" t="s">
        <v>888</v>
      </c>
      <c r="K578" s="137"/>
      <c r="L578" s="141">
        <v>422.27762962962959</v>
      </c>
      <c r="M578" s="138">
        <v>17.690000000000001</v>
      </c>
      <c r="N578" s="140">
        <f t="shared" si="8"/>
        <v>33.295000000000002</v>
      </c>
      <c r="O578" s="135" t="s">
        <v>253</v>
      </c>
      <c r="P578" s="403">
        <v>37.5143984265464</v>
      </c>
      <c r="Q578" s="403">
        <v>37.9180507548459</v>
      </c>
      <c r="R578" s="403">
        <v>38.618926997286103</v>
      </c>
      <c r="S578" s="403">
        <v>39.8342080536883</v>
      </c>
      <c r="T578" s="403">
        <v>41.051244852609699</v>
      </c>
      <c r="U578" s="403">
        <v>41.781502766398603</v>
      </c>
      <c r="V578" s="403">
        <v>42.134179406202399</v>
      </c>
      <c r="W578" s="403">
        <v>1.17952917571796</v>
      </c>
      <c r="X578" s="135" t="s">
        <v>254</v>
      </c>
    </row>
    <row r="579" spans="1:24" s="135" customFormat="1" ht="15" customHeight="1">
      <c r="A579" s="130" t="s">
        <v>5710</v>
      </c>
      <c r="B579" s="135" t="s">
        <v>915</v>
      </c>
      <c r="C579" s="135" t="s">
        <v>844</v>
      </c>
      <c r="D579" s="135" t="s">
        <v>790</v>
      </c>
      <c r="E579" s="135" t="s">
        <v>395</v>
      </c>
      <c r="F579" s="135">
        <v>50</v>
      </c>
      <c r="G579" s="135">
        <v>14.4</v>
      </c>
      <c r="H579" s="138" t="s">
        <v>887</v>
      </c>
      <c r="I579" s="135" t="s">
        <v>888</v>
      </c>
      <c r="K579" s="137"/>
      <c r="L579" s="141">
        <v>422.38903703703704</v>
      </c>
      <c r="M579" s="138">
        <v>17.27</v>
      </c>
      <c r="N579" s="140">
        <f t="shared" si="8"/>
        <v>35.185000000000002</v>
      </c>
      <c r="O579" s="135" t="s">
        <v>253</v>
      </c>
      <c r="P579" s="403">
        <v>39.170579781323902</v>
      </c>
      <c r="Q579" s="403">
        <v>39.531857800646002</v>
      </c>
      <c r="R579" s="403">
        <v>40.297708040765897</v>
      </c>
      <c r="S579" s="403">
        <v>41.609021829204401</v>
      </c>
      <c r="T579" s="403">
        <v>42.920555980234802</v>
      </c>
      <c r="U579" s="403">
        <v>43.709148907873498</v>
      </c>
      <c r="V579" s="403">
        <v>44.0531941664673</v>
      </c>
      <c r="W579" s="403">
        <v>1.2630723461814499</v>
      </c>
      <c r="X579" s="135" t="s">
        <v>254</v>
      </c>
    </row>
    <row r="580" spans="1:24" s="135" customFormat="1" ht="15" customHeight="1">
      <c r="A580" s="130" t="s">
        <v>5711</v>
      </c>
      <c r="B580" s="135" t="s">
        <v>916</v>
      </c>
      <c r="C580" s="135" t="s">
        <v>844</v>
      </c>
      <c r="D580" s="135" t="s">
        <v>790</v>
      </c>
      <c r="E580" s="135" t="s">
        <v>395</v>
      </c>
      <c r="F580" s="135">
        <v>50</v>
      </c>
      <c r="G580" s="135">
        <v>14.4</v>
      </c>
      <c r="H580" s="138" t="s">
        <v>887</v>
      </c>
      <c r="I580" s="135" t="s">
        <v>888</v>
      </c>
      <c r="K580" s="137"/>
      <c r="L580" s="141">
        <v>422.65362962962968</v>
      </c>
      <c r="M580" s="138">
        <v>18.07</v>
      </c>
      <c r="N580" s="140">
        <f t="shared" ref="N580:N641" si="9">117.4-4.5*(M580+1)</f>
        <v>31.585000000000008</v>
      </c>
      <c r="O580" s="135" t="s">
        <v>261</v>
      </c>
      <c r="P580" s="403">
        <v>36.072866991636303</v>
      </c>
      <c r="Q580" s="403">
        <v>36.440571206832303</v>
      </c>
      <c r="R580" s="403">
        <v>37.122240609164599</v>
      </c>
      <c r="S580" s="403">
        <v>38.236322684388703</v>
      </c>
      <c r="T580" s="403">
        <v>39.341059696962802</v>
      </c>
      <c r="U580" s="403">
        <v>40.0263516457251</v>
      </c>
      <c r="V580" s="403">
        <v>40.349639682699802</v>
      </c>
      <c r="W580" s="403">
        <v>1.07972328777501</v>
      </c>
      <c r="X580" s="135" t="s">
        <v>257</v>
      </c>
    </row>
    <row r="581" spans="1:24" s="135" customFormat="1" ht="15" customHeight="1">
      <c r="A581" s="130" t="s">
        <v>5712</v>
      </c>
      <c r="B581" s="135" t="s">
        <v>917</v>
      </c>
      <c r="C581" s="135" t="s">
        <v>844</v>
      </c>
      <c r="D581" s="135" t="s">
        <v>790</v>
      </c>
      <c r="E581" s="135" t="s">
        <v>395</v>
      </c>
      <c r="F581" s="135">
        <v>50</v>
      </c>
      <c r="G581" s="135">
        <v>14.4</v>
      </c>
      <c r="H581" s="138" t="s">
        <v>918</v>
      </c>
      <c r="I581" s="135" t="s">
        <v>888</v>
      </c>
      <c r="K581" s="137"/>
      <c r="L581" s="141">
        <v>422.77896296296296</v>
      </c>
      <c r="M581" s="138">
        <v>18.14</v>
      </c>
      <c r="N581" s="140">
        <f t="shared" si="9"/>
        <v>31.27000000000001</v>
      </c>
      <c r="O581" s="135" t="s">
        <v>253</v>
      </c>
      <c r="P581" s="403">
        <v>35.822227707096701</v>
      </c>
      <c r="Q581" s="403">
        <v>36.1640274289188</v>
      </c>
      <c r="R581" s="403">
        <v>36.824335262563601</v>
      </c>
      <c r="S581" s="403">
        <v>37.933788868260898</v>
      </c>
      <c r="T581" s="403">
        <v>39.068021615335901</v>
      </c>
      <c r="U581" s="403">
        <v>39.703777582859701</v>
      </c>
      <c r="V581" s="403">
        <v>40.032241625845501</v>
      </c>
      <c r="W581" s="403">
        <v>1.0758067370396101</v>
      </c>
      <c r="X581" s="135" t="s">
        <v>254</v>
      </c>
    </row>
    <row r="582" spans="1:24" s="135" customFormat="1" ht="15" customHeight="1">
      <c r="A582" s="130" t="s">
        <v>5713</v>
      </c>
      <c r="B582" s="135" t="s">
        <v>919</v>
      </c>
      <c r="C582" s="135" t="s">
        <v>844</v>
      </c>
      <c r="D582" s="135" t="s">
        <v>790</v>
      </c>
      <c r="E582" s="135" t="s">
        <v>395</v>
      </c>
      <c r="F582" s="135">
        <v>50</v>
      </c>
      <c r="G582" s="135">
        <v>14.4</v>
      </c>
      <c r="H582" s="138" t="s">
        <v>887</v>
      </c>
      <c r="I582" s="135" t="s">
        <v>888</v>
      </c>
      <c r="K582" s="137"/>
      <c r="L582" s="141">
        <v>422.86251851851853</v>
      </c>
      <c r="M582" s="138">
        <v>17.690000000000001</v>
      </c>
      <c r="N582" s="140">
        <f t="shared" si="9"/>
        <v>33.295000000000002</v>
      </c>
      <c r="O582" s="135" t="s">
        <v>253</v>
      </c>
      <c r="P582" s="403">
        <v>37.563876281732199</v>
      </c>
      <c r="Q582" s="403">
        <v>37.959290117491904</v>
      </c>
      <c r="R582" s="403">
        <v>38.653608941080797</v>
      </c>
      <c r="S582" s="403">
        <v>39.843595366498903</v>
      </c>
      <c r="T582" s="403">
        <v>41.035330718391599</v>
      </c>
      <c r="U582" s="403">
        <v>41.740051506327298</v>
      </c>
      <c r="V582" s="403">
        <v>42.110027577748902</v>
      </c>
      <c r="W582" s="403">
        <v>1.157039213634</v>
      </c>
      <c r="X582" s="135" t="s">
        <v>254</v>
      </c>
    </row>
    <row r="583" spans="1:24" s="135" customFormat="1" ht="15" customHeight="1">
      <c r="A583" s="130" t="s">
        <v>5714</v>
      </c>
      <c r="B583" s="135" t="s">
        <v>920</v>
      </c>
      <c r="C583" s="135" t="s">
        <v>844</v>
      </c>
      <c r="D583" s="135" t="s">
        <v>790</v>
      </c>
      <c r="E583" s="135" t="s">
        <v>395</v>
      </c>
      <c r="F583" s="135">
        <v>50</v>
      </c>
      <c r="G583" s="135">
        <v>14.4</v>
      </c>
      <c r="H583" s="138" t="s">
        <v>887</v>
      </c>
      <c r="I583" s="135" t="s">
        <v>888</v>
      </c>
      <c r="K583" s="137"/>
      <c r="L583" s="141">
        <v>422.93214814814814</v>
      </c>
      <c r="M583" s="138">
        <v>17.77</v>
      </c>
      <c r="N583" s="140">
        <f t="shared" si="9"/>
        <v>32.935000000000002</v>
      </c>
      <c r="O583" s="135" t="s">
        <v>921</v>
      </c>
      <c r="P583" s="403">
        <v>37.233180420269001</v>
      </c>
      <c r="Q583" s="403">
        <v>37.638949692259501</v>
      </c>
      <c r="R583" s="403">
        <v>38.309891026891002</v>
      </c>
      <c r="S583" s="403">
        <v>39.479938214320001</v>
      </c>
      <c r="T583" s="403">
        <v>40.660934786791401</v>
      </c>
      <c r="U583" s="403">
        <v>41.369129129481301</v>
      </c>
      <c r="V583" s="403">
        <v>41.696106472272099</v>
      </c>
      <c r="W583" s="403">
        <v>1.1345814485508501</v>
      </c>
      <c r="X583" s="135" t="s">
        <v>257</v>
      </c>
    </row>
    <row r="584" spans="1:24" s="135" customFormat="1" ht="15" customHeight="1">
      <c r="A584" s="130" t="s">
        <v>5715</v>
      </c>
      <c r="B584" s="135" t="s">
        <v>922</v>
      </c>
      <c r="C584" s="135" t="s">
        <v>844</v>
      </c>
      <c r="D584" s="135" t="s">
        <v>790</v>
      </c>
      <c r="E584" s="135" t="s">
        <v>395</v>
      </c>
      <c r="F584" s="135">
        <v>50</v>
      </c>
      <c r="G584" s="135">
        <v>14.4</v>
      </c>
      <c r="H584" s="138" t="s">
        <v>887</v>
      </c>
      <c r="I584" s="135" t="s">
        <v>888</v>
      </c>
      <c r="K584" s="137"/>
      <c r="L584" s="141">
        <v>422.96</v>
      </c>
      <c r="M584" s="138">
        <v>18.03</v>
      </c>
      <c r="N584" s="140">
        <f t="shared" si="9"/>
        <v>31.765000000000001</v>
      </c>
      <c r="O584" s="135" t="s">
        <v>261</v>
      </c>
      <c r="P584" s="403">
        <v>36.315820200819303</v>
      </c>
      <c r="Q584" s="403">
        <v>36.6322895822493</v>
      </c>
      <c r="R584" s="403">
        <v>37.2888477022777</v>
      </c>
      <c r="S584" s="403">
        <v>38.412452585597002</v>
      </c>
      <c r="T584" s="403">
        <v>39.554314341015498</v>
      </c>
      <c r="U584" s="403">
        <v>40.220129518988998</v>
      </c>
      <c r="V584" s="403">
        <v>40.532934823061098</v>
      </c>
      <c r="W584" s="403">
        <v>1.0869226407716901</v>
      </c>
      <c r="X584" s="135" t="s">
        <v>254</v>
      </c>
    </row>
    <row r="585" spans="1:24" s="135" customFormat="1" ht="15" customHeight="1">
      <c r="A585" s="130" t="s">
        <v>5716</v>
      </c>
      <c r="B585" s="135" t="s">
        <v>923</v>
      </c>
      <c r="C585" s="135" t="s">
        <v>844</v>
      </c>
      <c r="D585" s="135" t="s">
        <v>790</v>
      </c>
      <c r="E585" s="135" t="s">
        <v>395</v>
      </c>
      <c r="F585" s="135">
        <v>50</v>
      </c>
      <c r="G585" s="135">
        <v>14.4</v>
      </c>
      <c r="H585" s="138" t="s">
        <v>887</v>
      </c>
      <c r="I585" s="135" t="s">
        <v>924</v>
      </c>
      <c r="K585" s="137"/>
      <c r="L585" s="141">
        <v>422.97003846153842</v>
      </c>
      <c r="M585" s="138">
        <v>18.21</v>
      </c>
      <c r="N585" s="140">
        <f t="shared" si="9"/>
        <v>30.954999999999998</v>
      </c>
      <c r="O585" s="135" t="s">
        <v>253</v>
      </c>
      <c r="P585" s="403">
        <v>35.5325287996383</v>
      </c>
      <c r="Q585" s="403">
        <v>35.903327365917697</v>
      </c>
      <c r="R585" s="403">
        <v>36.544607812809097</v>
      </c>
      <c r="S585" s="403">
        <v>37.653256950752201</v>
      </c>
      <c r="T585" s="403">
        <v>38.765286740059601</v>
      </c>
      <c r="U585" s="403">
        <v>39.391139760443799</v>
      </c>
      <c r="V585" s="403">
        <v>39.719748206705198</v>
      </c>
      <c r="W585" s="403">
        <v>1.06377425143463</v>
      </c>
      <c r="X585" s="135" t="s">
        <v>925</v>
      </c>
    </row>
    <row r="586" spans="1:24" s="135" customFormat="1" ht="15" customHeight="1">
      <c r="A586" s="130" t="s">
        <v>5717</v>
      </c>
      <c r="B586" s="135" t="s">
        <v>926</v>
      </c>
      <c r="C586" s="135" t="s">
        <v>844</v>
      </c>
      <c r="D586" s="135" t="s">
        <v>790</v>
      </c>
      <c r="E586" s="135" t="s">
        <v>395</v>
      </c>
      <c r="F586" s="135">
        <v>50</v>
      </c>
      <c r="G586" s="135">
        <v>14.4</v>
      </c>
      <c r="H586" s="138" t="s">
        <v>887</v>
      </c>
      <c r="I586" s="135" t="s">
        <v>924</v>
      </c>
      <c r="K586" s="137"/>
      <c r="L586" s="141">
        <v>422.98007692307692</v>
      </c>
      <c r="M586" s="138">
        <v>19.11</v>
      </c>
      <c r="N586" s="140">
        <f t="shared" si="9"/>
        <v>26.905000000000001</v>
      </c>
      <c r="O586" s="135" t="s">
        <v>253</v>
      </c>
      <c r="P586" s="403">
        <v>32.106484544048499</v>
      </c>
      <c r="Q586" s="403">
        <v>32.383314737691599</v>
      </c>
      <c r="R586" s="403">
        <v>32.9214449559746</v>
      </c>
      <c r="S586" s="403">
        <v>33.830839132070302</v>
      </c>
      <c r="T586" s="403">
        <v>34.740281241538597</v>
      </c>
      <c r="U586" s="403">
        <v>35.293547564200701</v>
      </c>
      <c r="V586" s="403">
        <v>35.536905094057197</v>
      </c>
      <c r="W586" s="403">
        <v>0.88153564001990403</v>
      </c>
      <c r="X586" s="135" t="s">
        <v>254</v>
      </c>
    </row>
    <row r="587" spans="1:24" s="135" customFormat="1" ht="15" customHeight="1">
      <c r="A587" s="130" t="s">
        <v>5718</v>
      </c>
      <c r="B587" s="135" t="s">
        <v>927</v>
      </c>
      <c r="C587" s="135" t="s">
        <v>844</v>
      </c>
      <c r="D587" s="135" t="s">
        <v>790</v>
      </c>
      <c r="E587" s="135" t="s">
        <v>406</v>
      </c>
      <c r="F587" s="135">
        <v>50</v>
      </c>
      <c r="G587" s="135">
        <v>14.4</v>
      </c>
      <c r="H587" s="138" t="s">
        <v>887</v>
      </c>
      <c r="I587" s="135" t="s">
        <v>924</v>
      </c>
      <c r="K587" s="137"/>
      <c r="L587" s="141">
        <v>423.01019230769231</v>
      </c>
      <c r="M587" s="138">
        <v>16.12</v>
      </c>
      <c r="N587" s="140">
        <f t="shared" si="9"/>
        <v>40.36</v>
      </c>
      <c r="O587" s="135" t="s">
        <v>261</v>
      </c>
      <c r="P587" s="403">
        <v>43.5837484800021</v>
      </c>
      <c r="Q587" s="403">
        <v>44.029485620085403</v>
      </c>
      <c r="R587" s="403">
        <v>44.913999554353701</v>
      </c>
      <c r="S587" s="403">
        <v>46.4471416793562</v>
      </c>
      <c r="T587" s="403">
        <v>47.986382150194203</v>
      </c>
      <c r="U587" s="403">
        <v>48.865591038923199</v>
      </c>
      <c r="V587" s="403">
        <v>49.313318621524502</v>
      </c>
      <c r="W587" s="403">
        <v>1.4714249395189001</v>
      </c>
      <c r="X587" s="135" t="s">
        <v>254</v>
      </c>
    </row>
    <row r="588" spans="1:24" s="135" customFormat="1" ht="15" customHeight="1">
      <c r="A588" s="130" t="s">
        <v>5719</v>
      </c>
      <c r="B588" s="135" t="s">
        <v>928</v>
      </c>
      <c r="C588" s="135" t="s">
        <v>844</v>
      </c>
      <c r="D588" s="135" t="s">
        <v>790</v>
      </c>
      <c r="E588" s="135" t="s">
        <v>395</v>
      </c>
      <c r="F588" s="135">
        <v>50</v>
      </c>
      <c r="G588" s="135">
        <v>14.4</v>
      </c>
      <c r="H588" s="138" t="s">
        <v>887</v>
      </c>
      <c r="I588" s="135" t="s">
        <v>924</v>
      </c>
      <c r="K588" s="137"/>
      <c r="L588" s="141">
        <v>423.03026923076919</v>
      </c>
      <c r="M588" s="138">
        <v>17.12</v>
      </c>
      <c r="N588" s="140">
        <f t="shared" si="9"/>
        <v>35.86</v>
      </c>
      <c r="O588" s="135" t="s">
        <v>253</v>
      </c>
      <c r="P588" s="403">
        <v>39.70328639153</v>
      </c>
      <c r="Q588" s="403">
        <v>40.104019347061502</v>
      </c>
      <c r="R588" s="403">
        <v>40.91031437505</v>
      </c>
      <c r="S588" s="403">
        <v>42.216608470484097</v>
      </c>
      <c r="T588" s="403">
        <v>43.536214335496297</v>
      </c>
      <c r="U588" s="403">
        <v>44.319800436671201</v>
      </c>
      <c r="V588" s="403">
        <v>44.753598677637797</v>
      </c>
      <c r="W588" s="403">
        <v>1.2789906823202599</v>
      </c>
      <c r="X588" s="135" t="s">
        <v>257</v>
      </c>
    </row>
    <row r="589" spans="1:24" s="135" customFormat="1" ht="15" customHeight="1">
      <c r="A589" s="130" t="s">
        <v>5720</v>
      </c>
      <c r="B589" s="135" t="s">
        <v>929</v>
      </c>
      <c r="C589" s="135" t="s">
        <v>844</v>
      </c>
      <c r="D589" s="135" t="s">
        <v>790</v>
      </c>
      <c r="E589" s="135" t="s">
        <v>395</v>
      </c>
      <c r="F589" s="135">
        <v>50</v>
      </c>
      <c r="G589" s="135">
        <v>14.4</v>
      </c>
      <c r="H589" s="138" t="s">
        <v>887</v>
      </c>
      <c r="I589" s="135" t="s">
        <v>924</v>
      </c>
      <c r="K589" s="137"/>
      <c r="L589" s="141">
        <v>423.04030769230764</v>
      </c>
      <c r="M589" s="138">
        <v>17.579999999999998</v>
      </c>
      <c r="N589" s="140">
        <f t="shared" si="9"/>
        <v>33.79000000000002</v>
      </c>
      <c r="O589" s="135" t="s">
        <v>253</v>
      </c>
      <c r="P589" s="403">
        <v>37.998551065232</v>
      </c>
      <c r="Q589" s="403">
        <v>38.358730881397499</v>
      </c>
      <c r="R589" s="403">
        <v>39.0517425799462</v>
      </c>
      <c r="S589" s="403">
        <v>40.286397484931598</v>
      </c>
      <c r="T589" s="403">
        <v>41.513280324311602</v>
      </c>
      <c r="U589" s="403">
        <v>42.217653529517797</v>
      </c>
      <c r="V589" s="403">
        <v>42.5674010465452</v>
      </c>
      <c r="W589" s="403">
        <v>1.1783677789514899</v>
      </c>
      <c r="X589" s="135" t="s">
        <v>254</v>
      </c>
    </row>
    <row r="590" spans="1:24" s="135" customFormat="1" ht="15" customHeight="1">
      <c r="A590" s="130" t="s">
        <v>5721</v>
      </c>
      <c r="B590" s="135" t="s">
        <v>930</v>
      </c>
      <c r="C590" s="135" t="s">
        <v>844</v>
      </c>
      <c r="D590" s="135" t="s">
        <v>790</v>
      </c>
      <c r="E590" s="135" t="s">
        <v>395</v>
      </c>
      <c r="F590" s="135">
        <v>50</v>
      </c>
      <c r="G590" s="135">
        <v>14.4</v>
      </c>
      <c r="H590" s="138" t="s">
        <v>931</v>
      </c>
      <c r="I590" s="135" t="s">
        <v>924</v>
      </c>
      <c r="K590" s="137"/>
      <c r="L590" s="141">
        <v>423.14069230769229</v>
      </c>
      <c r="M590" s="138">
        <v>17.940000000000001</v>
      </c>
      <c r="N590" s="140">
        <f t="shared" si="9"/>
        <v>32.17</v>
      </c>
      <c r="O590" s="135" t="s">
        <v>253</v>
      </c>
      <c r="P590" s="403">
        <v>36.621372041650297</v>
      </c>
      <c r="Q590" s="403">
        <v>36.9723540413923</v>
      </c>
      <c r="R590" s="403">
        <v>37.609153128304499</v>
      </c>
      <c r="S590" s="403">
        <v>38.760994152717203</v>
      </c>
      <c r="T590" s="403">
        <v>39.912675049220397</v>
      </c>
      <c r="U590" s="403">
        <v>40.620800428188801</v>
      </c>
      <c r="V590" s="403">
        <v>40.950139353915297</v>
      </c>
      <c r="W590" s="403">
        <v>1.11432099269748</v>
      </c>
      <c r="X590" s="135" t="s">
        <v>257</v>
      </c>
    </row>
    <row r="591" spans="1:24" s="135" customFormat="1" ht="15" customHeight="1">
      <c r="A591" s="130" t="s">
        <v>5722</v>
      </c>
      <c r="B591" s="135" t="s">
        <v>932</v>
      </c>
      <c r="C591" s="135" t="s">
        <v>844</v>
      </c>
      <c r="D591" s="135" t="s">
        <v>790</v>
      </c>
      <c r="E591" s="135" t="s">
        <v>395</v>
      </c>
      <c r="F591" s="135">
        <v>50</v>
      </c>
      <c r="G591" s="135">
        <v>14.4</v>
      </c>
      <c r="H591" s="138" t="s">
        <v>887</v>
      </c>
      <c r="I591" s="135" t="s">
        <v>924</v>
      </c>
      <c r="K591" s="137"/>
      <c r="L591" s="141">
        <v>423.2310384615385</v>
      </c>
      <c r="M591" s="138">
        <v>18.29</v>
      </c>
      <c r="N591" s="140">
        <f t="shared" si="9"/>
        <v>30.595000000000013</v>
      </c>
      <c r="O591" s="135" t="s">
        <v>253</v>
      </c>
      <c r="P591" s="403">
        <v>35.238350528743702</v>
      </c>
      <c r="Q591" s="403">
        <v>35.554574623372098</v>
      </c>
      <c r="R591" s="403">
        <v>36.206345180798799</v>
      </c>
      <c r="S591" s="403">
        <v>37.274265890279501</v>
      </c>
      <c r="T591" s="403">
        <v>38.358463922964702</v>
      </c>
      <c r="U591" s="403">
        <v>39.025781378173697</v>
      </c>
      <c r="V591" s="403">
        <v>39.309836488085097</v>
      </c>
      <c r="W591" s="403">
        <v>1.0381765908137499</v>
      </c>
      <c r="X591" s="135" t="s">
        <v>257</v>
      </c>
    </row>
    <row r="592" spans="1:24" s="135" customFormat="1" ht="15" customHeight="1">
      <c r="A592" s="130" t="s">
        <v>5723</v>
      </c>
      <c r="B592" s="135" t="s">
        <v>933</v>
      </c>
      <c r="C592" s="135" t="s">
        <v>844</v>
      </c>
      <c r="D592" s="135" t="s">
        <v>790</v>
      </c>
      <c r="E592" s="135" t="s">
        <v>395</v>
      </c>
      <c r="F592" s="135">
        <v>50</v>
      </c>
      <c r="G592" s="135">
        <v>14.4</v>
      </c>
      <c r="H592" s="138" t="s">
        <v>918</v>
      </c>
      <c r="I592" s="135" t="s">
        <v>924</v>
      </c>
      <c r="K592" s="137"/>
      <c r="L592" s="141">
        <v>423.35149999999999</v>
      </c>
      <c r="M592" s="138">
        <v>18.27</v>
      </c>
      <c r="N592" s="140">
        <f t="shared" si="9"/>
        <v>30.685000000000002</v>
      </c>
      <c r="O592" s="135" t="s">
        <v>253</v>
      </c>
      <c r="P592" s="403">
        <v>35.3451008402239</v>
      </c>
      <c r="Q592" s="403">
        <v>35.663561368486</v>
      </c>
      <c r="R592" s="403">
        <v>36.304457412917003</v>
      </c>
      <c r="S592" s="403">
        <v>37.387517592663798</v>
      </c>
      <c r="T592" s="403">
        <v>38.452015272147598</v>
      </c>
      <c r="U592" s="403">
        <v>39.089155614711899</v>
      </c>
      <c r="V592" s="403">
        <v>39.399392341284099</v>
      </c>
      <c r="W592" s="403">
        <v>1.03736973878834</v>
      </c>
      <c r="X592" s="135" t="s">
        <v>254</v>
      </c>
    </row>
    <row r="593" spans="1:24" s="135" customFormat="1" ht="15" customHeight="1">
      <c r="A593" s="130" t="s">
        <v>5724</v>
      </c>
      <c r="B593" s="135" t="s">
        <v>934</v>
      </c>
      <c r="C593" s="135" t="s">
        <v>844</v>
      </c>
      <c r="D593" s="135" t="s">
        <v>790</v>
      </c>
      <c r="E593" s="135" t="s">
        <v>395</v>
      </c>
      <c r="F593" s="135">
        <v>50</v>
      </c>
      <c r="G593" s="135">
        <v>14.4</v>
      </c>
      <c r="H593" s="138" t="s">
        <v>918</v>
      </c>
      <c r="I593" s="135" t="s">
        <v>924</v>
      </c>
      <c r="J593" s="135" t="s">
        <v>924</v>
      </c>
      <c r="K593" s="137"/>
      <c r="L593" s="141">
        <v>423.45188461538459</v>
      </c>
      <c r="M593" s="138">
        <v>17.79</v>
      </c>
      <c r="N593" s="140">
        <f t="shared" si="9"/>
        <v>32.845000000000013</v>
      </c>
      <c r="O593" s="135" t="s">
        <v>256</v>
      </c>
      <c r="P593" s="403">
        <v>37.196655543587497</v>
      </c>
      <c r="Q593" s="403">
        <v>37.550138230534898</v>
      </c>
      <c r="R593" s="403">
        <v>38.2215175233856</v>
      </c>
      <c r="S593" s="403">
        <v>39.409879154957999</v>
      </c>
      <c r="T593" s="403">
        <v>40.606883453497701</v>
      </c>
      <c r="U593" s="403">
        <v>41.281767487241098</v>
      </c>
      <c r="V593" s="403">
        <v>41.635712745691102</v>
      </c>
      <c r="W593" s="403">
        <v>1.1411017710599201</v>
      </c>
      <c r="X593" s="135" t="s">
        <v>254</v>
      </c>
    </row>
    <row r="594" spans="1:24" s="135" customFormat="1" ht="15" customHeight="1">
      <c r="A594" s="130" t="s">
        <v>5725</v>
      </c>
      <c r="B594" s="135" t="s">
        <v>935</v>
      </c>
      <c r="C594" s="135" t="s">
        <v>844</v>
      </c>
      <c r="D594" s="135" t="s">
        <v>790</v>
      </c>
      <c r="E594" s="135" t="s">
        <v>395</v>
      </c>
      <c r="F594" s="135">
        <v>50</v>
      </c>
      <c r="G594" s="135">
        <v>14.4</v>
      </c>
      <c r="H594" s="138" t="s">
        <v>887</v>
      </c>
      <c r="I594" s="135" t="s">
        <v>924</v>
      </c>
      <c r="J594" s="135" t="s">
        <v>924</v>
      </c>
      <c r="K594" s="137"/>
      <c r="L594" s="141">
        <v>423.47196153846153</v>
      </c>
      <c r="M594" s="138">
        <v>18.489999999999998</v>
      </c>
      <c r="N594" s="140">
        <f t="shared" si="9"/>
        <v>29.695000000000007</v>
      </c>
      <c r="O594" s="135" t="s">
        <v>253</v>
      </c>
      <c r="P594" s="403">
        <v>34.489612986899601</v>
      </c>
      <c r="Q594" s="403">
        <v>34.793894157120498</v>
      </c>
      <c r="R594" s="403">
        <v>35.400262549540102</v>
      </c>
      <c r="S594" s="403">
        <v>36.447226712200703</v>
      </c>
      <c r="T594" s="403">
        <v>37.490151949307602</v>
      </c>
      <c r="U594" s="403">
        <v>38.099784376287303</v>
      </c>
      <c r="V594" s="403">
        <v>38.388132657153001</v>
      </c>
      <c r="W594" s="403">
        <v>1.0035625460919499</v>
      </c>
      <c r="X594" s="135" t="s">
        <v>925</v>
      </c>
    </row>
    <row r="595" spans="1:24" s="135" customFormat="1" ht="15" customHeight="1">
      <c r="A595" s="130" t="s">
        <v>5726</v>
      </c>
      <c r="B595" s="135" t="s">
        <v>936</v>
      </c>
      <c r="C595" s="135" t="s">
        <v>844</v>
      </c>
      <c r="D595" s="135" t="s">
        <v>790</v>
      </c>
      <c r="E595" s="135" t="s">
        <v>395</v>
      </c>
      <c r="F595" s="135">
        <v>50</v>
      </c>
      <c r="G595" s="135">
        <v>14.4</v>
      </c>
      <c r="H595" s="138" t="s">
        <v>887</v>
      </c>
      <c r="I595" s="135" t="s">
        <v>924</v>
      </c>
      <c r="J595" s="135" t="s">
        <v>924</v>
      </c>
      <c r="K595" s="137"/>
      <c r="L595" s="141">
        <v>423.5221538461538</v>
      </c>
      <c r="M595" s="138">
        <v>18.61</v>
      </c>
      <c r="N595" s="140">
        <f t="shared" si="9"/>
        <v>29.155000000000001</v>
      </c>
      <c r="O595" s="135" t="s">
        <v>261</v>
      </c>
      <c r="P595" s="403">
        <v>33.968140413205603</v>
      </c>
      <c r="Q595" s="403">
        <v>34.265834489773098</v>
      </c>
      <c r="R595" s="403">
        <v>34.896361226706297</v>
      </c>
      <c r="S595" s="403">
        <v>35.930598496996303</v>
      </c>
      <c r="T595" s="403">
        <v>36.956736907039399</v>
      </c>
      <c r="U595" s="403">
        <v>37.530160051656502</v>
      </c>
      <c r="V595" s="403">
        <v>37.841860904472597</v>
      </c>
      <c r="W595" s="403">
        <v>0.99386021245142697</v>
      </c>
      <c r="X595" s="135" t="s">
        <v>254</v>
      </c>
    </row>
    <row r="596" spans="1:24" s="135" customFormat="1" ht="15" customHeight="1">
      <c r="A596" s="130" t="s">
        <v>5727</v>
      </c>
      <c r="B596" s="135" t="s">
        <v>937</v>
      </c>
      <c r="C596" s="135" t="s">
        <v>844</v>
      </c>
      <c r="D596" s="135" t="s">
        <v>790</v>
      </c>
      <c r="E596" s="135" t="s">
        <v>406</v>
      </c>
      <c r="F596" s="135">
        <v>50</v>
      </c>
      <c r="G596" s="135">
        <v>14.4</v>
      </c>
      <c r="H596" s="138" t="s">
        <v>918</v>
      </c>
      <c r="I596" s="135" t="s">
        <v>924</v>
      </c>
      <c r="J596" s="135" t="s">
        <v>924</v>
      </c>
      <c r="K596" s="137"/>
      <c r="L596" s="141">
        <v>423.55226923076924</v>
      </c>
      <c r="M596" s="138">
        <v>18.63</v>
      </c>
      <c r="N596" s="140">
        <f t="shared" si="9"/>
        <v>29.065000000000012</v>
      </c>
      <c r="O596" s="135" t="s">
        <v>253</v>
      </c>
      <c r="P596" s="403">
        <v>33.913428375278002</v>
      </c>
      <c r="Q596" s="403">
        <v>34.231597747831103</v>
      </c>
      <c r="R596" s="403">
        <v>34.829507837754697</v>
      </c>
      <c r="S596" s="403">
        <v>35.853875440660097</v>
      </c>
      <c r="T596" s="403">
        <v>36.888796358290598</v>
      </c>
      <c r="U596" s="403">
        <v>37.466075789391297</v>
      </c>
      <c r="V596" s="403">
        <v>37.764701533529397</v>
      </c>
      <c r="W596" s="403">
        <v>0.98120076014972202</v>
      </c>
      <c r="X596" s="135" t="s">
        <v>257</v>
      </c>
    </row>
    <row r="597" spans="1:24" s="135" customFormat="1" ht="15" customHeight="1">
      <c r="A597" s="130" t="s">
        <v>5728</v>
      </c>
      <c r="B597" s="135" t="s">
        <v>938</v>
      </c>
      <c r="C597" s="135" t="s">
        <v>844</v>
      </c>
      <c r="D597" s="135" t="s">
        <v>790</v>
      </c>
      <c r="E597" s="135" t="s">
        <v>406</v>
      </c>
      <c r="F597" s="135">
        <v>50</v>
      </c>
      <c r="G597" s="135">
        <v>14.4</v>
      </c>
      <c r="H597" s="138" t="s">
        <v>918</v>
      </c>
      <c r="I597" s="135" t="s">
        <v>924</v>
      </c>
      <c r="J597" s="135" t="s">
        <v>924</v>
      </c>
      <c r="K597" s="137"/>
      <c r="L597" s="141">
        <v>423.60246153846151</v>
      </c>
      <c r="M597" s="138">
        <v>18.760000000000002</v>
      </c>
      <c r="N597" s="140">
        <f t="shared" si="9"/>
        <v>28.480000000000004</v>
      </c>
      <c r="O597" s="135" t="s">
        <v>253</v>
      </c>
      <c r="P597" s="403">
        <v>33.444048190627797</v>
      </c>
      <c r="Q597" s="403">
        <v>33.746688096760202</v>
      </c>
      <c r="R597" s="403">
        <v>34.3297378504896</v>
      </c>
      <c r="S597" s="403">
        <v>35.317155044702098</v>
      </c>
      <c r="T597" s="403">
        <v>36.311573077344804</v>
      </c>
      <c r="U597" s="403">
        <v>36.882875620978901</v>
      </c>
      <c r="V597" s="403">
        <v>37.168007987736701</v>
      </c>
      <c r="W597" s="403">
        <v>0.95808205403618596</v>
      </c>
      <c r="X597" s="135" t="s">
        <v>257</v>
      </c>
    </row>
    <row r="598" spans="1:24" s="135" customFormat="1" ht="15" customHeight="1">
      <c r="A598" s="130" t="s">
        <v>5729</v>
      </c>
      <c r="B598" s="135" t="s">
        <v>939</v>
      </c>
      <c r="C598" s="135" t="s">
        <v>844</v>
      </c>
      <c r="D598" s="135" t="s">
        <v>790</v>
      </c>
      <c r="E598" s="135" t="s">
        <v>406</v>
      </c>
      <c r="F598" s="135">
        <v>50</v>
      </c>
      <c r="G598" s="135">
        <v>14.4</v>
      </c>
      <c r="H598" s="138" t="s">
        <v>887</v>
      </c>
      <c r="I598" s="135" t="s">
        <v>924</v>
      </c>
      <c r="J598" s="135" t="s">
        <v>924</v>
      </c>
      <c r="K598" s="137"/>
      <c r="L598" s="141">
        <v>423.71288461538461</v>
      </c>
      <c r="M598" s="138">
        <v>18.100000000000001</v>
      </c>
      <c r="N598" s="140">
        <f t="shared" si="9"/>
        <v>31.450000000000003</v>
      </c>
      <c r="O598" s="135" t="s">
        <v>253</v>
      </c>
      <c r="P598" s="403">
        <v>36.021399907076798</v>
      </c>
      <c r="Q598" s="403">
        <v>36.357266826895398</v>
      </c>
      <c r="R598" s="403">
        <v>36.984879573170502</v>
      </c>
      <c r="S598" s="403">
        <v>38.099061983863798</v>
      </c>
      <c r="T598" s="403">
        <v>39.201926186362499</v>
      </c>
      <c r="U598" s="403">
        <v>39.855330058352003</v>
      </c>
      <c r="V598" s="403">
        <v>40.196658993536303</v>
      </c>
      <c r="W598" s="403">
        <v>1.07154915355439</v>
      </c>
      <c r="X598" s="135" t="s">
        <v>254</v>
      </c>
    </row>
    <row r="599" spans="1:24" s="135" customFormat="1" ht="15" customHeight="1">
      <c r="A599" s="130" t="s">
        <v>5730</v>
      </c>
      <c r="B599" s="135" t="s">
        <v>940</v>
      </c>
      <c r="C599" s="135" t="s">
        <v>844</v>
      </c>
      <c r="D599" s="135" t="s">
        <v>790</v>
      </c>
      <c r="E599" s="135" t="s">
        <v>395</v>
      </c>
      <c r="F599" s="135">
        <v>50</v>
      </c>
      <c r="G599" s="135">
        <v>14.4</v>
      </c>
      <c r="H599" s="138" t="s">
        <v>887</v>
      </c>
      <c r="I599" s="135" t="s">
        <v>924</v>
      </c>
      <c r="J599" s="135" t="s">
        <v>924</v>
      </c>
      <c r="K599" s="137"/>
      <c r="L599" s="141">
        <v>423.77311538461538</v>
      </c>
      <c r="M599" s="138">
        <v>18.59</v>
      </c>
      <c r="N599" s="140">
        <f t="shared" si="9"/>
        <v>29.245000000000005</v>
      </c>
      <c r="O599" s="135" t="s">
        <v>253</v>
      </c>
      <c r="P599" s="403">
        <v>34.095564048908102</v>
      </c>
      <c r="Q599" s="403">
        <v>34.398603130047199</v>
      </c>
      <c r="R599" s="403">
        <v>35.028336946325901</v>
      </c>
      <c r="S599" s="403">
        <v>36.042225107912401</v>
      </c>
      <c r="T599" s="403">
        <v>37.058798007462997</v>
      </c>
      <c r="U599" s="403">
        <v>37.671872663965402</v>
      </c>
      <c r="V599" s="403">
        <v>38.010544799903101</v>
      </c>
      <c r="W599" s="403">
        <v>0.98832807610720497</v>
      </c>
      <c r="X599" s="135" t="s">
        <v>257</v>
      </c>
    </row>
    <row r="600" spans="1:24" s="135" customFormat="1" ht="15" customHeight="1">
      <c r="A600" s="130" t="s">
        <v>5731</v>
      </c>
      <c r="B600" s="135" t="s">
        <v>941</v>
      </c>
      <c r="C600" s="135" t="s">
        <v>844</v>
      </c>
      <c r="D600" s="135" t="s">
        <v>790</v>
      </c>
      <c r="E600" s="135" t="s">
        <v>406</v>
      </c>
      <c r="F600" s="135">
        <v>50</v>
      </c>
      <c r="G600" s="135">
        <v>14.4</v>
      </c>
      <c r="H600" s="138" t="s">
        <v>918</v>
      </c>
      <c r="I600" s="135" t="s">
        <v>924</v>
      </c>
      <c r="J600" s="135" t="s">
        <v>924</v>
      </c>
      <c r="K600" s="137"/>
      <c r="L600" s="141">
        <v>423.81326923076921</v>
      </c>
      <c r="M600" s="138">
        <v>17.88</v>
      </c>
      <c r="N600" s="140">
        <f t="shared" si="9"/>
        <v>32.440000000000012</v>
      </c>
      <c r="O600" s="135" t="s">
        <v>253</v>
      </c>
      <c r="P600" s="403">
        <v>36.869767701243703</v>
      </c>
      <c r="Q600" s="403">
        <v>37.2187612508135</v>
      </c>
      <c r="R600" s="403">
        <v>37.871497937629996</v>
      </c>
      <c r="S600" s="403">
        <v>39.035024785370901</v>
      </c>
      <c r="T600" s="403">
        <v>40.198757241819102</v>
      </c>
      <c r="U600" s="403">
        <v>40.9030825381992</v>
      </c>
      <c r="V600" s="403">
        <v>41.2243290531894</v>
      </c>
      <c r="W600" s="403">
        <v>1.1207491996163499</v>
      </c>
      <c r="X600" s="135" t="s">
        <v>254</v>
      </c>
    </row>
    <row r="601" spans="1:24" s="135" customFormat="1" ht="15" customHeight="1">
      <c r="A601" s="130" t="s">
        <v>5732</v>
      </c>
      <c r="B601" s="135" t="s">
        <v>942</v>
      </c>
      <c r="C601" s="135" t="s">
        <v>844</v>
      </c>
      <c r="D601" s="135" t="s">
        <v>790</v>
      </c>
      <c r="E601" s="135" t="s">
        <v>395</v>
      </c>
      <c r="F601" s="135">
        <v>50</v>
      </c>
      <c r="G601" s="135">
        <v>14.4</v>
      </c>
      <c r="H601" s="138" t="s">
        <v>918</v>
      </c>
      <c r="I601" s="135" t="s">
        <v>924</v>
      </c>
      <c r="J601" s="135" t="s">
        <v>924</v>
      </c>
      <c r="K601" s="137"/>
      <c r="L601" s="141">
        <v>423.87349999999998</v>
      </c>
      <c r="M601" s="138">
        <v>17.3</v>
      </c>
      <c r="N601" s="140">
        <f t="shared" si="9"/>
        <v>35.049999999999997</v>
      </c>
      <c r="O601" s="135" t="s">
        <v>253</v>
      </c>
      <c r="P601" s="403">
        <v>39.011253439057398</v>
      </c>
      <c r="Q601" s="403">
        <v>39.3991854139623</v>
      </c>
      <c r="R601" s="403">
        <v>40.166968990362903</v>
      </c>
      <c r="S601" s="403">
        <v>41.459023315057003</v>
      </c>
      <c r="T601" s="403">
        <v>42.743604507422098</v>
      </c>
      <c r="U601" s="403">
        <v>43.5187919763327</v>
      </c>
      <c r="V601" s="403">
        <v>43.870466539319999</v>
      </c>
      <c r="W601" s="403">
        <v>1.2442120108716499</v>
      </c>
      <c r="X601" s="135" t="s">
        <v>257</v>
      </c>
    </row>
    <row r="602" spans="1:24" s="135" customFormat="1" ht="15" customHeight="1">
      <c r="A602" s="130" t="s">
        <v>5733</v>
      </c>
      <c r="B602" s="135" t="s">
        <v>943</v>
      </c>
      <c r="C602" s="135" t="s">
        <v>844</v>
      </c>
      <c r="D602" s="135" t="s">
        <v>790</v>
      </c>
      <c r="E602" s="135" t="s">
        <v>395</v>
      </c>
      <c r="F602" s="135">
        <v>50</v>
      </c>
      <c r="G602" s="135">
        <v>14.4</v>
      </c>
      <c r="H602" s="138" t="s">
        <v>887</v>
      </c>
      <c r="I602" s="135" t="s">
        <v>924</v>
      </c>
      <c r="J602" s="135" t="s">
        <v>924</v>
      </c>
      <c r="K602" s="137"/>
      <c r="L602" s="141">
        <v>423.92369230769231</v>
      </c>
      <c r="M602" s="138">
        <v>17.95</v>
      </c>
      <c r="N602" s="140">
        <f t="shared" si="9"/>
        <v>32.125000000000014</v>
      </c>
      <c r="O602" s="135" t="s">
        <v>253</v>
      </c>
      <c r="P602" s="403">
        <v>36.521137051952699</v>
      </c>
      <c r="Q602" s="403">
        <v>36.913364141446898</v>
      </c>
      <c r="R602" s="403">
        <v>37.596685635011703</v>
      </c>
      <c r="S602" s="403">
        <v>38.725028491730598</v>
      </c>
      <c r="T602" s="403">
        <v>39.871685949530402</v>
      </c>
      <c r="U602" s="403">
        <v>40.5725470917058</v>
      </c>
      <c r="V602" s="403">
        <v>40.940028400126202</v>
      </c>
      <c r="W602" s="403">
        <v>1.1122964096785599</v>
      </c>
      <c r="X602" s="135" t="s">
        <v>254</v>
      </c>
    </row>
    <row r="603" spans="1:24" s="135" customFormat="1" ht="15" customHeight="1">
      <c r="A603" s="130" t="s">
        <v>5734</v>
      </c>
      <c r="B603" s="135" t="s">
        <v>944</v>
      </c>
      <c r="C603" s="135" t="s">
        <v>844</v>
      </c>
      <c r="D603" s="135" t="s">
        <v>790</v>
      </c>
      <c r="E603" s="135" t="s">
        <v>395</v>
      </c>
      <c r="F603" s="135">
        <v>50</v>
      </c>
      <c r="G603" s="135">
        <v>14.4</v>
      </c>
      <c r="H603" s="138" t="s">
        <v>887</v>
      </c>
      <c r="I603" s="135" t="s">
        <v>924</v>
      </c>
      <c r="J603" s="135" t="s">
        <v>924</v>
      </c>
      <c r="K603" s="137"/>
      <c r="L603" s="141">
        <v>423.97388461538458</v>
      </c>
      <c r="M603" s="138">
        <v>17.86</v>
      </c>
      <c r="N603" s="140">
        <f t="shared" si="9"/>
        <v>32.53</v>
      </c>
      <c r="O603" s="135" t="s">
        <v>261</v>
      </c>
      <c r="P603" s="403">
        <v>36.8596191659027</v>
      </c>
      <c r="Q603" s="403">
        <v>37.209569024626099</v>
      </c>
      <c r="R603" s="403">
        <v>37.930905018051703</v>
      </c>
      <c r="S603" s="403">
        <v>39.116444118447099</v>
      </c>
      <c r="T603" s="403">
        <v>40.3084903267142</v>
      </c>
      <c r="U603" s="403">
        <v>40.9923006909072</v>
      </c>
      <c r="V603" s="403">
        <v>41.338021237405897</v>
      </c>
      <c r="W603" s="403">
        <v>1.14348323196431</v>
      </c>
      <c r="X603" s="135" t="s">
        <v>257</v>
      </c>
    </row>
    <row r="604" spans="1:24" s="135" customFormat="1" ht="15" customHeight="1">
      <c r="A604" s="130" t="s">
        <v>5735</v>
      </c>
      <c r="B604" s="135" t="s">
        <v>945</v>
      </c>
      <c r="C604" s="135" t="s">
        <v>844</v>
      </c>
      <c r="D604" s="135" t="s">
        <v>790</v>
      </c>
      <c r="E604" s="135" t="s">
        <v>406</v>
      </c>
      <c r="F604" s="135">
        <v>50</v>
      </c>
      <c r="G604" s="135">
        <v>14.4</v>
      </c>
      <c r="H604" s="138" t="s">
        <v>918</v>
      </c>
      <c r="I604" s="135" t="s">
        <v>924</v>
      </c>
      <c r="J604" s="135" t="s">
        <v>924</v>
      </c>
      <c r="K604" s="137"/>
      <c r="L604" s="141">
        <v>424.01403846153846</v>
      </c>
      <c r="M604" s="138">
        <v>17.11</v>
      </c>
      <c r="N604" s="140">
        <f t="shared" si="9"/>
        <v>35.905000000000001</v>
      </c>
      <c r="O604" s="135" t="s">
        <v>253</v>
      </c>
      <c r="P604" s="403">
        <v>39.759619952130102</v>
      </c>
      <c r="Q604" s="403">
        <v>40.159648528001</v>
      </c>
      <c r="R604" s="403">
        <v>40.930303271909601</v>
      </c>
      <c r="S604" s="403">
        <v>42.257899266852498</v>
      </c>
      <c r="T604" s="403">
        <v>43.602568743856601</v>
      </c>
      <c r="U604" s="403">
        <v>44.366507143795999</v>
      </c>
      <c r="V604" s="403">
        <v>44.768801363690102</v>
      </c>
      <c r="W604" s="403">
        <v>1.2885749103052</v>
      </c>
      <c r="X604" s="135" t="s">
        <v>257</v>
      </c>
    </row>
    <row r="605" spans="1:24" s="135" customFormat="1" ht="15" customHeight="1">
      <c r="A605" s="130" t="s">
        <v>5736</v>
      </c>
      <c r="B605" s="135" t="s">
        <v>946</v>
      </c>
      <c r="C605" s="135" t="s">
        <v>844</v>
      </c>
      <c r="D605" s="135" t="s">
        <v>790</v>
      </c>
      <c r="E605" s="135" t="s">
        <v>406</v>
      </c>
      <c r="F605" s="135">
        <v>50</v>
      </c>
      <c r="G605" s="135">
        <v>14.4</v>
      </c>
      <c r="H605" s="138" t="s">
        <v>887</v>
      </c>
      <c r="I605" s="135" t="s">
        <v>924</v>
      </c>
      <c r="J605" s="135" t="s">
        <v>924</v>
      </c>
      <c r="K605" s="137"/>
      <c r="L605" s="141">
        <v>424.27503846153843</v>
      </c>
      <c r="M605" s="138">
        <v>17.14</v>
      </c>
      <c r="N605" s="140">
        <f t="shared" si="9"/>
        <v>35.77000000000001</v>
      </c>
      <c r="O605" s="135" t="s">
        <v>253</v>
      </c>
      <c r="P605" s="403">
        <v>39.5909569606033</v>
      </c>
      <c r="Q605" s="403">
        <v>40.015245777403798</v>
      </c>
      <c r="R605" s="403">
        <v>40.801324456730804</v>
      </c>
      <c r="S605" s="403">
        <v>42.125910080241702</v>
      </c>
      <c r="T605" s="403">
        <v>43.469129023438697</v>
      </c>
      <c r="U605" s="403">
        <v>44.231927160590203</v>
      </c>
      <c r="V605" s="403">
        <v>44.664848602242898</v>
      </c>
      <c r="W605" s="403">
        <v>1.2842328440472099</v>
      </c>
      <c r="X605" s="135" t="s">
        <v>254</v>
      </c>
    </row>
    <row r="606" spans="1:24" s="66" customFormat="1" ht="15" customHeight="1">
      <c r="A606" s="130" t="s">
        <v>5737</v>
      </c>
      <c r="B606" s="66" t="s">
        <v>947</v>
      </c>
      <c r="C606" s="66" t="s">
        <v>948</v>
      </c>
      <c r="D606" s="66" t="s">
        <v>949</v>
      </c>
      <c r="E606" s="66" t="s">
        <v>949</v>
      </c>
      <c r="F606" s="143">
        <v>42</v>
      </c>
      <c r="G606" s="143">
        <v>-93</v>
      </c>
      <c r="H606" s="66" t="s">
        <v>250</v>
      </c>
      <c r="I606" s="66" t="s">
        <v>592</v>
      </c>
      <c r="K606" s="66" t="s">
        <v>3119</v>
      </c>
      <c r="L606" s="92">
        <v>374.45578703703706</v>
      </c>
      <c r="M606" s="143">
        <v>18.5</v>
      </c>
      <c r="N606" s="64">
        <f t="shared" si="9"/>
        <v>29.650000000000006</v>
      </c>
      <c r="O606" s="66" t="s">
        <v>253</v>
      </c>
      <c r="P606" s="403">
        <v>34.468703254521998</v>
      </c>
      <c r="Q606" s="403">
        <v>34.774645770508997</v>
      </c>
      <c r="R606" s="403">
        <v>35.369047213416401</v>
      </c>
      <c r="S606" s="403">
        <v>36.407757884277999</v>
      </c>
      <c r="T606" s="403">
        <v>37.435314423506597</v>
      </c>
      <c r="U606" s="403">
        <v>38.051241596265797</v>
      </c>
      <c r="V606" s="403">
        <v>38.386105155863802</v>
      </c>
      <c r="W606" s="403">
        <v>1.0007124684870801</v>
      </c>
      <c r="X606" s="66" t="s">
        <v>257</v>
      </c>
    </row>
    <row r="607" spans="1:24" s="66" customFormat="1" ht="15" customHeight="1">
      <c r="A607" s="130" t="s">
        <v>5738</v>
      </c>
      <c r="B607" s="66" t="s">
        <v>950</v>
      </c>
      <c r="C607" s="66" t="s">
        <v>948</v>
      </c>
      <c r="D607" s="66" t="s">
        <v>949</v>
      </c>
      <c r="E607" s="66" t="s">
        <v>949</v>
      </c>
      <c r="F607" s="143">
        <v>42</v>
      </c>
      <c r="G607" s="143">
        <v>-93</v>
      </c>
      <c r="H607" s="66" t="s">
        <v>250</v>
      </c>
      <c r="I607" s="66" t="s">
        <v>592</v>
      </c>
      <c r="K607" s="66" t="s">
        <v>3120</v>
      </c>
      <c r="L607" s="92">
        <v>374.52351851851853</v>
      </c>
      <c r="M607" s="143">
        <v>18.399999999999999</v>
      </c>
      <c r="N607" s="64">
        <f t="shared" si="9"/>
        <v>30.100000000000009</v>
      </c>
      <c r="O607" s="66" t="s">
        <v>261</v>
      </c>
      <c r="P607" s="403">
        <v>34.8446370421116</v>
      </c>
      <c r="Q607" s="403">
        <v>35.139276396924998</v>
      </c>
      <c r="R607" s="403">
        <v>35.750988541653903</v>
      </c>
      <c r="S607" s="403">
        <v>36.825513153220101</v>
      </c>
      <c r="T607" s="403">
        <v>37.8913190947762</v>
      </c>
      <c r="U607" s="403">
        <v>38.5094240942894</v>
      </c>
      <c r="V607" s="403">
        <v>38.819188121753399</v>
      </c>
      <c r="W607" s="403">
        <v>1.0275532223511601</v>
      </c>
      <c r="X607" s="66" t="s">
        <v>925</v>
      </c>
    </row>
    <row r="608" spans="1:24" s="66" customFormat="1" ht="15" customHeight="1">
      <c r="A608" s="130" t="s">
        <v>5739</v>
      </c>
      <c r="B608" s="66" t="s">
        <v>951</v>
      </c>
      <c r="C608" s="66" t="s">
        <v>948</v>
      </c>
      <c r="D608" s="66" t="s">
        <v>949</v>
      </c>
      <c r="E608" s="66" t="s">
        <v>949</v>
      </c>
      <c r="F608" s="143">
        <v>42</v>
      </c>
      <c r="G608" s="143">
        <v>-93</v>
      </c>
      <c r="H608" s="66" t="s">
        <v>250</v>
      </c>
      <c r="I608" s="66" t="s">
        <v>592</v>
      </c>
      <c r="K608" s="66" t="s">
        <v>3120</v>
      </c>
      <c r="L608" s="92">
        <v>374.60092592592594</v>
      </c>
      <c r="M608" s="143">
        <v>18.2</v>
      </c>
      <c r="N608" s="64">
        <f t="shared" si="9"/>
        <v>31.000000000000014</v>
      </c>
      <c r="O608" s="66" t="s">
        <v>253</v>
      </c>
      <c r="P608" s="403">
        <v>35.641883174323397</v>
      </c>
      <c r="Q608" s="403">
        <v>35.9535154589367</v>
      </c>
      <c r="R608" s="403">
        <v>36.578544676683798</v>
      </c>
      <c r="S608" s="403">
        <v>37.679994463352998</v>
      </c>
      <c r="T608" s="403">
        <v>38.769247262471801</v>
      </c>
      <c r="U608" s="403">
        <v>39.427506164844203</v>
      </c>
      <c r="V608" s="403">
        <v>39.739196345769599</v>
      </c>
      <c r="W608" s="403">
        <v>1.0530175686722401</v>
      </c>
      <c r="X608" s="66" t="s">
        <v>254</v>
      </c>
    </row>
    <row r="609" spans="1:24" s="66" customFormat="1" ht="15" customHeight="1">
      <c r="A609" s="130" t="s">
        <v>5740</v>
      </c>
      <c r="B609" s="66" t="s">
        <v>952</v>
      </c>
      <c r="C609" s="66" t="s">
        <v>953</v>
      </c>
      <c r="D609" s="66" t="s">
        <v>949</v>
      </c>
      <c r="E609" s="66" t="s">
        <v>949</v>
      </c>
      <c r="F609" s="143">
        <v>42</v>
      </c>
      <c r="G609" s="143">
        <v>-93</v>
      </c>
      <c r="H609" s="66" t="s">
        <v>250</v>
      </c>
      <c r="I609" s="66" t="s">
        <v>592</v>
      </c>
      <c r="K609" s="66" t="s">
        <v>3120</v>
      </c>
      <c r="L609" s="92">
        <v>374.97828703703703</v>
      </c>
      <c r="M609" s="143">
        <v>18</v>
      </c>
      <c r="N609" s="64">
        <f t="shared" si="9"/>
        <v>31.900000000000006</v>
      </c>
      <c r="O609" s="66" t="s">
        <v>261</v>
      </c>
      <c r="P609" s="403">
        <v>36.285777449474601</v>
      </c>
      <c r="Q609" s="403">
        <v>36.673342759784397</v>
      </c>
      <c r="R609" s="403">
        <v>37.3716459385532</v>
      </c>
      <c r="S609" s="403">
        <v>38.488482609738902</v>
      </c>
      <c r="T609" s="403">
        <v>39.597620476171798</v>
      </c>
      <c r="U609" s="403">
        <v>40.3197146524979</v>
      </c>
      <c r="V609" s="403">
        <v>40.669832925565103</v>
      </c>
      <c r="W609" s="403">
        <v>1.0961309862123201</v>
      </c>
      <c r="X609" s="66" t="s">
        <v>254</v>
      </c>
    </row>
    <row r="610" spans="1:24" s="66" customFormat="1" ht="15" customHeight="1">
      <c r="A610" s="130" t="s">
        <v>5741</v>
      </c>
      <c r="B610" s="66" t="s">
        <v>954</v>
      </c>
      <c r="C610" s="66" t="s">
        <v>953</v>
      </c>
      <c r="D610" s="66" t="s">
        <v>949</v>
      </c>
      <c r="E610" s="66" t="s">
        <v>949</v>
      </c>
      <c r="F610" s="143">
        <v>42</v>
      </c>
      <c r="G610" s="143">
        <v>-93</v>
      </c>
      <c r="H610" s="66" t="s">
        <v>250</v>
      </c>
      <c r="I610" s="66" t="s">
        <v>592</v>
      </c>
      <c r="K610" s="66" t="s">
        <v>3120</v>
      </c>
      <c r="L610" s="92">
        <v>375.38467592592593</v>
      </c>
      <c r="M610" s="143">
        <v>18.7</v>
      </c>
      <c r="N610" s="64">
        <f t="shared" si="9"/>
        <v>28.750000000000014</v>
      </c>
      <c r="O610" s="66" t="s">
        <v>261</v>
      </c>
      <c r="P610" s="403">
        <v>33.6821171637419</v>
      </c>
      <c r="Q610" s="403">
        <v>33.991663620222397</v>
      </c>
      <c r="R610" s="403">
        <v>34.570430103396802</v>
      </c>
      <c r="S610" s="403">
        <v>35.562822423188699</v>
      </c>
      <c r="T610" s="403">
        <v>36.546576583197698</v>
      </c>
      <c r="U610" s="403">
        <v>37.140274586334499</v>
      </c>
      <c r="V610" s="403">
        <v>37.403230055964698</v>
      </c>
      <c r="W610" s="403">
        <v>0.95641630605233796</v>
      </c>
      <c r="X610" s="66" t="s">
        <v>254</v>
      </c>
    </row>
    <row r="611" spans="1:24" s="66" customFormat="1" ht="15" customHeight="1">
      <c r="A611" s="130" t="s">
        <v>5742</v>
      </c>
      <c r="B611" s="66" t="s">
        <v>955</v>
      </c>
      <c r="C611" s="66" t="s">
        <v>953</v>
      </c>
      <c r="D611" s="66" t="s">
        <v>949</v>
      </c>
      <c r="E611" s="66" t="s">
        <v>949</v>
      </c>
      <c r="F611" s="143">
        <v>42</v>
      </c>
      <c r="G611" s="143">
        <v>-93</v>
      </c>
      <c r="H611" s="66" t="s">
        <v>250</v>
      </c>
      <c r="I611" s="66" t="s">
        <v>592</v>
      </c>
      <c r="K611" s="144" t="s">
        <v>956</v>
      </c>
      <c r="L611" s="92">
        <v>375.51046296296295</v>
      </c>
      <c r="M611" s="143">
        <v>18.399999999999999</v>
      </c>
      <c r="N611" s="64">
        <f t="shared" si="9"/>
        <v>30.100000000000009</v>
      </c>
      <c r="O611" s="66" t="s">
        <v>253</v>
      </c>
      <c r="P611" s="403">
        <v>34.813059988426602</v>
      </c>
      <c r="Q611" s="403">
        <v>35.155966134319698</v>
      </c>
      <c r="R611" s="403">
        <v>35.763696211805602</v>
      </c>
      <c r="S611" s="403">
        <v>36.823886391102299</v>
      </c>
      <c r="T611" s="403">
        <v>37.876555948042899</v>
      </c>
      <c r="U611" s="403">
        <v>38.482125042294697</v>
      </c>
      <c r="V611" s="403">
        <v>38.808385108908801</v>
      </c>
      <c r="W611" s="403">
        <v>1.0211469005426601</v>
      </c>
      <c r="X611" s="66" t="s">
        <v>925</v>
      </c>
    </row>
    <row r="612" spans="1:24" s="66" customFormat="1" ht="15" customHeight="1">
      <c r="A612" s="130" t="s">
        <v>5743</v>
      </c>
      <c r="B612" s="66" t="s">
        <v>957</v>
      </c>
      <c r="C612" s="66" t="s">
        <v>953</v>
      </c>
      <c r="D612" s="66" t="s">
        <v>949</v>
      </c>
      <c r="E612" s="66" t="s">
        <v>949</v>
      </c>
      <c r="F612" s="143">
        <v>42</v>
      </c>
      <c r="G612" s="143">
        <v>-93</v>
      </c>
      <c r="H612" s="66" t="s">
        <v>250</v>
      </c>
      <c r="I612" s="66" t="s">
        <v>592</v>
      </c>
      <c r="K612" s="144" t="s">
        <v>956</v>
      </c>
      <c r="L612" s="92">
        <v>376.19745370370367</v>
      </c>
      <c r="M612" s="143">
        <v>18.8</v>
      </c>
      <c r="N612" s="64">
        <f t="shared" si="9"/>
        <v>28.299999999999997</v>
      </c>
      <c r="O612" s="66" t="s">
        <v>253</v>
      </c>
      <c r="P612" s="403">
        <v>33.300539919941997</v>
      </c>
      <c r="Q612" s="403">
        <v>33.606747311172597</v>
      </c>
      <c r="R612" s="403">
        <v>34.195120892079402</v>
      </c>
      <c r="S612" s="403">
        <v>35.156124452362597</v>
      </c>
      <c r="T612" s="403">
        <v>36.133689133453998</v>
      </c>
      <c r="U612" s="403">
        <v>36.690839171962502</v>
      </c>
      <c r="V612" s="403">
        <v>36.985901005960798</v>
      </c>
      <c r="W612" s="403">
        <v>0.93293420572540897</v>
      </c>
      <c r="X612" s="66" t="s">
        <v>257</v>
      </c>
    </row>
    <row r="613" spans="1:24" s="66" customFormat="1" ht="15" customHeight="1">
      <c r="A613" s="130" t="s">
        <v>5744</v>
      </c>
      <c r="B613" s="66" t="s">
        <v>958</v>
      </c>
      <c r="C613" s="66" t="s">
        <v>959</v>
      </c>
      <c r="D613" s="66" t="s">
        <v>949</v>
      </c>
      <c r="E613" s="66" t="s">
        <v>949</v>
      </c>
      <c r="F613" s="143">
        <v>42</v>
      </c>
      <c r="G613" s="143">
        <v>-93</v>
      </c>
      <c r="H613" s="66" t="s">
        <v>250</v>
      </c>
      <c r="I613" s="66" t="s">
        <v>592</v>
      </c>
      <c r="K613" s="144" t="s">
        <v>960</v>
      </c>
      <c r="L613" s="92">
        <v>378.82930555555555</v>
      </c>
      <c r="M613" s="143">
        <v>19</v>
      </c>
      <c r="N613" s="64">
        <f t="shared" si="9"/>
        <v>27.400000000000006</v>
      </c>
      <c r="O613" s="66" t="s">
        <v>253</v>
      </c>
      <c r="P613" s="403">
        <v>32.486534081635099</v>
      </c>
      <c r="Q613" s="403">
        <v>32.800357019978897</v>
      </c>
      <c r="R613" s="403">
        <v>33.346403759667503</v>
      </c>
      <c r="S613" s="403">
        <v>34.288055544039899</v>
      </c>
      <c r="T613" s="403">
        <v>35.2325078793586</v>
      </c>
      <c r="U613" s="403">
        <v>35.794826484173299</v>
      </c>
      <c r="V613" s="403">
        <v>36.090016651552197</v>
      </c>
      <c r="W613" s="403">
        <v>0.91173059490659203</v>
      </c>
      <c r="X613" s="66" t="s">
        <v>257</v>
      </c>
    </row>
    <row r="614" spans="1:24" s="66" customFormat="1" ht="15" customHeight="1">
      <c r="A614" s="130" t="s">
        <v>5745</v>
      </c>
      <c r="B614" s="66" t="s">
        <v>961</v>
      </c>
      <c r="C614" s="66" t="s">
        <v>959</v>
      </c>
      <c r="D614" s="66" t="s">
        <v>949</v>
      </c>
      <c r="E614" s="66" t="s">
        <v>949</v>
      </c>
      <c r="F614" s="143">
        <v>42</v>
      </c>
      <c r="G614" s="143">
        <v>-93</v>
      </c>
      <c r="H614" s="66" t="s">
        <v>250</v>
      </c>
      <c r="I614" s="66" t="s">
        <v>592</v>
      </c>
      <c r="K614" s="144" t="s">
        <v>960</v>
      </c>
      <c r="L614" s="92">
        <v>378.87768518518521</v>
      </c>
      <c r="M614" s="143">
        <v>20.2</v>
      </c>
      <c r="N614" s="64">
        <f t="shared" si="9"/>
        <v>22.000000000000014</v>
      </c>
      <c r="O614" s="66" t="s">
        <v>253</v>
      </c>
      <c r="P614" s="403">
        <v>27.949257228621001</v>
      </c>
      <c r="Q614" s="403">
        <v>28.1361177797103</v>
      </c>
      <c r="R614" s="403">
        <v>28.552619833428199</v>
      </c>
      <c r="S614" s="403">
        <v>29.237178422995601</v>
      </c>
      <c r="T614" s="403">
        <v>29.919471142727399</v>
      </c>
      <c r="U614" s="403">
        <v>30.3255106906687</v>
      </c>
      <c r="V614" s="403">
        <v>30.5245739475147</v>
      </c>
      <c r="W614" s="403">
        <v>0.66274302200686097</v>
      </c>
      <c r="X614" s="66" t="s">
        <v>257</v>
      </c>
    </row>
    <row r="615" spans="1:24" s="66" customFormat="1" ht="15" customHeight="1">
      <c r="A615" s="130" t="s">
        <v>5746</v>
      </c>
      <c r="B615" s="66" t="s">
        <v>962</v>
      </c>
      <c r="C615" s="66" t="s">
        <v>959</v>
      </c>
      <c r="D615" s="66" t="s">
        <v>949</v>
      </c>
      <c r="E615" s="66" t="s">
        <v>949</v>
      </c>
      <c r="F615" s="143">
        <v>42</v>
      </c>
      <c r="G615" s="143">
        <v>-93</v>
      </c>
      <c r="H615" s="66" t="s">
        <v>259</v>
      </c>
      <c r="I615" s="66" t="s">
        <v>592</v>
      </c>
      <c r="K615" s="144" t="s">
        <v>960</v>
      </c>
      <c r="L615" s="92">
        <v>378.90671296296296</v>
      </c>
      <c r="M615" s="143">
        <v>19.2</v>
      </c>
      <c r="N615" s="64">
        <f t="shared" si="9"/>
        <v>26.500000000000014</v>
      </c>
      <c r="O615" s="66" t="s">
        <v>253</v>
      </c>
      <c r="P615" s="403">
        <v>31.7861808354936</v>
      </c>
      <c r="Q615" s="403">
        <v>32.047516415937402</v>
      </c>
      <c r="R615" s="403">
        <v>32.552745102872898</v>
      </c>
      <c r="S615" s="403">
        <v>33.455613472935099</v>
      </c>
      <c r="T615" s="403">
        <v>34.357195949752601</v>
      </c>
      <c r="U615" s="403">
        <v>34.895808957390003</v>
      </c>
      <c r="V615" s="403">
        <v>35.1750310688941</v>
      </c>
      <c r="W615" s="403">
        <v>0.86812148904387498</v>
      </c>
      <c r="X615" s="66" t="s">
        <v>254</v>
      </c>
    </row>
    <row r="616" spans="1:24" s="66" customFormat="1" ht="15" customHeight="1">
      <c r="A616" s="130" t="s">
        <v>5747</v>
      </c>
      <c r="B616" s="66" t="s">
        <v>963</v>
      </c>
      <c r="C616" s="66" t="s">
        <v>959</v>
      </c>
      <c r="D616" s="66" t="s">
        <v>949</v>
      </c>
      <c r="E616" s="66" t="s">
        <v>949</v>
      </c>
      <c r="F616" s="143">
        <v>42</v>
      </c>
      <c r="G616" s="143">
        <v>-93</v>
      </c>
      <c r="H616" s="66" t="s">
        <v>250</v>
      </c>
      <c r="I616" s="66" t="s">
        <v>592</v>
      </c>
      <c r="K616" s="144" t="s">
        <v>960</v>
      </c>
      <c r="L616" s="92">
        <v>379.09055555555551</v>
      </c>
      <c r="M616" s="143">
        <v>20.100000000000001</v>
      </c>
      <c r="N616" s="64">
        <f t="shared" si="9"/>
        <v>22.450000000000003</v>
      </c>
      <c r="O616" s="66" t="s">
        <v>253</v>
      </c>
      <c r="P616" s="403">
        <v>28.3412668122509</v>
      </c>
      <c r="Q616" s="403">
        <v>28.555764786569299</v>
      </c>
      <c r="R616" s="403">
        <v>28.959213081586601</v>
      </c>
      <c r="S616" s="403">
        <v>29.656906312779299</v>
      </c>
      <c r="T616" s="403">
        <v>30.355656644931301</v>
      </c>
      <c r="U616" s="403">
        <v>30.774338507345899</v>
      </c>
      <c r="V616" s="403">
        <v>30.972374341419101</v>
      </c>
      <c r="W616" s="403">
        <v>0.67709703338057403</v>
      </c>
      <c r="X616" s="66" t="s">
        <v>257</v>
      </c>
    </row>
    <row r="617" spans="1:24" s="66" customFormat="1" ht="15" customHeight="1">
      <c r="A617" s="130" t="s">
        <v>5748</v>
      </c>
      <c r="B617" s="66" t="s">
        <v>964</v>
      </c>
      <c r="C617" s="66" t="s">
        <v>965</v>
      </c>
      <c r="D617" s="66" t="s">
        <v>949</v>
      </c>
      <c r="E617" s="66" t="s">
        <v>949</v>
      </c>
      <c r="F617" s="143">
        <v>42</v>
      </c>
      <c r="G617" s="143">
        <v>-93</v>
      </c>
      <c r="H617" s="66" t="s">
        <v>250</v>
      </c>
      <c r="I617" s="66" t="s">
        <v>592</v>
      </c>
      <c r="K617" s="66" t="s">
        <v>3121</v>
      </c>
      <c r="L617" s="92">
        <v>380.94833333333332</v>
      </c>
      <c r="M617" s="143">
        <v>19</v>
      </c>
      <c r="N617" s="64">
        <f t="shared" si="9"/>
        <v>27.400000000000006</v>
      </c>
      <c r="O617" s="66" t="s">
        <v>253</v>
      </c>
      <c r="P617" s="403">
        <v>32.525266827006703</v>
      </c>
      <c r="Q617" s="403">
        <v>32.847164149899598</v>
      </c>
      <c r="R617" s="403">
        <v>33.3707283510387</v>
      </c>
      <c r="S617" s="403">
        <v>34.303222958192599</v>
      </c>
      <c r="T617" s="403">
        <v>35.223430974777401</v>
      </c>
      <c r="U617" s="403">
        <v>35.763299827590302</v>
      </c>
      <c r="V617" s="403">
        <v>36.078796624707898</v>
      </c>
      <c r="W617" s="403">
        <v>0.89906519623652104</v>
      </c>
      <c r="X617" s="66" t="s">
        <v>254</v>
      </c>
    </row>
    <row r="618" spans="1:24" s="66" customFormat="1" ht="15" customHeight="1">
      <c r="A618" s="130" t="s">
        <v>5749</v>
      </c>
      <c r="B618" s="66" t="s">
        <v>966</v>
      </c>
      <c r="C618" s="66" t="s">
        <v>967</v>
      </c>
      <c r="D618" s="66" t="s">
        <v>949</v>
      </c>
      <c r="E618" s="66" t="s">
        <v>949</v>
      </c>
      <c r="F618" s="143">
        <v>42</v>
      </c>
      <c r="G618" s="143">
        <v>-93</v>
      </c>
      <c r="H618" s="66" t="s">
        <v>259</v>
      </c>
      <c r="I618" s="66" t="s">
        <v>592</v>
      </c>
      <c r="K618" s="66" t="s">
        <v>3121</v>
      </c>
      <c r="L618" s="92">
        <v>381.79981481481479</v>
      </c>
      <c r="M618" s="143">
        <v>18.600000000000001</v>
      </c>
      <c r="N618" s="64">
        <f t="shared" si="9"/>
        <v>29.200000000000003</v>
      </c>
      <c r="O618" s="66" t="s">
        <v>261</v>
      </c>
      <c r="P618" s="403">
        <v>34.081780793785299</v>
      </c>
      <c r="Q618" s="403">
        <v>34.393756164775098</v>
      </c>
      <c r="R618" s="403">
        <v>34.9797029383544</v>
      </c>
      <c r="S618" s="403">
        <v>35.993752090918299</v>
      </c>
      <c r="T618" s="403">
        <v>37.006929693653902</v>
      </c>
      <c r="U618" s="403">
        <v>37.597878901231702</v>
      </c>
      <c r="V618" s="403">
        <v>37.941612830921699</v>
      </c>
      <c r="W618" s="403">
        <v>0.98065493730715803</v>
      </c>
      <c r="X618" s="66" t="s">
        <v>254</v>
      </c>
    </row>
    <row r="619" spans="1:24" s="66" customFormat="1" ht="15" customHeight="1">
      <c r="A619" s="130" t="s">
        <v>5750</v>
      </c>
      <c r="B619" s="66" t="s">
        <v>968</v>
      </c>
      <c r="C619" s="66" t="s">
        <v>967</v>
      </c>
      <c r="D619" s="66" t="s">
        <v>949</v>
      </c>
      <c r="E619" s="66" t="s">
        <v>949</v>
      </c>
      <c r="F619" s="143">
        <v>42</v>
      </c>
      <c r="G619" s="143">
        <v>-93</v>
      </c>
      <c r="H619" s="66" t="s">
        <v>259</v>
      </c>
      <c r="I619" s="66" t="s">
        <v>696</v>
      </c>
      <c r="K619" s="66" t="s">
        <v>3122</v>
      </c>
      <c r="L619" s="92">
        <v>382.51583333333332</v>
      </c>
      <c r="M619" s="143">
        <v>19.3</v>
      </c>
      <c r="N619" s="64">
        <f t="shared" si="9"/>
        <v>26.049999999999997</v>
      </c>
      <c r="O619" s="66" t="s">
        <v>253</v>
      </c>
      <c r="P619" s="403">
        <v>31.382909210948998</v>
      </c>
      <c r="Q619" s="403">
        <v>31.6336138504521</v>
      </c>
      <c r="R619" s="403">
        <v>32.167448389819498</v>
      </c>
      <c r="S619" s="403">
        <v>33.035853065284499</v>
      </c>
      <c r="T619" s="403">
        <v>33.895445341392701</v>
      </c>
      <c r="U619" s="403">
        <v>34.418423370394102</v>
      </c>
      <c r="V619" s="403">
        <v>34.672890832725898</v>
      </c>
      <c r="W619" s="403">
        <v>0.83871479988148201</v>
      </c>
      <c r="X619" s="66" t="s">
        <v>254</v>
      </c>
    </row>
    <row r="620" spans="1:24" s="66" customFormat="1" ht="15" customHeight="1">
      <c r="A620" s="130" t="s">
        <v>5751</v>
      </c>
      <c r="B620" s="66" t="s">
        <v>969</v>
      </c>
      <c r="C620" s="66" t="s">
        <v>967</v>
      </c>
      <c r="D620" s="66" t="s">
        <v>949</v>
      </c>
      <c r="E620" s="66" t="s">
        <v>949</v>
      </c>
      <c r="F620" s="143">
        <v>42</v>
      </c>
      <c r="G620" s="143">
        <v>-93</v>
      </c>
      <c r="H620" s="66" t="s">
        <v>250</v>
      </c>
      <c r="I620" s="66" t="s">
        <v>713</v>
      </c>
      <c r="K620" s="144" t="s">
        <v>714</v>
      </c>
      <c r="L620" s="92">
        <v>382.71321538461535</v>
      </c>
      <c r="M620" s="143">
        <v>19</v>
      </c>
      <c r="N620" s="64">
        <f t="shared" si="9"/>
        <v>27.400000000000006</v>
      </c>
      <c r="O620" s="66" t="s">
        <v>261</v>
      </c>
      <c r="P620" s="403">
        <v>32.5333683627317</v>
      </c>
      <c r="Q620" s="403">
        <v>32.802672238054697</v>
      </c>
      <c r="R620" s="403">
        <v>33.349204816251302</v>
      </c>
      <c r="S620" s="403">
        <v>34.293991329576201</v>
      </c>
      <c r="T620" s="403">
        <v>35.221931501013799</v>
      </c>
      <c r="U620" s="403">
        <v>35.756269020846901</v>
      </c>
      <c r="V620" s="403">
        <v>36.041591664544299</v>
      </c>
      <c r="W620" s="403">
        <v>0.89900073428909799</v>
      </c>
      <c r="X620" s="66" t="s">
        <v>257</v>
      </c>
    </row>
    <row r="621" spans="1:24" s="66" customFormat="1" ht="15" customHeight="1">
      <c r="A621" s="130" t="s">
        <v>5752</v>
      </c>
      <c r="B621" s="66" t="s">
        <v>970</v>
      </c>
      <c r="C621" s="66" t="s">
        <v>967</v>
      </c>
      <c r="D621" s="66" t="s">
        <v>949</v>
      </c>
      <c r="E621" s="66" t="s">
        <v>949</v>
      </c>
      <c r="F621" s="143">
        <v>42</v>
      </c>
      <c r="G621" s="143">
        <v>-93</v>
      </c>
      <c r="H621" s="66" t="s">
        <v>259</v>
      </c>
      <c r="I621" s="66" t="s">
        <v>713</v>
      </c>
      <c r="K621" s="144" t="s">
        <v>714</v>
      </c>
      <c r="L621" s="92">
        <v>382.74416923076922</v>
      </c>
      <c r="M621" s="143">
        <v>19.399999999999999</v>
      </c>
      <c r="N621" s="64">
        <f t="shared" si="9"/>
        <v>25.600000000000009</v>
      </c>
      <c r="O621" s="66" t="s">
        <v>261</v>
      </c>
      <c r="P621" s="403">
        <v>31.0248528205715</v>
      </c>
      <c r="Q621" s="403">
        <v>31.266065633557901</v>
      </c>
      <c r="R621" s="403">
        <v>31.7791984080501</v>
      </c>
      <c r="S621" s="403">
        <v>32.6143205767751</v>
      </c>
      <c r="T621" s="403">
        <v>33.453970781406099</v>
      </c>
      <c r="U621" s="403">
        <v>33.973656004436599</v>
      </c>
      <c r="V621" s="403">
        <v>34.258230499476497</v>
      </c>
      <c r="W621" s="403">
        <v>0.82173201133390605</v>
      </c>
      <c r="X621" s="66" t="s">
        <v>257</v>
      </c>
    </row>
    <row r="622" spans="1:24" s="66" customFormat="1" ht="15" customHeight="1">
      <c r="A622" s="130" t="s">
        <v>5753</v>
      </c>
      <c r="B622" s="66" t="s">
        <v>971</v>
      </c>
      <c r="C622" s="66" t="s">
        <v>967</v>
      </c>
      <c r="D622" s="66" t="s">
        <v>949</v>
      </c>
      <c r="E622" s="66" t="s">
        <v>949</v>
      </c>
      <c r="F622" s="143">
        <v>42</v>
      </c>
      <c r="G622" s="143">
        <v>-93</v>
      </c>
      <c r="H622" s="66" t="s">
        <v>250</v>
      </c>
      <c r="I622" s="66" t="s">
        <v>713</v>
      </c>
      <c r="K622" s="144" t="s">
        <v>714</v>
      </c>
      <c r="L622" s="92">
        <v>382.76738461538457</v>
      </c>
      <c r="M622" s="143">
        <v>19.2</v>
      </c>
      <c r="N622" s="64">
        <f t="shared" si="9"/>
        <v>26.500000000000014</v>
      </c>
      <c r="O622" s="66" t="s">
        <v>261</v>
      </c>
      <c r="P622" s="403">
        <v>31.8036982725414</v>
      </c>
      <c r="Q622" s="403">
        <v>32.069403848001102</v>
      </c>
      <c r="R622" s="403">
        <v>32.573203734880501</v>
      </c>
      <c r="S622" s="403">
        <v>33.467125892724901</v>
      </c>
      <c r="T622" s="403">
        <v>34.342599738097697</v>
      </c>
      <c r="U622" s="403">
        <v>34.877936504945801</v>
      </c>
      <c r="V622" s="403">
        <v>35.152612273597597</v>
      </c>
      <c r="W622" s="403">
        <v>0.85583357213053701</v>
      </c>
      <c r="X622" s="66" t="s">
        <v>257</v>
      </c>
    </row>
    <row r="623" spans="1:24" s="66" customFormat="1" ht="15" customHeight="1">
      <c r="A623" s="130" t="s">
        <v>5754</v>
      </c>
      <c r="B623" s="66" t="s">
        <v>972</v>
      </c>
      <c r="C623" s="66" t="s">
        <v>967</v>
      </c>
      <c r="D623" s="66" t="s">
        <v>949</v>
      </c>
      <c r="E623" s="66" t="s">
        <v>949</v>
      </c>
      <c r="F623" s="143">
        <v>42</v>
      </c>
      <c r="G623" s="143">
        <v>-93</v>
      </c>
      <c r="H623" s="66" t="s">
        <v>250</v>
      </c>
      <c r="I623" s="66" t="s">
        <v>713</v>
      </c>
      <c r="K623" s="66" t="s">
        <v>3123</v>
      </c>
      <c r="L623" s="92">
        <v>382.86024615384611</v>
      </c>
      <c r="M623" s="143">
        <v>19.600000000000001</v>
      </c>
      <c r="N623" s="64">
        <f t="shared" si="9"/>
        <v>24.700000000000003</v>
      </c>
      <c r="O623" s="66" t="s">
        <v>261</v>
      </c>
      <c r="P623" s="403">
        <v>30.2400240029468</v>
      </c>
      <c r="Q623" s="403">
        <v>30.466863448135101</v>
      </c>
      <c r="R623" s="403">
        <v>30.9507297323157</v>
      </c>
      <c r="S623" s="403">
        <v>31.757507668078802</v>
      </c>
      <c r="T623" s="403">
        <v>32.561513314852903</v>
      </c>
      <c r="U623" s="403">
        <v>33.024570638968399</v>
      </c>
      <c r="V623" s="403">
        <v>33.284467667057797</v>
      </c>
      <c r="W623" s="403">
        <v>0.77321138892161601</v>
      </c>
      <c r="X623" s="66" t="s">
        <v>254</v>
      </c>
    </row>
    <row r="624" spans="1:24" s="66" customFormat="1" ht="15" customHeight="1">
      <c r="A624" s="130" t="s">
        <v>5755</v>
      </c>
      <c r="B624" s="66" t="s">
        <v>973</v>
      </c>
      <c r="C624" s="66" t="s">
        <v>967</v>
      </c>
      <c r="D624" s="66" t="s">
        <v>949</v>
      </c>
      <c r="E624" s="66" t="s">
        <v>949</v>
      </c>
      <c r="F624" s="143">
        <v>42</v>
      </c>
      <c r="G624" s="143">
        <v>-93</v>
      </c>
      <c r="H624" s="66" t="s">
        <v>259</v>
      </c>
      <c r="I624" s="66" t="s">
        <v>713</v>
      </c>
      <c r="K624" s="66" t="s">
        <v>3123</v>
      </c>
      <c r="L624" s="92">
        <v>382.86798461538456</v>
      </c>
      <c r="M624" s="143">
        <v>19.3</v>
      </c>
      <c r="N624" s="64">
        <f t="shared" si="9"/>
        <v>26.049999999999997</v>
      </c>
      <c r="O624" s="66" t="s">
        <v>253</v>
      </c>
      <c r="P624" s="403">
        <v>31.377863732358801</v>
      </c>
      <c r="Q624" s="403">
        <v>31.6251019626743</v>
      </c>
      <c r="R624" s="403">
        <v>32.1386268168866</v>
      </c>
      <c r="S624" s="403">
        <v>33.019924301526302</v>
      </c>
      <c r="T624" s="403">
        <v>33.898907947762098</v>
      </c>
      <c r="U624" s="403">
        <v>34.4189211265357</v>
      </c>
      <c r="V624" s="403">
        <v>34.704882954308701</v>
      </c>
      <c r="W624" s="403">
        <v>0.84752118143058996</v>
      </c>
      <c r="X624" s="66" t="s">
        <v>254</v>
      </c>
    </row>
    <row r="625" spans="1:24" s="66" customFormat="1" ht="15" customHeight="1">
      <c r="A625" s="130" t="s">
        <v>5756</v>
      </c>
      <c r="B625" s="66" t="s">
        <v>974</v>
      </c>
      <c r="C625" s="66" t="s">
        <v>967</v>
      </c>
      <c r="D625" s="66" t="s">
        <v>949</v>
      </c>
      <c r="E625" s="66" t="s">
        <v>949</v>
      </c>
      <c r="F625" s="143">
        <v>42</v>
      </c>
      <c r="G625" s="143">
        <v>-93</v>
      </c>
      <c r="H625" s="66" t="s">
        <v>259</v>
      </c>
      <c r="I625" s="66" t="s">
        <v>713</v>
      </c>
      <c r="K625" s="66" t="s">
        <v>3124</v>
      </c>
      <c r="L625" s="92">
        <v>383.15430769230767</v>
      </c>
      <c r="M625" s="143">
        <v>18.600000000000001</v>
      </c>
      <c r="N625" s="64">
        <f t="shared" si="9"/>
        <v>29.200000000000003</v>
      </c>
      <c r="O625" s="66" t="s">
        <v>261</v>
      </c>
      <c r="P625" s="403">
        <v>34.080105496996097</v>
      </c>
      <c r="Q625" s="403">
        <v>34.3839267045323</v>
      </c>
      <c r="R625" s="403">
        <v>34.968912622511802</v>
      </c>
      <c r="S625" s="403">
        <v>35.977409558808702</v>
      </c>
      <c r="T625" s="403">
        <v>36.986944019436002</v>
      </c>
      <c r="U625" s="403">
        <v>37.5762899933369</v>
      </c>
      <c r="V625" s="403">
        <v>37.877440274261097</v>
      </c>
      <c r="W625" s="403">
        <v>0.97122427678730705</v>
      </c>
      <c r="X625" s="66" t="s">
        <v>257</v>
      </c>
    </row>
    <row r="626" spans="1:24" s="66" customFormat="1" ht="15" customHeight="1">
      <c r="A626" s="130" t="s">
        <v>5757</v>
      </c>
      <c r="B626" s="66" t="s">
        <v>975</v>
      </c>
      <c r="C626" s="66" t="s">
        <v>967</v>
      </c>
      <c r="D626" s="66" t="s">
        <v>949</v>
      </c>
      <c r="E626" s="66" t="s">
        <v>949</v>
      </c>
      <c r="F626" s="143">
        <v>42</v>
      </c>
      <c r="G626" s="143">
        <v>-93</v>
      </c>
      <c r="H626" s="66" t="s">
        <v>250</v>
      </c>
      <c r="I626" s="66" t="s">
        <v>713</v>
      </c>
      <c r="K626" s="66" t="s">
        <v>3124</v>
      </c>
      <c r="L626" s="92">
        <v>383.23943076923075</v>
      </c>
      <c r="M626" s="143">
        <v>18.100000000000001</v>
      </c>
      <c r="N626" s="64">
        <f t="shared" si="9"/>
        <v>31.450000000000003</v>
      </c>
      <c r="O626" s="66" t="s">
        <v>253</v>
      </c>
      <c r="P626" s="403">
        <v>35.996044612321803</v>
      </c>
      <c r="Q626" s="403">
        <v>36.351034400546801</v>
      </c>
      <c r="R626" s="403">
        <v>36.978938732711697</v>
      </c>
      <c r="S626" s="403">
        <v>38.097222918227203</v>
      </c>
      <c r="T626" s="403">
        <v>39.199278797391898</v>
      </c>
      <c r="U626" s="403">
        <v>39.854967506544902</v>
      </c>
      <c r="V626" s="403">
        <v>40.190235792103898</v>
      </c>
      <c r="W626" s="403">
        <v>1.0684003951039001</v>
      </c>
      <c r="X626" s="66" t="s">
        <v>257</v>
      </c>
    </row>
    <row r="627" spans="1:24" s="66" customFormat="1" ht="15" customHeight="1">
      <c r="A627" s="130" t="s">
        <v>5758</v>
      </c>
      <c r="B627" s="66" t="s">
        <v>976</v>
      </c>
      <c r="C627" s="66" t="s">
        <v>977</v>
      </c>
      <c r="D627" s="66" t="s">
        <v>949</v>
      </c>
      <c r="E627" s="66" t="s">
        <v>949</v>
      </c>
      <c r="F627" s="143">
        <v>42</v>
      </c>
      <c r="G627" s="143">
        <v>-93</v>
      </c>
      <c r="H627" s="66" t="s">
        <v>978</v>
      </c>
      <c r="I627" s="66" t="s">
        <v>713</v>
      </c>
      <c r="K627" s="66" t="s">
        <v>3124</v>
      </c>
      <c r="L627" s="92">
        <v>383.23943076923075</v>
      </c>
      <c r="M627" s="143">
        <v>19.899999999999999</v>
      </c>
      <c r="N627" s="64">
        <f t="shared" si="9"/>
        <v>23.350000000000009</v>
      </c>
      <c r="O627" s="66" t="s">
        <v>261</v>
      </c>
      <c r="P627" s="403">
        <v>29.087776604525601</v>
      </c>
      <c r="Q627" s="403">
        <v>29.316226254586301</v>
      </c>
      <c r="R627" s="403">
        <v>29.748191146365901</v>
      </c>
      <c r="S627" s="403">
        <v>30.503805393902201</v>
      </c>
      <c r="T627" s="403">
        <v>31.256426781015101</v>
      </c>
      <c r="U627" s="403">
        <v>31.6916147383678</v>
      </c>
      <c r="V627" s="403">
        <v>31.938403329390301</v>
      </c>
      <c r="W627" s="403">
        <v>0.72435098734292802</v>
      </c>
      <c r="X627" s="66" t="s">
        <v>254</v>
      </c>
    </row>
    <row r="628" spans="1:24" s="66" customFormat="1" ht="15" customHeight="1">
      <c r="A628" s="130" t="s">
        <v>5759</v>
      </c>
      <c r="B628" s="66" t="s">
        <v>979</v>
      </c>
      <c r="C628" s="66" t="s">
        <v>967</v>
      </c>
      <c r="D628" s="66" t="s">
        <v>949</v>
      </c>
      <c r="E628" s="66" t="s">
        <v>949</v>
      </c>
      <c r="F628" s="143">
        <v>42</v>
      </c>
      <c r="G628" s="143">
        <v>-93</v>
      </c>
      <c r="H628" s="66" t="s">
        <v>259</v>
      </c>
      <c r="I628" s="66" t="s">
        <v>713</v>
      </c>
      <c r="K628" s="66" t="s">
        <v>3125</v>
      </c>
      <c r="L628" s="92">
        <v>383.30133846153842</v>
      </c>
      <c r="M628" s="143">
        <v>18</v>
      </c>
      <c r="N628" s="64">
        <f t="shared" si="9"/>
        <v>31.900000000000006</v>
      </c>
      <c r="O628" s="66" t="s">
        <v>253</v>
      </c>
      <c r="P628" s="403">
        <v>36.384952633561603</v>
      </c>
      <c r="Q628" s="403">
        <v>36.723637149074499</v>
      </c>
      <c r="R628" s="403">
        <v>37.374600121501302</v>
      </c>
      <c r="S628" s="403">
        <v>38.532795718931602</v>
      </c>
      <c r="T628" s="403">
        <v>39.676031465888002</v>
      </c>
      <c r="U628" s="403">
        <v>40.3699904618476</v>
      </c>
      <c r="V628" s="403">
        <v>40.708407547906397</v>
      </c>
      <c r="W628" s="403">
        <v>1.11071542802728</v>
      </c>
      <c r="X628" s="66" t="s">
        <v>257</v>
      </c>
    </row>
    <row r="629" spans="1:24" s="66" customFormat="1" ht="15" customHeight="1">
      <c r="A629" s="130" t="s">
        <v>5760</v>
      </c>
      <c r="B629" s="66" t="s">
        <v>980</v>
      </c>
      <c r="C629" s="66" t="s">
        <v>977</v>
      </c>
      <c r="D629" s="66" t="s">
        <v>949</v>
      </c>
      <c r="E629" s="66" t="s">
        <v>949</v>
      </c>
      <c r="F629" s="143">
        <v>42</v>
      </c>
      <c r="G629" s="143">
        <v>-93</v>
      </c>
      <c r="H629" s="66" t="s">
        <v>259</v>
      </c>
      <c r="I629" s="66" t="s">
        <v>713</v>
      </c>
      <c r="K629" s="66" t="s">
        <v>3125</v>
      </c>
      <c r="L629" s="92">
        <v>383.40193846153846</v>
      </c>
      <c r="M629" s="143">
        <v>18.8</v>
      </c>
      <c r="N629" s="64">
        <f t="shared" si="9"/>
        <v>28.299999999999997</v>
      </c>
      <c r="O629" s="66" t="s">
        <v>253</v>
      </c>
      <c r="P629" s="403">
        <v>33.290065539010101</v>
      </c>
      <c r="Q629" s="403">
        <v>33.558102826572998</v>
      </c>
      <c r="R629" s="403">
        <v>34.173869907247798</v>
      </c>
      <c r="S629" s="403">
        <v>35.1543934306248</v>
      </c>
      <c r="T629" s="403">
        <v>36.149368923750401</v>
      </c>
      <c r="U629" s="403">
        <v>36.722409755820998</v>
      </c>
      <c r="V629" s="403">
        <v>37.0106474852765</v>
      </c>
      <c r="W629" s="403">
        <v>0.94766134725018802</v>
      </c>
      <c r="X629" s="66" t="s">
        <v>257</v>
      </c>
    </row>
    <row r="630" spans="1:24" s="66" customFormat="1" ht="15" customHeight="1">
      <c r="A630" s="130" t="s">
        <v>5761</v>
      </c>
      <c r="B630" s="66" t="s">
        <v>981</v>
      </c>
      <c r="C630" s="66" t="s">
        <v>967</v>
      </c>
      <c r="D630" s="66" t="s">
        <v>949</v>
      </c>
      <c r="E630" s="66" t="s">
        <v>949</v>
      </c>
      <c r="F630" s="143">
        <v>42</v>
      </c>
      <c r="G630" s="143">
        <v>-93</v>
      </c>
      <c r="H630" s="66" t="s">
        <v>250</v>
      </c>
      <c r="I630" s="66" t="s">
        <v>713</v>
      </c>
      <c r="K630" s="66" t="s">
        <v>3125</v>
      </c>
      <c r="L630" s="92">
        <v>383.40967692307692</v>
      </c>
      <c r="M630" s="143">
        <v>17.899999999999999</v>
      </c>
      <c r="N630" s="64">
        <f t="shared" si="9"/>
        <v>32.350000000000009</v>
      </c>
      <c r="O630" s="66" t="s">
        <v>253</v>
      </c>
      <c r="P630" s="403">
        <v>36.7212241057317</v>
      </c>
      <c r="Q630" s="403">
        <v>37.075788915914003</v>
      </c>
      <c r="R630" s="403">
        <v>37.763197669009003</v>
      </c>
      <c r="S630" s="403">
        <v>38.913990236577597</v>
      </c>
      <c r="T630" s="403">
        <v>40.077187851284599</v>
      </c>
      <c r="U630" s="403">
        <v>40.755274423314198</v>
      </c>
      <c r="V630" s="403">
        <v>41.0908100227402</v>
      </c>
      <c r="W630" s="403">
        <v>1.1206204782699201</v>
      </c>
      <c r="X630" s="66" t="s">
        <v>254</v>
      </c>
    </row>
    <row r="631" spans="1:24" s="66" customFormat="1" ht="15" customHeight="1">
      <c r="A631" s="130" t="s">
        <v>5762</v>
      </c>
      <c r="B631" s="66" t="s">
        <v>982</v>
      </c>
      <c r="C631" s="66" t="s">
        <v>967</v>
      </c>
      <c r="D631" s="66" t="s">
        <v>949</v>
      </c>
      <c r="E631" s="66" t="s">
        <v>949</v>
      </c>
      <c r="F631" s="143">
        <v>42</v>
      </c>
      <c r="G631" s="143">
        <v>-93</v>
      </c>
      <c r="H631" s="66" t="s">
        <v>250</v>
      </c>
      <c r="I631" s="66" t="s">
        <v>713</v>
      </c>
      <c r="K631" s="66" t="s">
        <v>3126</v>
      </c>
      <c r="L631" s="92">
        <v>383.44063076923072</v>
      </c>
      <c r="M631" s="143">
        <v>18.899999999999999</v>
      </c>
      <c r="N631" s="64">
        <f t="shared" si="9"/>
        <v>27.850000000000009</v>
      </c>
      <c r="O631" s="66" t="s">
        <v>253</v>
      </c>
      <c r="P631" s="403">
        <v>32.907603468208201</v>
      </c>
      <c r="Q631" s="403">
        <v>33.191789353751098</v>
      </c>
      <c r="R631" s="403">
        <v>33.768402509020099</v>
      </c>
      <c r="S631" s="403">
        <v>34.713599564747</v>
      </c>
      <c r="T631" s="403">
        <v>35.668579669948102</v>
      </c>
      <c r="U631" s="403">
        <v>36.182352989271898</v>
      </c>
      <c r="V631" s="403">
        <v>36.4784515407773</v>
      </c>
      <c r="W631" s="403">
        <v>0.91307537450403398</v>
      </c>
      <c r="X631" s="66" t="s">
        <v>254</v>
      </c>
    </row>
    <row r="632" spans="1:24" s="66" customFormat="1" ht="15" customHeight="1">
      <c r="A632" s="130" t="s">
        <v>5763</v>
      </c>
      <c r="B632" s="66" t="s">
        <v>983</v>
      </c>
      <c r="C632" s="66" t="s">
        <v>977</v>
      </c>
      <c r="D632" s="66" t="s">
        <v>949</v>
      </c>
      <c r="E632" s="66" t="s">
        <v>949</v>
      </c>
      <c r="F632" s="143">
        <v>42</v>
      </c>
      <c r="G632" s="143">
        <v>-93</v>
      </c>
      <c r="H632" s="66" t="s">
        <v>250</v>
      </c>
      <c r="I632" s="66" t="s">
        <v>713</v>
      </c>
      <c r="K632" s="66" t="s">
        <v>3126</v>
      </c>
      <c r="L632" s="92">
        <v>383.44836923076923</v>
      </c>
      <c r="M632" s="143">
        <v>18.600000000000001</v>
      </c>
      <c r="N632" s="64">
        <f t="shared" si="9"/>
        <v>29.200000000000003</v>
      </c>
      <c r="O632" s="66" t="s">
        <v>261</v>
      </c>
      <c r="P632" s="403">
        <v>34.099146419674497</v>
      </c>
      <c r="Q632" s="403">
        <v>34.402794978596098</v>
      </c>
      <c r="R632" s="403">
        <v>35.006592674691198</v>
      </c>
      <c r="S632" s="403">
        <v>36.0044404270756</v>
      </c>
      <c r="T632" s="403">
        <v>37.003668101289797</v>
      </c>
      <c r="U632" s="403">
        <v>37.6034860708153</v>
      </c>
      <c r="V632" s="403">
        <v>37.908320305761499</v>
      </c>
      <c r="W632" s="403">
        <v>0.97314085568021202</v>
      </c>
      <c r="X632" s="66" t="s">
        <v>254</v>
      </c>
    </row>
    <row r="633" spans="1:24" s="66" customFormat="1" ht="15" customHeight="1">
      <c r="A633" s="130" t="s">
        <v>5764</v>
      </c>
      <c r="B633" s="66" t="s">
        <v>984</v>
      </c>
      <c r="C633" s="66" t="s">
        <v>967</v>
      </c>
      <c r="D633" s="66" t="s">
        <v>949</v>
      </c>
      <c r="E633" s="66" t="s">
        <v>949</v>
      </c>
      <c r="F633" s="143">
        <v>42</v>
      </c>
      <c r="G633" s="143">
        <v>-93</v>
      </c>
      <c r="H633" s="66" t="s">
        <v>250</v>
      </c>
      <c r="I633" s="66" t="s">
        <v>713</v>
      </c>
      <c r="K633" s="66" t="s">
        <v>3126</v>
      </c>
      <c r="L633" s="92">
        <v>383.47158461538459</v>
      </c>
      <c r="M633" s="143">
        <v>18.8</v>
      </c>
      <c r="N633" s="64">
        <f t="shared" si="9"/>
        <v>28.299999999999997</v>
      </c>
      <c r="O633" s="66" t="s">
        <v>261</v>
      </c>
      <c r="P633" s="403">
        <v>33.341673659065997</v>
      </c>
      <c r="Q633" s="403">
        <v>33.612863390416599</v>
      </c>
      <c r="R633" s="403">
        <v>34.2050789186004</v>
      </c>
      <c r="S633" s="403">
        <v>35.155312943204997</v>
      </c>
      <c r="T633" s="403">
        <v>36.114610391100499</v>
      </c>
      <c r="U633" s="403">
        <v>36.698869185111299</v>
      </c>
      <c r="V633" s="403">
        <v>36.980964368385003</v>
      </c>
      <c r="W633" s="403">
        <v>0.93102654890135494</v>
      </c>
      <c r="X633" s="66" t="s">
        <v>257</v>
      </c>
    </row>
    <row r="634" spans="1:24" s="66" customFormat="1" ht="15" customHeight="1">
      <c r="A634" s="130" t="s">
        <v>5765</v>
      </c>
      <c r="B634" s="66" t="s">
        <v>985</v>
      </c>
      <c r="C634" s="66" t="s">
        <v>977</v>
      </c>
      <c r="D634" s="66" t="s">
        <v>949</v>
      </c>
      <c r="E634" s="66" t="s">
        <v>949</v>
      </c>
      <c r="F634" s="143">
        <v>42</v>
      </c>
      <c r="G634" s="143">
        <v>-93</v>
      </c>
      <c r="H634" s="66" t="s">
        <v>250</v>
      </c>
      <c r="I634" s="66" t="s">
        <v>713</v>
      </c>
      <c r="K634" s="66" t="s">
        <v>3126</v>
      </c>
      <c r="L634" s="92">
        <v>383.47932307692304</v>
      </c>
      <c r="M634" s="143">
        <v>18.399999999999999</v>
      </c>
      <c r="N634" s="64">
        <f t="shared" si="9"/>
        <v>30.100000000000009</v>
      </c>
      <c r="O634" s="66" t="s">
        <v>253</v>
      </c>
      <c r="P634" s="403">
        <v>34.808229440818501</v>
      </c>
      <c r="Q634" s="403">
        <v>35.139689568610102</v>
      </c>
      <c r="R634" s="403">
        <v>35.799519778432597</v>
      </c>
      <c r="S634" s="403">
        <v>36.8353786615072</v>
      </c>
      <c r="T634" s="403">
        <v>37.889586173858099</v>
      </c>
      <c r="U634" s="403">
        <v>38.507279859421502</v>
      </c>
      <c r="V634" s="403">
        <v>38.815729125518097</v>
      </c>
      <c r="W634" s="403">
        <v>1.01797604942876</v>
      </c>
      <c r="X634" s="66" t="s">
        <v>254</v>
      </c>
    </row>
    <row r="635" spans="1:24" s="66" customFormat="1" ht="15" customHeight="1">
      <c r="A635" s="130" t="s">
        <v>5766</v>
      </c>
      <c r="B635" s="66" t="s">
        <v>986</v>
      </c>
      <c r="C635" s="66" t="s">
        <v>977</v>
      </c>
      <c r="D635" s="66" t="s">
        <v>949</v>
      </c>
      <c r="E635" s="66" t="s">
        <v>949</v>
      </c>
      <c r="F635" s="143">
        <v>42</v>
      </c>
      <c r="G635" s="143">
        <v>-93</v>
      </c>
      <c r="H635" s="66" t="s">
        <v>250</v>
      </c>
      <c r="I635" s="66" t="s">
        <v>713</v>
      </c>
      <c r="K635" s="66" t="s">
        <v>3126</v>
      </c>
      <c r="L635" s="92">
        <v>383.48706153846155</v>
      </c>
      <c r="M635" s="143">
        <v>18.2</v>
      </c>
      <c r="N635" s="64">
        <f t="shared" si="9"/>
        <v>31.000000000000014</v>
      </c>
      <c r="O635" s="66" t="s">
        <v>261</v>
      </c>
      <c r="P635" s="403">
        <v>35.594271515905398</v>
      </c>
      <c r="Q635" s="403">
        <v>35.9089650663065</v>
      </c>
      <c r="R635" s="403">
        <v>36.572321353890302</v>
      </c>
      <c r="S635" s="403">
        <v>37.675814175046</v>
      </c>
      <c r="T635" s="403">
        <v>38.779192729934898</v>
      </c>
      <c r="U635" s="403">
        <v>39.433730292891099</v>
      </c>
      <c r="V635" s="403">
        <v>39.774370806473499</v>
      </c>
      <c r="W635" s="403">
        <v>1.0665464648634699</v>
      </c>
      <c r="X635" s="66" t="s">
        <v>254</v>
      </c>
    </row>
    <row r="636" spans="1:24" s="66" customFormat="1" ht="15" customHeight="1">
      <c r="A636" s="130" t="s">
        <v>5767</v>
      </c>
      <c r="B636" s="66" t="s">
        <v>987</v>
      </c>
      <c r="C636" s="66" t="s">
        <v>967</v>
      </c>
      <c r="D636" s="66" t="s">
        <v>949</v>
      </c>
      <c r="E636" s="66" t="s">
        <v>949</v>
      </c>
      <c r="F636" s="143">
        <v>42</v>
      </c>
      <c r="G636" s="143">
        <v>-93</v>
      </c>
      <c r="H636" s="66" t="s">
        <v>259</v>
      </c>
      <c r="I636" s="66" t="s">
        <v>713</v>
      </c>
      <c r="K636" s="66" t="s">
        <v>3126</v>
      </c>
      <c r="L636" s="92">
        <v>383.4948</v>
      </c>
      <c r="M636" s="143">
        <v>18</v>
      </c>
      <c r="N636" s="64">
        <f t="shared" si="9"/>
        <v>31.900000000000006</v>
      </c>
      <c r="O636" s="66" t="s">
        <v>253</v>
      </c>
      <c r="P636" s="403">
        <v>36.381064046909799</v>
      </c>
      <c r="Q636" s="403">
        <v>36.7149690907493</v>
      </c>
      <c r="R636" s="403">
        <v>37.396873199442702</v>
      </c>
      <c r="S636" s="403">
        <v>38.5226074353521</v>
      </c>
      <c r="T636" s="403">
        <v>39.649132303058003</v>
      </c>
      <c r="U636" s="403">
        <v>40.310894698137801</v>
      </c>
      <c r="V636" s="403">
        <v>40.672921916041503</v>
      </c>
      <c r="W636" s="403">
        <v>1.08745871320056</v>
      </c>
      <c r="X636" s="66" t="s">
        <v>254</v>
      </c>
    </row>
    <row r="637" spans="1:24" s="66" customFormat="1" ht="15" customHeight="1">
      <c r="A637" s="130" t="s">
        <v>5768</v>
      </c>
      <c r="B637" s="66" t="s">
        <v>988</v>
      </c>
      <c r="C637" s="66" t="s">
        <v>967</v>
      </c>
      <c r="D637" s="66" t="s">
        <v>949</v>
      </c>
      <c r="E637" s="66" t="s">
        <v>949</v>
      </c>
      <c r="F637" s="143">
        <v>42</v>
      </c>
      <c r="G637" s="143">
        <v>-93</v>
      </c>
      <c r="H637" s="66" t="s">
        <v>259</v>
      </c>
      <c r="I637" s="66" t="s">
        <v>713</v>
      </c>
      <c r="K637" s="66" t="s">
        <v>3126</v>
      </c>
      <c r="L637" s="92">
        <v>383.5102769230769</v>
      </c>
      <c r="M637" s="143">
        <v>18.100000000000001</v>
      </c>
      <c r="N637" s="64">
        <f t="shared" si="9"/>
        <v>31.450000000000003</v>
      </c>
      <c r="O637" s="66" t="s">
        <v>261</v>
      </c>
      <c r="P637" s="403">
        <v>35.952063997081297</v>
      </c>
      <c r="Q637" s="403">
        <v>36.293272340727597</v>
      </c>
      <c r="R637" s="403">
        <v>36.941300510479302</v>
      </c>
      <c r="S637" s="403">
        <v>38.097692055577902</v>
      </c>
      <c r="T637" s="403">
        <v>39.195585478994801</v>
      </c>
      <c r="U637" s="403">
        <v>39.870980944030499</v>
      </c>
      <c r="V637" s="403">
        <v>40.214611276750297</v>
      </c>
      <c r="W637" s="403">
        <v>1.0860886623255199</v>
      </c>
      <c r="X637" s="66" t="s">
        <v>257</v>
      </c>
    </row>
    <row r="638" spans="1:24" s="66" customFormat="1" ht="15" customHeight="1">
      <c r="A638" s="130" t="s">
        <v>5769</v>
      </c>
      <c r="B638" s="66" t="s">
        <v>989</v>
      </c>
      <c r="C638" s="66" t="s">
        <v>967</v>
      </c>
      <c r="D638" s="66" t="s">
        <v>949</v>
      </c>
      <c r="E638" s="66" t="s">
        <v>949</v>
      </c>
      <c r="F638" s="143">
        <v>42</v>
      </c>
      <c r="G638" s="143">
        <v>-93</v>
      </c>
      <c r="H638" s="66" t="s">
        <v>250</v>
      </c>
      <c r="I638" s="66" t="s">
        <v>713</v>
      </c>
      <c r="K638" s="66" t="s">
        <v>3126</v>
      </c>
      <c r="L638" s="92">
        <v>383.51801538461541</v>
      </c>
      <c r="M638" s="143">
        <v>18</v>
      </c>
      <c r="N638" s="64">
        <f t="shared" si="9"/>
        <v>31.900000000000006</v>
      </c>
      <c r="O638" s="66" t="s">
        <v>253</v>
      </c>
      <c r="P638" s="403">
        <v>36.361316283541797</v>
      </c>
      <c r="Q638" s="403">
        <v>36.7210658700306</v>
      </c>
      <c r="R638" s="403">
        <v>37.372979933859298</v>
      </c>
      <c r="S638" s="403">
        <v>38.521250510057797</v>
      </c>
      <c r="T638" s="403">
        <v>39.675758349986303</v>
      </c>
      <c r="U638" s="403">
        <v>40.3517125348801</v>
      </c>
      <c r="V638" s="403">
        <v>40.715350054872403</v>
      </c>
      <c r="W638" s="403">
        <v>1.1049740691188401</v>
      </c>
      <c r="X638" s="66" t="s">
        <v>257</v>
      </c>
    </row>
    <row r="639" spans="1:24" s="66" customFormat="1" ht="15" customHeight="1">
      <c r="A639" s="130" t="s">
        <v>5770</v>
      </c>
      <c r="B639" s="66" t="s">
        <v>990</v>
      </c>
      <c r="C639" s="66" t="s">
        <v>977</v>
      </c>
      <c r="D639" s="66" t="s">
        <v>949</v>
      </c>
      <c r="E639" s="66" t="s">
        <v>949</v>
      </c>
      <c r="F639" s="143">
        <v>42</v>
      </c>
      <c r="G639" s="143">
        <v>-93</v>
      </c>
      <c r="H639" s="66" t="s">
        <v>978</v>
      </c>
      <c r="I639" s="66" t="s">
        <v>713</v>
      </c>
      <c r="K639" s="66" t="s">
        <v>3126</v>
      </c>
      <c r="L639" s="92">
        <v>383.51801538461541</v>
      </c>
      <c r="M639" s="143">
        <v>17.899999999999999</v>
      </c>
      <c r="N639" s="64">
        <f t="shared" si="9"/>
        <v>32.350000000000009</v>
      </c>
      <c r="O639" s="66" t="s">
        <v>261</v>
      </c>
      <c r="P639" s="403">
        <v>36.714946486047801</v>
      </c>
      <c r="Q639" s="403">
        <v>37.0899585921007</v>
      </c>
      <c r="R639" s="403">
        <v>37.7729046735708</v>
      </c>
      <c r="S639" s="403">
        <v>38.925038533794996</v>
      </c>
      <c r="T639" s="403">
        <v>40.094900592719803</v>
      </c>
      <c r="U639" s="403">
        <v>40.790259041583198</v>
      </c>
      <c r="V639" s="403">
        <v>41.140733364459003</v>
      </c>
      <c r="W639" s="403">
        <v>1.12928976303537</v>
      </c>
      <c r="X639" s="66" t="s">
        <v>254</v>
      </c>
    </row>
    <row r="640" spans="1:24" s="66" customFormat="1" ht="15" customHeight="1">
      <c r="A640" s="130" t="s">
        <v>5771</v>
      </c>
      <c r="B640" s="66" t="s">
        <v>991</v>
      </c>
      <c r="C640" s="66" t="s">
        <v>977</v>
      </c>
      <c r="D640" s="66" t="s">
        <v>949</v>
      </c>
      <c r="E640" s="66" t="s">
        <v>949</v>
      </c>
      <c r="F640" s="143">
        <v>42</v>
      </c>
      <c r="G640" s="143">
        <v>-93</v>
      </c>
      <c r="H640" s="66" t="s">
        <v>259</v>
      </c>
      <c r="I640" s="66" t="s">
        <v>713</v>
      </c>
      <c r="K640" s="66" t="s">
        <v>3126</v>
      </c>
      <c r="L640" s="92">
        <v>383.53349230769231</v>
      </c>
      <c r="M640" s="143">
        <v>17.7</v>
      </c>
      <c r="N640" s="64">
        <f t="shared" si="9"/>
        <v>33.250000000000014</v>
      </c>
      <c r="O640" s="66" t="s">
        <v>261</v>
      </c>
      <c r="P640" s="403">
        <v>37.565950163834302</v>
      </c>
      <c r="Q640" s="403">
        <v>37.926600455716397</v>
      </c>
      <c r="R640" s="403">
        <v>38.617768094621098</v>
      </c>
      <c r="S640" s="403">
        <v>39.792489805993597</v>
      </c>
      <c r="T640" s="403">
        <v>40.9786987156264</v>
      </c>
      <c r="U640" s="403">
        <v>41.6681358000233</v>
      </c>
      <c r="V640" s="403">
        <v>42.0451315908102</v>
      </c>
      <c r="W640" s="403">
        <v>1.14370689531419</v>
      </c>
      <c r="X640" s="66" t="s">
        <v>254</v>
      </c>
    </row>
    <row r="641" spans="1:24" s="66" customFormat="1" ht="15" customHeight="1">
      <c r="A641" s="130" t="s">
        <v>5772</v>
      </c>
      <c r="B641" s="66" t="s">
        <v>992</v>
      </c>
      <c r="C641" s="66" t="s">
        <v>977</v>
      </c>
      <c r="D641" s="66" t="s">
        <v>949</v>
      </c>
      <c r="E641" s="66" t="s">
        <v>949</v>
      </c>
      <c r="F641" s="143">
        <v>42</v>
      </c>
      <c r="G641" s="143">
        <v>-93</v>
      </c>
      <c r="H641" s="66" t="s">
        <v>250</v>
      </c>
      <c r="I641" s="66" t="s">
        <v>713</v>
      </c>
      <c r="K641" s="66" t="s">
        <v>3126</v>
      </c>
      <c r="L641" s="92">
        <v>383.54896923076922</v>
      </c>
      <c r="M641" s="143">
        <v>19.2</v>
      </c>
      <c r="N641" s="64">
        <f t="shared" si="9"/>
        <v>26.500000000000014</v>
      </c>
      <c r="O641" s="66" t="s">
        <v>921</v>
      </c>
      <c r="P641" s="403">
        <v>31.7434838941934</v>
      </c>
      <c r="Q641" s="403">
        <v>32.032750867845799</v>
      </c>
      <c r="R641" s="403">
        <v>32.565941960730399</v>
      </c>
      <c r="S641" s="403">
        <v>33.460151252043502</v>
      </c>
      <c r="T641" s="403">
        <v>34.354894734461602</v>
      </c>
      <c r="U641" s="403">
        <v>34.866721113088403</v>
      </c>
      <c r="V641" s="403">
        <v>35.164219025043302</v>
      </c>
      <c r="W641" s="403">
        <v>0.86611076333834502</v>
      </c>
      <c r="X641" s="66" t="s">
        <v>257</v>
      </c>
    </row>
  </sheetData>
  <mergeCells count="1">
    <mergeCell ref="P1:W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zoomScale="85" zoomScaleNormal="85" workbookViewId="0">
      <selection activeCell="K2" sqref="K1:K1048576"/>
    </sheetView>
  </sheetViews>
  <sheetFormatPr defaultColWidth="8.77734375" defaultRowHeight="10.8"/>
  <cols>
    <col min="1" max="2" width="8.77734375" style="81"/>
    <col min="3" max="3" width="17.109375" style="81" customWidth="1"/>
    <col min="4" max="4" width="8.88671875" style="129" bestFit="1" customWidth="1"/>
    <col min="5" max="5" width="8.88671875" style="81" bestFit="1" customWidth="1"/>
    <col min="6" max="6" width="8.88671875" style="82" bestFit="1" customWidth="1"/>
    <col min="7" max="9" width="8.88671875" style="81" bestFit="1" customWidth="1"/>
    <col min="10" max="10" width="19.109375" style="81" customWidth="1"/>
    <col min="11" max="18" width="8.77734375" style="81"/>
    <col min="19" max="19" width="17.109375" style="81" customWidth="1"/>
    <col min="20" max="16384" width="8.77734375" style="81"/>
  </cols>
  <sheetData>
    <row r="1" spans="1:19" s="230" customFormat="1" ht="14.4">
      <c r="D1" s="428"/>
      <c r="F1" s="429"/>
      <c r="K1" s="439" t="s">
        <v>9520</v>
      </c>
      <c r="L1" s="440"/>
      <c r="M1" s="440"/>
      <c r="N1" s="440"/>
      <c r="O1" s="440"/>
      <c r="P1" s="440"/>
      <c r="Q1" s="440"/>
      <c r="R1" s="440"/>
    </row>
    <row r="2" spans="1:19" ht="12.6" thickBot="1">
      <c r="A2" s="117" t="s">
        <v>5773</v>
      </c>
      <c r="B2" s="117" t="s">
        <v>1099</v>
      </c>
      <c r="C2" s="117" t="s">
        <v>1100</v>
      </c>
      <c r="D2" s="118" t="s">
        <v>1003</v>
      </c>
      <c r="E2" s="117" t="s">
        <v>3066</v>
      </c>
      <c r="F2" s="117" t="s">
        <v>245</v>
      </c>
      <c r="G2" s="117" t="s">
        <v>3067</v>
      </c>
      <c r="H2" s="117" t="s">
        <v>1101</v>
      </c>
      <c r="I2" s="117" t="s">
        <v>1102</v>
      </c>
      <c r="J2" s="117" t="s">
        <v>1103</v>
      </c>
      <c r="K2" s="251">
        <v>2.5000000000000001E-2</v>
      </c>
      <c r="L2" s="251">
        <v>0.05</v>
      </c>
      <c r="M2" s="251">
        <v>0.15</v>
      </c>
      <c r="N2" s="251" t="s">
        <v>9519</v>
      </c>
      <c r="O2" s="251">
        <v>0.85</v>
      </c>
      <c r="P2" s="251">
        <v>0.95</v>
      </c>
      <c r="Q2" s="251">
        <v>0.97499999999999998</v>
      </c>
      <c r="R2" s="251" t="s">
        <v>9518</v>
      </c>
      <c r="S2" s="117" t="s">
        <v>4</v>
      </c>
    </row>
    <row r="3" spans="1:19" ht="11.4" thickTop="1">
      <c r="A3" s="81" t="s">
        <v>5774</v>
      </c>
      <c r="B3" s="119" t="s">
        <v>1006</v>
      </c>
      <c r="C3" s="120" t="s">
        <v>3068</v>
      </c>
      <c r="D3" s="121">
        <v>369.5</v>
      </c>
      <c r="E3" s="119">
        <v>18.2</v>
      </c>
      <c r="F3" s="119">
        <f t="shared" ref="F3:F34" si="0">117.4-4.5*(E3+1)</f>
        <v>31.000000000000014</v>
      </c>
      <c r="G3" s="119">
        <v>0.04</v>
      </c>
      <c r="H3" s="119">
        <v>2</v>
      </c>
      <c r="I3" s="119">
        <v>4996</v>
      </c>
      <c r="J3" s="122" t="s">
        <v>3069</v>
      </c>
      <c r="K3" s="403">
        <v>35.624628613873497</v>
      </c>
      <c r="L3" s="403">
        <v>35.949881811841401</v>
      </c>
      <c r="M3" s="403">
        <v>36.572038060892702</v>
      </c>
      <c r="N3" s="403">
        <v>37.682190457366502</v>
      </c>
      <c r="O3" s="403">
        <v>38.7837257704075</v>
      </c>
      <c r="P3" s="403">
        <v>39.428032011183802</v>
      </c>
      <c r="Q3" s="403">
        <v>39.785568205049103</v>
      </c>
      <c r="R3" s="403">
        <v>1.0622614119734399</v>
      </c>
      <c r="S3" s="96" t="s">
        <v>1104</v>
      </c>
    </row>
    <row r="4" spans="1:19">
      <c r="A4" s="81" t="s">
        <v>5775</v>
      </c>
      <c r="B4" s="119" t="s">
        <v>1007</v>
      </c>
      <c r="C4" s="120" t="s">
        <v>3068</v>
      </c>
      <c r="D4" s="121">
        <v>370</v>
      </c>
      <c r="E4" s="119">
        <v>18.2</v>
      </c>
      <c r="F4" s="119">
        <f t="shared" si="0"/>
        <v>31.000000000000014</v>
      </c>
      <c r="G4" s="119">
        <v>0.37</v>
      </c>
      <c r="H4" s="119">
        <v>3</v>
      </c>
      <c r="I4" s="119">
        <v>4712</v>
      </c>
      <c r="J4" s="122" t="s">
        <v>3070</v>
      </c>
      <c r="K4" s="403">
        <v>35.584974624903602</v>
      </c>
      <c r="L4" s="403">
        <v>35.905202768206799</v>
      </c>
      <c r="M4" s="403">
        <v>36.567026473889001</v>
      </c>
      <c r="N4" s="403">
        <v>37.667035720433503</v>
      </c>
      <c r="O4" s="403">
        <v>38.761336103241902</v>
      </c>
      <c r="P4" s="403">
        <v>39.411559045399002</v>
      </c>
      <c r="Q4" s="403">
        <v>39.736756061801501</v>
      </c>
      <c r="R4" s="403">
        <v>1.0614418049262599</v>
      </c>
      <c r="S4" s="96" t="s">
        <v>1104</v>
      </c>
    </row>
    <row r="5" spans="1:19">
      <c r="A5" s="81" t="s">
        <v>5776</v>
      </c>
      <c r="B5" s="119" t="s">
        <v>1008</v>
      </c>
      <c r="C5" s="120" t="s">
        <v>3068</v>
      </c>
      <c r="D5" s="97">
        <v>370.18830897703549</v>
      </c>
      <c r="E5" s="119">
        <v>17.7</v>
      </c>
      <c r="F5" s="119">
        <f t="shared" si="0"/>
        <v>33.250000000000014</v>
      </c>
      <c r="G5" s="119">
        <v>0.27</v>
      </c>
      <c r="H5" s="119">
        <v>2</v>
      </c>
      <c r="I5" s="119">
        <v>4548</v>
      </c>
      <c r="J5" s="122" t="s">
        <v>3070</v>
      </c>
      <c r="K5" s="403">
        <v>37.4849073006067</v>
      </c>
      <c r="L5" s="403">
        <v>37.9108064533334</v>
      </c>
      <c r="M5" s="403">
        <v>38.613637487886798</v>
      </c>
      <c r="N5" s="403">
        <v>39.813576308062601</v>
      </c>
      <c r="O5" s="403">
        <v>41.033527030436296</v>
      </c>
      <c r="P5" s="403">
        <v>41.699446120072501</v>
      </c>
      <c r="Q5" s="403">
        <v>42.063537406383801</v>
      </c>
      <c r="R5" s="403">
        <v>1.1600935013181199</v>
      </c>
      <c r="S5" s="96" t="s">
        <v>1104</v>
      </c>
    </row>
    <row r="6" spans="1:19">
      <c r="A6" s="81" t="s">
        <v>5777</v>
      </c>
      <c r="B6" s="119" t="s">
        <v>1009</v>
      </c>
      <c r="C6" s="120" t="s">
        <v>3068</v>
      </c>
      <c r="D6" s="97">
        <v>370.48340292275572</v>
      </c>
      <c r="E6" s="119">
        <v>18.100000000000001</v>
      </c>
      <c r="F6" s="119">
        <f t="shared" si="0"/>
        <v>31.450000000000003</v>
      </c>
      <c r="G6" s="119">
        <v>0.03</v>
      </c>
      <c r="H6" s="119">
        <v>2</v>
      </c>
      <c r="I6" s="119">
        <v>4291</v>
      </c>
      <c r="J6" s="122" t="s">
        <v>3070</v>
      </c>
      <c r="K6" s="403">
        <v>35.986317039792802</v>
      </c>
      <c r="L6" s="403">
        <v>36.344119174060403</v>
      </c>
      <c r="M6" s="403">
        <v>36.981810557352397</v>
      </c>
      <c r="N6" s="403">
        <v>38.086725624515999</v>
      </c>
      <c r="O6" s="403">
        <v>39.207927904763203</v>
      </c>
      <c r="P6" s="403">
        <v>39.858466498679398</v>
      </c>
      <c r="Q6" s="403">
        <v>40.199811042000597</v>
      </c>
      <c r="R6" s="403">
        <v>1.0757486496116699</v>
      </c>
      <c r="S6" s="96" t="s">
        <v>1104</v>
      </c>
    </row>
    <row r="7" spans="1:19">
      <c r="A7" s="81" t="s">
        <v>5778</v>
      </c>
      <c r="B7" s="119" t="s">
        <v>1010</v>
      </c>
      <c r="C7" s="120" t="s">
        <v>3068</v>
      </c>
      <c r="D7" s="97">
        <v>370.52473903966597</v>
      </c>
      <c r="E7" s="119">
        <v>18.3</v>
      </c>
      <c r="F7" s="119">
        <f t="shared" si="0"/>
        <v>30.549999999999997</v>
      </c>
      <c r="G7" s="119">
        <v>0.27</v>
      </c>
      <c r="H7" s="119">
        <v>2</v>
      </c>
      <c r="I7" s="119">
        <v>4255</v>
      </c>
      <c r="J7" s="122" t="s">
        <v>3070</v>
      </c>
      <c r="K7" s="403">
        <v>35.187236009790503</v>
      </c>
      <c r="L7" s="403">
        <v>35.525025546784001</v>
      </c>
      <c r="M7" s="403">
        <v>36.149758093605101</v>
      </c>
      <c r="N7" s="403">
        <v>37.249214984277202</v>
      </c>
      <c r="O7" s="403">
        <v>38.344084341278197</v>
      </c>
      <c r="P7" s="403">
        <v>38.974560621677</v>
      </c>
      <c r="Q7" s="403">
        <v>39.287864541448002</v>
      </c>
      <c r="R7" s="403">
        <v>1.0525794511348601</v>
      </c>
      <c r="S7" s="96" t="s">
        <v>1104</v>
      </c>
    </row>
    <row r="8" spans="1:19">
      <c r="A8" s="81" t="s">
        <v>5779</v>
      </c>
      <c r="B8" s="119" t="s">
        <v>1011</v>
      </c>
      <c r="C8" s="120" t="s">
        <v>3068</v>
      </c>
      <c r="D8" s="97">
        <v>370.73601252609603</v>
      </c>
      <c r="E8" s="119">
        <v>18.2</v>
      </c>
      <c r="F8" s="119">
        <f t="shared" si="0"/>
        <v>31.000000000000014</v>
      </c>
      <c r="G8" s="119">
        <v>0.17</v>
      </c>
      <c r="H8" s="119">
        <v>3</v>
      </c>
      <c r="I8" s="119">
        <v>4071</v>
      </c>
      <c r="J8" s="122" t="s">
        <v>3070</v>
      </c>
      <c r="K8" s="403">
        <v>35.6042422738225</v>
      </c>
      <c r="L8" s="403">
        <v>35.927665898728002</v>
      </c>
      <c r="M8" s="403">
        <v>36.578610842938197</v>
      </c>
      <c r="N8" s="403">
        <v>37.675786153572901</v>
      </c>
      <c r="O8" s="403">
        <v>38.7580621935113</v>
      </c>
      <c r="P8" s="403">
        <v>39.414087779260697</v>
      </c>
      <c r="Q8" s="403">
        <v>39.764178567017503</v>
      </c>
      <c r="R8" s="403">
        <v>1.0607093296678101</v>
      </c>
      <c r="S8" s="96" t="s">
        <v>1104</v>
      </c>
    </row>
    <row r="9" spans="1:19">
      <c r="A9" s="81" t="s">
        <v>5780</v>
      </c>
      <c r="B9" s="119" t="s">
        <v>1012</v>
      </c>
      <c r="C9" s="120" t="s">
        <v>3068</v>
      </c>
      <c r="D9" s="97">
        <v>370.83705636743213</v>
      </c>
      <c r="E9" s="119">
        <v>18.100000000000001</v>
      </c>
      <c r="F9" s="119">
        <f t="shared" si="0"/>
        <v>31.450000000000003</v>
      </c>
      <c r="G9" s="119">
        <v>0.1</v>
      </c>
      <c r="H9" s="119">
        <v>3</v>
      </c>
      <c r="I9" s="119">
        <v>3983</v>
      </c>
      <c r="J9" s="122" t="s">
        <v>3070</v>
      </c>
      <c r="K9" s="403">
        <v>35.990993596486298</v>
      </c>
      <c r="L9" s="403">
        <v>36.314383292485999</v>
      </c>
      <c r="M9" s="403">
        <v>36.981046484002697</v>
      </c>
      <c r="N9" s="403">
        <v>38.101180577905097</v>
      </c>
      <c r="O9" s="403">
        <v>39.225349571720599</v>
      </c>
      <c r="P9" s="403">
        <v>39.8832723950377</v>
      </c>
      <c r="Q9" s="403">
        <v>40.205741717141798</v>
      </c>
      <c r="R9" s="403">
        <v>1.08372778332204</v>
      </c>
      <c r="S9" s="96" t="s">
        <v>1104</v>
      </c>
    </row>
    <row r="10" spans="1:19">
      <c r="A10" s="81" t="s">
        <v>5781</v>
      </c>
      <c r="B10" s="119" t="s">
        <v>1013</v>
      </c>
      <c r="C10" s="120" t="s">
        <v>3068</v>
      </c>
      <c r="D10" s="97">
        <v>370.98632567849688</v>
      </c>
      <c r="E10" s="119">
        <v>17.7</v>
      </c>
      <c r="F10" s="119">
        <f t="shared" si="0"/>
        <v>33.250000000000014</v>
      </c>
      <c r="G10" s="119">
        <v>0.35</v>
      </c>
      <c r="H10" s="119">
        <v>2</v>
      </c>
      <c r="I10" s="119">
        <v>3853</v>
      </c>
      <c r="J10" s="122" t="s">
        <v>3070</v>
      </c>
      <c r="K10" s="403">
        <v>37.508927449533502</v>
      </c>
      <c r="L10" s="403">
        <v>37.881834742283097</v>
      </c>
      <c r="M10" s="403">
        <v>38.566443597747302</v>
      </c>
      <c r="N10" s="403">
        <v>39.780239524916901</v>
      </c>
      <c r="O10" s="403">
        <v>40.978708661183703</v>
      </c>
      <c r="P10" s="403">
        <v>41.743873117487801</v>
      </c>
      <c r="Q10" s="403">
        <v>42.053607469754901</v>
      </c>
      <c r="R10" s="403">
        <v>1.1602745504780301</v>
      </c>
      <c r="S10" s="96" t="s">
        <v>1104</v>
      </c>
    </row>
    <row r="11" spans="1:19">
      <c r="A11" s="81" t="s">
        <v>5782</v>
      </c>
      <c r="B11" s="119" t="s">
        <v>1014</v>
      </c>
      <c r="C11" s="120" t="s">
        <v>3068</v>
      </c>
      <c r="D11" s="97">
        <v>371.05062630480165</v>
      </c>
      <c r="E11" s="119">
        <v>18.3</v>
      </c>
      <c r="F11" s="119">
        <f t="shared" si="0"/>
        <v>30.549999999999997</v>
      </c>
      <c r="G11" s="119" t="s">
        <v>1015</v>
      </c>
      <c r="H11" s="119">
        <v>1</v>
      </c>
      <c r="I11" s="119">
        <v>3797</v>
      </c>
      <c r="J11" s="122" t="s">
        <v>3070</v>
      </c>
      <c r="K11" s="403">
        <v>35.233963161426303</v>
      </c>
      <c r="L11" s="403">
        <v>35.551137351658298</v>
      </c>
      <c r="M11" s="403">
        <v>36.174236323580097</v>
      </c>
      <c r="N11" s="403">
        <v>37.251329594192399</v>
      </c>
      <c r="O11" s="403">
        <v>38.323211280880599</v>
      </c>
      <c r="P11" s="403">
        <v>38.999461790732603</v>
      </c>
      <c r="Q11" s="403">
        <v>39.3173878288192</v>
      </c>
      <c r="R11" s="403">
        <v>1.0417732492584499</v>
      </c>
      <c r="S11" s="96" t="s">
        <v>1104</v>
      </c>
    </row>
    <row r="12" spans="1:19">
      <c r="A12" s="81" t="s">
        <v>5783</v>
      </c>
      <c r="B12" s="119" t="s">
        <v>1016</v>
      </c>
      <c r="C12" s="120" t="s">
        <v>3068</v>
      </c>
      <c r="D12" s="97">
        <v>371.15052192066804</v>
      </c>
      <c r="E12" s="119">
        <v>18.100000000000001</v>
      </c>
      <c r="F12" s="119">
        <f t="shared" si="0"/>
        <v>31.450000000000003</v>
      </c>
      <c r="G12" s="119">
        <v>0.12</v>
      </c>
      <c r="H12" s="119">
        <v>3</v>
      </c>
      <c r="I12" s="119">
        <v>3710</v>
      </c>
      <c r="J12" s="122" t="s">
        <v>3070</v>
      </c>
      <c r="K12" s="403">
        <v>35.971749697742403</v>
      </c>
      <c r="L12" s="403">
        <v>36.3355180632133</v>
      </c>
      <c r="M12" s="403">
        <v>36.988095833199203</v>
      </c>
      <c r="N12" s="403">
        <v>38.113258182951597</v>
      </c>
      <c r="O12" s="403">
        <v>39.234024474873799</v>
      </c>
      <c r="P12" s="403">
        <v>39.875308217809298</v>
      </c>
      <c r="Q12" s="403">
        <v>40.223386443900502</v>
      </c>
      <c r="R12" s="403">
        <v>1.07959565521906</v>
      </c>
      <c r="S12" s="96" t="s">
        <v>1104</v>
      </c>
    </row>
    <row r="13" spans="1:19">
      <c r="A13" s="81" t="s">
        <v>5784</v>
      </c>
      <c r="B13" s="119" t="s">
        <v>1017</v>
      </c>
      <c r="C13" s="120" t="s">
        <v>3068</v>
      </c>
      <c r="D13" s="97">
        <v>371.2527139874739</v>
      </c>
      <c r="E13" s="119">
        <v>17.8</v>
      </c>
      <c r="F13" s="119">
        <f t="shared" si="0"/>
        <v>32.799999999999997</v>
      </c>
      <c r="G13" s="119">
        <v>0.08</v>
      </c>
      <c r="H13" s="119">
        <v>2</v>
      </c>
      <c r="I13" s="119">
        <v>3621</v>
      </c>
      <c r="J13" s="122" t="s">
        <v>3070</v>
      </c>
      <c r="K13" s="403">
        <v>37.161682091704002</v>
      </c>
      <c r="L13" s="403">
        <v>37.5023606180077</v>
      </c>
      <c r="M13" s="403">
        <v>38.176607858107602</v>
      </c>
      <c r="N13" s="403">
        <v>39.3756662049</v>
      </c>
      <c r="O13" s="403">
        <v>40.557869189930997</v>
      </c>
      <c r="P13" s="403">
        <v>41.283562175361297</v>
      </c>
      <c r="Q13" s="403">
        <v>41.650642161522597</v>
      </c>
      <c r="R13" s="403">
        <v>1.14739877538298</v>
      </c>
      <c r="S13" s="96" t="s">
        <v>1104</v>
      </c>
    </row>
    <row r="14" spans="1:19">
      <c r="A14" s="81" t="s">
        <v>5785</v>
      </c>
      <c r="B14" s="119" t="s">
        <v>1018</v>
      </c>
      <c r="C14" s="120" t="s">
        <v>3068</v>
      </c>
      <c r="D14" s="97">
        <v>371.4019832985386</v>
      </c>
      <c r="E14" s="119">
        <v>17.600000000000001</v>
      </c>
      <c r="F14" s="119">
        <f t="shared" si="0"/>
        <v>33.700000000000003</v>
      </c>
      <c r="G14" s="119">
        <v>0.08</v>
      </c>
      <c r="H14" s="119">
        <v>3</v>
      </c>
      <c r="I14" s="119">
        <v>3491</v>
      </c>
      <c r="J14" s="122" t="s">
        <v>3070</v>
      </c>
      <c r="K14" s="403">
        <v>37.813273625215302</v>
      </c>
      <c r="L14" s="403">
        <v>38.204366508331603</v>
      </c>
      <c r="M14" s="403">
        <v>38.961234961886397</v>
      </c>
      <c r="N14" s="403">
        <v>40.177534093414202</v>
      </c>
      <c r="O14" s="403">
        <v>41.387540211444097</v>
      </c>
      <c r="P14" s="403">
        <v>42.133740635389003</v>
      </c>
      <c r="Q14" s="403">
        <v>42.550542542136597</v>
      </c>
      <c r="R14" s="403">
        <v>1.18458129587244</v>
      </c>
      <c r="S14" s="96" t="s">
        <v>1104</v>
      </c>
    </row>
    <row r="15" spans="1:19">
      <c r="A15" s="81" t="s">
        <v>5786</v>
      </c>
      <c r="B15" s="119" t="s">
        <v>1019</v>
      </c>
      <c r="C15" s="120" t="s">
        <v>3068</v>
      </c>
      <c r="D15" s="97">
        <v>371.57306889352816</v>
      </c>
      <c r="E15" s="119">
        <v>17.8</v>
      </c>
      <c r="F15" s="119">
        <f t="shared" si="0"/>
        <v>32.799999999999997</v>
      </c>
      <c r="G15" s="119">
        <v>0.15</v>
      </c>
      <c r="H15" s="119">
        <v>3</v>
      </c>
      <c r="I15" s="119">
        <v>3342</v>
      </c>
      <c r="J15" s="122" t="s">
        <v>3070</v>
      </c>
      <c r="K15" s="403">
        <v>37.102399139790002</v>
      </c>
      <c r="L15" s="403">
        <v>37.499369267521203</v>
      </c>
      <c r="M15" s="403">
        <v>38.187639903213103</v>
      </c>
      <c r="N15" s="403">
        <v>39.367958709969997</v>
      </c>
      <c r="O15" s="403">
        <v>40.5545406067233</v>
      </c>
      <c r="P15" s="403">
        <v>41.246921635873399</v>
      </c>
      <c r="Q15" s="403">
        <v>41.573548824094097</v>
      </c>
      <c r="R15" s="403">
        <v>1.14027207781802</v>
      </c>
      <c r="S15" s="96" t="s">
        <v>1104</v>
      </c>
    </row>
    <row r="16" spans="1:19">
      <c r="A16" s="81" t="s">
        <v>5787</v>
      </c>
      <c r="B16" s="119" t="s">
        <v>1020</v>
      </c>
      <c r="C16" s="120" t="s">
        <v>3068</v>
      </c>
      <c r="D16" s="97">
        <v>371.69018789144047</v>
      </c>
      <c r="E16" s="119">
        <v>17.899999999999999</v>
      </c>
      <c r="F16" s="119">
        <f t="shared" si="0"/>
        <v>32.350000000000009</v>
      </c>
      <c r="G16" s="119">
        <v>0.06</v>
      </c>
      <c r="H16" s="119">
        <v>3</v>
      </c>
      <c r="I16" s="119">
        <v>3240</v>
      </c>
      <c r="J16" s="122" t="s">
        <v>3071</v>
      </c>
      <c r="K16" s="403">
        <v>36.794125846366597</v>
      </c>
      <c r="L16" s="403">
        <v>37.109020745333098</v>
      </c>
      <c r="M16" s="403">
        <v>37.798641657839703</v>
      </c>
      <c r="N16" s="403">
        <v>38.955999318222297</v>
      </c>
      <c r="O16" s="403">
        <v>40.111259713821397</v>
      </c>
      <c r="P16" s="403">
        <v>40.809916131522698</v>
      </c>
      <c r="Q16" s="403">
        <v>41.145816489804403</v>
      </c>
      <c r="R16" s="403">
        <v>1.1193551338118299</v>
      </c>
      <c r="S16" s="96" t="s">
        <v>1104</v>
      </c>
    </row>
    <row r="17" spans="1:19">
      <c r="A17" s="81" t="s">
        <v>5788</v>
      </c>
      <c r="B17" s="119" t="s">
        <v>1021</v>
      </c>
      <c r="C17" s="120" t="s">
        <v>3068</v>
      </c>
      <c r="D17" s="97">
        <v>371.80501043841338</v>
      </c>
      <c r="E17" s="119">
        <v>18.399999999999999</v>
      </c>
      <c r="F17" s="119">
        <f t="shared" si="0"/>
        <v>30.100000000000009</v>
      </c>
      <c r="G17" s="119">
        <v>0.04</v>
      </c>
      <c r="H17" s="119">
        <v>3</v>
      </c>
      <c r="I17" s="119">
        <v>3140</v>
      </c>
      <c r="J17" s="122" t="s">
        <v>3071</v>
      </c>
      <c r="K17" s="403">
        <v>34.847583793504803</v>
      </c>
      <c r="L17" s="403">
        <v>35.179860896901303</v>
      </c>
      <c r="M17" s="403">
        <v>35.781497203401699</v>
      </c>
      <c r="N17" s="403">
        <v>36.829773400967603</v>
      </c>
      <c r="O17" s="403">
        <v>37.877880808457199</v>
      </c>
      <c r="P17" s="403">
        <v>38.464115108149599</v>
      </c>
      <c r="Q17" s="403">
        <v>38.790687662458403</v>
      </c>
      <c r="R17" s="403">
        <v>1.0071474091108099</v>
      </c>
      <c r="S17" s="96" t="s">
        <v>1104</v>
      </c>
    </row>
    <row r="18" spans="1:19">
      <c r="A18" s="81" t="s">
        <v>5789</v>
      </c>
      <c r="B18" s="119" t="s">
        <v>1022</v>
      </c>
      <c r="C18" s="120" t="s">
        <v>3068</v>
      </c>
      <c r="D18" s="97">
        <v>371.92557411273486</v>
      </c>
      <c r="E18" s="119">
        <v>18.899999999999999</v>
      </c>
      <c r="F18" s="119">
        <f t="shared" si="0"/>
        <v>27.850000000000009</v>
      </c>
      <c r="G18" s="119">
        <v>7.0000000000000007E-2</v>
      </c>
      <c r="H18" s="119">
        <v>3</v>
      </c>
      <c r="I18" s="119">
        <v>3035</v>
      </c>
      <c r="J18" s="122" t="s">
        <v>3071</v>
      </c>
      <c r="K18" s="403">
        <v>32.9184531435182</v>
      </c>
      <c r="L18" s="403">
        <v>33.229670503724002</v>
      </c>
      <c r="M18" s="403">
        <v>33.788352686271402</v>
      </c>
      <c r="N18" s="403">
        <v>34.729122645234199</v>
      </c>
      <c r="O18" s="403">
        <v>35.669925406702099</v>
      </c>
      <c r="P18" s="403">
        <v>36.2044722367012</v>
      </c>
      <c r="Q18" s="403">
        <v>36.479618774886703</v>
      </c>
      <c r="R18" s="403">
        <v>0.90933401490148302</v>
      </c>
      <c r="S18" s="96" t="s">
        <v>1104</v>
      </c>
    </row>
    <row r="19" spans="1:19">
      <c r="A19" s="81" t="s">
        <v>5790</v>
      </c>
      <c r="B19" s="119" t="s">
        <v>1023</v>
      </c>
      <c r="C19" s="120" t="s">
        <v>3068</v>
      </c>
      <c r="D19" s="97">
        <v>371.93705636743215</v>
      </c>
      <c r="E19" s="119">
        <v>18.600000000000001</v>
      </c>
      <c r="F19" s="119">
        <f t="shared" si="0"/>
        <v>29.200000000000003</v>
      </c>
      <c r="G19" s="119">
        <v>0.09</v>
      </c>
      <c r="H19" s="119">
        <v>3</v>
      </c>
      <c r="I19" s="119">
        <v>3025</v>
      </c>
      <c r="J19" s="122" t="s">
        <v>3071</v>
      </c>
      <c r="K19" s="403">
        <v>34.087838987661499</v>
      </c>
      <c r="L19" s="403">
        <v>34.380830891582903</v>
      </c>
      <c r="M19" s="403">
        <v>34.9727977473853</v>
      </c>
      <c r="N19" s="403">
        <v>35.998353654923697</v>
      </c>
      <c r="O19" s="403">
        <v>37.0434078215333</v>
      </c>
      <c r="P19" s="403">
        <v>37.618096378334599</v>
      </c>
      <c r="Q19" s="403">
        <v>37.928550692617101</v>
      </c>
      <c r="R19" s="403">
        <v>0.98774577583035705</v>
      </c>
      <c r="S19" s="96" t="s">
        <v>1104</v>
      </c>
    </row>
    <row r="20" spans="1:19">
      <c r="A20" s="81" t="s">
        <v>5791</v>
      </c>
      <c r="B20" s="119" t="s">
        <v>1024</v>
      </c>
      <c r="C20" s="120" t="s">
        <v>3068</v>
      </c>
      <c r="D20" s="97">
        <v>371.99791231732775</v>
      </c>
      <c r="E20" s="119">
        <v>18.3</v>
      </c>
      <c r="F20" s="119">
        <f t="shared" si="0"/>
        <v>30.549999999999997</v>
      </c>
      <c r="G20" s="119">
        <v>0.04</v>
      </c>
      <c r="H20" s="119">
        <v>2</v>
      </c>
      <c r="I20" s="119">
        <v>2972</v>
      </c>
      <c r="J20" s="122" t="s">
        <v>3071</v>
      </c>
      <c r="K20" s="403">
        <v>35.2254815364537</v>
      </c>
      <c r="L20" s="403">
        <v>35.564944733927099</v>
      </c>
      <c r="M20" s="403">
        <v>36.180990420894098</v>
      </c>
      <c r="N20" s="403">
        <v>37.273551885214701</v>
      </c>
      <c r="O20" s="403">
        <v>38.361690356903402</v>
      </c>
      <c r="P20" s="403">
        <v>38.991274709026499</v>
      </c>
      <c r="Q20" s="403">
        <v>39.294831396606803</v>
      </c>
      <c r="R20" s="403">
        <v>1.0464447583646299</v>
      </c>
      <c r="S20" s="96" t="s">
        <v>1104</v>
      </c>
    </row>
    <row r="21" spans="1:19">
      <c r="A21" s="81" t="s">
        <v>5792</v>
      </c>
      <c r="B21" s="119" t="s">
        <v>1025</v>
      </c>
      <c r="C21" s="120" t="s">
        <v>3068</v>
      </c>
      <c r="D21" s="97">
        <v>372.04958246346553</v>
      </c>
      <c r="E21" s="119">
        <v>18.5</v>
      </c>
      <c r="F21" s="119">
        <f t="shared" si="0"/>
        <v>29.650000000000006</v>
      </c>
      <c r="G21" s="119">
        <v>0.02</v>
      </c>
      <c r="H21" s="119">
        <v>3</v>
      </c>
      <c r="I21" s="119">
        <v>2927</v>
      </c>
      <c r="J21" s="122" t="s">
        <v>3071</v>
      </c>
      <c r="K21" s="403">
        <v>34.477029978042403</v>
      </c>
      <c r="L21" s="403">
        <v>34.794708597997698</v>
      </c>
      <c r="M21" s="403">
        <v>35.406473540535302</v>
      </c>
      <c r="N21" s="403">
        <v>36.427058979447999</v>
      </c>
      <c r="O21" s="403">
        <v>37.467146028845498</v>
      </c>
      <c r="P21" s="403">
        <v>38.069437593906301</v>
      </c>
      <c r="Q21" s="403">
        <v>38.367348073653297</v>
      </c>
      <c r="R21" s="403">
        <v>0.99248714347409395</v>
      </c>
      <c r="S21" s="96" t="s">
        <v>1104</v>
      </c>
    </row>
    <row r="22" spans="1:19">
      <c r="A22" s="81" t="s">
        <v>5793</v>
      </c>
      <c r="B22" s="119" t="s">
        <v>1026</v>
      </c>
      <c r="C22" s="120" t="s">
        <v>3068</v>
      </c>
      <c r="D22" s="97">
        <v>372.07599164926933</v>
      </c>
      <c r="E22" s="119">
        <v>18.600000000000001</v>
      </c>
      <c r="F22" s="119">
        <f t="shared" si="0"/>
        <v>29.200000000000003</v>
      </c>
      <c r="G22" s="119">
        <v>0.17</v>
      </c>
      <c r="H22" s="119">
        <v>3</v>
      </c>
      <c r="I22" s="119">
        <v>2904</v>
      </c>
      <c r="J22" s="122" t="s">
        <v>3071</v>
      </c>
      <c r="K22" s="403">
        <v>34.066124482351398</v>
      </c>
      <c r="L22" s="403">
        <v>34.363070484682801</v>
      </c>
      <c r="M22" s="403">
        <v>34.973941548164397</v>
      </c>
      <c r="N22" s="403">
        <v>35.9848393383473</v>
      </c>
      <c r="O22" s="403">
        <v>36.998360457399997</v>
      </c>
      <c r="P22" s="403">
        <v>37.615270745633502</v>
      </c>
      <c r="Q22" s="403">
        <v>37.9237466572066</v>
      </c>
      <c r="R22" s="403">
        <v>0.97725853211055502</v>
      </c>
      <c r="S22" s="96" t="s">
        <v>1104</v>
      </c>
    </row>
    <row r="23" spans="1:19">
      <c r="A23" s="81" t="s">
        <v>5794</v>
      </c>
      <c r="B23" s="119" t="s">
        <v>1026</v>
      </c>
      <c r="C23" s="120" t="s">
        <v>3072</v>
      </c>
      <c r="D23" s="97">
        <v>372.07599164926933</v>
      </c>
      <c r="E23" s="119">
        <v>19.2</v>
      </c>
      <c r="F23" s="119">
        <f t="shared" si="0"/>
        <v>26.500000000000014</v>
      </c>
      <c r="G23" s="119">
        <v>0.06</v>
      </c>
      <c r="H23" s="119">
        <v>3</v>
      </c>
      <c r="I23" s="119">
        <v>2904</v>
      </c>
      <c r="J23" s="122" t="s">
        <v>3071</v>
      </c>
      <c r="K23" s="403">
        <v>31.804156663385999</v>
      </c>
      <c r="L23" s="403">
        <v>32.041439993860799</v>
      </c>
      <c r="M23" s="403">
        <v>32.552925909673498</v>
      </c>
      <c r="N23" s="403">
        <v>33.448102803190999</v>
      </c>
      <c r="O23" s="403">
        <v>34.356605871670702</v>
      </c>
      <c r="P23" s="403">
        <v>34.855028239712702</v>
      </c>
      <c r="Q23" s="403">
        <v>35.121185237635103</v>
      </c>
      <c r="R23" s="403">
        <v>0.860998129746958</v>
      </c>
      <c r="S23" s="96" t="s">
        <v>1104</v>
      </c>
    </row>
    <row r="24" spans="1:19">
      <c r="A24" s="81" t="s">
        <v>5795</v>
      </c>
      <c r="B24" s="119" t="s">
        <v>1026</v>
      </c>
      <c r="C24" s="120" t="s">
        <v>3073</v>
      </c>
      <c r="D24" s="97">
        <v>372.07599164926933</v>
      </c>
      <c r="E24" s="119">
        <v>18.8</v>
      </c>
      <c r="F24" s="119">
        <f t="shared" si="0"/>
        <v>28.299999999999997</v>
      </c>
      <c r="G24" s="119">
        <v>0.04</v>
      </c>
      <c r="H24" s="119">
        <v>2</v>
      </c>
      <c r="I24" s="119">
        <v>2904</v>
      </c>
      <c r="J24" s="122" t="s">
        <v>3071</v>
      </c>
      <c r="K24" s="403">
        <v>33.298433575799898</v>
      </c>
      <c r="L24" s="403">
        <v>33.622526050056599</v>
      </c>
      <c r="M24" s="403">
        <v>34.198219233102499</v>
      </c>
      <c r="N24" s="403">
        <v>35.150418130542597</v>
      </c>
      <c r="O24" s="403">
        <v>36.117260953791799</v>
      </c>
      <c r="P24" s="403">
        <v>36.667174951531202</v>
      </c>
      <c r="Q24" s="403">
        <v>36.938205769297603</v>
      </c>
      <c r="R24" s="403">
        <v>0.93201904266747204</v>
      </c>
      <c r="S24" s="96" t="s">
        <v>1104</v>
      </c>
    </row>
    <row r="25" spans="1:19">
      <c r="A25" s="81" t="s">
        <v>5796</v>
      </c>
      <c r="B25" s="119" t="s">
        <v>1027</v>
      </c>
      <c r="C25" s="120" t="s">
        <v>3068</v>
      </c>
      <c r="D25" s="97">
        <v>372.11617954070982</v>
      </c>
      <c r="E25" s="119">
        <v>18</v>
      </c>
      <c r="F25" s="119">
        <f t="shared" si="0"/>
        <v>31.900000000000006</v>
      </c>
      <c r="G25" s="119">
        <v>0.12</v>
      </c>
      <c r="H25" s="119">
        <v>3</v>
      </c>
      <c r="I25" s="119">
        <v>2869</v>
      </c>
      <c r="J25" s="122" t="s">
        <v>3071</v>
      </c>
      <c r="K25" s="403">
        <v>36.370171208074296</v>
      </c>
      <c r="L25" s="403">
        <v>36.703779512981598</v>
      </c>
      <c r="M25" s="403">
        <v>37.374032279292202</v>
      </c>
      <c r="N25" s="403">
        <v>38.501045459362999</v>
      </c>
      <c r="O25" s="403">
        <v>39.631358359024702</v>
      </c>
      <c r="P25" s="403">
        <v>40.301088257561197</v>
      </c>
      <c r="Q25" s="403">
        <v>40.658094753379601</v>
      </c>
      <c r="R25" s="403">
        <v>1.0904339087352499</v>
      </c>
      <c r="S25" s="96" t="s">
        <v>1104</v>
      </c>
    </row>
    <row r="26" spans="1:19">
      <c r="A26" s="81" t="s">
        <v>5797</v>
      </c>
      <c r="B26" s="119" t="s">
        <v>1027</v>
      </c>
      <c r="C26" s="120" t="s">
        <v>3072</v>
      </c>
      <c r="D26" s="97">
        <v>372.11617954070982</v>
      </c>
      <c r="E26" s="119">
        <v>18.7</v>
      </c>
      <c r="F26" s="119">
        <f t="shared" si="0"/>
        <v>28.750000000000014</v>
      </c>
      <c r="G26" s="119">
        <v>0.01</v>
      </c>
      <c r="H26" s="119">
        <v>2</v>
      </c>
      <c r="I26" s="119">
        <v>2869</v>
      </c>
      <c r="J26" s="122" t="s">
        <v>3071</v>
      </c>
      <c r="K26" s="403">
        <v>33.6713153684574</v>
      </c>
      <c r="L26" s="403">
        <v>33.976596938652698</v>
      </c>
      <c r="M26" s="403">
        <v>34.569597608742797</v>
      </c>
      <c r="N26" s="403">
        <v>35.553534564604597</v>
      </c>
      <c r="O26" s="403">
        <v>36.5302081403334</v>
      </c>
      <c r="P26" s="403">
        <v>37.142570451348298</v>
      </c>
      <c r="Q26" s="403">
        <v>37.412309107728198</v>
      </c>
      <c r="R26" s="403">
        <v>0.95171864579138599</v>
      </c>
      <c r="S26" s="96" t="s">
        <v>1104</v>
      </c>
    </row>
    <row r="27" spans="1:19">
      <c r="A27" s="81" t="s">
        <v>5798</v>
      </c>
      <c r="B27" s="119" t="s">
        <v>1027</v>
      </c>
      <c r="C27" s="120" t="s">
        <v>3073</v>
      </c>
      <c r="D27" s="97">
        <v>372.11617954070982</v>
      </c>
      <c r="E27" s="119">
        <v>18.899999999999999</v>
      </c>
      <c r="F27" s="119">
        <f t="shared" si="0"/>
        <v>27.850000000000009</v>
      </c>
      <c r="G27" s="119">
        <v>0.18</v>
      </c>
      <c r="H27" s="119">
        <v>2</v>
      </c>
      <c r="I27" s="119">
        <v>2869</v>
      </c>
      <c r="J27" s="122" t="s">
        <v>3071</v>
      </c>
      <c r="K27" s="403">
        <v>32.917666771335597</v>
      </c>
      <c r="L27" s="403">
        <v>33.208264190099598</v>
      </c>
      <c r="M27" s="403">
        <v>33.761149377171201</v>
      </c>
      <c r="N27" s="403">
        <v>34.722181388423401</v>
      </c>
      <c r="O27" s="403">
        <v>35.687738067461197</v>
      </c>
      <c r="P27" s="403">
        <v>36.250905834292602</v>
      </c>
      <c r="Q27" s="403">
        <v>36.537597472347599</v>
      </c>
      <c r="R27" s="403">
        <v>0.92792874816355797</v>
      </c>
      <c r="S27" s="96" t="s">
        <v>1104</v>
      </c>
    </row>
    <row r="28" spans="1:19">
      <c r="A28" s="81" t="s">
        <v>5799</v>
      </c>
      <c r="B28" s="119" t="s">
        <v>1028</v>
      </c>
      <c r="C28" s="120" t="s">
        <v>3068</v>
      </c>
      <c r="D28" s="97">
        <v>372.14258872651357</v>
      </c>
      <c r="E28" s="119">
        <v>18</v>
      </c>
      <c r="F28" s="119">
        <f t="shared" si="0"/>
        <v>31.900000000000006</v>
      </c>
      <c r="G28" s="119">
        <v>0.17</v>
      </c>
      <c r="H28" s="119">
        <v>2</v>
      </c>
      <c r="I28" s="119">
        <v>2846</v>
      </c>
      <c r="J28" s="122" t="s">
        <v>3074</v>
      </c>
      <c r="K28" s="403">
        <v>36.330338840179401</v>
      </c>
      <c r="L28" s="403">
        <v>36.660477010135097</v>
      </c>
      <c r="M28" s="403">
        <v>37.365259497363297</v>
      </c>
      <c r="N28" s="403">
        <v>38.508568918869798</v>
      </c>
      <c r="O28" s="403">
        <v>39.657664775049298</v>
      </c>
      <c r="P28" s="403">
        <v>40.333878565202198</v>
      </c>
      <c r="Q28" s="403">
        <v>40.688699060885597</v>
      </c>
      <c r="R28" s="403">
        <v>1.10595299429043</v>
      </c>
      <c r="S28" s="96" t="s">
        <v>1104</v>
      </c>
    </row>
    <row r="29" spans="1:19">
      <c r="A29" s="81" t="s">
        <v>5800</v>
      </c>
      <c r="B29" s="119" t="s">
        <v>1029</v>
      </c>
      <c r="C29" s="120" t="s">
        <v>3068</v>
      </c>
      <c r="D29" s="97">
        <v>372.15062630480168</v>
      </c>
      <c r="E29" s="119">
        <v>18.600000000000001</v>
      </c>
      <c r="F29" s="119">
        <f t="shared" si="0"/>
        <v>29.200000000000003</v>
      </c>
      <c r="G29" s="119">
        <v>0.09</v>
      </c>
      <c r="H29" s="119">
        <v>2</v>
      </c>
      <c r="I29" s="119">
        <v>2839</v>
      </c>
      <c r="J29" s="122" t="s">
        <v>3074</v>
      </c>
      <c r="K29" s="403">
        <v>34.126291551334802</v>
      </c>
      <c r="L29" s="403">
        <v>34.388532600833599</v>
      </c>
      <c r="M29" s="403">
        <v>34.982956721422802</v>
      </c>
      <c r="N29" s="403">
        <v>35.995038416136602</v>
      </c>
      <c r="O29" s="403">
        <v>37.013162168174802</v>
      </c>
      <c r="P29" s="403">
        <v>37.593339284573297</v>
      </c>
      <c r="Q29" s="403">
        <v>37.854834833309503</v>
      </c>
      <c r="R29" s="403">
        <v>0.96686963118533198</v>
      </c>
      <c r="S29" s="96" t="s">
        <v>1104</v>
      </c>
    </row>
    <row r="30" spans="1:19">
      <c r="A30" s="81" t="s">
        <v>5801</v>
      </c>
      <c r="B30" s="119" t="s">
        <v>1030</v>
      </c>
      <c r="C30" s="120" t="s">
        <v>3068</v>
      </c>
      <c r="D30" s="97">
        <v>372.16096033402926</v>
      </c>
      <c r="E30" s="119">
        <v>18.5</v>
      </c>
      <c r="F30" s="119">
        <f t="shared" si="0"/>
        <v>29.650000000000006</v>
      </c>
      <c r="G30" s="119">
        <v>0.14000000000000001</v>
      </c>
      <c r="H30" s="119">
        <v>2</v>
      </c>
      <c r="I30" s="119">
        <v>2830</v>
      </c>
      <c r="J30" s="122" t="s">
        <v>3074</v>
      </c>
      <c r="K30" s="403">
        <v>34.443036505338299</v>
      </c>
      <c r="L30" s="403">
        <v>34.758343000913698</v>
      </c>
      <c r="M30" s="403">
        <v>35.368121184812999</v>
      </c>
      <c r="N30" s="403">
        <v>36.402026182215501</v>
      </c>
      <c r="O30" s="403">
        <v>37.440284983605203</v>
      </c>
      <c r="P30" s="403">
        <v>38.074617253420399</v>
      </c>
      <c r="Q30" s="403">
        <v>38.367166568899201</v>
      </c>
      <c r="R30" s="403">
        <v>0.99731686670083597</v>
      </c>
      <c r="S30" s="96" t="s">
        <v>1104</v>
      </c>
    </row>
    <row r="31" spans="1:19">
      <c r="A31" s="81" t="s">
        <v>5802</v>
      </c>
      <c r="B31" s="119" t="s">
        <v>1031</v>
      </c>
      <c r="C31" s="120" t="s">
        <v>3068</v>
      </c>
      <c r="D31" s="97">
        <v>372.1678496868476</v>
      </c>
      <c r="E31" s="119">
        <v>18.5</v>
      </c>
      <c r="F31" s="119">
        <f t="shared" si="0"/>
        <v>29.650000000000006</v>
      </c>
      <c r="G31" s="119">
        <v>0.13</v>
      </c>
      <c r="H31" s="119">
        <v>2</v>
      </c>
      <c r="I31" s="119">
        <v>2824</v>
      </c>
      <c r="J31" s="122" t="s">
        <v>3074</v>
      </c>
      <c r="K31" s="403">
        <v>34.442850028898803</v>
      </c>
      <c r="L31" s="403">
        <v>34.753496212997902</v>
      </c>
      <c r="M31" s="403">
        <v>35.367451452398399</v>
      </c>
      <c r="N31" s="403">
        <v>36.406614058964998</v>
      </c>
      <c r="O31" s="403">
        <v>37.45346954035</v>
      </c>
      <c r="P31" s="403">
        <v>38.045606757412401</v>
      </c>
      <c r="Q31" s="403">
        <v>38.333423692755098</v>
      </c>
      <c r="R31" s="403">
        <v>1.0021681906433999</v>
      </c>
      <c r="S31" s="96" t="s">
        <v>1104</v>
      </c>
    </row>
    <row r="32" spans="1:19">
      <c r="A32" s="81" t="s">
        <v>5803</v>
      </c>
      <c r="B32" s="119" t="s">
        <v>1032</v>
      </c>
      <c r="C32" s="120" t="s">
        <v>3068</v>
      </c>
      <c r="D32" s="97">
        <v>372.17588726513571</v>
      </c>
      <c r="E32" s="119">
        <v>18.5</v>
      </c>
      <c r="F32" s="119">
        <f t="shared" si="0"/>
        <v>29.650000000000006</v>
      </c>
      <c r="G32" s="119">
        <v>0.12</v>
      </c>
      <c r="H32" s="119">
        <v>2</v>
      </c>
      <c r="I32" s="119">
        <v>2817</v>
      </c>
      <c r="J32" s="122" t="s">
        <v>3074</v>
      </c>
      <c r="K32" s="403">
        <v>34.438583806252403</v>
      </c>
      <c r="L32" s="403">
        <v>34.769370563010803</v>
      </c>
      <c r="M32" s="403">
        <v>35.362337943952497</v>
      </c>
      <c r="N32" s="403">
        <v>36.405636826639203</v>
      </c>
      <c r="O32" s="403">
        <v>37.4287298068365</v>
      </c>
      <c r="P32" s="403">
        <v>38.035776744970001</v>
      </c>
      <c r="Q32" s="403">
        <v>38.319651915681398</v>
      </c>
      <c r="R32" s="403">
        <v>0.99546202116202398</v>
      </c>
      <c r="S32" s="96" t="s">
        <v>1104</v>
      </c>
    </row>
    <row r="33" spans="1:19">
      <c r="A33" s="81" t="s">
        <v>5804</v>
      </c>
      <c r="B33" s="119" t="s">
        <v>1032</v>
      </c>
      <c r="C33" s="120" t="s">
        <v>3073</v>
      </c>
      <c r="D33" s="97">
        <v>372.17588726513571</v>
      </c>
      <c r="E33" s="119">
        <v>19</v>
      </c>
      <c r="F33" s="119">
        <f t="shared" si="0"/>
        <v>27.400000000000006</v>
      </c>
      <c r="G33" s="119">
        <v>0.27</v>
      </c>
      <c r="H33" s="119">
        <v>3</v>
      </c>
      <c r="I33" s="119">
        <v>2817</v>
      </c>
      <c r="J33" s="122" t="s">
        <v>3074</v>
      </c>
      <c r="K33" s="403">
        <v>32.546823240676503</v>
      </c>
      <c r="L33" s="403">
        <v>32.816037557835799</v>
      </c>
      <c r="M33" s="403">
        <v>33.361809295939601</v>
      </c>
      <c r="N33" s="403">
        <v>34.295914200461901</v>
      </c>
      <c r="O33" s="403">
        <v>35.221480843894099</v>
      </c>
      <c r="P33" s="403">
        <v>35.7936155734834</v>
      </c>
      <c r="Q33" s="403">
        <v>36.094099623818302</v>
      </c>
      <c r="R33" s="403">
        <v>0.90430044441643898</v>
      </c>
      <c r="S33" s="96" t="s">
        <v>1104</v>
      </c>
    </row>
    <row r="34" spans="1:19">
      <c r="A34" s="81" t="s">
        <v>5805</v>
      </c>
      <c r="B34" s="119" t="s">
        <v>1033</v>
      </c>
      <c r="C34" s="120" t="s">
        <v>3068</v>
      </c>
      <c r="D34" s="97">
        <v>372.187369519833</v>
      </c>
      <c r="E34" s="119">
        <v>18.399999999999999</v>
      </c>
      <c r="F34" s="119">
        <f t="shared" si="0"/>
        <v>30.100000000000009</v>
      </c>
      <c r="G34" s="119">
        <v>0.02</v>
      </c>
      <c r="H34" s="119">
        <v>2</v>
      </c>
      <c r="I34" s="119">
        <v>2807</v>
      </c>
      <c r="J34" s="122" t="s">
        <v>3074</v>
      </c>
      <c r="K34" s="403">
        <v>34.866462965813497</v>
      </c>
      <c r="L34" s="403">
        <v>35.184672988957402</v>
      </c>
      <c r="M34" s="403">
        <v>35.804958523598103</v>
      </c>
      <c r="N34" s="403">
        <v>36.8527639419368</v>
      </c>
      <c r="O34" s="403">
        <v>37.902824538207497</v>
      </c>
      <c r="P34" s="403">
        <v>38.509089782049301</v>
      </c>
      <c r="Q34" s="403">
        <v>38.846454932130499</v>
      </c>
      <c r="R34" s="403">
        <v>1.0129422551435101</v>
      </c>
      <c r="S34" s="96" t="s">
        <v>1104</v>
      </c>
    </row>
    <row r="35" spans="1:19">
      <c r="A35" s="81" t="s">
        <v>5806</v>
      </c>
      <c r="B35" s="119" t="s">
        <v>1033</v>
      </c>
      <c r="C35" s="120" t="s">
        <v>3073</v>
      </c>
      <c r="D35" s="97">
        <v>372.187369519833</v>
      </c>
      <c r="E35" s="119">
        <v>19.2</v>
      </c>
      <c r="F35" s="119">
        <f t="shared" ref="F35:F66" si="1">117.4-4.5*(E35+1)</f>
        <v>26.500000000000014</v>
      </c>
      <c r="G35" s="119">
        <v>0.06</v>
      </c>
      <c r="H35" s="119">
        <v>3</v>
      </c>
      <c r="I35" s="119">
        <v>2807</v>
      </c>
      <c r="J35" s="122" t="s">
        <v>3074</v>
      </c>
      <c r="K35" s="403">
        <v>31.780213012103101</v>
      </c>
      <c r="L35" s="403">
        <v>32.034520681209003</v>
      </c>
      <c r="M35" s="403">
        <v>32.560281325701702</v>
      </c>
      <c r="N35" s="403">
        <v>33.4544786236902</v>
      </c>
      <c r="O35" s="403">
        <v>34.348171207670703</v>
      </c>
      <c r="P35" s="403">
        <v>34.8927335532589</v>
      </c>
      <c r="Q35" s="403">
        <v>35.165490446156099</v>
      </c>
      <c r="R35" s="403">
        <v>0.86779013102204905</v>
      </c>
      <c r="S35" s="96" t="s">
        <v>1104</v>
      </c>
    </row>
    <row r="36" spans="1:19">
      <c r="A36" s="81" t="s">
        <v>5807</v>
      </c>
      <c r="B36" s="119" t="s">
        <v>1034</v>
      </c>
      <c r="C36" s="120" t="s">
        <v>3068</v>
      </c>
      <c r="D36" s="97">
        <v>372.19311064718164</v>
      </c>
      <c r="E36" s="119">
        <v>18.5</v>
      </c>
      <c r="F36" s="119">
        <f t="shared" si="1"/>
        <v>29.650000000000006</v>
      </c>
      <c r="G36" s="119">
        <v>0.08</v>
      </c>
      <c r="H36" s="119">
        <v>2</v>
      </c>
      <c r="I36" s="119">
        <v>2802</v>
      </c>
      <c r="J36" s="122" t="s">
        <v>3074</v>
      </c>
      <c r="K36" s="403">
        <v>34.467082050583997</v>
      </c>
      <c r="L36" s="403">
        <v>34.747082697352702</v>
      </c>
      <c r="M36" s="403">
        <v>35.369570512055802</v>
      </c>
      <c r="N36" s="403">
        <v>36.409939224145702</v>
      </c>
      <c r="O36" s="403">
        <v>37.450254106230801</v>
      </c>
      <c r="P36" s="403">
        <v>38.0601270713342</v>
      </c>
      <c r="Q36" s="403">
        <v>38.353245292067498</v>
      </c>
      <c r="R36" s="403">
        <v>0.99885183091069496</v>
      </c>
      <c r="S36" s="96" t="s">
        <v>1104</v>
      </c>
    </row>
    <row r="37" spans="1:19">
      <c r="A37" s="81" t="s">
        <v>5808</v>
      </c>
      <c r="B37" s="119" t="s">
        <v>1034</v>
      </c>
      <c r="C37" s="120" t="s">
        <v>3073</v>
      </c>
      <c r="D37" s="97">
        <v>372.19311064718164</v>
      </c>
      <c r="E37" s="119">
        <v>19</v>
      </c>
      <c r="F37" s="119">
        <f t="shared" si="1"/>
        <v>27.400000000000006</v>
      </c>
      <c r="G37" s="119">
        <v>0.2</v>
      </c>
      <c r="H37" s="119">
        <v>3</v>
      </c>
      <c r="I37" s="119">
        <v>2802</v>
      </c>
      <c r="J37" s="122" t="s">
        <v>3074</v>
      </c>
      <c r="K37" s="403">
        <v>32.551298580316001</v>
      </c>
      <c r="L37" s="403">
        <v>32.837231677581897</v>
      </c>
      <c r="M37" s="403">
        <v>33.369772401694597</v>
      </c>
      <c r="N37" s="403">
        <v>34.306183666987501</v>
      </c>
      <c r="O37" s="403">
        <v>35.228513866339703</v>
      </c>
      <c r="P37" s="403">
        <v>35.788446130659899</v>
      </c>
      <c r="Q37" s="403">
        <v>36.028585205448699</v>
      </c>
      <c r="R37" s="403">
        <v>0.891343243895799</v>
      </c>
      <c r="S37" s="96" t="s">
        <v>1104</v>
      </c>
    </row>
    <row r="38" spans="1:19">
      <c r="A38" s="81" t="s">
        <v>5809</v>
      </c>
      <c r="B38" s="119" t="s">
        <v>1035</v>
      </c>
      <c r="C38" s="120" t="s">
        <v>3068</v>
      </c>
      <c r="D38" s="97">
        <v>372.2</v>
      </c>
      <c r="E38" s="119">
        <v>19.2</v>
      </c>
      <c r="F38" s="119">
        <f t="shared" si="1"/>
        <v>26.500000000000014</v>
      </c>
      <c r="G38" s="119">
        <v>0.3</v>
      </c>
      <c r="H38" s="119">
        <v>2</v>
      </c>
      <c r="I38" s="119">
        <v>2796</v>
      </c>
      <c r="J38" s="122" t="s">
        <v>3074</v>
      </c>
      <c r="K38" s="403">
        <v>31.707520897419901</v>
      </c>
      <c r="L38" s="403">
        <v>32.003121376881602</v>
      </c>
      <c r="M38" s="403">
        <v>32.5563071023563</v>
      </c>
      <c r="N38" s="403">
        <v>33.449613645020897</v>
      </c>
      <c r="O38" s="403">
        <v>34.354803460007197</v>
      </c>
      <c r="P38" s="403">
        <v>34.877872130571902</v>
      </c>
      <c r="Q38" s="403">
        <v>35.1356323345492</v>
      </c>
      <c r="R38" s="403">
        <v>0.86905786163994603</v>
      </c>
      <c r="S38" s="96" t="s">
        <v>1104</v>
      </c>
    </row>
    <row r="39" spans="1:19">
      <c r="A39" s="81" t="s">
        <v>5810</v>
      </c>
      <c r="B39" s="119" t="s">
        <v>1035</v>
      </c>
      <c r="C39" s="120" t="s">
        <v>3073</v>
      </c>
      <c r="D39" s="97">
        <v>372.2</v>
      </c>
      <c r="E39" s="119">
        <v>19.399999999999999</v>
      </c>
      <c r="F39" s="119">
        <f t="shared" si="1"/>
        <v>25.600000000000009</v>
      </c>
      <c r="G39" s="119">
        <v>7.0000000000000007E-2</v>
      </c>
      <c r="H39" s="119">
        <v>3</v>
      </c>
      <c r="I39" s="119">
        <v>2796</v>
      </c>
      <c r="J39" s="122" t="s">
        <v>3074</v>
      </c>
      <c r="K39" s="403">
        <v>30.994692765424499</v>
      </c>
      <c r="L39" s="403">
        <v>31.262660108745202</v>
      </c>
      <c r="M39" s="403">
        <v>31.762457047051001</v>
      </c>
      <c r="N39" s="403">
        <v>32.614005290114299</v>
      </c>
      <c r="O39" s="403">
        <v>33.456934498234503</v>
      </c>
      <c r="P39" s="403">
        <v>33.955356758898603</v>
      </c>
      <c r="Q39" s="403">
        <v>34.194262555922201</v>
      </c>
      <c r="R39" s="403">
        <v>0.816745680530087</v>
      </c>
      <c r="S39" s="96" t="s">
        <v>1104</v>
      </c>
    </row>
    <row r="40" spans="1:19">
      <c r="A40" s="81" t="s">
        <v>5811</v>
      </c>
      <c r="B40" s="119" t="s">
        <v>1036</v>
      </c>
      <c r="C40" s="120" t="s">
        <v>3068</v>
      </c>
      <c r="D40" s="97">
        <v>372.21610017889088</v>
      </c>
      <c r="E40" s="119">
        <v>18.899999999999999</v>
      </c>
      <c r="F40" s="119">
        <f t="shared" si="1"/>
        <v>27.850000000000009</v>
      </c>
      <c r="G40" s="119">
        <v>0.14000000000000001</v>
      </c>
      <c r="H40" s="119">
        <v>2</v>
      </c>
      <c r="I40" s="119">
        <v>2776</v>
      </c>
      <c r="J40" s="123" t="s">
        <v>1037</v>
      </c>
      <c r="K40" s="403">
        <v>32.933034005770999</v>
      </c>
      <c r="L40" s="403">
        <v>33.210969882197702</v>
      </c>
      <c r="M40" s="403">
        <v>33.771312602498398</v>
      </c>
      <c r="N40" s="403">
        <v>34.728452905409398</v>
      </c>
      <c r="O40" s="403">
        <v>35.672499457932602</v>
      </c>
      <c r="P40" s="403">
        <v>36.254899843223001</v>
      </c>
      <c r="Q40" s="403">
        <v>36.566059592963299</v>
      </c>
      <c r="R40" s="403">
        <v>0.919516232167507</v>
      </c>
      <c r="S40" s="96" t="s">
        <v>1104</v>
      </c>
    </row>
    <row r="41" spans="1:19">
      <c r="A41" s="81" t="s">
        <v>5812</v>
      </c>
      <c r="B41" s="119" t="s">
        <v>1038</v>
      </c>
      <c r="C41" s="120" t="s">
        <v>3068</v>
      </c>
      <c r="D41" s="97">
        <v>372.2241502683363</v>
      </c>
      <c r="E41" s="119">
        <v>19.2</v>
      </c>
      <c r="F41" s="119">
        <f t="shared" si="1"/>
        <v>26.500000000000014</v>
      </c>
      <c r="G41" s="119">
        <v>0</v>
      </c>
      <c r="H41" s="119">
        <v>1</v>
      </c>
      <c r="I41" s="119">
        <v>2766</v>
      </c>
      <c r="J41" s="123" t="s">
        <v>1037</v>
      </c>
      <c r="K41" s="403">
        <v>31.785696384105201</v>
      </c>
      <c r="L41" s="403">
        <v>32.031326296343899</v>
      </c>
      <c r="M41" s="403">
        <v>32.579394916580704</v>
      </c>
      <c r="N41" s="403">
        <v>33.462245669734003</v>
      </c>
      <c r="O41" s="403">
        <v>34.353845535739303</v>
      </c>
      <c r="P41" s="403">
        <v>34.872104730908703</v>
      </c>
      <c r="Q41" s="403">
        <v>35.135425939128801</v>
      </c>
      <c r="R41" s="403">
        <v>0.85961679915139799</v>
      </c>
      <c r="S41" s="96" t="s">
        <v>1104</v>
      </c>
    </row>
    <row r="42" spans="1:19">
      <c r="A42" s="81" t="s">
        <v>5813</v>
      </c>
      <c r="B42" s="119" t="s">
        <v>1039</v>
      </c>
      <c r="C42" s="120" t="s">
        <v>3068</v>
      </c>
      <c r="D42" s="97">
        <v>372.23300536672627</v>
      </c>
      <c r="E42" s="119">
        <v>18.600000000000001</v>
      </c>
      <c r="F42" s="119">
        <f t="shared" si="1"/>
        <v>29.200000000000003</v>
      </c>
      <c r="G42" s="119">
        <v>0.09</v>
      </c>
      <c r="H42" s="119">
        <v>3</v>
      </c>
      <c r="I42" s="119">
        <v>2755</v>
      </c>
      <c r="J42" s="123" t="s">
        <v>1037</v>
      </c>
      <c r="K42" s="403">
        <v>34.058242162179603</v>
      </c>
      <c r="L42" s="403">
        <v>34.331261027063199</v>
      </c>
      <c r="M42" s="403">
        <v>34.942402779097002</v>
      </c>
      <c r="N42" s="403">
        <v>35.972537477510599</v>
      </c>
      <c r="O42" s="403">
        <v>36.999787540786699</v>
      </c>
      <c r="P42" s="403">
        <v>37.599668890245901</v>
      </c>
      <c r="Q42" s="403">
        <v>37.907984971618497</v>
      </c>
      <c r="R42" s="403">
        <v>0.98755973546974896</v>
      </c>
      <c r="S42" s="96" t="s">
        <v>1104</v>
      </c>
    </row>
    <row r="43" spans="1:19">
      <c r="A43" s="81" t="s">
        <v>5814</v>
      </c>
      <c r="B43" s="119" t="s">
        <v>1039</v>
      </c>
      <c r="C43" s="120" t="s">
        <v>3072</v>
      </c>
      <c r="D43" s="97">
        <v>372.23300536672627</v>
      </c>
      <c r="E43" s="119">
        <v>19</v>
      </c>
      <c r="F43" s="119">
        <f t="shared" si="1"/>
        <v>27.400000000000006</v>
      </c>
      <c r="G43" s="119">
        <v>7.0000000000000007E-2</v>
      </c>
      <c r="H43" s="119">
        <v>3</v>
      </c>
      <c r="I43" s="119">
        <v>2755</v>
      </c>
      <c r="J43" s="123" t="s">
        <v>1037</v>
      </c>
      <c r="K43" s="403">
        <v>32.510151495677903</v>
      </c>
      <c r="L43" s="403">
        <v>32.819236755713</v>
      </c>
      <c r="M43" s="403">
        <v>33.377345584465303</v>
      </c>
      <c r="N43" s="403">
        <v>34.300497648843397</v>
      </c>
      <c r="O43" s="403">
        <v>35.233650211105598</v>
      </c>
      <c r="P43" s="403">
        <v>35.788340666142602</v>
      </c>
      <c r="Q43" s="403">
        <v>36.059707435712802</v>
      </c>
      <c r="R43" s="403">
        <v>0.89765033430763197</v>
      </c>
      <c r="S43" s="96" t="s">
        <v>1104</v>
      </c>
    </row>
    <row r="44" spans="1:19">
      <c r="A44" s="81" t="s">
        <v>5815</v>
      </c>
      <c r="B44" s="119" t="s">
        <v>1040</v>
      </c>
      <c r="C44" s="120" t="s">
        <v>3068</v>
      </c>
      <c r="D44" s="97">
        <v>372.24186046511625</v>
      </c>
      <c r="E44" s="119">
        <v>18.100000000000001</v>
      </c>
      <c r="F44" s="119">
        <f t="shared" si="1"/>
        <v>31.450000000000003</v>
      </c>
      <c r="G44" s="119">
        <v>0.08</v>
      </c>
      <c r="H44" s="119">
        <v>2</v>
      </c>
      <c r="I44" s="119">
        <v>2744</v>
      </c>
      <c r="J44" s="123" t="s">
        <v>1037</v>
      </c>
      <c r="K44" s="403">
        <v>36.004080889025303</v>
      </c>
      <c r="L44" s="403">
        <v>36.345681633293999</v>
      </c>
      <c r="M44" s="403">
        <v>36.997658711933603</v>
      </c>
      <c r="N44" s="403">
        <v>38.122785228648198</v>
      </c>
      <c r="O44" s="403">
        <v>39.243352626338499</v>
      </c>
      <c r="P44" s="403">
        <v>39.902539932372903</v>
      </c>
      <c r="Q44" s="403">
        <v>40.2376521538039</v>
      </c>
      <c r="R44" s="403">
        <v>1.0821847127363899</v>
      </c>
      <c r="S44" s="96" t="s">
        <v>1104</v>
      </c>
    </row>
    <row r="45" spans="1:19">
      <c r="A45" s="81" t="s">
        <v>5816</v>
      </c>
      <c r="B45" s="119" t="s">
        <v>1041</v>
      </c>
      <c r="C45" s="120" t="s">
        <v>3068</v>
      </c>
      <c r="D45" s="97">
        <v>372.24991055456172</v>
      </c>
      <c r="E45" s="119">
        <v>18.8</v>
      </c>
      <c r="F45" s="119">
        <f t="shared" si="1"/>
        <v>28.299999999999997</v>
      </c>
      <c r="G45" s="119">
        <v>0.12</v>
      </c>
      <c r="H45" s="119">
        <v>2</v>
      </c>
      <c r="I45" s="119">
        <v>2734</v>
      </c>
      <c r="J45" s="123" t="s">
        <v>1037</v>
      </c>
      <c r="K45" s="403">
        <v>33.315027773598501</v>
      </c>
      <c r="L45" s="403">
        <v>33.610828412602601</v>
      </c>
      <c r="M45" s="403">
        <v>34.170765156896501</v>
      </c>
      <c r="N45" s="403">
        <v>35.143046695229202</v>
      </c>
      <c r="O45" s="403">
        <v>36.113074394332401</v>
      </c>
      <c r="P45" s="403">
        <v>36.670011031900202</v>
      </c>
      <c r="Q45" s="403">
        <v>36.9555596776013</v>
      </c>
      <c r="R45" s="403">
        <v>0.93577806700968902</v>
      </c>
      <c r="S45" s="96" t="s">
        <v>1104</v>
      </c>
    </row>
    <row r="46" spans="1:19">
      <c r="A46" s="81" t="s">
        <v>5817</v>
      </c>
      <c r="B46" s="119" t="s">
        <v>1042</v>
      </c>
      <c r="C46" s="120" t="s">
        <v>3068</v>
      </c>
      <c r="D46" s="97">
        <v>372.25957066189625</v>
      </c>
      <c r="E46" s="119">
        <v>18.399999999999999</v>
      </c>
      <c r="F46" s="119">
        <f t="shared" si="1"/>
        <v>30.100000000000009</v>
      </c>
      <c r="G46" s="119">
        <v>0.34</v>
      </c>
      <c r="H46" s="119">
        <v>3</v>
      </c>
      <c r="I46" s="119">
        <v>2722</v>
      </c>
      <c r="J46" s="123" t="s">
        <v>1037</v>
      </c>
      <c r="K46" s="403">
        <v>34.831878087087098</v>
      </c>
      <c r="L46" s="403">
        <v>35.172695630782698</v>
      </c>
      <c r="M46" s="403">
        <v>35.7769118774847</v>
      </c>
      <c r="N46" s="403">
        <v>36.834692356582401</v>
      </c>
      <c r="O46" s="403">
        <v>37.8911273568593</v>
      </c>
      <c r="P46" s="403">
        <v>38.529372140626002</v>
      </c>
      <c r="Q46" s="403">
        <v>38.856186214663097</v>
      </c>
      <c r="R46" s="403">
        <v>1.01654034306715</v>
      </c>
      <c r="S46" s="96" t="s">
        <v>1104</v>
      </c>
    </row>
    <row r="47" spans="1:19">
      <c r="A47" s="81" t="s">
        <v>5818</v>
      </c>
      <c r="B47" s="119" t="s">
        <v>1043</v>
      </c>
      <c r="C47" s="120" t="s">
        <v>3068</v>
      </c>
      <c r="D47" s="97">
        <v>372.26681574239711</v>
      </c>
      <c r="E47" s="119">
        <v>17.899999999999999</v>
      </c>
      <c r="F47" s="119">
        <f t="shared" si="1"/>
        <v>32.350000000000009</v>
      </c>
      <c r="G47" s="119">
        <v>0.05</v>
      </c>
      <c r="H47" s="119">
        <v>2</v>
      </c>
      <c r="I47" s="119">
        <v>2713</v>
      </c>
      <c r="J47" s="123" t="s">
        <v>1037</v>
      </c>
      <c r="K47" s="403">
        <v>36.758786131982397</v>
      </c>
      <c r="L47" s="403">
        <v>37.091440292397699</v>
      </c>
      <c r="M47" s="403">
        <v>37.745037971452497</v>
      </c>
      <c r="N47" s="403">
        <v>38.937395875297099</v>
      </c>
      <c r="O47" s="403">
        <v>40.105523325328001</v>
      </c>
      <c r="P47" s="403">
        <v>40.782595905347598</v>
      </c>
      <c r="Q47" s="403">
        <v>41.136154151768103</v>
      </c>
      <c r="R47" s="403">
        <v>1.1219120442363999</v>
      </c>
      <c r="S47" s="96" t="s">
        <v>1104</v>
      </c>
    </row>
    <row r="48" spans="1:19">
      <c r="A48" s="81" t="s">
        <v>5819</v>
      </c>
      <c r="B48" s="119" t="s">
        <v>1044</v>
      </c>
      <c r="C48" s="120" t="s">
        <v>3068</v>
      </c>
      <c r="D48" s="97">
        <v>372.27969588550985</v>
      </c>
      <c r="E48" s="119">
        <v>17.7</v>
      </c>
      <c r="F48" s="119">
        <f t="shared" si="1"/>
        <v>33.250000000000014</v>
      </c>
      <c r="G48" s="119">
        <v>0.12</v>
      </c>
      <c r="H48" s="119">
        <v>3</v>
      </c>
      <c r="I48" s="119">
        <v>2697</v>
      </c>
      <c r="J48" s="123" t="s">
        <v>1037</v>
      </c>
      <c r="K48" s="403">
        <v>37.5224741239319</v>
      </c>
      <c r="L48" s="403">
        <v>37.896748607668599</v>
      </c>
      <c r="M48" s="403">
        <v>38.573812522948799</v>
      </c>
      <c r="N48" s="403">
        <v>39.779319169826302</v>
      </c>
      <c r="O48" s="403">
        <v>40.988123965998703</v>
      </c>
      <c r="P48" s="403">
        <v>41.702910313375703</v>
      </c>
      <c r="Q48" s="403">
        <v>42.028021780422797</v>
      </c>
      <c r="R48" s="403">
        <v>1.1564944091111999</v>
      </c>
      <c r="S48" s="96" t="s">
        <v>1104</v>
      </c>
    </row>
    <row r="49" spans="1:19">
      <c r="A49" s="81" t="s">
        <v>5820</v>
      </c>
      <c r="B49" s="119" t="s">
        <v>1045</v>
      </c>
      <c r="C49" s="120" t="s">
        <v>3068</v>
      </c>
      <c r="D49" s="97">
        <v>372.28372093023256</v>
      </c>
      <c r="E49" s="119">
        <v>18.2</v>
      </c>
      <c r="F49" s="119">
        <f t="shared" si="1"/>
        <v>31.000000000000014</v>
      </c>
      <c r="G49" s="119">
        <v>0.09</v>
      </c>
      <c r="H49" s="119">
        <v>2</v>
      </c>
      <c r="I49" s="119">
        <v>2692</v>
      </c>
      <c r="J49" s="123" t="s">
        <v>1037</v>
      </c>
      <c r="K49" s="403">
        <v>35.589910759209197</v>
      </c>
      <c r="L49" s="403">
        <v>35.9361387678683</v>
      </c>
      <c r="M49" s="403">
        <v>36.562824998526999</v>
      </c>
      <c r="N49" s="403">
        <v>37.682570704963901</v>
      </c>
      <c r="O49" s="403">
        <v>38.798614293516998</v>
      </c>
      <c r="P49" s="403">
        <v>39.440932938614601</v>
      </c>
      <c r="Q49" s="403">
        <v>39.750048064561703</v>
      </c>
      <c r="R49" s="403">
        <v>1.0663187129023901</v>
      </c>
      <c r="S49" s="96" t="s">
        <v>1104</v>
      </c>
    </row>
    <row r="50" spans="1:19">
      <c r="A50" s="81" t="s">
        <v>5821</v>
      </c>
      <c r="B50" s="119" t="s">
        <v>1046</v>
      </c>
      <c r="C50" s="120" t="s">
        <v>3068</v>
      </c>
      <c r="D50" s="97">
        <v>372.28694096601072</v>
      </c>
      <c r="E50" s="119">
        <v>18.2</v>
      </c>
      <c r="F50" s="119">
        <f t="shared" si="1"/>
        <v>31.000000000000014</v>
      </c>
      <c r="G50" s="119">
        <v>0.1</v>
      </c>
      <c r="H50" s="119">
        <v>2</v>
      </c>
      <c r="I50" s="119">
        <v>2688</v>
      </c>
      <c r="J50" s="123" t="s">
        <v>1037</v>
      </c>
      <c r="K50" s="403">
        <v>35.591961415971198</v>
      </c>
      <c r="L50" s="403">
        <v>35.940063898200997</v>
      </c>
      <c r="M50" s="403">
        <v>36.571163595996097</v>
      </c>
      <c r="N50" s="403">
        <v>37.665005445522901</v>
      </c>
      <c r="O50" s="403">
        <v>38.764091098601398</v>
      </c>
      <c r="P50" s="403">
        <v>39.396694433484598</v>
      </c>
      <c r="Q50" s="403">
        <v>39.718759876948397</v>
      </c>
      <c r="R50" s="403">
        <v>1.05487107924035</v>
      </c>
      <c r="S50" s="96" t="s">
        <v>1104</v>
      </c>
    </row>
    <row r="51" spans="1:19">
      <c r="A51" s="81" t="s">
        <v>5822</v>
      </c>
      <c r="B51" s="119" t="s">
        <v>1047</v>
      </c>
      <c r="C51" s="120" t="s">
        <v>3068</v>
      </c>
      <c r="D51" s="97">
        <v>372.29418604651164</v>
      </c>
      <c r="E51" s="119">
        <v>18.100000000000001</v>
      </c>
      <c r="F51" s="119">
        <f t="shared" si="1"/>
        <v>31.450000000000003</v>
      </c>
      <c r="G51" s="119">
        <v>0.01</v>
      </c>
      <c r="H51" s="119">
        <v>2</v>
      </c>
      <c r="I51" s="119">
        <v>2679</v>
      </c>
      <c r="J51" s="123" t="s">
        <v>1037</v>
      </c>
      <c r="K51" s="403">
        <v>36.001864734471802</v>
      </c>
      <c r="L51" s="403">
        <v>36.339399931322603</v>
      </c>
      <c r="M51" s="403">
        <v>37.000242430052403</v>
      </c>
      <c r="N51" s="403">
        <v>38.1090826071854</v>
      </c>
      <c r="O51" s="403">
        <v>39.224473556919499</v>
      </c>
      <c r="P51" s="403">
        <v>39.875885418543</v>
      </c>
      <c r="Q51" s="403">
        <v>40.211875311302897</v>
      </c>
      <c r="R51" s="403">
        <v>1.07502345229806</v>
      </c>
      <c r="S51" s="96" t="s">
        <v>1104</v>
      </c>
    </row>
    <row r="52" spans="1:19">
      <c r="A52" s="81" t="s">
        <v>5823</v>
      </c>
      <c r="B52" s="119" t="s">
        <v>1048</v>
      </c>
      <c r="C52" s="120" t="s">
        <v>3068</v>
      </c>
      <c r="D52" s="97">
        <v>372.30626118067977</v>
      </c>
      <c r="E52" s="119">
        <v>17.3</v>
      </c>
      <c r="F52" s="119">
        <f t="shared" si="1"/>
        <v>35.049999999999997</v>
      </c>
      <c r="G52" s="119">
        <v>0.1</v>
      </c>
      <c r="H52" s="119">
        <v>2</v>
      </c>
      <c r="I52" s="119">
        <v>2664</v>
      </c>
      <c r="J52" s="123" t="s">
        <v>1037</v>
      </c>
      <c r="K52" s="403">
        <v>39.058287872420898</v>
      </c>
      <c r="L52" s="403">
        <v>39.462210565965698</v>
      </c>
      <c r="M52" s="403">
        <v>40.1778438982222</v>
      </c>
      <c r="N52" s="403">
        <v>41.482005966942303</v>
      </c>
      <c r="O52" s="403">
        <v>42.753593193483802</v>
      </c>
      <c r="P52" s="403">
        <v>43.526584072437899</v>
      </c>
      <c r="Q52" s="403">
        <v>43.9268335313159</v>
      </c>
      <c r="R52" s="403">
        <v>1.2442209432689699</v>
      </c>
      <c r="S52" s="96" t="s">
        <v>1104</v>
      </c>
    </row>
    <row r="53" spans="1:19">
      <c r="A53" s="81" t="s">
        <v>5824</v>
      </c>
      <c r="B53" s="119" t="s">
        <v>1049</v>
      </c>
      <c r="C53" s="120" t="s">
        <v>3068</v>
      </c>
      <c r="D53" s="97">
        <v>372.32799642218248</v>
      </c>
      <c r="E53" s="119">
        <v>18.5</v>
      </c>
      <c r="F53" s="119">
        <f t="shared" si="1"/>
        <v>29.650000000000006</v>
      </c>
      <c r="G53" s="119">
        <v>0.28999999999999998</v>
      </c>
      <c r="H53" s="119">
        <v>2</v>
      </c>
      <c r="I53" s="119">
        <v>2637</v>
      </c>
      <c r="J53" s="123" t="s">
        <v>1037</v>
      </c>
      <c r="K53" s="403">
        <v>34.449491669090399</v>
      </c>
      <c r="L53" s="403">
        <v>34.741784192324403</v>
      </c>
      <c r="M53" s="403">
        <v>35.392815662036497</v>
      </c>
      <c r="N53" s="403">
        <v>36.411356330506301</v>
      </c>
      <c r="O53" s="403">
        <v>37.453826190133199</v>
      </c>
      <c r="P53" s="403">
        <v>38.048267544491097</v>
      </c>
      <c r="Q53" s="403">
        <v>38.354444258409501</v>
      </c>
      <c r="R53" s="403">
        <v>0.99893570735267001</v>
      </c>
      <c r="S53" s="96" t="s">
        <v>1104</v>
      </c>
    </row>
    <row r="54" spans="1:19">
      <c r="A54" s="81" t="s">
        <v>5825</v>
      </c>
      <c r="B54" s="119" t="s">
        <v>1050</v>
      </c>
      <c r="C54" s="120" t="s">
        <v>3068</v>
      </c>
      <c r="D54" s="97">
        <v>372.33926654740605</v>
      </c>
      <c r="E54" s="119">
        <v>18.899999999999999</v>
      </c>
      <c r="F54" s="119">
        <f t="shared" si="1"/>
        <v>27.850000000000009</v>
      </c>
      <c r="G54" s="119">
        <v>0.04</v>
      </c>
      <c r="H54" s="119">
        <v>2</v>
      </c>
      <c r="I54" s="119">
        <v>2623</v>
      </c>
      <c r="J54" s="123" t="s">
        <v>1037</v>
      </c>
      <c r="K54" s="403">
        <v>32.924316707559001</v>
      </c>
      <c r="L54" s="403">
        <v>33.219392542761199</v>
      </c>
      <c r="M54" s="403">
        <v>33.783838088448199</v>
      </c>
      <c r="N54" s="403">
        <v>34.722778110525098</v>
      </c>
      <c r="O54" s="403">
        <v>35.675365180653102</v>
      </c>
      <c r="P54" s="403">
        <v>36.230811951331297</v>
      </c>
      <c r="Q54" s="403">
        <v>36.525298442973003</v>
      </c>
      <c r="R54" s="403">
        <v>0.91586340394758203</v>
      </c>
      <c r="S54" s="96" t="s">
        <v>1104</v>
      </c>
    </row>
    <row r="55" spans="1:19">
      <c r="A55" s="81" t="s">
        <v>5826</v>
      </c>
      <c r="B55" s="119" t="s">
        <v>1050</v>
      </c>
      <c r="C55" s="120" t="s">
        <v>3072</v>
      </c>
      <c r="D55" s="97">
        <v>372.33926654740605</v>
      </c>
      <c r="E55" s="119">
        <v>19</v>
      </c>
      <c r="F55" s="119">
        <f t="shared" si="1"/>
        <v>27.400000000000006</v>
      </c>
      <c r="G55" s="119">
        <v>0.06</v>
      </c>
      <c r="H55" s="119">
        <v>3</v>
      </c>
      <c r="I55" s="119">
        <v>2623</v>
      </c>
      <c r="J55" s="123" t="s">
        <v>1037</v>
      </c>
      <c r="K55" s="403">
        <v>32.512734343822302</v>
      </c>
      <c r="L55" s="403">
        <v>32.807654447397098</v>
      </c>
      <c r="M55" s="403">
        <v>33.365288580213097</v>
      </c>
      <c r="N55" s="403">
        <v>34.297058610163802</v>
      </c>
      <c r="O55" s="403">
        <v>35.230522627991697</v>
      </c>
      <c r="P55" s="403">
        <v>35.800907687642699</v>
      </c>
      <c r="Q55" s="403">
        <v>36.040062775479001</v>
      </c>
      <c r="R55" s="403">
        <v>0.90424314762772096</v>
      </c>
      <c r="S55" s="96" t="s">
        <v>1104</v>
      </c>
    </row>
    <row r="56" spans="1:19">
      <c r="A56" s="81" t="s">
        <v>5827</v>
      </c>
      <c r="B56" s="119" t="s">
        <v>1050</v>
      </c>
      <c r="C56" s="119" t="s">
        <v>1051</v>
      </c>
      <c r="D56" s="97">
        <v>372.33926654740605</v>
      </c>
      <c r="E56" s="119">
        <v>19.3</v>
      </c>
      <c r="F56" s="119">
        <f t="shared" si="1"/>
        <v>26.049999999999997</v>
      </c>
      <c r="G56" s="119">
        <v>0.28999999999999998</v>
      </c>
      <c r="H56" s="119">
        <v>3</v>
      </c>
      <c r="I56" s="119">
        <v>2623</v>
      </c>
      <c r="J56" s="123" t="s">
        <v>1037</v>
      </c>
      <c r="K56" s="403">
        <v>31.3468416212054</v>
      </c>
      <c r="L56" s="403">
        <v>31.621840987420001</v>
      </c>
      <c r="M56" s="403">
        <v>32.1526793316349</v>
      </c>
      <c r="N56" s="403">
        <v>33.034262465781197</v>
      </c>
      <c r="O56" s="403">
        <v>33.914046005675701</v>
      </c>
      <c r="P56" s="403">
        <v>34.426123255677801</v>
      </c>
      <c r="Q56" s="403">
        <v>34.6749134611428</v>
      </c>
      <c r="R56" s="403">
        <v>0.84454265115688798</v>
      </c>
      <c r="S56" s="96" t="s">
        <v>1104</v>
      </c>
    </row>
    <row r="57" spans="1:19">
      <c r="A57" s="81" t="s">
        <v>5828</v>
      </c>
      <c r="B57" s="119" t="s">
        <v>1052</v>
      </c>
      <c r="C57" s="120" t="s">
        <v>3068</v>
      </c>
      <c r="D57" s="97">
        <v>372.39239713774595</v>
      </c>
      <c r="E57" s="119">
        <v>17.2</v>
      </c>
      <c r="F57" s="119">
        <f t="shared" si="1"/>
        <v>35.500000000000014</v>
      </c>
      <c r="G57" s="119" t="s">
        <v>1015</v>
      </c>
      <c r="H57" s="119">
        <v>1</v>
      </c>
      <c r="I57" s="119">
        <v>2557</v>
      </c>
      <c r="J57" s="123" t="s">
        <v>1037</v>
      </c>
      <c r="K57" s="403">
        <v>39.400922520366898</v>
      </c>
      <c r="L57" s="403">
        <v>39.788051352891301</v>
      </c>
      <c r="M57" s="403">
        <v>40.567034335022299</v>
      </c>
      <c r="N57" s="403">
        <v>41.894716331330201</v>
      </c>
      <c r="O57" s="403">
        <v>43.231803971313198</v>
      </c>
      <c r="P57" s="403">
        <v>43.980755361391701</v>
      </c>
      <c r="Q57" s="403">
        <v>44.355733229515799</v>
      </c>
      <c r="R57" s="403">
        <v>1.2766033061901001</v>
      </c>
      <c r="S57" s="96" t="s">
        <v>1104</v>
      </c>
    </row>
    <row r="58" spans="1:19">
      <c r="A58" s="81" t="s">
        <v>5829</v>
      </c>
      <c r="B58" s="119" t="s">
        <v>1053</v>
      </c>
      <c r="C58" s="120" t="s">
        <v>3068</v>
      </c>
      <c r="D58" s="97">
        <v>372.41413237924866</v>
      </c>
      <c r="E58" s="119">
        <v>17.600000000000001</v>
      </c>
      <c r="F58" s="119">
        <f t="shared" si="1"/>
        <v>33.700000000000003</v>
      </c>
      <c r="G58" s="119">
        <v>0.06</v>
      </c>
      <c r="H58" s="119">
        <v>2</v>
      </c>
      <c r="I58" s="119">
        <v>2530</v>
      </c>
      <c r="J58" s="123" t="s">
        <v>1037</v>
      </c>
      <c r="K58" s="403">
        <v>37.918925318264698</v>
      </c>
      <c r="L58" s="403">
        <v>38.268799041182398</v>
      </c>
      <c r="M58" s="403">
        <v>38.978639531983902</v>
      </c>
      <c r="N58" s="403">
        <v>40.205096101887698</v>
      </c>
      <c r="O58" s="403">
        <v>41.422505059227099</v>
      </c>
      <c r="P58" s="403">
        <v>42.105815671750698</v>
      </c>
      <c r="Q58" s="403">
        <v>42.501083299549201</v>
      </c>
      <c r="R58" s="403">
        <v>1.17876836805982</v>
      </c>
      <c r="S58" s="96" t="s">
        <v>1104</v>
      </c>
    </row>
    <row r="59" spans="1:19">
      <c r="A59" s="81" t="s">
        <v>5830</v>
      </c>
      <c r="B59" s="119" t="s">
        <v>1054</v>
      </c>
      <c r="C59" s="120" t="s">
        <v>3068</v>
      </c>
      <c r="D59" s="97">
        <v>372.5091234347048</v>
      </c>
      <c r="E59" s="119">
        <v>18.600000000000001</v>
      </c>
      <c r="F59" s="119">
        <f t="shared" si="1"/>
        <v>29.200000000000003</v>
      </c>
      <c r="G59" s="119">
        <v>0.05</v>
      </c>
      <c r="H59" s="119">
        <v>2</v>
      </c>
      <c r="I59" s="119">
        <v>2412</v>
      </c>
      <c r="J59" s="123" t="s">
        <v>1037</v>
      </c>
      <c r="K59" s="403">
        <v>34.006233522914997</v>
      </c>
      <c r="L59" s="403">
        <v>34.3458767442443</v>
      </c>
      <c r="M59" s="403">
        <v>34.9802862058649</v>
      </c>
      <c r="N59" s="403">
        <v>35.990566216456699</v>
      </c>
      <c r="O59" s="403">
        <v>37.005546504785002</v>
      </c>
      <c r="P59" s="403">
        <v>37.6202716909606</v>
      </c>
      <c r="Q59" s="403">
        <v>37.938196264115597</v>
      </c>
      <c r="R59" s="403">
        <v>0.98999694859885201</v>
      </c>
      <c r="S59" s="96" t="s">
        <v>1104</v>
      </c>
    </row>
    <row r="60" spans="1:19">
      <c r="A60" s="81" t="s">
        <v>5831</v>
      </c>
      <c r="B60" s="119" t="s">
        <v>1055</v>
      </c>
      <c r="C60" s="120" t="s">
        <v>3068</v>
      </c>
      <c r="D60" s="97">
        <v>372.5252236135957</v>
      </c>
      <c r="E60" s="119">
        <v>17.899999999999999</v>
      </c>
      <c r="F60" s="119">
        <f t="shared" si="1"/>
        <v>32.350000000000009</v>
      </c>
      <c r="G60" s="119">
        <v>0.08</v>
      </c>
      <c r="H60" s="119">
        <v>3</v>
      </c>
      <c r="I60" s="119">
        <v>2392</v>
      </c>
      <c r="J60" s="123" t="s">
        <v>1037</v>
      </c>
      <c r="K60" s="403">
        <v>36.767300386352602</v>
      </c>
      <c r="L60" s="403">
        <v>37.1230604640255</v>
      </c>
      <c r="M60" s="403">
        <v>37.771520071999603</v>
      </c>
      <c r="N60" s="403">
        <v>38.947495047473502</v>
      </c>
      <c r="O60" s="403">
        <v>40.1175051870038</v>
      </c>
      <c r="P60" s="403">
        <v>40.779804422254401</v>
      </c>
      <c r="Q60" s="403">
        <v>41.167733757993702</v>
      </c>
      <c r="R60" s="403">
        <v>1.12072911632688</v>
      </c>
      <c r="S60" s="96" t="s">
        <v>1104</v>
      </c>
    </row>
    <row r="61" spans="1:19">
      <c r="A61" s="81" t="s">
        <v>5832</v>
      </c>
      <c r="B61" s="119" t="s">
        <v>1056</v>
      </c>
      <c r="C61" s="120" t="s">
        <v>3068</v>
      </c>
      <c r="D61" s="97">
        <v>372.54695885509835</v>
      </c>
      <c r="E61" s="119">
        <v>17.899999999999999</v>
      </c>
      <c r="F61" s="119">
        <f t="shared" si="1"/>
        <v>32.350000000000009</v>
      </c>
      <c r="G61" s="119">
        <v>0.2</v>
      </c>
      <c r="H61" s="119">
        <v>3</v>
      </c>
      <c r="I61" s="119">
        <v>2365</v>
      </c>
      <c r="J61" s="123" t="s">
        <v>1037</v>
      </c>
      <c r="K61" s="403">
        <v>36.743771950673398</v>
      </c>
      <c r="L61" s="403">
        <v>37.090803962267699</v>
      </c>
      <c r="M61" s="403">
        <v>37.750503195292701</v>
      </c>
      <c r="N61" s="403">
        <v>38.915023506533302</v>
      </c>
      <c r="O61" s="403">
        <v>40.081001790427699</v>
      </c>
      <c r="P61" s="403">
        <v>40.777669038468098</v>
      </c>
      <c r="Q61" s="403">
        <v>41.122130732673298</v>
      </c>
      <c r="R61" s="403">
        <v>1.1222377967111701</v>
      </c>
      <c r="S61" s="96" t="s">
        <v>1104</v>
      </c>
    </row>
    <row r="62" spans="1:19">
      <c r="A62" s="81" t="s">
        <v>5833</v>
      </c>
      <c r="B62" s="119" t="s">
        <v>1057</v>
      </c>
      <c r="C62" s="119" t="s">
        <v>1051</v>
      </c>
      <c r="D62" s="97">
        <v>372.55983899821109</v>
      </c>
      <c r="E62" s="119">
        <v>18.600000000000001</v>
      </c>
      <c r="F62" s="119">
        <f t="shared" si="1"/>
        <v>29.200000000000003</v>
      </c>
      <c r="G62" s="119">
        <v>0.16</v>
      </c>
      <c r="H62" s="119">
        <v>4</v>
      </c>
      <c r="I62" s="119">
        <v>2349</v>
      </c>
      <c r="J62" s="123" t="s">
        <v>1037</v>
      </c>
      <c r="K62" s="403">
        <v>34.062785520646202</v>
      </c>
      <c r="L62" s="403">
        <v>34.374452938311897</v>
      </c>
      <c r="M62" s="403">
        <v>34.965372073311798</v>
      </c>
      <c r="N62" s="403">
        <v>35.981139894364198</v>
      </c>
      <c r="O62" s="403">
        <v>36.987650736555601</v>
      </c>
      <c r="P62" s="403">
        <v>37.615241912418902</v>
      </c>
      <c r="Q62" s="403">
        <v>37.914169003053097</v>
      </c>
      <c r="R62" s="403">
        <v>0.98035912867035502</v>
      </c>
      <c r="S62" s="96" t="s">
        <v>1104</v>
      </c>
    </row>
    <row r="63" spans="1:19">
      <c r="A63" s="81" t="s">
        <v>5834</v>
      </c>
      <c r="B63" s="119" t="s">
        <v>1058</v>
      </c>
      <c r="C63" s="120" t="s">
        <v>3068</v>
      </c>
      <c r="D63" s="97">
        <v>372.56949910554562</v>
      </c>
      <c r="E63" s="119">
        <v>18.600000000000001</v>
      </c>
      <c r="F63" s="119">
        <f t="shared" si="1"/>
        <v>29.200000000000003</v>
      </c>
      <c r="G63" s="119">
        <v>0.06</v>
      </c>
      <c r="H63" s="119">
        <v>3</v>
      </c>
      <c r="I63" s="119">
        <v>2337</v>
      </c>
      <c r="J63" s="123" t="s">
        <v>1037</v>
      </c>
      <c r="K63" s="403">
        <v>34.051349123667499</v>
      </c>
      <c r="L63" s="403">
        <v>34.366596528253503</v>
      </c>
      <c r="M63" s="403">
        <v>34.975930821305298</v>
      </c>
      <c r="N63" s="403">
        <v>35.9871231229233</v>
      </c>
      <c r="O63" s="403">
        <v>36.999936819994801</v>
      </c>
      <c r="P63" s="403">
        <v>37.632976997596998</v>
      </c>
      <c r="Q63" s="403">
        <v>37.952331610543503</v>
      </c>
      <c r="R63" s="403">
        <v>0.98737211407280101</v>
      </c>
      <c r="S63" s="96" t="s">
        <v>1104</v>
      </c>
    </row>
    <row r="64" spans="1:19">
      <c r="A64" s="81" t="s">
        <v>5835</v>
      </c>
      <c r="B64" s="119" t="s">
        <v>1059</v>
      </c>
      <c r="C64" s="120" t="s">
        <v>3068</v>
      </c>
      <c r="D64" s="97">
        <v>372.63148479427548</v>
      </c>
      <c r="E64" s="119">
        <v>17.2</v>
      </c>
      <c r="F64" s="119">
        <f t="shared" si="1"/>
        <v>35.500000000000014</v>
      </c>
      <c r="G64" s="119">
        <v>0.03</v>
      </c>
      <c r="H64" s="119">
        <v>2</v>
      </c>
      <c r="I64" s="119">
        <v>2260</v>
      </c>
      <c r="J64" s="123" t="s">
        <v>1037</v>
      </c>
      <c r="K64" s="403">
        <v>39.420850341073503</v>
      </c>
      <c r="L64" s="403">
        <v>39.811777391305803</v>
      </c>
      <c r="M64" s="403">
        <v>40.611192214536999</v>
      </c>
      <c r="N64" s="403">
        <v>41.900143722483001</v>
      </c>
      <c r="O64" s="403">
        <v>43.196439820943503</v>
      </c>
      <c r="P64" s="403">
        <v>43.954211134752299</v>
      </c>
      <c r="Q64" s="403">
        <v>44.357817751617098</v>
      </c>
      <c r="R64" s="403">
        <v>1.2586823991857601</v>
      </c>
      <c r="S64" s="96" t="s">
        <v>1104</v>
      </c>
    </row>
    <row r="65" spans="1:19">
      <c r="A65" s="81" t="s">
        <v>5836</v>
      </c>
      <c r="B65" s="119" t="s">
        <v>1059</v>
      </c>
      <c r="C65" s="120" t="s">
        <v>3072</v>
      </c>
      <c r="D65" s="97">
        <v>372.63148479427548</v>
      </c>
      <c r="E65" s="119">
        <v>18.7</v>
      </c>
      <c r="F65" s="119">
        <f t="shared" si="1"/>
        <v>28.750000000000014</v>
      </c>
      <c r="G65" s="119">
        <v>0.04</v>
      </c>
      <c r="H65" s="119">
        <v>2</v>
      </c>
      <c r="I65" s="119">
        <v>2260</v>
      </c>
      <c r="J65" s="123" t="s">
        <v>1037</v>
      </c>
      <c r="K65" s="403">
        <v>33.666719346471098</v>
      </c>
      <c r="L65" s="403">
        <v>33.966532670927897</v>
      </c>
      <c r="M65" s="403">
        <v>34.5651046078044</v>
      </c>
      <c r="N65" s="403">
        <v>35.559676475151001</v>
      </c>
      <c r="O65" s="403">
        <v>36.559774553210403</v>
      </c>
      <c r="P65" s="403">
        <v>37.154845328845902</v>
      </c>
      <c r="Q65" s="403">
        <v>37.450844280576</v>
      </c>
      <c r="R65" s="403">
        <v>0.96157427204221202</v>
      </c>
      <c r="S65" s="96" t="s">
        <v>1104</v>
      </c>
    </row>
    <row r="66" spans="1:19">
      <c r="A66" s="81" t="s">
        <v>5837</v>
      </c>
      <c r="B66" s="119" t="s">
        <v>1059</v>
      </c>
      <c r="C66" s="119" t="s">
        <v>1051</v>
      </c>
      <c r="D66" s="97">
        <v>372.63148479427548</v>
      </c>
      <c r="E66" s="119">
        <v>19</v>
      </c>
      <c r="F66" s="119">
        <f t="shared" si="1"/>
        <v>27.400000000000006</v>
      </c>
      <c r="G66" s="119">
        <v>0.2</v>
      </c>
      <c r="H66" s="119">
        <v>2</v>
      </c>
      <c r="I66" s="119">
        <v>2260</v>
      </c>
      <c r="J66" s="123" t="s">
        <v>1037</v>
      </c>
      <c r="K66" s="403">
        <v>32.573809528375101</v>
      </c>
      <c r="L66" s="403">
        <v>32.847587409873697</v>
      </c>
      <c r="M66" s="403">
        <v>33.369990477815399</v>
      </c>
      <c r="N66" s="403">
        <v>34.312787932623003</v>
      </c>
      <c r="O66" s="403">
        <v>35.243345386359302</v>
      </c>
      <c r="P66" s="403">
        <v>35.813390906263699</v>
      </c>
      <c r="Q66" s="403">
        <v>36.120023854982399</v>
      </c>
      <c r="R66" s="403">
        <v>0.90495650182112397</v>
      </c>
      <c r="S66" s="96" t="s">
        <v>1104</v>
      </c>
    </row>
    <row r="67" spans="1:19">
      <c r="A67" s="81" t="s">
        <v>5838</v>
      </c>
      <c r="B67" s="119" t="s">
        <v>1060</v>
      </c>
      <c r="C67" s="120" t="s">
        <v>3068</v>
      </c>
      <c r="D67" s="97">
        <v>372.66529516994632</v>
      </c>
      <c r="E67" s="119">
        <v>18.399999999999999</v>
      </c>
      <c r="F67" s="119">
        <f t="shared" ref="F67:F98" si="2">117.4-4.5*(E67+1)</f>
        <v>30.100000000000009</v>
      </c>
      <c r="G67" s="119">
        <v>0</v>
      </c>
      <c r="H67" s="119">
        <v>2</v>
      </c>
      <c r="I67" s="119">
        <v>2218</v>
      </c>
      <c r="J67" s="123" t="s">
        <v>1037</v>
      </c>
      <c r="K67" s="403">
        <v>34.830357401633201</v>
      </c>
      <c r="L67" s="403">
        <v>35.127599586948598</v>
      </c>
      <c r="M67" s="403">
        <v>35.760960663088497</v>
      </c>
      <c r="N67" s="403">
        <v>36.818510157144701</v>
      </c>
      <c r="O67" s="403">
        <v>37.885059170311202</v>
      </c>
      <c r="P67" s="403">
        <v>38.527381895596001</v>
      </c>
      <c r="Q67" s="403">
        <v>38.864340083440901</v>
      </c>
      <c r="R67" s="403">
        <v>1.0229803859601601</v>
      </c>
      <c r="S67" s="96" t="s">
        <v>1104</v>
      </c>
    </row>
    <row r="68" spans="1:19">
      <c r="A68" s="81" t="s">
        <v>5839</v>
      </c>
      <c r="B68" s="119" t="s">
        <v>1061</v>
      </c>
      <c r="C68" s="120" t="s">
        <v>3068</v>
      </c>
      <c r="D68" s="97">
        <v>372.68944543828263</v>
      </c>
      <c r="E68" s="119">
        <v>18</v>
      </c>
      <c r="F68" s="119">
        <f t="shared" si="2"/>
        <v>31.900000000000006</v>
      </c>
      <c r="G68" s="119">
        <v>0.06</v>
      </c>
      <c r="H68" s="119">
        <v>2</v>
      </c>
      <c r="I68" s="119">
        <v>2188</v>
      </c>
      <c r="J68" s="123" t="s">
        <v>1037</v>
      </c>
      <c r="K68" s="403">
        <v>36.388885633726701</v>
      </c>
      <c r="L68" s="403">
        <v>36.7367002300157</v>
      </c>
      <c r="M68" s="403">
        <v>37.400484798184003</v>
      </c>
      <c r="N68" s="403">
        <v>38.541631266320699</v>
      </c>
      <c r="O68" s="403">
        <v>39.698890800298102</v>
      </c>
      <c r="P68" s="403">
        <v>40.360980763281297</v>
      </c>
      <c r="Q68" s="403">
        <v>40.764832480240003</v>
      </c>
      <c r="R68" s="403">
        <v>1.1078208432488601</v>
      </c>
      <c r="S68" s="96" t="s">
        <v>1104</v>
      </c>
    </row>
    <row r="69" spans="1:19">
      <c r="A69" s="81" t="s">
        <v>5840</v>
      </c>
      <c r="B69" s="119" t="s">
        <v>1062</v>
      </c>
      <c r="C69" s="120" t="s">
        <v>3068</v>
      </c>
      <c r="D69" s="97">
        <v>372.69749552772805</v>
      </c>
      <c r="E69" s="119">
        <v>17.8</v>
      </c>
      <c r="F69" s="119">
        <f t="shared" si="2"/>
        <v>32.799999999999997</v>
      </c>
      <c r="G69" s="119">
        <v>0.27</v>
      </c>
      <c r="H69" s="119">
        <v>2</v>
      </c>
      <c r="I69" s="119">
        <v>2178</v>
      </c>
      <c r="J69" s="123" t="s">
        <v>1037</v>
      </c>
      <c r="K69" s="403">
        <v>37.120624883402201</v>
      </c>
      <c r="L69" s="403">
        <v>37.465688899723403</v>
      </c>
      <c r="M69" s="403">
        <v>38.200852574466602</v>
      </c>
      <c r="N69" s="403">
        <v>39.358278541853103</v>
      </c>
      <c r="O69" s="403">
        <v>40.526028079763698</v>
      </c>
      <c r="P69" s="403">
        <v>41.218643798309401</v>
      </c>
      <c r="Q69" s="403">
        <v>41.546198221204797</v>
      </c>
      <c r="R69" s="403">
        <v>1.1360342154868099</v>
      </c>
      <c r="S69" s="96" t="s">
        <v>1104</v>
      </c>
    </row>
    <row r="70" spans="1:19">
      <c r="A70" s="81" t="s">
        <v>5841</v>
      </c>
      <c r="B70" s="119" t="s">
        <v>1062</v>
      </c>
      <c r="C70" s="120" t="s">
        <v>3072</v>
      </c>
      <c r="D70" s="97">
        <v>372.69749552772805</v>
      </c>
      <c r="E70" s="119">
        <v>18.100000000000001</v>
      </c>
      <c r="F70" s="119">
        <f t="shared" si="2"/>
        <v>31.450000000000003</v>
      </c>
      <c r="G70" s="119">
        <v>0.09</v>
      </c>
      <c r="H70" s="119">
        <v>3</v>
      </c>
      <c r="I70" s="119">
        <v>2178</v>
      </c>
      <c r="J70" s="123" t="s">
        <v>1037</v>
      </c>
      <c r="K70" s="403">
        <v>35.992903834861202</v>
      </c>
      <c r="L70" s="403">
        <v>36.315929170851298</v>
      </c>
      <c r="M70" s="403">
        <v>36.970910297729901</v>
      </c>
      <c r="N70" s="403">
        <v>38.106321623774299</v>
      </c>
      <c r="O70" s="403">
        <v>39.233329002480602</v>
      </c>
      <c r="P70" s="403">
        <v>39.914767139644098</v>
      </c>
      <c r="Q70" s="403">
        <v>40.229395033294097</v>
      </c>
      <c r="R70" s="403">
        <v>1.0898884089595799</v>
      </c>
      <c r="S70" s="96" t="s">
        <v>1104</v>
      </c>
    </row>
    <row r="71" spans="1:19">
      <c r="A71" s="81" t="s">
        <v>5842</v>
      </c>
      <c r="B71" s="119" t="s">
        <v>1063</v>
      </c>
      <c r="C71" s="120" t="s">
        <v>3068</v>
      </c>
      <c r="D71" s="97">
        <v>372.74177101967797</v>
      </c>
      <c r="E71" s="119">
        <v>17.899999999999999</v>
      </c>
      <c r="F71" s="119">
        <f t="shared" si="2"/>
        <v>32.350000000000009</v>
      </c>
      <c r="G71" s="119">
        <v>0.04</v>
      </c>
      <c r="H71" s="119">
        <v>3</v>
      </c>
      <c r="I71" s="119">
        <v>2123</v>
      </c>
      <c r="J71" s="123" t="s">
        <v>1037</v>
      </c>
      <c r="K71" s="403">
        <v>36.771976457337402</v>
      </c>
      <c r="L71" s="403">
        <v>37.111190522610499</v>
      </c>
      <c r="M71" s="403">
        <v>37.771848999198298</v>
      </c>
      <c r="N71" s="403">
        <v>38.944905559979397</v>
      </c>
      <c r="O71" s="403">
        <v>40.124954220678703</v>
      </c>
      <c r="P71" s="403">
        <v>40.8051046886821</v>
      </c>
      <c r="Q71" s="403">
        <v>41.124895769880098</v>
      </c>
      <c r="R71" s="403">
        <v>1.1265676534548099</v>
      </c>
      <c r="S71" s="96" t="s">
        <v>1104</v>
      </c>
    </row>
    <row r="72" spans="1:19">
      <c r="A72" s="81" t="s">
        <v>5843</v>
      </c>
      <c r="B72" s="119" t="s">
        <v>1064</v>
      </c>
      <c r="C72" s="120" t="s">
        <v>3068</v>
      </c>
      <c r="D72" s="97">
        <v>372.78604651162789</v>
      </c>
      <c r="E72" s="119">
        <v>18.2</v>
      </c>
      <c r="F72" s="119">
        <f t="shared" si="2"/>
        <v>31.000000000000014</v>
      </c>
      <c r="G72" s="119">
        <v>0.1</v>
      </c>
      <c r="H72" s="119">
        <v>2</v>
      </c>
      <c r="I72" s="119">
        <v>2068</v>
      </c>
      <c r="J72" s="123" t="s">
        <v>1037</v>
      </c>
      <c r="K72" s="403">
        <v>35.609922243045403</v>
      </c>
      <c r="L72" s="403">
        <v>35.940098619018698</v>
      </c>
      <c r="M72" s="403">
        <v>36.579203668887502</v>
      </c>
      <c r="N72" s="403">
        <v>37.685859895870799</v>
      </c>
      <c r="O72" s="403">
        <v>38.773486935917802</v>
      </c>
      <c r="P72" s="403">
        <v>39.400832850336002</v>
      </c>
      <c r="Q72" s="403">
        <v>39.733839121553501</v>
      </c>
      <c r="R72" s="403">
        <v>1.05717602650128</v>
      </c>
      <c r="S72" s="96" t="s">
        <v>1104</v>
      </c>
    </row>
    <row r="73" spans="1:19">
      <c r="A73" s="81" t="s">
        <v>5844</v>
      </c>
      <c r="B73" s="119" t="s">
        <v>1065</v>
      </c>
      <c r="C73" s="120" t="s">
        <v>3068</v>
      </c>
      <c r="D73" s="97">
        <v>372.83595706618962</v>
      </c>
      <c r="E73" s="119">
        <v>17.399999999999999</v>
      </c>
      <c r="F73" s="119">
        <f t="shared" si="2"/>
        <v>34.600000000000009</v>
      </c>
      <c r="G73" s="119">
        <v>0.17</v>
      </c>
      <c r="H73" s="119">
        <v>2</v>
      </c>
      <c r="I73" s="119">
        <v>2006</v>
      </c>
      <c r="J73" s="123" t="s">
        <v>1037</v>
      </c>
      <c r="K73" s="403">
        <v>38.716285434353701</v>
      </c>
      <c r="L73" s="403">
        <v>39.060289906753802</v>
      </c>
      <c r="M73" s="403">
        <v>39.772997975410803</v>
      </c>
      <c r="N73" s="403">
        <v>41.044985716663803</v>
      </c>
      <c r="O73" s="403">
        <v>42.302351648895701</v>
      </c>
      <c r="P73" s="403">
        <v>43.0327805600215</v>
      </c>
      <c r="Q73" s="403">
        <v>43.435049357995098</v>
      </c>
      <c r="R73" s="403">
        <v>1.2103552740074699</v>
      </c>
      <c r="S73" s="96" t="s">
        <v>1104</v>
      </c>
    </row>
    <row r="74" spans="1:19">
      <c r="A74" s="81" t="s">
        <v>5845</v>
      </c>
      <c r="B74" s="119" t="s">
        <v>1066</v>
      </c>
      <c r="C74" s="120" t="s">
        <v>3068</v>
      </c>
      <c r="D74" s="97">
        <v>372.87057245080501</v>
      </c>
      <c r="E74" s="119">
        <v>18.2</v>
      </c>
      <c r="F74" s="119">
        <f t="shared" si="2"/>
        <v>31.000000000000014</v>
      </c>
      <c r="G74" s="119">
        <v>0.1</v>
      </c>
      <c r="H74" s="119">
        <v>2</v>
      </c>
      <c r="I74" s="119">
        <v>1963</v>
      </c>
      <c r="J74" s="123" t="s">
        <v>1037</v>
      </c>
      <c r="K74" s="403">
        <v>35.663357898690798</v>
      </c>
      <c r="L74" s="403">
        <v>35.983059407571702</v>
      </c>
      <c r="M74" s="403">
        <v>36.610674298614001</v>
      </c>
      <c r="N74" s="403">
        <v>37.680972426517499</v>
      </c>
      <c r="O74" s="403">
        <v>38.765084448345398</v>
      </c>
      <c r="P74" s="403">
        <v>39.413976304957899</v>
      </c>
      <c r="Q74" s="403">
        <v>39.7096970506052</v>
      </c>
      <c r="R74" s="403">
        <v>1.0442271491202699</v>
      </c>
      <c r="S74" s="96" t="s">
        <v>1104</v>
      </c>
    </row>
    <row r="75" spans="1:19">
      <c r="A75" s="81" t="s">
        <v>5846</v>
      </c>
      <c r="B75" s="119" t="s">
        <v>1067</v>
      </c>
      <c r="C75" s="120" t="s">
        <v>3068</v>
      </c>
      <c r="D75" s="97">
        <v>372.89391771019677</v>
      </c>
      <c r="E75" s="119">
        <v>18.100000000000001</v>
      </c>
      <c r="F75" s="119">
        <f t="shared" si="2"/>
        <v>31.450000000000003</v>
      </c>
      <c r="G75" s="119">
        <v>0.1</v>
      </c>
      <c r="H75" s="119">
        <v>3</v>
      </c>
      <c r="I75" s="119">
        <v>1934</v>
      </c>
      <c r="J75" s="123" t="s">
        <v>1037</v>
      </c>
      <c r="K75" s="403">
        <v>36.026979851480696</v>
      </c>
      <c r="L75" s="403">
        <v>36.345811792179603</v>
      </c>
      <c r="M75" s="403">
        <v>36.981981908577602</v>
      </c>
      <c r="N75" s="403">
        <v>38.103397863381502</v>
      </c>
      <c r="O75" s="403">
        <v>39.207214445493697</v>
      </c>
      <c r="P75" s="403">
        <v>39.860239255768903</v>
      </c>
      <c r="Q75" s="403">
        <v>40.202781450366899</v>
      </c>
      <c r="R75" s="403">
        <v>1.0754767539216601</v>
      </c>
      <c r="S75" s="96" t="s">
        <v>1104</v>
      </c>
    </row>
    <row r="76" spans="1:19">
      <c r="A76" s="81" t="s">
        <v>5847</v>
      </c>
      <c r="B76" s="119" t="s">
        <v>1068</v>
      </c>
      <c r="C76" s="120" t="s">
        <v>3068</v>
      </c>
      <c r="D76" s="97">
        <v>372.9220930232558</v>
      </c>
      <c r="E76" s="119">
        <v>18.100000000000001</v>
      </c>
      <c r="F76" s="119">
        <f t="shared" si="2"/>
        <v>31.450000000000003</v>
      </c>
      <c r="G76" s="119">
        <v>0.12</v>
      </c>
      <c r="H76" s="119">
        <v>2</v>
      </c>
      <c r="I76" s="119">
        <v>1899</v>
      </c>
      <c r="J76" s="123" t="s">
        <v>1037</v>
      </c>
      <c r="K76" s="403">
        <v>35.912198847454398</v>
      </c>
      <c r="L76" s="403">
        <v>36.281323366052099</v>
      </c>
      <c r="M76" s="403">
        <v>36.948021552385597</v>
      </c>
      <c r="N76" s="403">
        <v>38.075226971624602</v>
      </c>
      <c r="O76" s="403">
        <v>39.188959252571699</v>
      </c>
      <c r="P76" s="403">
        <v>39.845567435057802</v>
      </c>
      <c r="Q76" s="403">
        <v>40.162002154483702</v>
      </c>
      <c r="R76" s="403">
        <v>1.0849367603273199</v>
      </c>
      <c r="S76" s="96" t="s">
        <v>1104</v>
      </c>
    </row>
    <row r="77" spans="1:19">
      <c r="A77" s="81" t="s">
        <v>5848</v>
      </c>
      <c r="B77" s="119" t="s">
        <v>1069</v>
      </c>
      <c r="C77" s="120" t="s">
        <v>3068</v>
      </c>
      <c r="D77" s="97">
        <v>372.94865831842577</v>
      </c>
      <c r="E77" s="119">
        <v>18.899999999999999</v>
      </c>
      <c r="F77" s="119">
        <f t="shared" si="2"/>
        <v>27.850000000000009</v>
      </c>
      <c r="G77" s="119">
        <v>0.06</v>
      </c>
      <c r="H77" s="119">
        <v>2</v>
      </c>
      <c r="I77" s="119">
        <v>1866</v>
      </c>
      <c r="J77" s="123" t="s">
        <v>1037</v>
      </c>
      <c r="K77" s="403">
        <v>32.923726617126697</v>
      </c>
      <c r="L77" s="403">
        <v>33.200139429316202</v>
      </c>
      <c r="M77" s="403">
        <v>33.761814236779799</v>
      </c>
      <c r="N77" s="403">
        <v>34.713996447871502</v>
      </c>
      <c r="O77" s="403">
        <v>35.657029775015801</v>
      </c>
      <c r="P77" s="403">
        <v>36.238936714377097</v>
      </c>
      <c r="Q77" s="403">
        <v>36.503631790189402</v>
      </c>
      <c r="R77" s="403">
        <v>0.91675011658304295</v>
      </c>
      <c r="S77" s="96" t="s">
        <v>1104</v>
      </c>
    </row>
    <row r="78" spans="1:19">
      <c r="A78" s="81" t="s">
        <v>5849</v>
      </c>
      <c r="B78" s="119" t="s">
        <v>1070</v>
      </c>
      <c r="C78" s="120" t="s">
        <v>3068</v>
      </c>
      <c r="D78" s="97">
        <v>372.96314847942756</v>
      </c>
      <c r="E78" s="119">
        <v>17.399999999999999</v>
      </c>
      <c r="F78" s="119">
        <f t="shared" si="2"/>
        <v>34.600000000000009</v>
      </c>
      <c r="G78" s="119">
        <v>0.11</v>
      </c>
      <c r="H78" s="119">
        <v>3</v>
      </c>
      <c r="I78" s="119">
        <v>1848</v>
      </c>
      <c r="J78" s="123" t="s">
        <v>1037</v>
      </c>
      <c r="K78" s="403">
        <v>38.7043047430654</v>
      </c>
      <c r="L78" s="403">
        <v>39.091797453868701</v>
      </c>
      <c r="M78" s="403">
        <v>39.791543930177902</v>
      </c>
      <c r="N78" s="403">
        <v>41.063949560354402</v>
      </c>
      <c r="O78" s="403">
        <v>42.331163782913798</v>
      </c>
      <c r="P78" s="403">
        <v>43.041234196560303</v>
      </c>
      <c r="Q78" s="403">
        <v>43.425131140467798</v>
      </c>
      <c r="R78" s="403">
        <v>1.2175470887366</v>
      </c>
      <c r="S78" s="96" t="s">
        <v>1104</v>
      </c>
    </row>
    <row r="79" spans="1:19">
      <c r="A79" s="81" t="s">
        <v>5850</v>
      </c>
      <c r="B79" s="119" t="s">
        <v>1071</v>
      </c>
      <c r="C79" s="120" t="s">
        <v>3068</v>
      </c>
      <c r="D79" s="97">
        <v>372.97280858676208</v>
      </c>
      <c r="E79" s="119">
        <v>18.100000000000001</v>
      </c>
      <c r="F79" s="119">
        <f t="shared" si="2"/>
        <v>31.450000000000003</v>
      </c>
      <c r="G79" s="119">
        <v>0.06</v>
      </c>
      <c r="H79" s="119">
        <v>3</v>
      </c>
      <c r="I79" s="119">
        <v>1836</v>
      </c>
      <c r="J79" s="123" t="s">
        <v>1037</v>
      </c>
      <c r="K79" s="403">
        <v>35.954349657101602</v>
      </c>
      <c r="L79" s="403">
        <v>36.299964532746699</v>
      </c>
      <c r="M79" s="403">
        <v>36.978935334166003</v>
      </c>
      <c r="N79" s="403">
        <v>38.082755643766802</v>
      </c>
      <c r="O79" s="403">
        <v>39.201340225274897</v>
      </c>
      <c r="P79" s="403">
        <v>39.876067001707497</v>
      </c>
      <c r="Q79" s="403">
        <v>40.237125382260999</v>
      </c>
      <c r="R79" s="403">
        <v>1.0827028248149</v>
      </c>
      <c r="S79" s="96" t="s">
        <v>1104</v>
      </c>
    </row>
    <row r="80" spans="1:19">
      <c r="A80" s="81" t="s">
        <v>5851</v>
      </c>
      <c r="B80" s="119" t="s">
        <v>1072</v>
      </c>
      <c r="C80" s="120" t="s">
        <v>3068</v>
      </c>
      <c r="D80" s="97">
        <v>372.99051878354203</v>
      </c>
      <c r="E80" s="119">
        <v>19</v>
      </c>
      <c r="F80" s="119">
        <f t="shared" si="2"/>
        <v>27.400000000000006</v>
      </c>
      <c r="G80" s="119">
        <v>0.17</v>
      </c>
      <c r="H80" s="119">
        <v>2</v>
      </c>
      <c r="I80" s="119">
        <v>1814</v>
      </c>
      <c r="J80" s="123" t="s">
        <v>1037</v>
      </c>
      <c r="K80" s="403">
        <v>32.543673238105399</v>
      </c>
      <c r="L80" s="403">
        <v>32.8209606900719</v>
      </c>
      <c r="M80" s="403">
        <v>33.378004199636102</v>
      </c>
      <c r="N80" s="403">
        <v>34.303501263013104</v>
      </c>
      <c r="O80" s="403">
        <v>35.231733413022397</v>
      </c>
      <c r="P80" s="403">
        <v>35.784344608378198</v>
      </c>
      <c r="Q80" s="403">
        <v>36.077047723728199</v>
      </c>
      <c r="R80" s="403">
        <v>0.89908433879234495</v>
      </c>
      <c r="S80" s="96" t="s">
        <v>1104</v>
      </c>
    </row>
    <row r="81" spans="1:19">
      <c r="A81" s="81" t="s">
        <v>5852</v>
      </c>
      <c r="B81" s="119" t="s">
        <v>1073</v>
      </c>
      <c r="C81" s="120" t="s">
        <v>3068</v>
      </c>
      <c r="D81" s="97">
        <v>373.01305903398924</v>
      </c>
      <c r="E81" s="119">
        <v>18</v>
      </c>
      <c r="F81" s="119">
        <f t="shared" si="2"/>
        <v>31.900000000000006</v>
      </c>
      <c r="G81" s="119">
        <v>0.2</v>
      </c>
      <c r="H81" s="119">
        <v>3</v>
      </c>
      <c r="I81" s="119">
        <v>1786</v>
      </c>
      <c r="J81" s="123" t="s">
        <v>1037</v>
      </c>
      <c r="K81" s="403">
        <v>36.312647578334698</v>
      </c>
      <c r="L81" s="403">
        <v>36.716708427638402</v>
      </c>
      <c r="M81" s="403">
        <v>37.389489270166202</v>
      </c>
      <c r="N81" s="403">
        <v>38.503279580434999</v>
      </c>
      <c r="O81" s="403">
        <v>39.632190382517599</v>
      </c>
      <c r="P81" s="403">
        <v>40.314653525672</v>
      </c>
      <c r="Q81" s="403">
        <v>40.651099058143302</v>
      </c>
      <c r="R81" s="403">
        <v>1.0943111813519799</v>
      </c>
      <c r="S81" s="96" t="s">
        <v>1104</v>
      </c>
    </row>
    <row r="82" spans="1:19">
      <c r="A82" s="81" t="s">
        <v>5853</v>
      </c>
      <c r="B82" s="119" t="s">
        <v>1074</v>
      </c>
      <c r="C82" s="120" t="s">
        <v>3068</v>
      </c>
      <c r="D82" s="97">
        <v>373.01949910554561</v>
      </c>
      <c r="E82" s="119">
        <v>18.3</v>
      </c>
      <c r="F82" s="119">
        <f t="shared" si="2"/>
        <v>30.549999999999997</v>
      </c>
      <c r="G82" s="119">
        <v>0.4</v>
      </c>
      <c r="H82" s="119">
        <v>3</v>
      </c>
      <c r="I82" s="119">
        <v>1778</v>
      </c>
      <c r="J82" s="123" t="s">
        <v>1037</v>
      </c>
      <c r="K82" s="403">
        <v>35.239062111117903</v>
      </c>
      <c r="L82" s="403">
        <v>35.553204762186397</v>
      </c>
      <c r="M82" s="403">
        <v>36.195321072978302</v>
      </c>
      <c r="N82" s="403">
        <v>37.273865340880398</v>
      </c>
      <c r="O82" s="403">
        <v>38.361110891380797</v>
      </c>
      <c r="P82" s="403">
        <v>39.006064035519003</v>
      </c>
      <c r="Q82" s="403">
        <v>39.329188000051097</v>
      </c>
      <c r="R82" s="403">
        <v>1.0432884845857899</v>
      </c>
      <c r="S82" s="96" t="s">
        <v>1104</v>
      </c>
    </row>
    <row r="83" spans="1:19">
      <c r="A83" s="81" t="s">
        <v>5854</v>
      </c>
      <c r="B83" s="119" t="s">
        <v>1075</v>
      </c>
      <c r="C83" s="120" t="s">
        <v>3068</v>
      </c>
      <c r="D83" s="97">
        <v>373.06457960644008</v>
      </c>
      <c r="E83" s="119">
        <v>18.3</v>
      </c>
      <c r="F83" s="119">
        <f t="shared" si="2"/>
        <v>30.549999999999997</v>
      </c>
      <c r="G83" s="119">
        <v>0.05</v>
      </c>
      <c r="H83" s="119">
        <v>2</v>
      </c>
      <c r="I83" s="119">
        <v>1722</v>
      </c>
      <c r="J83" s="123" t="s">
        <v>1037</v>
      </c>
      <c r="K83" s="403">
        <v>35.229086028185399</v>
      </c>
      <c r="L83" s="403">
        <v>35.539151891217401</v>
      </c>
      <c r="M83" s="403">
        <v>36.183610857022501</v>
      </c>
      <c r="N83" s="403">
        <v>37.261840245996098</v>
      </c>
      <c r="O83" s="403">
        <v>38.327659171713599</v>
      </c>
      <c r="P83" s="403">
        <v>38.969439294385602</v>
      </c>
      <c r="Q83" s="403">
        <v>39.274017290456598</v>
      </c>
      <c r="R83" s="403">
        <v>1.0362833550099</v>
      </c>
      <c r="S83" s="96" t="s">
        <v>1104</v>
      </c>
    </row>
    <row r="84" spans="1:19">
      <c r="A84" s="81" t="s">
        <v>5855</v>
      </c>
      <c r="B84" s="119" t="s">
        <v>1076</v>
      </c>
      <c r="C84" s="120" t="s">
        <v>3068</v>
      </c>
      <c r="D84" s="97">
        <v>373.09597495527726</v>
      </c>
      <c r="E84" s="119">
        <v>18.3</v>
      </c>
      <c r="F84" s="119">
        <f t="shared" si="2"/>
        <v>30.549999999999997</v>
      </c>
      <c r="G84" s="119">
        <v>0.32</v>
      </c>
      <c r="H84" s="119">
        <v>2</v>
      </c>
      <c r="I84" s="119">
        <v>1683</v>
      </c>
      <c r="J84" s="123" t="s">
        <v>1037</v>
      </c>
      <c r="K84" s="403">
        <v>35.210987921758701</v>
      </c>
      <c r="L84" s="403">
        <v>35.5584814621497</v>
      </c>
      <c r="M84" s="403">
        <v>36.163928421439202</v>
      </c>
      <c r="N84" s="403">
        <v>37.261325646374999</v>
      </c>
      <c r="O84" s="403">
        <v>38.355181054566501</v>
      </c>
      <c r="P84" s="403">
        <v>38.9832002151987</v>
      </c>
      <c r="Q84" s="403">
        <v>39.305808166957597</v>
      </c>
      <c r="R84" s="403">
        <v>1.05176884555446</v>
      </c>
      <c r="S84" s="96" t="s">
        <v>1104</v>
      </c>
    </row>
    <row r="85" spans="1:19">
      <c r="A85" s="81" t="s">
        <v>5856</v>
      </c>
      <c r="B85" s="119" t="s">
        <v>1077</v>
      </c>
      <c r="C85" s="120" t="s">
        <v>3068</v>
      </c>
      <c r="D85" s="97">
        <v>373.09999999999997</v>
      </c>
      <c r="E85" s="119">
        <v>18.3</v>
      </c>
      <c r="F85" s="119">
        <f t="shared" si="2"/>
        <v>30.549999999999997</v>
      </c>
      <c r="G85" s="119">
        <v>0.03</v>
      </c>
      <c r="H85" s="119">
        <v>2</v>
      </c>
      <c r="I85" s="119">
        <v>1678</v>
      </c>
      <c r="J85" s="123" t="s">
        <v>1037</v>
      </c>
      <c r="K85" s="403">
        <v>35.215557500822399</v>
      </c>
      <c r="L85" s="403">
        <v>35.529487347625903</v>
      </c>
      <c r="M85" s="403">
        <v>36.1596072915641</v>
      </c>
      <c r="N85" s="403">
        <v>37.238889691090598</v>
      </c>
      <c r="O85" s="403">
        <v>38.3123383108192</v>
      </c>
      <c r="P85" s="403">
        <v>38.926462706885502</v>
      </c>
      <c r="Q85" s="403">
        <v>39.225535096327199</v>
      </c>
      <c r="R85" s="403">
        <v>1.02563188819826</v>
      </c>
      <c r="S85" s="96" t="s">
        <v>1104</v>
      </c>
    </row>
    <row r="86" spans="1:19">
      <c r="A86" s="81" t="s">
        <v>5857</v>
      </c>
      <c r="B86" s="119" t="s">
        <v>1078</v>
      </c>
      <c r="C86" s="120" t="s">
        <v>3068</v>
      </c>
      <c r="D86" s="97">
        <v>373.17969588550983</v>
      </c>
      <c r="E86" s="119">
        <v>17.7</v>
      </c>
      <c r="F86" s="119">
        <f t="shared" si="2"/>
        <v>33.250000000000014</v>
      </c>
      <c r="G86" s="119">
        <v>0.39</v>
      </c>
      <c r="H86" s="119">
        <v>2</v>
      </c>
      <c r="I86" s="119">
        <v>1579</v>
      </c>
      <c r="J86" s="122" t="s">
        <v>3075</v>
      </c>
      <c r="K86" s="403">
        <v>37.522352878265004</v>
      </c>
      <c r="L86" s="403">
        <v>37.8862841216026</v>
      </c>
      <c r="M86" s="403">
        <v>38.591006416957697</v>
      </c>
      <c r="N86" s="403">
        <v>39.775867016959502</v>
      </c>
      <c r="O86" s="403">
        <v>40.979520348598598</v>
      </c>
      <c r="P86" s="403">
        <v>41.6872415935281</v>
      </c>
      <c r="Q86" s="403">
        <v>42.062031765423797</v>
      </c>
      <c r="R86" s="403">
        <v>1.1546719879792899</v>
      </c>
      <c r="S86" s="96" t="s">
        <v>1104</v>
      </c>
    </row>
    <row r="87" spans="1:19">
      <c r="A87" s="81" t="s">
        <v>5858</v>
      </c>
      <c r="B87" s="119" t="s">
        <v>1079</v>
      </c>
      <c r="C87" s="120" t="s">
        <v>3068</v>
      </c>
      <c r="D87" s="97">
        <v>373.19096601073346</v>
      </c>
      <c r="E87" s="119">
        <v>18.2</v>
      </c>
      <c r="F87" s="119">
        <f t="shared" si="2"/>
        <v>31.000000000000014</v>
      </c>
      <c r="G87" s="119">
        <v>0.26</v>
      </c>
      <c r="H87" s="119">
        <v>3</v>
      </c>
      <c r="I87" s="119">
        <v>1565</v>
      </c>
      <c r="J87" s="122" t="s">
        <v>3075</v>
      </c>
      <c r="K87" s="403">
        <v>35.5692344492291</v>
      </c>
      <c r="L87" s="403">
        <v>35.926042683336</v>
      </c>
      <c r="M87" s="403">
        <v>36.568786014984497</v>
      </c>
      <c r="N87" s="403">
        <v>37.672519335021803</v>
      </c>
      <c r="O87" s="403">
        <v>38.758420231556897</v>
      </c>
      <c r="P87" s="403">
        <v>39.428391327398202</v>
      </c>
      <c r="Q87" s="403">
        <v>39.7289691575983</v>
      </c>
      <c r="R87" s="403">
        <v>1.06080989239694</v>
      </c>
      <c r="S87" s="96" t="s">
        <v>1104</v>
      </c>
    </row>
    <row r="88" spans="1:19">
      <c r="A88" s="81" t="s">
        <v>5859</v>
      </c>
      <c r="B88" s="119" t="s">
        <v>1080</v>
      </c>
      <c r="C88" s="120" t="s">
        <v>3068</v>
      </c>
      <c r="D88" s="97">
        <v>373.29883720930229</v>
      </c>
      <c r="E88" s="119">
        <v>18.100000000000001</v>
      </c>
      <c r="F88" s="119">
        <f t="shared" si="2"/>
        <v>31.450000000000003</v>
      </c>
      <c r="G88" s="119">
        <v>0.17</v>
      </c>
      <c r="H88" s="119">
        <v>3</v>
      </c>
      <c r="I88" s="119">
        <v>1431</v>
      </c>
      <c r="J88" s="122" t="s">
        <v>3075</v>
      </c>
      <c r="K88" s="403">
        <v>35.972276117314102</v>
      </c>
      <c r="L88" s="403">
        <v>36.317623338095899</v>
      </c>
      <c r="M88" s="403">
        <v>36.955559999640101</v>
      </c>
      <c r="N88" s="403">
        <v>38.080719082532802</v>
      </c>
      <c r="O88" s="403">
        <v>39.182253634821201</v>
      </c>
      <c r="P88" s="403">
        <v>39.8536232023107</v>
      </c>
      <c r="Q88" s="403">
        <v>40.239494212340503</v>
      </c>
      <c r="R88" s="403">
        <v>1.08090805182422</v>
      </c>
      <c r="S88" s="96" t="s">
        <v>1104</v>
      </c>
    </row>
    <row r="89" spans="1:19">
      <c r="A89" s="81" t="s">
        <v>5860</v>
      </c>
      <c r="B89" s="119" t="s">
        <v>1081</v>
      </c>
      <c r="C89" s="120" t="s">
        <v>3068</v>
      </c>
      <c r="D89" s="97">
        <v>373.37692307692305</v>
      </c>
      <c r="E89" s="119">
        <v>18.8</v>
      </c>
      <c r="F89" s="119">
        <f t="shared" si="2"/>
        <v>28.299999999999997</v>
      </c>
      <c r="G89" s="119">
        <v>0.24</v>
      </c>
      <c r="H89" s="119">
        <v>3</v>
      </c>
      <c r="I89" s="119">
        <v>1334</v>
      </c>
      <c r="J89" s="122" t="s">
        <v>3075</v>
      </c>
      <c r="K89" s="403">
        <v>33.295627333406898</v>
      </c>
      <c r="L89" s="403">
        <v>33.572775501626602</v>
      </c>
      <c r="M89" s="403">
        <v>34.145776626224098</v>
      </c>
      <c r="N89" s="403">
        <v>35.131660229409803</v>
      </c>
      <c r="O89" s="403">
        <v>36.113492191166202</v>
      </c>
      <c r="P89" s="403">
        <v>36.6994602518797</v>
      </c>
      <c r="Q89" s="403">
        <v>37.010289887431</v>
      </c>
      <c r="R89" s="403">
        <v>0.94890725429055001</v>
      </c>
      <c r="S89" s="96" t="s">
        <v>1104</v>
      </c>
    </row>
    <row r="90" spans="1:19">
      <c r="A90" s="81" t="s">
        <v>5861</v>
      </c>
      <c r="B90" s="119" t="s">
        <v>1082</v>
      </c>
      <c r="C90" s="120" t="s">
        <v>3068</v>
      </c>
      <c r="D90" s="97">
        <v>373.4525939177102</v>
      </c>
      <c r="E90" s="119">
        <v>18.7</v>
      </c>
      <c r="F90" s="119">
        <f t="shared" si="2"/>
        <v>28.750000000000014</v>
      </c>
      <c r="G90" s="119">
        <v>0.19</v>
      </c>
      <c r="H90" s="119">
        <v>2</v>
      </c>
      <c r="I90" s="119">
        <v>1240</v>
      </c>
      <c r="J90" s="122" t="s">
        <v>3075</v>
      </c>
      <c r="K90" s="403">
        <v>33.659506253872202</v>
      </c>
      <c r="L90" s="403">
        <v>33.9614823079703</v>
      </c>
      <c r="M90" s="403">
        <v>34.559864647115198</v>
      </c>
      <c r="N90" s="403">
        <v>35.554234156412299</v>
      </c>
      <c r="O90" s="403">
        <v>36.564849548959899</v>
      </c>
      <c r="P90" s="403">
        <v>37.122010440679396</v>
      </c>
      <c r="Q90" s="403">
        <v>37.422613044079903</v>
      </c>
      <c r="R90" s="403">
        <v>0.96304531795581705</v>
      </c>
      <c r="S90" s="96" t="s">
        <v>1104</v>
      </c>
    </row>
    <row r="91" spans="1:19">
      <c r="A91" s="81" t="s">
        <v>5862</v>
      </c>
      <c r="B91" s="119" t="s">
        <v>1083</v>
      </c>
      <c r="C91" s="120" t="s">
        <v>3068</v>
      </c>
      <c r="D91" s="97">
        <v>373.50491949910554</v>
      </c>
      <c r="E91" s="119">
        <v>18.399999999999999</v>
      </c>
      <c r="F91" s="119">
        <f t="shared" si="2"/>
        <v>30.100000000000009</v>
      </c>
      <c r="G91" s="119">
        <v>0.18</v>
      </c>
      <c r="H91" s="119">
        <v>2</v>
      </c>
      <c r="I91" s="119">
        <v>1175</v>
      </c>
      <c r="J91" s="122" t="s">
        <v>3075</v>
      </c>
      <c r="K91" s="403">
        <v>34.789506509023497</v>
      </c>
      <c r="L91" s="403">
        <v>35.122770583885497</v>
      </c>
      <c r="M91" s="403">
        <v>35.739347854153898</v>
      </c>
      <c r="N91" s="403">
        <v>36.819792149157898</v>
      </c>
      <c r="O91" s="403">
        <v>37.897837083328398</v>
      </c>
      <c r="P91" s="403">
        <v>38.494266363189801</v>
      </c>
      <c r="Q91" s="403">
        <v>38.824861039695797</v>
      </c>
      <c r="R91" s="403">
        <v>1.0291523050934801</v>
      </c>
      <c r="S91" s="96" t="s">
        <v>1104</v>
      </c>
    </row>
    <row r="92" spans="1:19">
      <c r="A92" s="81" t="s">
        <v>5863</v>
      </c>
      <c r="B92" s="119" t="s">
        <v>1084</v>
      </c>
      <c r="C92" s="120" t="s">
        <v>3068</v>
      </c>
      <c r="D92" s="97">
        <v>373.53309481216456</v>
      </c>
      <c r="E92" s="119">
        <v>18.100000000000001</v>
      </c>
      <c r="F92" s="119">
        <f t="shared" si="2"/>
        <v>31.450000000000003</v>
      </c>
      <c r="G92" s="119" t="s">
        <v>1015</v>
      </c>
      <c r="H92" s="119">
        <v>1</v>
      </c>
      <c r="I92" s="119">
        <v>1140</v>
      </c>
      <c r="J92" s="122" t="s">
        <v>3075</v>
      </c>
      <c r="K92" s="403">
        <v>35.979579237383199</v>
      </c>
      <c r="L92" s="403">
        <v>36.313594858466402</v>
      </c>
      <c r="M92" s="403">
        <v>36.981697278422502</v>
      </c>
      <c r="N92" s="403">
        <v>38.0967890577829</v>
      </c>
      <c r="O92" s="403">
        <v>39.206669043379001</v>
      </c>
      <c r="P92" s="403">
        <v>39.881852341775101</v>
      </c>
      <c r="Q92" s="403">
        <v>40.194031106342003</v>
      </c>
      <c r="R92" s="403">
        <v>1.0742204161472999</v>
      </c>
      <c r="S92" s="96" t="s">
        <v>1104</v>
      </c>
    </row>
    <row r="93" spans="1:19">
      <c r="A93" s="81" t="s">
        <v>5864</v>
      </c>
      <c r="B93" s="119" t="s">
        <v>1085</v>
      </c>
      <c r="C93" s="120" t="s">
        <v>3068</v>
      </c>
      <c r="D93" s="97">
        <v>373.58944543828261</v>
      </c>
      <c r="E93" s="119">
        <v>18</v>
      </c>
      <c r="F93" s="119">
        <f t="shared" si="2"/>
        <v>31.900000000000006</v>
      </c>
      <c r="G93" s="119">
        <v>0.2</v>
      </c>
      <c r="H93" s="119">
        <v>2</v>
      </c>
      <c r="I93" s="119">
        <v>1070</v>
      </c>
      <c r="J93" s="122" t="s">
        <v>3075</v>
      </c>
      <c r="K93" s="403">
        <v>36.394627842381702</v>
      </c>
      <c r="L93" s="403">
        <v>36.736842518190102</v>
      </c>
      <c r="M93" s="403">
        <v>37.3994972729786</v>
      </c>
      <c r="N93" s="403">
        <v>38.521304615052699</v>
      </c>
      <c r="O93" s="403">
        <v>39.634089011069399</v>
      </c>
      <c r="P93" s="403">
        <v>40.331857400268397</v>
      </c>
      <c r="Q93" s="403">
        <v>40.657508433832298</v>
      </c>
      <c r="R93" s="403">
        <v>1.0899791633307001</v>
      </c>
      <c r="S93" s="96" t="s">
        <v>1104</v>
      </c>
    </row>
    <row r="94" spans="1:19">
      <c r="A94" s="81" t="s">
        <v>5865</v>
      </c>
      <c r="B94" s="119" t="s">
        <v>1086</v>
      </c>
      <c r="C94" s="120" t="s">
        <v>3068</v>
      </c>
      <c r="D94" s="97">
        <v>373.6216457960644</v>
      </c>
      <c r="E94" s="119">
        <v>18.399999999999999</v>
      </c>
      <c r="F94" s="119">
        <f t="shared" si="2"/>
        <v>30.100000000000009</v>
      </c>
      <c r="G94" s="119">
        <v>0.01</v>
      </c>
      <c r="H94" s="119">
        <v>2</v>
      </c>
      <c r="I94" s="119">
        <v>1030</v>
      </c>
      <c r="J94" s="122" t="s">
        <v>3075</v>
      </c>
      <c r="K94" s="403">
        <v>34.783363913654398</v>
      </c>
      <c r="L94" s="403">
        <v>35.105426745439203</v>
      </c>
      <c r="M94" s="403">
        <v>35.757590233113802</v>
      </c>
      <c r="N94" s="403">
        <v>36.820137827365201</v>
      </c>
      <c r="O94" s="403">
        <v>37.890960080568199</v>
      </c>
      <c r="P94" s="403">
        <v>38.480193440380397</v>
      </c>
      <c r="Q94" s="403">
        <v>38.7845149122818</v>
      </c>
      <c r="R94" s="403">
        <v>1.0258906096699101</v>
      </c>
      <c r="S94" s="96" t="s">
        <v>1104</v>
      </c>
    </row>
    <row r="95" spans="1:19">
      <c r="A95" s="81" t="s">
        <v>5866</v>
      </c>
      <c r="B95" s="119" t="s">
        <v>1087</v>
      </c>
      <c r="C95" s="120" t="s">
        <v>3068</v>
      </c>
      <c r="D95" s="97">
        <v>373.71824686940965</v>
      </c>
      <c r="E95" s="119">
        <v>18.100000000000001</v>
      </c>
      <c r="F95" s="119">
        <f t="shared" si="2"/>
        <v>31.450000000000003</v>
      </c>
      <c r="G95" s="119">
        <v>0.28999999999999998</v>
      </c>
      <c r="H95" s="119">
        <v>3</v>
      </c>
      <c r="I95" s="119">
        <v>910</v>
      </c>
      <c r="J95" s="122" t="s">
        <v>3075</v>
      </c>
      <c r="K95" s="403">
        <v>35.957819319319597</v>
      </c>
      <c r="L95" s="403">
        <v>36.288945933080498</v>
      </c>
      <c r="M95" s="403">
        <v>36.973730087531202</v>
      </c>
      <c r="N95" s="403">
        <v>38.0988518460275</v>
      </c>
      <c r="O95" s="403">
        <v>39.223745969049801</v>
      </c>
      <c r="P95" s="403">
        <v>39.886434341208698</v>
      </c>
      <c r="Q95" s="403">
        <v>40.2192405265803</v>
      </c>
      <c r="R95" s="403">
        <v>1.08993234205858</v>
      </c>
      <c r="S95" s="96" t="s">
        <v>1104</v>
      </c>
    </row>
    <row r="96" spans="1:19">
      <c r="A96" s="81" t="s">
        <v>5867</v>
      </c>
      <c r="B96" s="119" t="s">
        <v>1088</v>
      </c>
      <c r="C96" s="120" t="s">
        <v>3068</v>
      </c>
      <c r="D96" s="97">
        <v>373.7745974955277</v>
      </c>
      <c r="E96" s="119">
        <v>18.2</v>
      </c>
      <c r="F96" s="119">
        <f t="shared" si="2"/>
        <v>31.000000000000014</v>
      </c>
      <c r="G96" s="119">
        <v>0.26</v>
      </c>
      <c r="H96" s="119">
        <v>3</v>
      </c>
      <c r="I96" s="119">
        <v>840</v>
      </c>
      <c r="J96" s="122" t="s">
        <v>3075</v>
      </c>
      <c r="K96" s="403">
        <v>35.597348737402697</v>
      </c>
      <c r="L96" s="403">
        <v>35.915394026667897</v>
      </c>
      <c r="M96" s="403">
        <v>36.585133903474301</v>
      </c>
      <c r="N96" s="403">
        <v>37.6681616518906</v>
      </c>
      <c r="O96" s="403">
        <v>38.762075809122301</v>
      </c>
      <c r="P96" s="403">
        <v>39.398681645941203</v>
      </c>
      <c r="Q96" s="403">
        <v>39.7400563817177</v>
      </c>
      <c r="R96" s="403">
        <v>1.0560129025870599</v>
      </c>
      <c r="S96" s="96" t="s">
        <v>1104</v>
      </c>
    </row>
    <row r="97" spans="1:19">
      <c r="A97" s="81" t="s">
        <v>5868</v>
      </c>
      <c r="B97" s="119" t="s">
        <v>1089</v>
      </c>
      <c r="C97" s="120" t="s">
        <v>3068</v>
      </c>
      <c r="D97" s="97">
        <v>373.82692307692304</v>
      </c>
      <c r="E97" s="119">
        <v>18.100000000000001</v>
      </c>
      <c r="F97" s="119">
        <f t="shared" si="2"/>
        <v>31.450000000000003</v>
      </c>
      <c r="G97" s="119">
        <v>0.01</v>
      </c>
      <c r="H97" s="119">
        <v>2</v>
      </c>
      <c r="I97" s="119">
        <v>775</v>
      </c>
      <c r="J97" s="122" t="s">
        <v>3075</v>
      </c>
      <c r="K97" s="403">
        <v>36.002508220980303</v>
      </c>
      <c r="L97" s="403">
        <v>36.323320025172002</v>
      </c>
      <c r="M97" s="403">
        <v>36.959554944786902</v>
      </c>
      <c r="N97" s="403">
        <v>38.086719073515503</v>
      </c>
      <c r="O97" s="403">
        <v>39.209717438057901</v>
      </c>
      <c r="P97" s="403">
        <v>39.828272405244803</v>
      </c>
      <c r="Q97" s="403">
        <v>40.162271628454498</v>
      </c>
      <c r="R97" s="403">
        <v>1.0718914273068501</v>
      </c>
      <c r="S97" s="96" t="s">
        <v>1104</v>
      </c>
    </row>
    <row r="98" spans="1:19">
      <c r="A98" s="81" t="s">
        <v>5869</v>
      </c>
      <c r="B98" s="119" t="s">
        <v>1090</v>
      </c>
      <c r="C98" s="120" t="s">
        <v>3068</v>
      </c>
      <c r="D98" s="97">
        <v>373.90178890876564</v>
      </c>
      <c r="E98" s="119">
        <v>18.100000000000001</v>
      </c>
      <c r="F98" s="119">
        <f t="shared" si="2"/>
        <v>31.450000000000003</v>
      </c>
      <c r="G98" s="119">
        <v>0.09</v>
      </c>
      <c r="H98" s="119">
        <v>2</v>
      </c>
      <c r="I98" s="119">
        <v>682</v>
      </c>
      <c r="J98" s="122" t="s">
        <v>3075</v>
      </c>
      <c r="K98" s="403">
        <v>35.955857192032497</v>
      </c>
      <c r="L98" s="403">
        <v>36.321415508425197</v>
      </c>
      <c r="M98" s="403">
        <v>36.979782608887099</v>
      </c>
      <c r="N98" s="403">
        <v>38.100708106249698</v>
      </c>
      <c r="O98" s="403">
        <v>39.215942083956797</v>
      </c>
      <c r="P98" s="403">
        <v>39.864237900888497</v>
      </c>
      <c r="Q98" s="403">
        <v>40.197738569212</v>
      </c>
      <c r="R98" s="403">
        <v>1.07874553243772</v>
      </c>
      <c r="S98" s="96" t="s">
        <v>1104</v>
      </c>
    </row>
    <row r="99" spans="1:19">
      <c r="A99" s="81" t="s">
        <v>5870</v>
      </c>
      <c r="B99" s="119" t="s">
        <v>1091</v>
      </c>
      <c r="C99" s="120" t="s">
        <v>3068</v>
      </c>
      <c r="D99" s="97">
        <v>373.94767441860466</v>
      </c>
      <c r="E99" s="119">
        <v>17.8</v>
      </c>
      <c r="F99" s="119">
        <f t="shared" ref="F99:F106" si="3">117.4-4.5*(E99+1)</f>
        <v>32.799999999999997</v>
      </c>
      <c r="G99" s="119">
        <v>0.16</v>
      </c>
      <c r="H99" s="119">
        <v>3</v>
      </c>
      <c r="I99" s="119">
        <v>625</v>
      </c>
      <c r="J99" s="122" t="s">
        <v>3075</v>
      </c>
      <c r="K99" s="403">
        <v>37.1535667807305</v>
      </c>
      <c r="L99" s="403">
        <v>37.5038648509788</v>
      </c>
      <c r="M99" s="403">
        <v>38.207053104306198</v>
      </c>
      <c r="N99" s="403">
        <v>39.374998287224201</v>
      </c>
      <c r="O99" s="403">
        <v>40.550343472958701</v>
      </c>
      <c r="P99" s="403">
        <v>41.236515104357402</v>
      </c>
      <c r="Q99" s="403">
        <v>41.5964024803665</v>
      </c>
      <c r="R99" s="403">
        <v>1.1295229809723299</v>
      </c>
      <c r="S99" s="96" t="s">
        <v>1104</v>
      </c>
    </row>
    <row r="100" spans="1:19">
      <c r="A100" s="81" t="s">
        <v>5871</v>
      </c>
      <c r="B100" s="119" t="s">
        <v>1092</v>
      </c>
      <c r="C100" s="120" t="s">
        <v>3068</v>
      </c>
      <c r="D100" s="97">
        <v>374.05635062611805</v>
      </c>
      <c r="E100" s="119">
        <v>17.7</v>
      </c>
      <c r="F100" s="119">
        <f t="shared" si="3"/>
        <v>33.250000000000014</v>
      </c>
      <c r="G100" s="119">
        <v>0.3</v>
      </c>
      <c r="H100" s="119">
        <v>3</v>
      </c>
      <c r="I100" s="119">
        <v>490</v>
      </c>
      <c r="J100" s="122" t="s">
        <v>3075</v>
      </c>
      <c r="K100" s="403">
        <v>37.510290710635203</v>
      </c>
      <c r="L100" s="403">
        <v>37.8656114599247</v>
      </c>
      <c r="M100" s="403">
        <v>38.571376476491999</v>
      </c>
      <c r="N100" s="403">
        <v>39.779052287487801</v>
      </c>
      <c r="O100" s="403">
        <v>40.974129120955503</v>
      </c>
      <c r="P100" s="403">
        <v>41.619254441018398</v>
      </c>
      <c r="Q100" s="403">
        <v>41.994211827663698</v>
      </c>
      <c r="R100" s="403">
        <v>1.1470738766988799</v>
      </c>
      <c r="S100" s="96" t="s">
        <v>1104</v>
      </c>
    </row>
    <row r="101" spans="1:19">
      <c r="A101" s="81" t="s">
        <v>5872</v>
      </c>
      <c r="B101" s="119" t="s">
        <v>1093</v>
      </c>
      <c r="C101" s="120" t="s">
        <v>3068</v>
      </c>
      <c r="D101" s="97">
        <v>374.12880143112699</v>
      </c>
      <c r="E101" s="119">
        <v>17.899999999999999</v>
      </c>
      <c r="F101" s="119">
        <f t="shared" si="3"/>
        <v>32.350000000000009</v>
      </c>
      <c r="G101" s="119">
        <v>0.18</v>
      </c>
      <c r="H101" s="119">
        <v>3</v>
      </c>
      <c r="I101" s="119">
        <v>400</v>
      </c>
      <c r="J101" s="122" t="s">
        <v>3075</v>
      </c>
      <c r="K101" s="403">
        <v>36.752151487693403</v>
      </c>
      <c r="L101" s="403">
        <v>37.087129848738897</v>
      </c>
      <c r="M101" s="403">
        <v>37.7867412440918</v>
      </c>
      <c r="N101" s="403">
        <v>38.9372834882356</v>
      </c>
      <c r="O101" s="403">
        <v>40.090031839340298</v>
      </c>
      <c r="P101" s="403">
        <v>40.760474404703601</v>
      </c>
      <c r="Q101" s="403">
        <v>41.076661245646498</v>
      </c>
      <c r="R101" s="403">
        <v>1.10788270925594</v>
      </c>
      <c r="S101" s="96" t="s">
        <v>1104</v>
      </c>
    </row>
    <row r="102" spans="1:19">
      <c r="A102" s="81" t="s">
        <v>5873</v>
      </c>
      <c r="B102" s="119" t="s">
        <v>1094</v>
      </c>
      <c r="C102" s="120" t="s">
        <v>3068</v>
      </c>
      <c r="D102" s="97">
        <v>374.19722719141322</v>
      </c>
      <c r="E102" s="119">
        <v>17.5</v>
      </c>
      <c r="F102" s="119">
        <f t="shared" si="3"/>
        <v>34.150000000000006</v>
      </c>
      <c r="G102" s="119">
        <v>0.16</v>
      </c>
      <c r="H102" s="119">
        <v>3</v>
      </c>
      <c r="I102" s="119">
        <v>315</v>
      </c>
      <c r="J102" s="122" t="s">
        <v>3075</v>
      </c>
      <c r="K102" s="403">
        <v>38.308186231531998</v>
      </c>
      <c r="L102" s="403">
        <v>38.677066846578398</v>
      </c>
      <c r="M102" s="403">
        <v>39.395645366217998</v>
      </c>
      <c r="N102" s="403">
        <v>40.614102568178097</v>
      </c>
      <c r="O102" s="403">
        <v>41.8541908156364</v>
      </c>
      <c r="P102" s="403">
        <v>42.605053714677801</v>
      </c>
      <c r="Q102" s="403">
        <v>42.992883367906799</v>
      </c>
      <c r="R102" s="403">
        <v>1.1910453928660101</v>
      </c>
      <c r="S102" s="96" t="s">
        <v>1104</v>
      </c>
    </row>
    <row r="103" spans="1:19">
      <c r="A103" s="81" t="s">
        <v>5874</v>
      </c>
      <c r="B103" s="119" t="s">
        <v>1095</v>
      </c>
      <c r="C103" s="120" t="s">
        <v>3068</v>
      </c>
      <c r="D103" s="97">
        <v>374.24552772808585</v>
      </c>
      <c r="E103" s="119">
        <v>17.7</v>
      </c>
      <c r="F103" s="119">
        <f t="shared" si="3"/>
        <v>33.250000000000014</v>
      </c>
      <c r="G103" s="119">
        <v>0.03</v>
      </c>
      <c r="H103" s="119">
        <v>2</v>
      </c>
      <c r="I103" s="119">
        <v>255</v>
      </c>
      <c r="J103" s="122" t="s">
        <v>3075</v>
      </c>
      <c r="K103" s="403">
        <v>37.507948935370401</v>
      </c>
      <c r="L103" s="403">
        <v>37.884581592930601</v>
      </c>
      <c r="M103" s="403">
        <v>38.584591285688298</v>
      </c>
      <c r="N103" s="403">
        <v>39.780521562391101</v>
      </c>
      <c r="O103" s="403">
        <v>40.977051544964198</v>
      </c>
      <c r="P103" s="403">
        <v>41.6679027054237</v>
      </c>
      <c r="Q103" s="403">
        <v>42.038596872370199</v>
      </c>
      <c r="R103" s="403">
        <v>1.1514191431102501</v>
      </c>
      <c r="S103" s="96" t="s">
        <v>1104</v>
      </c>
    </row>
    <row r="104" spans="1:19">
      <c r="A104" s="81" t="s">
        <v>5875</v>
      </c>
      <c r="B104" s="119" t="s">
        <v>1096</v>
      </c>
      <c r="C104" s="120" t="s">
        <v>3068</v>
      </c>
      <c r="D104" s="97">
        <v>374.3220035778175</v>
      </c>
      <c r="E104" s="119">
        <v>18.5</v>
      </c>
      <c r="F104" s="119">
        <f t="shared" si="3"/>
        <v>29.650000000000006</v>
      </c>
      <c r="G104" s="119">
        <v>0.05</v>
      </c>
      <c r="H104" s="119">
        <v>3</v>
      </c>
      <c r="I104" s="119">
        <v>160</v>
      </c>
      <c r="J104" s="122" t="s">
        <v>3075</v>
      </c>
      <c r="K104" s="403">
        <v>34.429175685877503</v>
      </c>
      <c r="L104" s="403">
        <v>34.746657930376003</v>
      </c>
      <c r="M104" s="403">
        <v>35.363968067031401</v>
      </c>
      <c r="N104" s="403">
        <v>36.401974901291901</v>
      </c>
      <c r="O104" s="403">
        <v>37.448526751010498</v>
      </c>
      <c r="P104" s="403">
        <v>38.056928509947703</v>
      </c>
      <c r="Q104" s="403">
        <v>38.3625178512929</v>
      </c>
      <c r="R104" s="403">
        <v>1.00106325222894</v>
      </c>
      <c r="S104" s="96" t="s">
        <v>1104</v>
      </c>
    </row>
    <row r="105" spans="1:19">
      <c r="A105" s="81" t="s">
        <v>5876</v>
      </c>
      <c r="B105" s="119" t="s">
        <v>1097</v>
      </c>
      <c r="C105" s="120" t="s">
        <v>3068</v>
      </c>
      <c r="D105" s="97">
        <v>374.39445438282644</v>
      </c>
      <c r="E105" s="119">
        <v>18.8</v>
      </c>
      <c r="F105" s="119">
        <f t="shared" si="3"/>
        <v>28.299999999999997</v>
      </c>
      <c r="G105" s="119">
        <v>0.15</v>
      </c>
      <c r="H105" s="119">
        <v>2</v>
      </c>
      <c r="I105" s="119">
        <v>70</v>
      </c>
      <c r="J105" s="122" t="s">
        <v>3075</v>
      </c>
      <c r="K105" s="403">
        <v>33.294035152401797</v>
      </c>
      <c r="L105" s="403">
        <v>33.5994713171456</v>
      </c>
      <c r="M105" s="403">
        <v>34.158514857825899</v>
      </c>
      <c r="N105" s="403">
        <v>35.137315618693002</v>
      </c>
      <c r="O105" s="403">
        <v>36.138048421206499</v>
      </c>
      <c r="P105" s="403">
        <v>36.697344862716299</v>
      </c>
      <c r="Q105" s="403">
        <v>37.013873968766802</v>
      </c>
      <c r="R105" s="403">
        <v>0.94689263148132297</v>
      </c>
      <c r="S105" s="96" t="s">
        <v>1104</v>
      </c>
    </row>
    <row r="106" spans="1:19">
      <c r="A106" s="399" t="s">
        <v>5877</v>
      </c>
      <c r="B106" s="124" t="s">
        <v>1098</v>
      </c>
      <c r="C106" s="125" t="s">
        <v>3068</v>
      </c>
      <c r="D106" s="126">
        <v>374.44275491949907</v>
      </c>
      <c r="E106" s="124">
        <v>18.600000000000001</v>
      </c>
      <c r="F106" s="124">
        <f t="shared" si="3"/>
        <v>29.200000000000003</v>
      </c>
      <c r="G106" s="124">
        <v>0.04</v>
      </c>
      <c r="H106" s="124">
        <v>2</v>
      </c>
      <c r="I106" s="124">
        <v>10</v>
      </c>
      <c r="J106" s="127" t="s">
        <v>3075</v>
      </c>
      <c r="K106" s="403">
        <v>34.051402428611901</v>
      </c>
      <c r="L106" s="403">
        <v>34.3790343281117</v>
      </c>
      <c r="M106" s="403">
        <v>34.985717923741198</v>
      </c>
      <c r="N106" s="403">
        <v>35.997520699102701</v>
      </c>
      <c r="O106" s="403">
        <v>37.013380307363903</v>
      </c>
      <c r="P106" s="403">
        <v>37.588082651974098</v>
      </c>
      <c r="Q106" s="403">
        <v>37.909917263736197</v>
      </c>
      <c r="R106" s="403">
        <v>0.98163243713136406</v>
      </c>
      <c r="S106" s="128" t="s">
        <v>1104</v>
      </c>
    </row>
  </sheetData>
  <mergeCells count="1">
    <mergeCell ref="K1:R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3"/>
  <sheetViews>
    <sheetView topLeftCell="F1" zoomScale="85" zoomScaleNormal="85" workbookViewId="0">
      <pane ySplit="2" topLeftCell="A3" activePane="bottomLeft" state="frozen"/>
      <selection pane="bottomLeft" activeCell="N2" sqref="N1:N1048576"/>
    </sheetView>
  </sheetViews>
  <sheetFormatPr defaultColWidth="8.77734375" defaultRowHeight="10.8"/>
  <cols>
    <col min="1" max="3" width="8.77734375" style="11"/>
    <col min="4" max="4" width="9.44140625" style="11" customWidth="1"/>
    <col min="5" max="5" width="9.109375" style="11" customWidth="1"/>
    <col min="6" max="6" width="8.33203125" style="11" customWidth="1"/>
    <col min="7" max="8" width="8.88671875" style="11" customWidth="1"/>
    <col min="9" max="9" width="9.33203125" style="11" customWidth="1"/>
    <col min="10" max="11" width="10.33203125" style="11" customWidth="1"/>
    <col min="12" max="13" width="8.77734375" style="11"/>
    <col min="14" max="21" width="8.77734375" style="404"/>
    <col min="22" max="22" width="22.21875" style="11" customWidth="1"/>
    <col min="23" max="16384" width="8.77734375" style="11"/>
  </cols>
  <sheetData>
    <row r="1" spans="1:22" s="426" customFormat="1" ht="14.4">
      <c r="N1" s="439" t="s">
        <v>9520</v>
      </c>
      <c r="O1" s="440"/>
      <c r="P1" s="440"/>
      <c r="Q1" s="440"/>
      <c r="R1" s="440"/>
      <c r="S1" s="440"/>
      <c r="T1" s="440"/>
      <c r="U1" s="440"/>
    </row>
    <row r="2" spans="1:22" s="2" customFormat="1" ht="24.6" thickBot="1">
      <c r="A2" s="117" t="s">
        <v>5773</v>
      </c>
      <c r="B2" s="10" t="s">
        <v>999</v>
      </c>
      <c r="C2" s="10" t="s">
        <v>1185</v>
      </c>
      <c r="D2" s="10" t="s">
        <v>1186</v>
      </c>
      <c r="E2" s="10" t="s">
        <v>1187</v>
      </c>
      <c r="F2" s="10" t="s">
        <v>1188</v>
      </c>
      <c r="G2" s="10" t="s">
        <v>1189</v>
      </c>
      <c r="H2" s="10" t="s">
        <v>1190</v>
      </c>
      <c r="I2" s="10" t="s">
        <v>1191</v>
      </c>
      <c r="J2" s="10" t="s">
        <v>1192</v>
      </c>
      <c r="K2" s="10" t="s">
        <v>7264</v>
      </c>
      <c r="L2" s="10" t="s">
        <v>1193</v>
      </c>
      <c r="M2" s="10" t="s">
        <v>1194</v>
      </c>
      <c r="N2" s="251">
        <v>2.5000000000000001E-2</v>
      </c>
      <c r="O2" s="251">
        <v>0.05</v>
      </c>
      <c r="P2" s="251">
        <v>0.15</v>
      </c>
      <c r="Q2" s="251" t="s">
        <v>9519</v>
      </c>
      <c r="R2" s="251">
        <v>0.85</v>
      </c>
      <c r="S2" s="251">
        <v>0.95</v>
      </c>
      <c r="T2" s="251">
        <v>0.97499999999999998</v>
      </c>
      <c r="U2" s="251" t="s">
        <v>9518</v>
      </c>
      <c r="V2" s="10" t="s">
        <v>4</v>
      </c>
    </row>
    <row r="3" spans="1:22" s="7" customFormat="1" ht="15" customHeight="1" thickTop="1">
      <c r="A3" s="7" t="s">
        <v>5878</v>
      </c>
      <c r="B3" s="3" t="s">
        <v>1106</v>
      </c>
      <c r="C3" s="4" t="s">
        <v>1107</v>
      </c>
      <c r="D3" s="4" t="s">
        <v>1108</v>
      </c>
      <c r="E3" s="4" t="s">
        <v>1108</v>
      </c>
      <c r="F3" s="4"/>
      <c r="G3" s="4">
        <v>-3.9</v>
      </c>
      <c r="H3" s="4">
        <v>-39.72</v>
      </c>
      <c r="I3" s="5">
        <v>349.40335182456442</v>
      </c>
      <c r="J3" s="6">
        <v>19.29</v>
      </c>
      <c r="K3" s="6">
        <v>-0.5</v>
      </c>
      <c r="L3" s="4" t="s">
        <v>1109</v>
      </c>
      <c r="M3" s="4" t="s">
        <v>1110</v>
      </c>
      <c r="N3" s="403">
        <v>33.343203088711597</v>
      </c>
      <c r="O3" s="403">
        <v>33.624716708141897</v>
      </c>
      <c r="P3" s="403">
        <v>34.181183627289499</v>
      </c>
      <c r="Q3" s="403">
        <v>35.167257157840098</v>
      </c>
      <c r="R3" s="403">
        <v>36.132870091363301</v>
      </c>
      <c r="S3" s="403">
        <v>36.705153146443699</v>
      </c>
      <c r="T3" s="403">
        <v>36.9957562893401</v>
      </c>
      <c r="U3" s="403">
        <v>0.93860256369250605</v>
      </c>
      <c r="V3" s="4" t="s">
        <v>1111</v>
      </c>
    </row>
    <row r="4" spans="1:22" s="7" customFormat="1" ht="15" customHeight="1">
      <c r="A4" s="7" t="s">
        <v>5879</v>
      </c>
      <c r="B4" s="3" t="s">
        <v>1106</v>
      </c>
      <c r="C4" s="4" t="s">
        <v>1107</v>
      </c>
      <c r="D4" s="4" t="s">
        <v>1108</v>
      </c>
      <c r="E4" s="4" t="s">
        <v>1108</v>
      </c>
      <c r="F4" s="4"/>
      <c r="G4" s="4">
        <v>-3.9</v>
      </c>
      <c r="H4" s="4">
        <v>-39.72</v>
      </c>
      <c r="I4" s="5">
        <v>350.18122735546501</v>
      </c>
      <c r="J4" s="6">
        <v>19.87</v>
      </c>
      <c r="K4" s="6">
        <v>-0.5</v>
      </c>
      <c r="L4" s="4" t="s">
        <v>1112</v>
      </c>
      <c r="M4" s="4" t="s">
        <v>1113</v>
      </c>
      <c r="N4" s="403">
        <v>30.988772792548701</v>
      </c>
      <c r="O4" s="403">
        <v>31.223678438122999</v>
      </c>
      <c r="P4" s="403">
        <v>31.742063305492</v>
      </c>
      <c r="Q4" s="403">
        <v>32.595266087396702</v>
      </c>
      <c r="R4" s="403">
        <v>33.4553224551453</v>
      </c>
      <c r="S4" s="403">
        <v>33.917272261590099</v>
      </c>
      <c r="T4" s="403">
        <v>34.172877872189503</v>
      </c>
      <c r="U4" s="403">
        <v>0.82120031511251401</v>
      </c>
      <c r="V4" s="4" t="s">
        <v>1114</v>
      </c>
    </row>
    <row r="5" spans="1:22" s="7" customFormat="1" ht="15" customHeight="1">
      <c r="A5" s="7" t="s">
        <v>5880</v>
      </c>
      <c r="B5" s="3" t="s">
        <v>1115</v>
      </c>
      <c r="C5" s="4" t="s">
        <v>1116</v>
      </c>
      <c r="D5" s="4" t="s">
        <v>1108</v>
      </c>
      <c r="E5" s="4" t="s">
        <v>1108</v>
      </c>
      <c r="F5" s="4"/>
      <c r="G5" s="4">
        <v>-3.9</v>
      </c>
      <c r="H5" s="4">
        <v>-39.72</v>
      </c>
      <c r="I5" s="5">
        <v>350.40347750715091</v>
      </c>
      <c r="J5" s="6">
        <v>19.52</v>
      </c>
      <c r="K5" s="6">
        <v>-0.5</v>
      </c>
      <c r="L5" s="4" t="s">
        <v>1117</v>
      </c>
      <c r="M5" s="4" t="s">
        <v>261</v>
      </c>
      <c r="N5" s="403">
        <v>32.560735959568703</v>
      </c>
      <c r="O5" s="403">
        <v>32.846216724559497</v>
      </c>
      <c r="P5" s="403">
        <v>33.3650102587292</v>
      </c>
      <c r="Q5" s="403">
        <v>34.300680400666302</v>
      </c>
      <c r="R5" s="403">
        <v>35.253638350718703</v>
      </c>
      <c r="S5" s="403">
        <v>35.782185218494497</v>
      </c>
      <c r="T5" s="403">
        <v>36.068266644427403</v>
      </c>
      <c r="U5" s="403">
        <v>0.89948555558022303</v>
      </c>
      <c r="V5" s="4" t="s">
        <v>1114</v>
      </c>
    </row>
    <row r="6" spans="1:22" s="7" customFormat="1" ht="15" customHeight="1">
      <c r="A6" s="7" t="s">
        <v>5881</v>
      </c>
      <c r="B6" s="3" t="s">
        <v>1106</v>
      </c>
      <c r="C6" s="4" t="s">
        <v>1107</v>
      </c>
      <c r="D6" s="4" t="s">
        <v>1108</v>
      </c>
      <c r="E6" s="4" t="s">
        <v>1108</v>
      </c>
      <c r="F6" s="4"/>
      <c r="G6" s="4">
        <v>-3.9</v>
      </c>
      <c r="H6" s="4">
        <v>-39.72</v>
      </c>
      <c r="I6" s="5">
        <v>350.84797781052265</v>
      </c>
      <c r="J6" s="6">
        <v>19.899999999999999</v>
      </c>
      <c r="K6" s="6">
        <v>-0.5</v>
      </c>
      <c r="L6" s="4" t="s">
        <v>1112</v>
      </c>
      <c r="M6" s="4" t="s">
        <v>1118</v>
      </c>
      <c r="N6" s="403">
        <v>31.029400556125601</v>
      </c>
      <c r="O6" s="403">
        <v>31.263049234719301</v>
      </c>
      <c r="P6" s="403">
        <v>31.769018246588502</v>
      </c>
      <c r="Q6" s="403">
        <v>32.611855250256099</v>
      </c>
      <c r="R6" s="403">
        <v>33.446655662180703</v>
      </c>
      <c r="S6" s="403">
        <v>33.926639124418301</v>
      </c>
      <c r="T6" s="403">
        <v>34.190845804746097</v>
      </c>
      <c r="U6" s="403">
        <v>0.81136003216327102</v>
      </c>
      <c r="V6" s="4" t="s">
        <v>1114</v>
      </c>
    </row>
    <row r="7" spans="1:22" s="7" customFormat="1" ht="15" customHeight="1">
      <c r="A7" s="7" t="s">
        <v>5882</v>
      </c>
      <c r="B7" s="3" t="s">
        <v>1106</v>
      </c>
      <c r="C7" s="4" t="s">
        <v>1119</v>
      </c>
      <c r="D7" s="4" t="s">
        <v>1108</v>
      </c>
      <c r="E7" s="4" t="s">
        <v>1108</v>
      </c>
      <c r="F7" s="4"/>
      <c r="G7" s="4">
        <v>-3.9</v>
      </c>
      <c r="H7" s="4">
        <v>-39.72</v>
      </c>
      <c r="I7" s="5">
        <v>351.07022796220855</v>
      </c>
      <c r="J7" s="6">
        <v>20.2</v>
      </c>
      <c r="K7" s="6">
        <v>-0.5</v>
      </c>
      <c r="L7" s="4" t="s">
        <v>1112</v>
      </c>
      <c r="M7" s="4" t="s">
        <v>1110</v>
      </c>
      <c r="N7" s="403">
        <v>29.866843319177601</v>
      </c>
      <c r="O7" s="403">
        <v>30.1066348452756</v>
      </c>
      <c r="P7" s="403">
        <v>30.562132995999001</v>
      </c>
      <c r="Q7" s="403">
        <v>31.346517986818601</v>
      </c>
      <c r="R7" s="403">
        <v>32.130397752168001</v>
      </c>
      <c r="S7" s="403">
        <v>32.580880002544397</v>
      </c>
      <c r="T7" s="403">
        <v>32.838427919480097</v>
      </c>
      <c r="U7" s="403">
        <v>0.75709603812394499</v>
      </c>
      <c r="V7" s="4" t="s">
        <v>1120</v>
      </c>
    </row>
    <row r="8" spans="1:22" s="7" customFormat="1" ht="15" customHeight="1">
      <c r="A8" s="7" t="s">
        <v>5883</v>
      </c>
      <c r="B8" s="3" t="s">
        <v>1121</v>
      </c>
      <c r="C8" s="4" t="s">
        <v>1107</v>
      </c>
      <c r="D8" s="4" t="s">
        <v>1108</v>
      </c>
      <c r="E8" s="4" t="s">
        <v>1108</v>
      </c>
      <c r="F8" s="4"/>
      <c r="G8" s="4">
        <v>-3.9</v>
      </c>
      <c r="H8" s="4">
        <v>-39.72</v>
      </c>
      <c r="I8" s="5">
        <v>351.4036031897374</v>
      </c>
      <c r="J8" s="6">
        <v>20.55</v>
      </c>
      <c r="K8" s="6">
        <v>-0.5</v>
      </c>
      <c r="L8" s="4" t="s">
        <v>1109</v>
      </c>
      <c r="M8" s="4" t="s">
        <v>1113</v>
      </c>
      <c r="N8" s="403">
        <v>28.288368331895001</v>
      </c>
      <c r="O8" s="403">
        <v>28.5341906431882</v>
      </c>
      <c r="P8" s="403">
        <v>28.9481933857756</v>
      </c>
      <c r="Q8" s="403">
        <v>29.660985112891499</v>
      </c>
      <c r="R8" s="403">
        <v>30.372150762561201</v>
      </c>
      <c r="S8" s="403">
        <v>30.798957224535901</v>
      </c>
      <c r="T8" s="403">
        <v>31.012201307337399</v>
      </c>
      <c r="U8" s="403">
        <v>0.68984734130102199</v>
      </c>
      <c r="V8" s="4" t="s">
        <v>1111</v>
      </c>
    </row>
    <row r="9" spans="1:22" s="7" customFormat="1" ht="15" customHeight="1">
      <c r="A9" s="7" t="s">
        <v>5884</v>
      </c>
      <c r="B9" s="3" t="s">
        <v>1121</v>
      </c>
      <c r="C9" s="4" t="s">
        <v>1116</v>
      </c>
      <c r="D9" s="4" t="s">
        <v>1108</v>
      </c>
      <c r="E9" s="4" t="s">
        <v>1108</v>
      </c>
      <c r="F9" s="4"/>
      <c r="G9" s="4">
        <v>-3.9</v>
      </c>
      <c r="H9" s="4">
        <v>-39.72</v>
      </c>
      <c r="I9" s="5">
        <v>351.62585334142324</v>
      </c>
      <c r="J9" s="6">
        <v>19.850000000000001</v>
      </c>
      <c r="K9" s="6">
        <v>-0.5</v>
      </c>
      <c r="L9" s="4" t="s">
        <v>1112</v>
      </c>
      <c r="M9" s="4" t="s">
        <v>1110</v>
      </c>
      <c r="N9" s="403">
        <v>30.993331040732802</v>
      </c>
      <c r="O9" s="403">
        <v>31.2611698190399</v>
      </c>
      <c r="P9" s="403">
        <v>31.754328969175301</v>
      </c>
      <c r="Q9" s="403">
        <v>32.610076891023198</v>
      </c>
      <c r="R9" s="403">
        <v>33.454604446135001</v>
      </c>
      <c r="S9" s="403">
        <v>33.957524676115803</v>
      </c>
      <c r="T9" s="403">
        <v>34.212327136433302</v>
      </c>
      <c r="U9" s="403">
        <v>0.81994269619236804</v>
      </c>
      <c r="V9" s="4" t="s">
        <v>1114</v>
      </c>
    </row>
    <row r="10" spans="1:22" s="7" customFormat="1" ht="15" customHeight="1">
      <c r="A10" s="7" t="s">
        <v>5885</v>
      </c>
      <c r="B10" s="3" t="s">
        <v>1106</v>
      </c>
      <c r="C10" s="4" t="s">
        <v>1116</v>
      </c>
      <c r="D10" s="4" t="s">
        <v>1108</v>
      </c>
      <c r="E10" s="4" t="s">
        <v>1108</v>
      </c>
      <c r="F10" s="4"/>
      <c r="G10" s="4">
        <v>-3.9</v>
      </c>
      <c r="H10" s="4">
        <v>-39.72</v>
      </c>
      <c r="I10" s="5">
        <v>351.87815262076055</v>
      </c>
      <c r="J10" s="6">
        <v>20.02</v>
      </c>
      <c r="K10" s="6">
        <v>-0.5</v>
      </c>
      <c r="L10" s="4" t="s">
        <v>1109</v>
      </c>
      <c r="M10" s="4" t="s">
        <v>1113</v>
      </c>
      <c r="N10" s="403">
        <v>30.6497863308118</v>
      </c>
      <c r="O10" s="403">
        <v>30.889280749170901</v>
      </c>
      <c r="P10" s="403">
        <v>31.3767516641222</v>
      </c>
      <c r="Q10" s="403">
        <v>32.1869679644333</v>
      </c>
      <c r="R10" s="403">
        <v>33.0081248253179</v>
      </c>
      <c r="S10" s="403">
        <v>33.481601438894003</v>
      </c>
      <c r="T10" s="403">
        <v>33.719127490032697</v>
      </c>
      <c r="U10" s="403">
        <v>0.78680298352718503</v>
      </c>
      <c r="V10" s="4" t="s">
        <v>1122</v>
      </c>
    </row>
    <row r="11" spans="1:22" s="7" customFormat="1" ht="15" customHeight="1">
      <c r="A11" s="7" t="s">
        <v>5886</v>
      </c>
      <c r="B11" s="3" t="s">
        <v>396</v>
      </c>
      <c r="C11" s="4" t="s">
        <v>1107</v>
      </c>
      <c r="D11" s="4" t="s">
        <v>1108</v>
      </c>
      <c r="E11" s="4" t="s">
        <v>1108</v>
      </c>
      <c r="F11" s="4"/>
      <c r="G11" s="4">
        <v>-3.9</v>
      </c>
      <c r="H11" s="4">
        <v>-39.72</v>
      </c>
      <c r="I11" s="5">
        <v>351.95658273381298</v>
      </c>
      <c r="J11" s="6">
        <v>19.350000000000001</v>
      </c>
      <c r="K11" s="6">
        <v>-0.5</v>
      </c>
      <c r="L11" s="4" t="s">
        <v>1109</v>
      </c>
      <c r="M11" s="4" t="s">
        <v>1110</v>
      </c>
      <c r="N11" s="403">
        <v>32.921180352393101</v>
      </c>
      <c r="O11" s="403">
        <v>33.188665892015898</v>
      </c>
      <c r="P11" s="403">
        <v>33.774583386875697</v>
      </c>
      <c r="Q11" s="403">
        <v>34.726877321889702</v>
      </c>
      <c r="R11" s="403">
        <v>35.677724103164003</v>
      </c>
      <c r="S11" s="403">
        <v>36.211552337151502</v>
      </c>
      <c r="T11" s="403">
        <v>36.543030565880599</v>
      </c>
      <c r="U11" s="403">
        <v>0.92038601192956704</v>
      </c>
      <c r="V11" s="4" t="s">
        <v>1111</v>
      </c>
    </row>
    <row r="12" spans="1:22" s="7" customFormat="1" ht="15" customHeight="1">
      <c r="A12" s="7" t="s">
        <v>5887</v>
      </c>
      <c r="B12" s="3" t="s">
        <v>1106</v>
      </c>
      <c r="C12" s="4" t="s">
        <v>1107</v>
      </c>
      <c r="D12" s="4" t="s">
        <v>1108</v>
      </c>
      <c r="E12" s="4" t="s">
        <v>1108</v>
      </c>
      <c r="F12" s="4"/>
      <c r="G12" s="4">
        <v>-3.9</v>
      </c>
      <c r="H12" s="4">
        <v>-39.72</v>
      </c>
      <c r="I12" s="5">
        <v>352.05069886947581</v>
      </c>
      <c r="J12" s="6">
        <v>18.670000000000002</v>
      </c>
      <c r="K12" s="6">
        <v>-0.5</v>
      </c>
      <c r="L12" s="4" t="s">
        <v>1109</v>
      </c>
      <c r="M12" s="4" t="s">
        <v>1110</v>
      </c>
      <c r="N12" s="403">
        <v>35.624890690757802</v>
      </c>
      <c r="O12" s="403">
        <v>35.969645096346397</v>
      </c>
      <c r="P12" s="403">
        <v>36.577597518799998</v>
      </c>
      <c r="Q12" s="403">
        <v>37.683879519645402</v>
      </c>
      <c r="R12" s="403">
        <v>38.769166483120799</v>
      </c>
      <c r="S12" s="403">
        <v>39.4176685458931</v>
      </c>
      <c r="T12" s="403">
        <v>39.766570120567501</v>
      </c>
      <c r="U12" s="403">
        <v>1.0545504303856501</v>
      </c>
      <c r="V12" s="4" t="s">
        <v>1120</v>
      </c>
    </row>
    <row r="13" spans="1:22" s="7" customFormat="1" ht="15" customHeight="1">
      <c r="A13" s="7" t="s">
        <v>5888</v>
      </c>
      <c r="B13" s="3" t="s">
        <v>396</v>
      </c>
      <c r="C13" s="4" t="s">
        <v>1123</v>
      </c>
      <c r="D13" s="4" t="s">
        <v>1108</v>
      </c>
      <c r="E13" s="4" t="s">
        <v>1108</v>
      </c>
      <c r="F13" s="4"/>
      <c r="G13" s="4">
        <v>-3.9</v>
      </c>
      <c r="H13" s="4">
        <v>-39.72</v>
      </c>
      <c r="I13" s="5">
        <v>352.23893114080164</v>
      </c>
      <c r="J13" s="6">
        <v>19.68</v>
      </c>
      <c r="K13" s="6">
        <v>-0.5</v>
      </c>
      <c r="L13" s="4" t="s">
        <v>1109</v>
      </c>
      <c r="M13" s="4" t="s">
        <v>1110</v>
      </c>
      <c r="N13" s="403">
        <v>31.760291018081801</v>
      </c>
      <c r="O13" s="403">
        <v>32.022927647125996</v>
      </c>
      <c r="P13" s="403">
        <v>32.561957423212696</v>
      </c>
      <c r="Q13" s="403">
        <v>33.453472532880497</v>
      </c>
      <c r="R13" s="403">
        <v>34.333038721492699</v>
      </c>
      <c r="S13" s="403">
        <v>34.821801027056402</v>
      </c>
      <c r="T13" s="403">
        <v>35.1159481483121</v>
      </c>
      <c r="U13" s="403">
        <v>0.85660838740595702</v>
      </c>
      <c r="V13" s="4" t="s">
        <v>1114</v>
      </c>
    </row>
    <row r="14" spans="1:22" s="7" customFormat="1" ht="15" customHeight="1">
      <c r="A14" s="7" t="s">
        <v>5889</v>
      </c>
      <c r="B14" s="3" t="s">
        <v>396</v>
      </c>
      <c r="C14" s="4" t="s">
        <v>1116</v>
      </c>
      <c r="D14" s="4" t="s">
        <v>1108</v>
      </c>
      <c r="E14" s="4" t="s">
        <v>1108</v>
      </c>
      <c r="F14" s="4"/>
      <c r="G14" s="4">
        <v>-3.9</v>
      </c>
      <c r="H14" s="4">
        <v>-39.72</v>
      </c>
      <c r="I14" s="5">
        <v>352.52127954779036</v>
      </c>
      <c r="J14" s="6">
        <v>19.57</v>
      </c>
      <c r="K14" s="6">
        <v>-0.5</v>
      </c>
      <c r="L14" s="4" t="s">
        <v>1112</v>
      </c>
      <c r="M14" s="4" t="s">
        <v>1113</v>
      </c>
      <c r="N14" s="403">
        <v>32.153002680928601</v>
      </c>
      <c r="O14" s="403">
        <v>32.4275655961778</v>
      </c>
      <c r="P14" s="403">
        <v>32.962890710118302</v>
      </c>
      <c r="Q14" s="403">
        <v>33.878288817556097</v>
      </c>
      <c r="R14" s="403">
        <v>34.781962383209603</v>
      </c>
      <c r="S14" s="403">
        <v>35.340859363467303</v>
      </c>
      <c r="T14" s="403">
        <v>35.645227385859698</v>
      </c>
      <c r="U14" s="403">
        <v>0.88308266368964905</v>
      </c>
      <c r="V14" s="4" t="s">
        <v>1111</v>
      </c>
    </row>
    <row r="15" spans="1:22" s="7" customFormat="1" ht="15" customHeight="1">
      <c r="A15" s="7" t="s">
        <v>5890</v>
      </c>
      <c r="B15" s="3" t="s">
        <v>1106</v>
      </c>
      <c r="C15" s="4" t="s">
        <v>1107</v>
      </c>
      <c r="D15" s="4" t="s">
        <v>1108</v>
      </c>
      <c r="E15" s="4" t="s">
        <v>1108</v>
      </c>
      <c r="F15" s="4" t="s">
        <v>1124</v>
      </c>
      <c r="G15" s="4">
        <v>-3.9</v>
      </c>
      <c r="H15" s="4">
        <v>-39.72</v>
      </c>
      <c r="I15" s="5">
        <v>352.61539568345324</v>
      </c>
      <c r="J15" s="6">
        <v>19.440000000000001</v>
      </c>
      <c r="K15" s="6">
        <v>-0.5</v>
      </c>
      <c r="L15" s="4" t="s">
        <v>1109</v>
      </c>
      <c r="M15" s="4" t="s">
        <v>1110</v>
      </c>
      <c r="N15" s="403">
        <v>32.902604307946</v>
      </c>
      <c r="O15" s="403">
        <v>33.189333399178899</v>
      </c>
      <c r="P15" s="403">
        <v>33.7544588662794</v>
      </c>
      <c r="Q15" s="403">
        <v>34.719844663899302</v>
      </c>
      <c r="R15" s="403">
        <v>35.679973797739102</v>
      </c>
      <c r="S15" s="403">
        <v>36.236331973714996</v>
      </c>
      <c r="T15" s="403">
        <v>36.529179544932198</v>
      </c>
      <c r="U15" s="403">
        <v>0.92581967743726301</v>
      </c>
      <c r="V15" s="4" t="s">
        <v>1111</v>
      </c>
    </row>
    <row r="16" spans="1:22" s="7" customFormat="1" ht="15" customHeight="1">
      <c r="A16" s="7" t="s">
        <v>5891</v>
      </c>
      <c r="B16" s="3" t="s">
        <v>1106</v>
      </c>
      <c r="C16" s="4" t="s">
        <v>1107</v>
      </c>
      <c r="D16" s="4" t="s">
        <v>1108</v>
      </c>
      <c r="E16" s="4" t="s">
        <v>1108</v>
      </c>
      <c r="F16" s="4" t="s">
        <v>1125</v>
      </c>
      <c r="G16" s="4">
        <v>-3.9</v>
      </c>
      <c r="H16" s="4">
        <v>-39.72</v>
      </c>
      <c r="I16" s="5">
        <v>352.7225197403053</v>
      </c>
      <c r="J16" s="6">
        <v>19.943333333333332</v>
      </c>
      <c r="K16" s="6">
        <v>-0.5</v>
      </c>
      <c r="L16" s="4" t="s">
        <v>1117</v>
      </c>
      <c r="M16" s="4" t="s">
        <v>1113</v>
      </c>
      <c r="N16" s="403">
        <v>31.0051547815135</v>
      </c>
      <c r="O16" s="403">
        <v>31.264139014409199</v>
      </c>
      <c r="P16" s="403">
        <v>31.764852740643299</v>
      </c>
      <c r="Q16" s="403">
        <v>32.6104990690893</v>
      </c>
      <c r="R16" s="403">
        <v>33.466785183127897</v>
      </c>
      <c r="S16" s="403">
        <v>33.958683387459899</v>
      </c>
      <c r="T16" s="403">
        <v>34.226755811783299</v>
      </c>
      <c r="U16" s="403">
        <v>0.81871371017627903</v>
      </c>
      <c r="V16" s="4" t="s">
        <v>1114</v>
      </c>
    </row>
    <row r="17" spans="1:22" s="7" customFormat="1" ht="15" customHeight="1">
      <c r="A17" s="7" t="s">
        <v>5892</v>
      </c>
      <c r="B17" s="3" t="s">
        <v>396</v>
      </c>
      <c r="C17" s="4" t="s">
        <v>1116</v>
      </c>
      <c r="D17" s="4" t="s">
        <v>1108</v>
      </c>
      <c r="E17" s="4" t="s">
        <v>1108</v>
      </c>
      <c r="F17" s="4" t="s">
        <v>1125</v>
      </c>
      <c r="G17" s="4">
        <v>-3.9</v>
      </c>
      <c r="H17" s="4">
        <v>-39.72</v>
      </c>
      <c r="I17" s="5">
        <v>352.80821898578699</v>
      </c>
      <c r="J17" s="6">
        <v>19.48</v>
      </c>
      <c r="K17" s="6">
        <v>-0.5</v>
      </c>
      <c r="L17" s="4" t="s">
        <v>1109</v>
      </c>
      <c r="M17" s="4" t="s">
        <v>1113</v>
      </c>
      <c r="N17" s="403">
        <v>32.520590181372199</v>
      </c>
      <c r="O17" s="403">
        <v>32.810846933570602</v>
      </c>
      <c r="P17" s="403">
        <v>33.361963126162699</v>
      </c>
      <c r="Q17" s="403">
        <v>34.292185710686397</v>
      </c>
      <c r="R17" s="403">
        <v>35.213551972095097</v>
      </c>
      <c r="S17" s="403">
        <v>35.775679133101796</v>
      </c>
      <c r="T17" s="403">
        <v>36.022312601180197</v>
      </c>
      <c r="U17" s="403">
        <v>0.89729992696759897</v>
      </c>
      <c r="V17" s="4" t="s">
        <v>1111</v>
      </c>
    </row>
    <row r="18" spans="1:22" s="7" customFormat="1" ht="15" customHeight="1">
      <c r="A18" s="7" t="s">
        <v>5893</v>
      </c>
      <c r="B18" s="3" t="s">
        <v>1121</v>
      </c>
      <c r="C18" s="4" t="s">
        <v>1116</v>
      </c>
      <c r="D18" s="4" t="s">
        <v>1108</v>
      </c>
      <c r="E18" s="4" t="s">
        <v>1108</v>
      </c>
      <c r="F18" s="4" t="s">
        <v>1125</v>
      </c>
      <c r="G18" s="4">
        <v>-3.9</v>
      </c>
      <c r="H18" s="4">
        <v>-39.72</v>
      </c>
      <c r="I18" s="5">
        <v>352.89391823126863</v>
      </c>
      <c r="J18" s="8">
        <v>19.87</v>
      </c>
      <c r="K18" s="6">
        <v>-0.5</v>
      </c>
      <c r="L18" s="4" t="s">
        <v>1109</v>
      </c>
      <c r="M18" s="4" t="s">
        <v>1110</v>
      </c>
      <c r="N18" s="403">
        <v>31.035810632398</v>
      </c>
      <c r="O18" s="403">
        <v>31.278185990373</v>
      </c>
      <c r="P18" s="403">
        <v>31.765308080966701</v>
      </c>
      <c r="Q18" s="403">
        <v>32.616931058300302</v>
      </c>
      <c r="R18" s="403">
        <v>33.475890735998597</v>
      </c>
      <c r="S18" s="403">
        <v>33.959718660206498</v>
      </c>
      <c r="T18" s="403">
        <v>34.2176459539821</v>
      </c>
      <c r="U18" s="403">
        <v>0.82755741516484105</v>
      </c>
      <c r="V18" s="4" t="s">
        <v>1111</v>
      </c>
    </row>
    <row r="19" spans="1:22" s="7" customFormat="1" ht="15" customHeight="1">
      <c r="A19" s="7" t="s">
        <v>5894</v>
      </c>
      <c r="B19" s="3" t="s">
        <v>396</v>
      </c>
      <c r="C19" s="4" t="s">
        <v>1107</v>
      </c>
      <c r="D19" s="4" t="s">
        <v>1108</v>
      </c>
      <c r="E19" s="4" t="s">
        <v>1108</v>
      </c>
      <c r="F19" s="4" t="s">
        <v>1125</v>
      </c>
      <c r="G19" s="4">
        <v>-3.9</v>
      </c>
      <c r="H19" s="4">
        <v>-39.72</v>
      </c>
      <c r="I19" s="5">
        <v>352.93676785400947</v>
      </c>
      <c r="J19" s="6">
        <v>19.62</v>
      </c>
      <c r="K19" s="6">
        <v>-0.5</v>
      </c>
      <c r="L19" s="4" t="s">
        <v>1109</v>
      </c>
      <c r="M19" s="4" t="s">
        <v>1110</v>
      </c>
      <c r="N19" s="403">
        <v>32.163844316368099</v>
      </c>
      <c r="O19" s="403">
        <v>32.421535633567103</v>
      </c>
      <c r="P19" s="403">
        <v>32.9781647168465</v>
      </c>
      <c r="Q19" s="403">
        <v>33.885479202532402</v>
      </c>
      <c r="R19" s="403">
        <v>34.799353942802497</v>
      </c>
      <c r="S19" s="403">
        <v>35.323989208461697</v>
      </c>
      <c r="T19" s="403">
        <v>35.589437877141499</v>
      </c>
      <c r="U19" s="403">
        <v>0.87821105346352601</v>
      </c>
      <c r="V19" s="4" t="s">
        <v>1114</v>
      </c>
    </row>
    <row r="20" spans="1:22" s="7" customFormat="1" ht="15" customHeight="1">
      <c r="A20" s="7" t="s">
        <v>5895</v>
      </c>
      <c r="B20" s="3" t="s">
        <v>1106</v>
      </c>
      <c r="C20" s="4" t="s">
        <v>1126</v>
      </c>
      <c r="D20" s="4" t="s">
        <v>1108</v>
      </c>
      <c r="E20" s="4" t="s">
        <v>1108</v>
      </c>
      <c r="F20" s="4" t="s">
        <v>1125</v>
      </c>
      <c r="G20" s="4">
        <v>-3.9</v>
      </c>
      <c r="H20" s="4">
        <v>-39.72</v>
      </c>
      <c r="I20" s="5">
        <v>352.97961747675032</v>
      </c>
      <c r="J20" s="6">
        <v>19.760000000000002</v>
      </c>
      <c r="K20" s="6">
        <v>-0.5</v>
      </c>
      <c r="L20" s="4" t="s">
        <v>1112</v>
      </c>
      <c r="M20" s="4" t="s">
        <v>1113</v>
      </c>
      <c r="N20" s="403">
        <v>31.421383874970999</v>
      </c>
      <c r="O20" s="403">
        <v>31.667091493055601</v>
      </c>
      <c r="P20" s="403">
        <v>32.182926033608901</v>
      </c>
      <c r="Q20" s="403">
        <v>33.0432625486905</v>
      </c>
      <c r="R20" s="403">
        <v>33.9098543679955</v>
      </c>
      <c r="S20" s="403">
        <v>34.420674004491403</v>
      </c>
      <c r="T20" s="403">
        <v>34.703453748815399</v>
      </c>
      <c r="U20" s="403">
        <v>0.83504598338062996</v>
      </c>
      <c r="V20" s="4" t="s">
        <v>1114</v>
      </c>
    </row>
    <row r="21" spans="1:22" s="7" customFormat="1" ht="15" customHeight="1">
      <c r="A21" s="7" t="s">
        <v>5896</v>
      </c>
      <c r="B21" s="3" t="s">
        <v>396</v>
      </c>
      <c r="C21" s="4" t="s">
        <v>1116</v>
      </c>
      <c r="D21" s="4" t="s">
        <v>1108</v>
      </c>
      <c r="E21" s="4" t="s">
        <v>1108</v>
      </c>
      <c r="F21" s="4" t="s">
        <v>1125</v>
      </c>
      <c r="G21" s="4">
        <v>-3.9</v>
      </c>
      <c r="H21" s="4">
        <v>-39.72</v>
      </c>
      <c r="I21" s="5">
        <v>353.02246709949111</v>
      </c>
      <c r="J21" s="6">
        <v>20.27</v>
      </c>
      <c r="K21" s="6">
        <v>-1</v>
      </c>
      <c r="L21" s="4" t="s">
        <v>1112</v>
      </c>
      <c r="M21" s="4" t="s">
        <v>1113</v>
      </c>
      <c r="N21" s="403">
        <v>27.543684360129902</v>
      </c>
      <c r="O21" s="403">
        <v>27.752919994959701</v>
      </c>
      <c r="P21" s="403">
        <v>28.160092345826499</v>
      </c>
      <c r="Q21" s="403">
        <v>28.822763724753599</v>
      </c>
      <c r="R21" s="403">
        <v>29.491142350222201</v>
      </c>
      <c r="S21" s="403">
        <v>29.888318984747301</v>
      </c>
      <c r="T21" s="403">
        <v>30.0939559653198</v>
      </c>
      <c r="U21" s="403">
        <v>0.64747323950520796</v>
      </c>
      <c r="V21" s="4" t="s">
        <v>1111</v>
      </c>
    </row>
    <row r="22" spans="1:22" s="7" customFormat="1" ht="15" customHeight="1">
      <c r="A22" s="7" t="s">
        <v>5897</v>
      </c>
      <c r="B22" s="3" t="s">
        <v>396</v>
      </c>
      <c r="C22" s="4" t="s">
        <v>1119</v>
      </c>
      <c r="D22" s="4" t="s">
        <v>1108</v>
      </c>
      <c r="E22" s="4" t="s">
        <v>1108</v>
      </c>
      <c r="F22" s="4" t="s">
        <v>1125</v>
      </c>
      <c r="G22" s="4">
        <v>-3.9</v>
      </c>
      <c r="H22" s="4">
        <v>-39.72</v>
      </c>
      <c r="I22" s="5">
        <v>353.08138533075976</v>
      </c>
      <c r="J22" s="6">
        <v>19.420000000000002</v>
      </c>
      <c r="K22" s="6">
        <v>-1</v>
      </c>
      <c r="L22" s="4" t="s">
        <v>1127</v>
      </c>
      <c r="M22" s="4" t="s">
        <v>1110</v>
      </c>
      <c r="N22" s="403">
        <v>31.023012559610098</v>
      </c>
      <c r="O22" s="403">
        <v>31.251438381684999</v>
      </c>
      <c r="P22" s="403">
        <v>31.772098506036301</v>
      </c>
      <c r="Q22" s="403">
        <v>32.6132701094323</v>
      </c>
      <c r="R22" s="403">
        <v>33.448359296660897</v>
      </c>
      <c r="S22" s="403">
        <v>33.958746526122603</v>
      </c>
      <c r="T22" s="403">
        <v>34.2117392182993</v>
      </c>
      <c r="U22" s="403">
        <v>0.81314754312367099</v>
      </c>
      <c r="V22" s="4" t="s">
        <v>1114</v>
      </c>
    </row>
    <row r="23" spans="1:22" s="7" customFormat="1" ht="15" customHeight="1">
      <c r="A23" s="7" t="s">
        <v>5898</v>
      </c>
      <c r="B23" s="3" t="s">
        <v>1106</v>
      </c>
      <c r="C23" s="4" t="s">
        <v>1107</v>
      </c>
      <c r="D23" s="4" t="s">
        <v>1108</v>
      </c>
      <c r="E23" s="4" t="s">
        <v>1108</v>
      </c>
      <c r="F23" s="4" t="s">
        <v>1125</v>
      </c>
      <c r="G23" s="4">
        <v>-3.9</v>
      </c>
      <c r="H23" s="4">
        <v>-39.72</v>
      </c>
      <c r="I23" s="5">
        <v>353.1081663449728</v>
      </c>
      <c r="J23" s="6">
        <v>19.5</v>
      </c>
      <c r="K23" s="6">
        <v>-1</v>
      </c>
      <c r="L23" s="4" t="s">
        <v>1112</v>
      </c>
      <c r="M23" s="4" t="s">
        <v>1118</v>
      </c>
      <c r="N23" s="403">
        <v>30.633419826905001</v>
      </c>
      <c r="O23" s="403">
        <v>30.882518687792</v>
      </c>
      <c r="P23" s="403">
        <v>31.369660985096498</v>
      </c>
      <c r="Q23" s="403">
        <v>32.1973764851396</v>
      </c>
      <c r="R23" s="403">
        <v>33.028978015758099</v>
      </c>
      <c r="S23" s="403">
        <v>33.526439743261697</v>
      </c>
      <c r="T23" s="403">
        <v>33.784115130339302</v>
      </c>
      <c r="U23" s="403">
        <v>0.80430593232003</v>
      </c>
      <c r="V23" s="4" t="s">
        <v>1111</v>
      </c>
    </row>
    <row r="24" spans="1:22" s="7" customFormat="1" ht="15" customHeight="1">
      <c r="A24" s="7" t="s">
        <v>5899</v>
      </c>
      <c r="B24" s="3" t="s">
        <v>1121</v>
      </c>
      <c r="C24" s="4" t="s">
        <v>1126</v>
      </c>
      <c r="D24" s="4" t="s">
        <v>1108</v>
      </c>
      <c r="E24" s="4" t="s">
        <v>1108</v>
      </c>
      <c r="F24" s="4" t="s">
        <v>1125</v>
      </c>
      <c r="G24" s="4">
        <v>-3.9</v>
      </c>
      <c r="H24" s="4">
        <v>-39.72</v>
      </c>
      <c r="I24" s="5">
        <v>353.15101596771365</v>
      </c>
      <c r="J24" s="6">
        <v>18.68</v>
      </c>
      <c r="K24" s="6">
        <v>-1</v>
      </c>
      <c r="L24" s="4" t="s">
        <v>1109</v>
      </c>
      <c r="M24" s="4" t="s">
        <v>1113</v>
      </c>
      <c r="N24" s="403">
        <v>33.696066538066702</v>
      </c>
      <c r="O24" s="403">
        <v>34.003444065620002</v>
      </c>
      <c r="P24" s="403">
        <v>34.573541714413402</v>
      </c>
      <c r="Q24" s="403">
        <v>35.559550627727702</v>
      </c>
      <c r="R24" s="403">
        <v>36.553893687721903</v>
      </c>
      <c r="S24" s="403">
        <v>37.119228386885602</v>
      </c>
      <c r="T24" s="403">
        <v>37.445084700282997</v>
      </c>
      <c r="U24" s="403">
        <v>0.95524714150925405</v>
      </c>
      <c r="V24" s="4" t="s">
        <v>1111</v>
      </c>
    </row>
    <row r="25" spans="1:22" s="7" customFormat="1" ht="15" customHeight="1">
      <c r="A25" s="7" t="s">
        <v>5900</v>
      </c>
      <c r="B25" s="3" t="s">
        <v>396</v>
      </c>
      <c r="C25" s="4" t="s">
        <v>1107</v>
      </c>
      <c r="D25" s="4" t="s">
        <v>1108</v>
      </c>
      <c r="E25" s="4" t="s">
        <v>1108</v>
      </c>
      <c r="F25" s="4" t="s">
        <v>1125</v>
      </c>
      <c r="G25" s="4">
        <v>-3.9</v>
      </c>
      <c r="H25" s="4">
        <v>-39.72</v>
      </c>
      <c r="I25" s="5">
        <v>353.17244077908407</v>
      </c>
      <c r="J25" s="6">
        <v>19.68</v>
      </c>
      <c r="K25" s="6">
        <v>-1</v>
      </c>
      <c r="L25" s="4" t="s">
        <v>1109</v>
      </c>
      <c r="M25" s="4" t="s">
        <v>1118</v>
      </c>
      <c r="N25" s="403">
        <v>29.888346286922399</v>
      </c>
      <c r="O25" s="403">
        <v>30.1302054488756</v>
      </c>
      <c r="P25" s="403">
        <v>30.571100833224101</v>
      </c>
      <c r="Q25" s="403">
        <v>31.3531829261157</v>
      </c>
      <c r="R25" s="403">
        <v>32.149391817644002</v>
      </c>
      <c r="S25" s="403">
        <v>32.601930295884301</v>
      </c>
      <c r="T25" s="403">
        <v>32.838417189989698</v>
      </c>
      <c r="U25" s="403">
        <v>0.75583168277458501</v>
      </c>
      <c r="V25" s="4" t="s">
        <v>1111</v>
      </c>
    </row>
    <row r="26" spans="1:22" s="7" customFormat="1" ht="15" customHeight="1">
      <c r="A26" s="7" t="s">
        <v>5901</v>
      </c>
      <c r="B26" s="3" t="s">
        <v>396</v>
      </c>
      <c r="C26" s="4" t="s">
        <v>1116</v>
      </c>
      <c r="D26" s="4" t="s">
        <v>1108</v>
      </c>
      <c r="E26" s="4" t="s">
        <v>1108</v>
      </c>
      <c r="F26" s="4" t="s">
        <v>1125</v>
      </c>
      <c r="G26" s="4">
        <v>-3.9</v>
      </c>
      <c r="H26" s="4">
        <v>-39.72</v>
      </c>
      <c r="I26" s="5">
        <v>353.21529040182492</v>
      </c>
      <c r="J26" s="6">
        <v>18.14</v>
      </c>
      <c r="K26" s="6">
        <v>-1</v>
      </c>
      <c r="L26" s="4" t="s">
        <v>1109</v>
      </c>
      <c r="M26" s="4" t="s">
        <v>1113</v>
      </c>
      <c r="N26" s="403">
        <v>35.940840076600999</v>
      </c>
      <c r="O26" s="403">
        <v>36.292123662632001</v>
      </c>
      <c r="P26" s="403">
        <v>36.9492668197176</v>
      </c>
      <c r="Q26" s="403">
        <v>38.0847434312305</v>
      </c>
      <c r="R26" s="403">
        <v>39.207792470337701</v>
      </c>
      <c r="S26" s="403">
        <v>39.9070577815083</v>
      </c>
      <c r="T26" s="403">
        <v>40.273737575353699</v>
      </c>
      <c r="U26" s="403">
        <v>1.09613111491352</v>
      </c>
      <c r="V26" s="4" t="s">
        <v>1122</v>
      </c>
    </row>
    <row r="27" spans="1:22" s="7" customFormat="1" ht="15" customHeight="1">
      <c r="A27" s="7" t="s">
        <v>5902</v>
      </c>
      <c r="B27" s="3" t="s">
        <v>1106</v>
      </c>
      <c r="C27" s="4" t="s">
        <v>1116</v>
      </c>
      <c r="D27" s="4" t="s">
        <v>1108</v>
      </c>
      <c r="E27" s="4" t="s">
        <v>1108</v>
      </c>
      <c r="F27" s="4" t="s">
        <v>1125</v>
      </c>
      <c r="G27" s="4">
        <v>-3.9</v>
      </c>
      <c r="H27" s="4">
        <v>-39.72</v>
      </c>
      <c r="I27" s="5">
        <v>353.26885243025094</v>
      </c>
      <c r="J27" s="6">
        <v>18.87</v>
      </c>
      <c r="K27" s="6">
        <v>-1</v>
      </c>
      <c r="L27" s="4" t="s">
        <v>1112</v>
      </c>
      <c r="M27" s="4" t="s">
        <v>1110</v>
      </c>
      <c r="N27" s="403">
        <v>32.920137181555901</v>
      </c>
      <c r="O27" s="403">
        <v>33.219385182991999</v>
      </c>
      <c r="P27" s="403">
        <v>33.773971088666599</v>
      </c>
      <c r="Q27" s="403">
        <v>34.718013331791298</v>
      </c>
      <c r="R27" s="403">
        <v>35.659865416507898</v>
      </c>
      <c r="S27" s="403">
        <v>36.225896627300799</v>
      </c>
      <c r="T27" s="403">
        <v>36.513713464298</v>
      </c>
      <c r="U27" s="403">
        <v>0.91299897920353701</v>
      </c>
      <c r="V27" s="4" t="s">
        <v>1114</v>
      </c>
    </row>
    <row r="28" spans="1:22" s="7" customFormat="1" ht="15" customHeight="1">
      <c r="A28" s="7" t="s">
        <v>5903</v>
      </c>
      <c r="B28" s="3" t="s">
        <v>1106</v>
      </c>
      <c r="C28" s="4" t="s">
        <v>1107</v>
      </c>
      <c r="D28" s="4" t="s">
        <v>1108</v>
      </c>
      <c r="E28" s="4" t="s">
        <v>1108</v>
      </c>
      <c r="F28" s="4" t="s">
        <v>1125</v>
      </c>
      <c r="G28" s="4">
        <v>-3.9</v>
      </c>
      <c r="H28" s="4">
        <v>-39.72</v>
      </c>
      <c r="I28" s="5">
        <v>353.32241445867697</v>
      </c>
      <c r="J28" s="8">
        <v>19.059999999999999</v>
      </c>
      <c r="K28" s="6">
        <v>-1</v>
      </c>
      <c r="L28" s="4" t="s">
        <v>1109</v>
      </c>
      <c r="M28" s="4" t="s">
        <v>1128</v>
      </c>
      <c r="N28" s="403">
        <v>32.133081372524799</v>
      </c>
      <c r="O28" s="403">
        <v>32.4092191359182</v>
      </c>
      <c r="P28" s="403">
        <v>32.947847624803998</v>
      </c>
      <c r="Q28" s="403">
        <v>33.8701790196682</v>
      </c>
      <c r="R28" s="403">
        <v>34.783275704545197</v>
      </c>
      <c r="S28" s="403">
        <v>35.332385961816399</v>
      </c>
      <c r="T28" s="403">
        <v>35.627840153355997</v>
      </c>
      <c r="U28" s="403">
        <v>0.88947526376004904</v>
      </c>
      <c r="V28" s="4" t="s">
        <v>1114</v>
      </c>
    </row>
    <row r="29" spans="1:22" s="7" customFormat="1" ht="15" customHeight="1">
      <c r="A29" s="7" t="s">
        <v>5904</v>
      </c>
      <c r="B29" s="3" t="s">
        <v>1106</v>
      </c>
      <c r="C29" s="4" t="s">
        <v>1107</v>
      </c>
      <c r="D29" s="4" t="s">
        <v>1108</v>
      </c>
      <c r="E29" s="4" t="s">
        <v>1108</v>
      </c>
      <c r="F29" s="4" t="s">
        <v>1125</v>
      </c>
      <c r="G29" s="4">
        <v>-3.9</v>
      </c>
      <c r="H29" s="4">
        <v>-39.72</v>
      </c>
      <c r="I29" s="5">
        <v>353.36526408141782</v>
      </c>
      <c r="J29" s="6">
        <v>18.66</v>
      </c>
      <c r="K29" s="6">
        <v>-1</v>
      </c>
      <c r="L29" s="4" t="s">
        <v>1112</v>
      </c>
      <c r="M29" s="4" t="s">
        <v>1110</v>
      </c>
      <c r="N29" s="403">
        <v>33.7379109398899</v>
      </c>
      <c r="O29" s="403">
        <v>34.0089124537934</v>
      </c>
      <c r="P29" s="403">
        <v>34.596589410235197</v>
      </c>
      <c r="Q29" s="403">
        <v>35.583210082714302</v>
      </c>
      <c r="R29" s="403">
        <v>36.558801609108301</v>
      </c>
      <c r="S29" s="403">
        <v>37.151379639650798</v>
      </c>
      <c r="T29" s="403">
        <v>37.474129241556497</v>
      </c>
      <c r="U29" s="403">
        <v>0.95158395612442304</v>
      </c>
      <c r="V29" s="4" t="s">
        <v>1111</v>
      </c>
    </row>
    <row r="30" spans="1:22" s="7" customFormat="1" ht="15" customHeight="1">
      <c r="A30" s="7" t="s">
        <v>5905</v>
      </c>
      <c r="B30" s="3" t="s">
        <v>396</v>
      </c>
      <c r="C30" s="4" t="s">
        <v>1116</v>
      </c>
      <c r="D30" s="4" t="s">
        <v>1108</v>
      </c>
      <c r="E30" s="4" t="s">
        <v>1108</v>
      </c>
      <c r="F30" s="4" t="s">
        <v>1125</v>
      </c>
      <c r="G30" s="4">
        <v>-3.9</v>
      </c>
      <c r="H30" s="4">
        <v>-39.72</v>
      </c>
      <c r="I30" s="5">
        <v>353.40811370415861</v>
      </c>
      <c r="J30" s="6">
        <v>19.059999999999999</v>
      </c>
      <c r="K30" s="6">
        <v>-1</v>
      </c>
      <c r="L30" s="4" t="s">
        <v>1109</v>
      </c>
      <c r="M30" s="4" t="s">
        <v>1113</v>
      </c>
      <c r="N30" s="403">
        <v>32.170029231463197</v>
      </c>
      <c r="O30" s="403">
        <v>32.437672921118597</v>
      </c>
      <c r="P30" s="403">
        <v>32.976610938711097</v>
      </c>
      <c r="Q30" s="403">
        <v>33.891836970664301</v>
      </c>
      <c r="R30" s="403">
        <v>34.803649379161101</v>
      </c>
      <c r="S30" s="403">
        <v>35.319697582297799</v>
      </c>
      <c r="T30" s="403">
        <v>35.598820850804898</v>
      </c>
      <c r="U30" s="403">
        <v>0.88196715543009196</v>
      </c>
      <c r="V30" s="4" t="s">
        <v>1114</v>
      </c>
    </row>
    <row r="31" spans="1:22" s="7" customFormat="1" ht="15" customHeight="1">
      <c r="A31" s="7" t="s">
        <v>5906</v>
      </c>
      <c r="B31" s="3" t="s">
        <v>396</v>
      </c>
      <c r="C31" s="4" t="s">
        <v>1107</v>
      </c>
      <c r="D31" s="4" t="s">
        <v>1108</v>
      </c>
      <c r="E31" s="4" t="s">
        <v>1108</v>
      </c>
      <c r="F31" s="4" t="s">
        <v>1125</v>
      </c>
      <c r="G31" s="4">
        <v>-3.9</v>
      </c>
      <c r="H31" s="4">
        <v>-39.72</v>
      </c>
      <c r="I31" s="5">
        <v>353.45096332689945</v>
      </c>
      <c r="J31" s="6">
        <v>19.079999999999998</v>
      </c>
      <c r="K31" s="6">
        <v>-1</v>
      </c>
      <c r="L31" s="4" t="s">
        <v>1112</v>
      </c>
      <c r="M31" s="4" t="s">
        <v>1129</v>
      </c>
      <c r="N31" s="403">
        <v>32.174938537405303</v>
      </c>
      <c r="O31" s="403">
        <v>32.432441013870303</v>
      </c>
      <c r="P31" s="403">
        <v>32.961691100885503</v>
      </c>
      <c r="Q31" s="403">
        <v>33.877994838515498</v>
      </c>
      <c r="R31" s="403">
        <v>34.786343850374898</v>
      </c>
      <c r="S31" s="403">
        <v>35.312372607980798</v>
      </c>
      <c r="T31" s="403">
        <v>35.612512708623399</v>
      </c>
      <c r="U31" s="403">
        <v>0.87855508340412003</v>
      </c>
      <c r="V31" s="4" t="s">
        <v>1114</v>
      </c>
    </row>
    <row r="32" spans="1:22" s="17" customFormat="1" ht="15" customHeight="1">
      <c r="A32" s="7" t="s">
        <v>5907</v>
      </c>
      <c r="B32" s="12" t="s">
        <v>1106</v>
      </c>
      <c r="C32" s="13" t="s">
        <v>1130</v>
      </c>
      <c r="D32" s="14" t="s">
        <v>1131</v>
      </c>
      <c r="E32" s="14" t="s">
        <v>1132</v>
      </c>
      <c r="F32" s="14"/>
      <c r="G32" s="14">
        <v>-15.48</v>
      </c>
      <c r="H32" s="14">
        <v>6.96</v>
      </c>
      <c r="I32" s="15">
        <v>325.1094117647059</v>
      </c>
      <c r="J32" s="16">
        <v>23.6</v>
      </c>
      <c r="K32" s="16">
        <v>0.5</v>
      </c>
      <c r="L32" s="14" t="s">
        <v>1112</v>
      </c>
      <c r="M32" s="14" t="s">
        <v>1113</v>
      </c>
      <c r="N32" s="403">
        <v>20.683984441837101</v>
      </c>
      <c r="O32" s="403">
        <v>20.762727803447699</v>
      </c>
      <c r="P32" s="403">
        <v>20.930039311649999</v>
      </c>
      <c r="Q32" s="403">
        <v>21.2177044682795</v>
      </c>
      <c r="R32" s="403">
        <v>21.510748283514801</v>
      </c>
      <c r="S32" s="403">
        <v>21.6804521514923</v>
      </c>
      <c r="T32" s="403">
        <v>21.7672234226184</v>
      </c>
      <c r="U32" s="403">
        <v>0.27943326623148701</v>
      </c>
      <c r="V32" s="14" t="s">
        <v>1114</v>
      </c>
    </row>
    <row r="33" spans="1:22" s="17" customFormat="1" ht="15" customHeight="1">
      <c r="A33" s="7" t="s">
        <v>5908</v>
      </c>
      <c r="B33" s="12" t="s">
        <v>1106</v>
      </c>
      <c r="C33" s="13" t="s">
        <v>1130</v>
      </c>
      <c r="D33" s="14" t="s">
        <v>1131</v>
      </c>
      <c r="E33" s="14" t="s">
        <v>1133</v>
      </c>
      <c r="F33" s="14"/>
      <c r="G33" s="14">
        <v>-15.48</v>
      </c>
      <c r="H33" s="14">
        <v>6.96</v>
      </c>
      <c r="I33" s="15">
        <v>325.55058823529407</v>
      </c>
      <c r="J33" s="16">
        <v>23.295000000000002</v>
      </c>
      <c r="K33" s="16">
        <v>0.5</v>
      </c>
      <c r="L33" s="14" t="s">
        <v>1112</v>
      </c>
      <c r="M33" s="14" t="s">
        <v>261</v>
      </c>
      <c r="N33" s="403">
        <v>21.824097956842401</v>
      </c>
      <c r="O33" s="403">
        <v>21.924380020120701</v>
      </c>
      <c r="P33" s="403">
        <v>22.125835489199702</v>
      </c>
      <c r="Q33" s="403">
        <v>22.482276386527499</v>
      </c>
      <c r="R33" s="403">
        <v>22.838262006295999</v>
      </c>
      <c r="S33" s="403">
        <v>23.036433301814199</v>
      </c>
      <c r="T33" s="403">
        <v>23.145009557634999</v>
      </c>
      <c r="U33" s="403">
        <v>0.33999747724493501</v>
      </c>
      <c r="V33" s="14" t="s">
        <v>1114</v>
      </c>
    </row>
    <row r="34" spans="1:22" s="17" customFormat="1" ht="15" customHeight="1">
      <c r="A34" s="7" t="s">
        <v>5909</v>
      </c>
      <c r="B34" s="12" t="s">
        <v>396</v>
      </c>
      <c r="C34" s="13" t="s">
        <v>1130</v>
      </c>
      <c r="D34" s="14" t="s">
        <v>1131</v>
      </c>
      <c r="E34" s="14" t="s">
        <v>395</v>
      </c>
      <c r="F34" s="14"/>
      <c r="G34" s="14">
        <v>-15.48</v>
      </c>
      <c r="H34" s="14">
        <v>6.96</v>
      </c>
      <c r="I34" s="157">
        <v>325.63882352941175</v>
      </c>
      <c r="J34" s="158">
        <v>23.39</v>
      </c>
      <c r="K34" s="16">
        <v>0.5</v>
      </c>
      <c r="L34" s="14" t="s">
        <v>1117</v>
      </c>
      <c r="M34" s="14" t="s">
        <v>1113</v>
      </c>
      <c r="N34" s="403">
        <v>21.415125727439801</v>
      </c>
      <c r="O34" s="403">
        <v>21.518510978251101</v>
      </c>
      <c r="P34" s="403">
        <v>21.726047791626499</v>
      </c>
      <c r="Q34" s="403">
        <v>22.0593255411261</v>
      </c>
      <c r="R34" s="403">
        <v>22.395232832075202</v>
      </c>
      <c r="S34" s="403">
        <v>22.592088725104599</v>
      </c>
      <c r="T34" s="403">
        <v>22.6974283566663</v>
      </c>
      <c r="U34" s="403">
        <v>0.324557722007491</v>
      </c>
      <c r="V34" s="14" t="s">
        <v>1120</v>
      </c>
    </row>
    <row r="35" spans="1:22" s="17" customFormat="1" ht="15" customHeight="1">
      <c r="A35" s="7" t="s">
        <v>5910</v>
      </c>
      <c r="B35" s="12" t="s">
        <v>1121</v>
      </c>
      <c r="C35" s="13" t="s">
        <v>1130</v>
      </c>
      <c r="D35" s="14" t="s">
        <v>1131</v>
      </c>
      <c r="E35" s="14" t="s">
        <v>1132</v>
      </c>
      <c r="F35" s="14"/>
      <c r="G35" s="14">
        <v>-15.48</v>
      </c>
      <c r="H35" s="14">
        <v>6.96</v>
      </c>
      <c r="I35" s="15">
        <v>325.77829222011383</v>
      </c>
      <c r="J35" s="18">
        <v>21.93</v>
      </c>
      <c r="K35" s="16">
        <v>0.5</v>
      </c>
      <c r="L35" s="14" t="s">
        <v>1134</v>
      </c>
      <c r="M35" s="14" t="s">
        <v>1118</v>
      </c>
      <c r="N35" s="403">
        <v>27.167875883954299</v>
      </c>
      <c r="O35" s="403">
        <v>27.365142406411501</v>
      </c>
      <c r="P35" s="403">
        <v>27.733034413742899</v>
      </c>
      <c r="Q35" s="403">
        <v>28.382955488810701</v>
      </c>
      <c r="R35" s="403">
        <v>29.0290010639754</v>
      </c>
      <c r="S35" s="403">
        <v>29.4085435142145</v>
      </c>
      <c r="T35" s="403">
        <v>29.619730285465799</v>
      </c>
      <c r="U35" s="403">
        <v>0.62278387924422696</v>
      </c>
      <c r="V35" s="14" t="s">
        <v>1135</v>
      </c>
    </row>
    <row r="36" spans="1:22" s="17" customFormat="1" ht="15" customHeight="1">
      <c r="A36" s="7" t="s">
        <v>5911</v>
      </c>
      <c r="B36" s="12" t="s">
        <v>1106</v>
      </c>
      <c r="C36" s="13" t="s">
        <v>1130</v>
      </c>
      <c r="D36" s="14" t="s">
        <v>1131</v>
      </c>
      <c r="E36" s="14" t="s">
        <v>1133</v>
      </c>
      <c r="F36" s="14"/>
      <c r="G36" s="14">
        <v>-15.48</v>
      </c>
      <c r="H36" s="14">
        <v>6.96</v>
      </c>
      <c r="I36" s="15">
        <v>325.84819541375873</v>
      </c>
      <c r="J36" s="16">
        <v>23.07</v>
      </c>
      <c r="K36" s="16">
        <v>0.5</v>
      </c>
      <c r="L36" s="14" t="s">
        <v>1112</v>
      </c>
      <c r="M36" s="14" t="s">
        <v>1110</v>
      </c>
      <c r="N36" s="403">
        <v>22.584174454144399</v>
      </c>
      <c r="O36" s="403">
        <v>22.698885100660501</v>
      </c>
      <c r="P36" s="403">
        <v>22.929582462789501</v>
      </c>
      <c r="Q36" s="403">
        <v>23.331402964891499</v>
      </c>
      <c r="R36" s="403">
        <v>23.733055321221698</v>
      </c>
      <c r="S36" s="403">
        <v>23.968127156927501</v>
      </c>
      <c r="T36" s="403">
        <v>24.078881443922999</v>
      </c>
      <c r="U36" s="403">
        <v>0.38403729117251101</v>
      </c>
      <c r="V36" s="14" t="s">
        <v>1111</v>
      </c>
    </row>
    <row r="37" spans="1:22" s="17" customFormat="1" ht="15" customHeight="1">
      <c r="A37" s="7" t="s">
        <v>5912</v>
      </c>
      <c r="B37" s="12" t="s">
        <v>396</v>
      </c>
      <c r="C37" s="13" t="s">
        <v>1130</v>
      </c>
      <c r="D37" s="14" t="s">
        <v>1131</v>
      </c>
      <c r="E37" s="14" t="s">
        <v>1132</v>
      </c>
      <c r="F37" s="14"/>
      <c r="G37" s="14">
        <v>-15.48</v>
      </c>
      <c r="H37" s="14">
        <v>6.96</v>
      </c>
      <c r="I37" s="15">
        <v>325.89783681214419</v>
      </c>
      <c r="J37" s="18">
        <v>22.01</v>
      </c>
      <c r="K37" s="16">
        <v>0.5</v>
      </c>
      <c r="L37" s="14" t="s">
        <v>1109</v>
      </c>
      <c r="M37" s="14" t="s">
        <v>1110</v>
      </c>
      <c r="N37" s="403">
        <v>26.7926017879997</v>
      </c>
      <c r="O37" s="403">
        <v>26.979420121232302</v>
      </c>
      <c r="P37" s="403">
        <v>27.346790662715001</v>
      </c>
      <c r="Q37" s="403">
        <v>27.968384834962499</v>
      </c>
      <c r="R37" s="403">
        <v>28.589802537043798</v>
      </c>
      <c r="S37" s="403">
        <v>28.964763430384298</v>
      </c>
      <c r="T37" s="403">
        <v>29.162072078592701</v>
      </c>
      <c r="U37" s="403">
        <v>0.60164461501671995</v>
      </c>
      <c r="V37" s="14" t="s">
        <v>1136</v>
      </c>
    </row>
    <row r="38" spans="1:22" s="17" customFormat="1" ht="15" customHeight="1">
      <c r="A38" s="7" t="s">
        <v>5913</v>
      </c>
      <c r="B38" s="12" t="s">
        <v>1115</v>
      </c>
      <c r="C38" s="13" t="s">
        <v>1130</v>
      </c>
      <c r="D38" s="14" t="s">
        <v>1131</v>
      </c>
      <c r="E38" s="14" t="s">
        <v>395</v>
      </c>
      <c r="F38" s="14"/>
      <c r="G38" s="14">
        <v>-15.48</v>
      </c>
      <c r="H38" s="14">
        <v>6.96</v>
      </c>
      <c r="I38" s="15">
        <v>326.11700189753316</v>
      </c>
      <c r="J38" s="18">
        <v>22.43</v>
      </c>
      <c r="K38" s="16">
        <v>0.5</v>
      </c>
      <c r="L38" s="14" t="s">
        <v>1109</v>
      </c>
      <c r="M38" s="14" t="s">
        <v>1110</v>
      </c>
      <c r="N38" s="403">
        <v>25.263829764959802</v>
      </c>
      <c r="O38" s="403">
        <v>25.432112516964001</v>
      </c>
      <c r="P38" s="403">
        <v>25.7536489547537</v>
      </c>
      <c r="Q38" s="403">
        <v>26.291814908207598</v>
      </c>
      <c r="R38" s="403">
        <v>26.834072451637098</v>
      </c>
      <c r="S38" s="403">
        <v>27.1511004342908</v>
      </c>
      <c r="T38" s="403">
        <v>27.3165261195259</v>
      </c>
      <c r="U38" s="403">
        <v>0.52264468164442801</v>
      </c>
      <c r="V38" s="14" t="s">
        <v>1111</v>
      </c>
    </row>
    <row r="39" spans="1:22" s="17" customFormat="1" ht="15" customHeight="1">
      <c r="A39" s="7" t="s">
        <v>5914</v>
      </c>
      <c r="B39" s="12" t="s">
        <v>1115</v>
      </c>
      <c r="C39" s="13" t="s">
        <v>1130</v>
      </c>
      <c r="D39" s="14" t="s">
        <v>1131</v>
      </c>
      <c r="E39" s="14" t="s">
        <v>1133</v>
      </c>
      <c r="F39" s="14"/>
      <c r="G39" s="14">
        <v>-15.48</v>
      </c>
      <c r="H39" s="14">
        <v>6.96</v>
      </c>
      <c r="I39" s="15">
        <v>326.26693918245263</v>
      </c>
      <c r="J39" s="16">
        <v>23.2</v>
      </c>
      <c r="K39" s="16">
        <v>0.5</v>
      </c>
      <c r="L39" s="14" t="s">
        <v>1117</v>
      </c>
      <c r="M39" s="14" t="s">
        <v>1110</v>
      </c>
      <c r="N39" s="403">
        <v>22.209928926417099</v>
      </c>
      <c r="O39" s="403">
        <v>22.3222600149921</v>
      </c>
      <c r="P39" s="403">
        <v>22.536681315924799</v>
      </c>
      <c r="Q39" s="403">
        <v>22.906650134471299</v>
      </c>
      <c r="R39" s="403">
        <v>23.278276528013802</v>
      </c>
      <c r="S39" s="403">
        <v>23.503100304903398</v>
      </c>
      <c r="T39" s="403">
        <v>23.616292872528799</v>
      </c>
      <c r="U39" s="403">
        <v>0.35941882746721898</v>
      </c>
      <c r="V39" s="14" t="s">
        <v>1114</v>
      </c>
    </row>
    <row r="40" spans="1:22" s="17" customFormat="1" ht="15" customHeight="1">
      <c r="A40" s="7" t="s">
        <v>5915</v>
      </c>
      <c r="B40" s="12" t="s">
        <v>1121</v>
      </c>
      <c r="C40" s="13" t="s">
        <v>1130</v>
      </c>
      <c r="D40" s="14" t="s">
        <v>1131</v>
      </c>
      <c r="E40" s="14" t="s">
        <v>395</v>
      </c>
      <c r="F40" s="14"/>
      <c r="G40" s="14">
        <v>-15.48</v>
      </c>
      <c r="H40" s="14">
        <v>6.96</v>
      </c>
      <c r="I40" s="15">
        <v>326.39018799272287</v>
      </c>
      <c r="J40" s="16">
        <v>22.783333333333335</v>
      </c>
      <c r="K40" s="16">
        <v>0.5</v>
      </c>
      <c r="L40" s="14" t="s">
        <v>1109</v>
      </c>
      <c r="M40" s="14" t="s">
        <v>1118</v>
      </c>
      <c r="N40" s="403">
        <v>23.726617578915299</v>
      </c>
      <c r="O40" s="403">
        <v>23.8774135233013</v>
      </c>
      <c r="P40" s="403">
        <v>24.145378424179299</v>
      </c>
      <c r="Q40" s="403">
        <v>24.594202342564898</v>
      </c>
      <c r="R40" s="403">
        <v>25.044163208236402</v>
      </c>
      <c r="S40" s="403">
        <v>25.314239306056201</v>
      </c>
      <c r="T40" s="403">
        <v>25.442568016234301</v>
      </c>
      <c r="U40" s="403">
        <v>0.43560542958635101</v>
      </c>
      <c r="V40" s="14" t="s">
        <v>1122</v>
      </c>
    </row>
    <row r="41" spans="1:22" s="17" customFormat="1" ht="15" customHeight="1">
      <c r="A41" s="7" t="s">
        <v>5916</v>
      </c>
      <c r="B41" s="12" t="s">
        <v>1106</v>
      </c>
      <c r="C41" s="13" t="s">
        <v>1130</v>
      </c>
      <c r="D41" s="14" t="s">
        <v>1131</v>
      </c>
      <c r="E41" s="14" t="s">
        <v>395</v>
      </c>
      <c r="F41" s="14"/>
      <c r="G41" s="14">
        <v>-15.48</v>
      </c>
      <c r="H41" s="14">
        <v>6.96</v>
      </c>
      <c r="I41" s="15">
        <v>326.57525616698291</v>
      </c>
      <c r="J41" s="16">
        <v>22.504999999999999</v>
      </c>
      <c r="K41" s="16">
        <v>0.5</v>
      </c>
      <c r="L41" s="14" t="s">
        <v>1134</v>
      </c>
      <c r="M41" s="14" t="s">
        <v>1110</v>
      </c>
      <c r="N41" s="403">
        <v>24.882484300143499</v>
      </c>
      <c r="O41" s="403">
        <v>25.037839937474601</v>
      </c>
      <c r="P41" s="403">
        <v>25.3379234331242</v>
      </c>
      <c r="Q41" s="403">
        <v>25.8530625936876</v>
      </c>
      <c r="R41" s="403">
        <v>26.370646049894699</v>
      </c>
      <c r="S41" s="403">
        <v>26.675232714825</v>
      </c>
      <c r="T41" s="403">
        <v>26.821430646601399</v>
      </c>
      <c r="U41" s="403">
        <v>0.49787210316434199</v>
      </c>
      <c r="V41" s="14" t="s">
        <v>1135</v>
      </c>
    </row>
    <row r="42" spans="1:22" s="17" customFormat="1" ht="15" customHeight="1">
      <c r="A42" s="7" t="s">
        <v>5917</v>
      </c>
      <c r="B42" s="12" t="s">
        <v>1106</v>
      </c>
      <c r="C42" s="13" t="s">
        <v>1130</v>
      </c>
      <c r="D42" s="14" t="s">
        <v>1131</v>
      </c>
      <c r="E42" s="14" t="s">
        <v>1132</v>
      </c>
      <c r="F42" s="14"/>
      <c r="G42" s="14">
        <v>-15.48</v>
      </c>
      <c r="H42" s="14">
        <v>6.96</v>
      </c>
      <c r="I42" s="15">
        <v>326.76943170488533</v>
      </c>
      <c r="J42" s="16">
        <v>21.7</v>
      </c>
      <c r="K42" s="16">
        <v>0.5</v>
      </c>
      <c r="L42" s="14" t="s">
        <v>1112</v>
      </c>
      <c r="M42" s="14" t="s">
        <v>1113</v>
      </c>
      <c r="N42" s="403">
        <v>27.9223937213326</v>
      </c>
      <c r="O42" s="403">
        <v>28.117759576236899</v>
      </c>
      <c r="P42" s="403">
        <v>28.544589286012702</v>
      </c>
      <c r="Q42" s="403">
        <v>29.226481167642699</v>
      </c>
      <c r="R42" s="403">
        <v>29.904386076629699</v>
      </c>
      <c r="S42" s="403">
        <v>30.310396745104502</v>
      </c>
      <c r="T42" s="403">
        <v>30.520809788962801</v>
      </c>
      <c r="U42" s="403">
        <v>0.662221196501253</v>
      </c>
      <c r="V42" s="14" t="s">
        <v>1111</v>
      </c>
    </row>
    <row r="43" spans="1:22" s="17" customFormat="1" ht="15" customHeight="1">
      <c r="A43" s="7" t="s">
        <v>5918</v>
      </c>
      <c r="B43" s="12" t="s">
        <v>1106</v>
      </c>
      <c r="C43" s="13" t="s">
        <v>1130</v>
      </c>
      <c r="D43" s="14" t="s">
        <v>1131</v>
      </c>
      <c r="E43" s="14" t="s">
        <v>395</v>
      </c>
      <c r="F43" s="14"/>
      <c r="G43" s="14">
        <v>-15.48</v>
      </c>
      <c r="H43" s="14">
        <v>6.96</v>
      </c>
      <c r="I43" s="15">
        <v>327.12117647058818</v>
      </c>
      <c r="J43" s="16">
        <v>22.743333333333336</v>
      </c>
      <c r="K43" s="16">
        <v>0.5</v>
      </c>
      <c r="L43" s="14" t="s">
        <v>1134</v>
      </c>
      <c r="M43" s="14" t="s">
        <v>1110</v>
      </c>
      <c r="N43" s="403">
        <v>24.131810192050398</v>
      </c>
      <c r="O43" s="403">
        <v>24.268181693819301</v>
      </c>
      <c r="P43" s="403">
        <v>24.547926560061899</v>
      </c>
      <c r="Q43" s="403">
        <v>25.0218970459368</v>
      </c>
      <c r="R43" s="403">
        <v>25.500552213535698</v>
      </c>
      <c r="S43" s="403">
        <v>25.777077040289399</v>
      </c>
      <c r="T43" s="403">
        <v>25.914612906670701</v>
      </c>
      <c r="U43" s="403">
        <v>0.45854331411806398</v>
      </c>
      <c r="V43" s="14" t="s">
        <v>1111</v>
      </c>
    </row>
    <row r="44" spans="1:22" s="17" customFormat="1" ht="15" customHeight="1">
      <c r="A44" s="7" t="s">
        <v>5919</v>
      </c>
      <c r="B44" s="12" t="s">
        <v>1106</v>
      </c>
      <c r="C44" s="13" t="s">
        <v>1130</v>
      </c>
      <c r="D44" s="14" t="s">
        <v>1131</v>
      </c>
      <c r="E44" s="14" t="s">
        <v>1133</v>
      </c>
      <c r="F44" s="14"/>
      <c r="G44" s="14">
        <v>-15.48</v>
      </c>
      <c r="H44" s="14">
        <v>6.96</v>
      </c>
      <c r="I44" s="15">
        <v>327.17358288770055</v>
      </c>
      <c r="J44" s="16">
        <v>21.72</v>
      </c>
      <c r="K44" s="16">
        <v>0.5</v>
      </c>
      <c r="L44" s="14" t="s">
        <v>1134</v>
      </c>
      <c r="M44" s="14" t="s">
        <v>1110</v>
      </c>
      <c r="N44" s="403">
        <v>27.9486091939476</v>
      </c>
      <c r="O44" s="403">
        <v>28.154954278719401</v>
      </c>
      <c r="P44" s="403">
        <v>28.5552577848593</v>
      </c>
      <c r="Q44" s="403">
        <v>29.234670504447699</v>
      </c>
      <c r="R44" s="403">
        <v>29.9108438472282</v>
      </c>
      <c r="S44" s="403">
        <v>30.3156543972088</v>
      </c>
      <c r="T44" s="403">
        <v>30.530483914275901</v>
      </c>
      <c r="U44" s="403">
        <v>0.65853596077751597</v>
      </c>
      <c r="V44" s="14" t="s">
        <v>1111</v>
      </c>
    </row>
    <row r="45" spans="1:22" s="17" customFormat="1" ht="15" customHeight="1">
      <c r="A45" s="7" t="s">
        <v>5920</v>
      </c>
      <c r="B45" s="12" t="s">
        <v>1115</v>
      </c>
      <c r="C45" s="13" t="s">
        <v>1130</v>
      </c>
      <c r="D45" s="14" t="s">
        <v>1131</v>
      </c>
      <c r="E45" s="14" t="s">
        <v>1132</v>
      </c>
      <c r="F45" s="14"/>
      <c r="G45" s="14">
        <v>-15.48</v>
      </c>
      <c r="H45" s="14">
        <v>6.96</v>
      </c>
      <c r="I45" s="15">
        <v>327.24844919786096</v>
      </c>
      <c r="J45" s="16">
        <v>21.9</v>
      </c>
      <c r="K45" s="16">
        <v>0.5</v>
      </c>
      <c r="L45" s="14" t="s">
        <v>1109</v>
      </c>
      <c r="M45" s="14" t="s">
        <v>1113</v>
      </c>
      <c r="N45" s="403">
        <v>27.180435977144501</v>
      </c>
      <c r="O45" s="403">
        <v>27.379818106177201</v>
      </c>
      <c r="P45" s="403">
        <v>27.759489054015699</v>
      </c>
      <c r="Q45" s="403">
        <v>28.391217982172499</v>
      </c>
      <c r="R45" s="403">
        <v>29.019409611796899</v>
      </c>
      <c r="S45" s="403">
        <v>29.397664431580399</v>
      </c>
      <c r="T45" s="403">
        <v>29.596273537404102</v>
      </c>
      <c r="U45" s="403">
        <v>0.61597989910115702</v>
      </c>
      <c r="V45" s="14" t="s">
        <v>1135</v>
      </c>
    </row>
    <row r="46" spans="1:22" s="17" customFormat="1" ht="15" customHeight="1">
      <c r="A46" s="7" t="s">
        <v>5921</v>
      </c>
      <c r="B46" s="12" t="s">
        <v>396</v>
      </c>
      <c r="C46" s="13" t="s">
        <v>1130</v>
      </c>
      <c r="D46" s="14" t="s">
        <v>1131</v>
      </c>
      <c r="E46" s="14" t="s">
        <v>395</v>
      </c>
      <c r="F46" s="14"/>
      <c r="G46" s="14">
        <v>-15.48</v>
      </c>
      <c r="H46" s="14">
        <v>6.96</v>
      </c>
      <c r="I46" s="15">
        <v>327.36823529411765</v>
      </c>
      <c r="J46" s="16">
        <v>20.75</v>
      </c>
      <c r="K46" s="16">
        <v>0.5</v>
      </c>
      <c r="L46" s="14" t="s">
        <v>1109</v>
      </c>
      <c r="M46" s="14" t="s">
        <v>1118</v>
      </c>
      <c r="N46" s="403">
        <v>31.403807767589601</v>
      </c>
      <c r="O46" s="403">
        <v>31.671302968670201</v>
      </c>
      <c r="P46" s="403">
        <v>32.165104744845202</v>
      </c>
      <c r="Q46" s="403">
        <v>33.032908883043</v>
      </c>
      <c r="R46" s="403">
        <v>33.907327227631498</v>
      </c>
      <c r="S46" s="403">
        <v>34.408206192487498</v>
      </c>
      <c r="T46" s="403">
        <v>34.671625276430298</v>
      </c>
      <c r="U46" s="403">
        <v>0.83700770243439504</v>
      </c>
      <c r="V46" s="14" t="s">
        <v>1111</v>
      </c>
    </row>
    <row r="47" spans="1:22" s="17" customFormat="1" ht="15" customHeight="1">
      <c r="A47" s="7" t="s">
        <v>5922</v>
      </c>
      <c r="B47" s="12" t="s">
        <v>1106</v>
      </c>
      <c r="C47" s="13" t="s">
        <v>1130</v>
      </c>
      <c r="D47" s="14" t="s">
        <v>1131</v>
      </c>
      <c r="E47" s="14" t="s">
        <v>1137</v>
      </c>
      <c r="F47" s="14"/>
      <c r="G47" s="14">
        <v>-15.48</v>
      </c>
      <c r="H47" s="14">
        <v>6.96</v>
      </c>
      <c r="I47" s="15">
        <v>327.4917647058823</v>
      </c>
      <c r="J47" s="16">
        <v>22.43</v>
      </c>
      <c r="K47" s="16">
        <v>0.5</v>
      </c>
      <c r="L47" s="14" t="s">
        <v>1109</v>
      </c>
      <c r="M47" s="14" t="s">
        <v>1110</v>
      </c>
      <c r="N47" s="403">
        <v>25.258602482118899</v>
      </c>
      <c r="O47" s="403">
        <v>25.4270139094642</v>
      </c>
      <c r="P47" s="403">
        <v>25.742436112357598</v>
      </c>
      <c r="Q47" s="403">
        <v>26.2784505584358</v>
      </c>
      <c r="R47" s="403">
        <v>26.813056471976001</v>
      </c>
      <c r="S47" s="403">
        <v>27.123623215110999</v>
      </c>
      <c r="T47" s="403">
        <v>27.2724384552799</v>
      </c>
      <c r="U47" s="403">
        <v>0.51735888456034995</v>
      </c>
      <c r="V47" s="14" t="s">
        <v>1135</v>
      </c>
    </row>
    <row r="48" spans="1:22" s="17" customFormat="1" ht="15" customHeight="1">
      <c r="A48" s="7" t="s">
        <v>5923</v>
      </c>
      <c r="B48" s="12" t="s">
        <v>396</v>
      </c>
      <c r="C48" s="13" t="s">
        <v>1130</v>
      </c>
      <c r="D48" s="14" t="s">
        <v>1131</v>
      </c>
      <c r="E48" s="14" t="s">
        <v>1133</v>
      </c>
      <c r="F48" s="14"/>
      <c r="G48" s="14">
        <v>-15.48</v>
      </c>
      <c r="H48" s="14">
        <v>6.96</v>
      </c>
      <c r="I48" s="15">
        <v>327.51048128342239</v>
      </c>
      <c r="J48" s="16">
        <v>20.633333333333333</v>
      </c>
      <c r="K48" s="16">
        <v>0.5</v>
      </c>
      <c r="L48" s="14" t="s">
        <v>1134</v>
      </c>
      <c r="M48" s="14" t="s">
        <v>1110</v>
      </c>
      <c r="N48" s="403">
        <v>32.135859755216103</v>
      </c>
      <c r="O48" s="403">
        <v>32.417387995932401</v>
      </c>
      <c r="P48" s="403">
        <v>32.9489493026201</v>
      </c>
      <c r="Q48" s="403">
        <v>33.867164967819797</v>
      </c>
      <c r="R48" s="403">
        <v>34.778849646255303</v>
      </c>
      <c r="S48" s="403">
        <v>35.3263888315442</v>
      </c>
      <c r="T48" s="403">
        <v>35.601926432341102</v>
      </c>
      <c r="U48" s="403">
        <v>0.88699341855084901</v>
      </c>
      <c r="V48" s="14" t="s">
        <v>1135</v>
      </c>
    </row>
    <row r="49" spans="1:22" s="17" customFormat="1" ht="15" customHeight="1">
      <c r="A49" s="7" t="s">
        <v>5924</v>
      </c>
      <c r="B49" s="12" t="s">
        <v>1106</v>
      </c>
      <c r="C49" s="13" t="s">
        <v>1130</v>
      </c>
      <c r="D49" s="14" t="s">
        <v>1131</v>
      </c>
      <c r="E49" s="14" t="s">
        <v>1133</v>
      </c>
      <c r="F49" s="14"/>
      <c r="G49" s="14">
        <v>-15.48</v>
      </c>
      <c r="H49" s="14">
        <v>6.96</v>
      </c>
      <c r="I49" s="15">
        <v>327.59231190150479</v>
      </c>
      <c r="J49" s="16">
        <v>22.166666666666664</v>
      </c>
      <c r="K49" s="16">
        <v>0.5</v>
      </c>
      <c r="L49" s="14" t="s">
        <v>1134</v>
      </c>
      <c r="M49" s="14" t="s">
        <v>1110</v>
      </c>
      <c r="N49" s="403">
        <v>26.022227749702701</v>
      </c>
      <c r="O49" s="403">
        <v>26.202503793555401</v>
      </c>
      <c r="P49" s="403">
        <v>26.5549359155575</v>
      </c>
      <c r="Q49" s="403">
        <v>27.1240626856628</v>
      </c>
      <c r="R49" s="403">
        <v>27.695890454140599</v>
      </c>
      <c r="S49" s="403">
        <v>28.038640062979798</v>
      </c>
      <c r="T49" s="403">
        <v>28.204949266465601</v>
      </c>
      <c r="U49" s="403">
        <v>0.55822281787921901</v>
      </c>
      <c r="V49" s="14" t="s">
        <v>1111</v>
      </c>
    </row>
    <row r="50" spans="1:22" s="17" customFormat="1" ht="15" customHeight="1">
      <c r="A50" s="7" t="s">
        <v>5925</v>
      </c>
      <c r="B50" s="12" t="s">
        <v>1106</v>
      </c>
      <c r="C50" s="13" t="s">
        <v>1130</v>
      </c>
      <c r="D50" s="14" t="s">
        <v>1131</v>
      </c>
      <c r="E50" s="14" t="s">
        <v>1133</v>
      </c>
      <c r="F50" s="14"/>
      <c r="G50" s="14">
        <v>-15.48</v>
      </c>
      <c r="H50" s="14">
        <v>6.96</v>
      </c>
      <c r="I50" s="15">
        <v>327.61529411764701</v>
      </c>
      <c r="J50" s="16">
        <v>21.29</v>
      </c>
      <c r="K50" s="16">
        <v>0.5</v>
      </c>
      <c r="L50" s="14" t="s">
        <v>1109</v>
      </c>
      <c r="M50" s="14" t="s">
        <v>1110</v>
      </c>
      <c r="N50" s="403">
        <v>29.466475433788201</v>
      </c>
      <c r="O50" s="403">
        <v>29.696546522735801</v>
      </c>
      <c r="P50" s="403">
        <v>30.161365514025398</v>
      </c>
      <c r="Q50" s="403">
        <v>30.923258126734801</v>
      </c>
      <c r="R50" s="403">
        <v>31.697944895845001</v>
      </c>
      <c r="S50" s="403">
        <v>32.135672971066903</v>
      </c>
      <c r="T50" s="403">
        <v>32.359522439129599</v>
      </c>
      <c r="U50" s="403">
        <v>0.74133429606750501</v>
      </c>
      <c r="V50" s="14" t="s">
        <v>1135</v>
      </c>
    </row>
    <row r="51" spans="1:22" s="17" customFormat="1" ht="15" customHeight="1">
      <c r="A51" s="7" t="s">
        <v>5926</v>
      </c>
      <c r="B51" s="12" t="s">
        <v>1106</v>
      </c>
      <c r="C51" s="13" t="s">
        <v>1130</v>
      </c>
      <c r="D51" s="14" t="s">
        <v>1131</v>
      </c>
      <c r="E51" s="14" t="s">
        <v>1133</v>
      </c>
      <c r="F51" s="14"/>
      <c r="G51" s="14">
        <v>-15.48</v>
      </c>
      <c r="H51" s="14">
        <v>6.96</v>
      </c>
      <c r="I51" s="15">
        <v>327.74066725197542</v>
      </c>
      <c r="J51" s="18">
        <v>23.136666666666667</v>
      </c>
      <c r="K51" s="16">
        <v>0.5</v>
      </c>
      <c r="L51" s="14" t="s">
        <v>1138</v>
      </c>
      <c r="M51" s="14" t="s">
        <v>1110</v>
      </c>
      <c r="N51" s="403">
        <v>22.5673567985543</v>
      </c>
      <c r="O51" s="403">
        <v>22.691391599629799</v>
      </c>
      <c r="P51" s="403">
        <v>22.931741866114301</v>
      </c>
      <c r="Q51" s="403">
        <v>23.324132147548799</v>
      </c>
      <c r="R51" s="403">
        <v>23.724490475743899</v>
      </c>
      <c r="S51" s="403">
        <v>23.958275545839001</v>
      </c>
      <c r="T51" s="403">
        <v>24.0724339183189</v>
      </c>
      <c r="U51" s="403">
        <v>0.38251410657768198</v>
      </c>
      <c r="V51" s="14" t="s">
        <v>1111</v>
      </c>
    </row>
    <row r="52" spans="1:22" s="17" customFormat="1" ht="15" customHeight="1">
      <c r="A52" s="7" t="s">
        <v>5927</v>
      </c>
      <c r="B52" s="12" t="s">
        <v>1139</v>
      </c>
      <c r="C52" s="13" t="s">
        <v>1130</v>
      </c>
      <c r="D52" s="14" t="s">
        <v>1131</v>
      </c>
      <c r="E52" s="14" t="s">
        <v>1132</v>
      </c>
      <c r="F52" s="14"/>
      <c r="G52" s="14">
        <v>-15.48</v>
      </c>
      <c r="H52" s="14">
        <v>6.96</v>
      </c>
      <c r="I52" s="15">
        <v>327.99450068399449</v>
      </c>
      <c r="J52" s="16">
        <v>21.98</v>
      </c>
      <c r="K52" s="16">
        <v>0.5</v>
      </c>
      <c r="L52" s="14" t="s">
        <v>1112</v>
      </c>
      <c r="M52" s="14" t="s">
        <v>1113</v>
      </c>
      <c r="N52" s="403">
        <v>26.804696392225502</v>
      </c>
      <c r="O52" s="403">
        <v>26.996610701052699</v>
      </c>
      <c r="P52" s="403">
        <v>27.342917740283401</v>
      </c>
      <c r="Q52" s="403">
        <v>27.967190775247701</v>
      </c>
      <c r="R52" s="403">
        <v>28.590337153917599</v>
      </c>
      <c r="S52" s="403">
        <v>28.9461762640133</v>
      </c>
      <c r="T52" s="403">
        <v>29.134023675392701</v>
      </c>
      <c r="U52" s="403">
        <v>0.59828172304669203</v>
      </c>
      <c r="V52" s="14" t="s">
        <v>1135</v>
      </c>
    </row>
    <row r="53" spans="1:22" s="17" customFormat="1" ht="15" customHeight="1">
      <c r="A53" s="7" t="s">
        <v>5928</v>
      </c>
      <c r="B53" s="12" t="s">
        <v>1115</v>
      </c>
      <c r="C53" s="13" t="s">
        <v>1130</v>
      </c>
      <c r="D53" s="14" t="s">
        <v>1131</v>
      </c>
      <c r="E53" s="14" t="s">
        <v>1140</v>
      </c>
      <c r="F53" s="14"/>
      <c r="G53" s="14">
        <v>-15.48</v>
      </c>
      <c r="H53" s="14">
        <v>6.96</v>
      </c>
      <c r="I53" s="15">
        <v>328.10941176470584</v>
      </c>
      <c r="J53" s="16">
        <v>20.82</v>
      </c>
      <c r="K53" s="16">
        <v>0</v>
      </c>
      <c r="L53" s="14" t="s">
        <v>1134</v>
      </c>
      <c r="M53" s="14" t="s">
        <v>1129</v>
      </c>
      <c r="N53" s="403">
        <v>29.459581967799402</v>
      </c>
      <c r="O53" s="403">
        <v>29.709758889741799</v>
      </c>
      <c r="P53" s="403">
        <v>30.163532938542001</v>
      </c>
      <c r="Q53" s="403">
        <v>30.927454356515099</v>
      </c>
      <c r="R53" s="403">
        <v>31.690725853152198</v>
      </c>
      <c r="S53" s="403">
        <v>32.147305278510999</v>
      </c>
      <c r="T53" s="403">
        <v>32.364982404156201</v>
      </c>
      <c r="U53" s="403">
        <v>0.73946329988556303</v>
      </c>
      <c r="V53" s="14" t="s">
        <v>1135</v>
      </c>
    </row>
    <row r="54" spans="1:22" s="17" customFormat="1" ht="15" customHeight="1">
      <c r="A54" s="7" t="s">
        <v>5929</v>
      </c>
      <c r="B54" s="12" t="s">
        <v>1106</v>
      </c>
      <c r="C54" s="13" t="s">
        <v>1130</v>
      </c>
      <c r="D54" s="14" t="s">
        <v>1131</v>
      </c>
      <c r="E54" s="14" t="s">
        <v>1132</v>
      </c>
      <c r="F54" s="14"/>
      <c r="G54" s="14">
        <v>-15.48</v>
      </c>
      <c r="H54" s="14">
        <v>6.96</v>
      </c>
      <c r="I54" s="15">
        <v>328.50470588235288</v>
      </c>
      <c r="J54" s="16">
        <v>21.903333333333329</v>
      </c>
      <c r="K54" s="16">
        <v>0</v>
      </c>
      <c r="L54" s="14" t="s">
        <v>1138</v>
      </c>
      <c r="M54" s="14" t="s">
        <v>1110</v>
      </c>
      <c r="N54" s="403">
        <v>25.250268371498699</v>
      </c>
      <c r="O54" s="403">
        <v>25.425475787033101</v>
      </c>
      <c r="P54" s="403">
        <v>25.745044421043399</v>
      </c>
      <c r="Q54" s="403">
        <v>26.281579352935001</v>
      </c>
      <c r="R54" s="403">
        <v>26.820957060319699</v>
      </c>
      <c r="S54" s="403">
        <v>27.1391348011399</v>
      </c>
      <c r="T54" s="403">
        <v>27.2993846043186</v>
      </c>
      <c r="U54" s="403">
        <v>0.52010083770682203</v>
      </c>
      <c r="V54" s="14" t="s">
        <v>1111</v>
      </c>
    </row>
    <row r="55" spans="1:22" s="17" customFormat="1" ht="15" customHeight="1">
      <c r="A55" s="7" t="s">
        <v>5930</v>
      </c>
      <c r="B55" s="12" t="s">
        <v>1139</v>
      </c>
      <c r="C55" s="13" t="s">
        <v>1130</v>
      </c>
      <c r="D55" s="14" t="s">
        <v>1131</v>
      </c>
      <c r="E55" s="14" t="s">
        <v>395</v>
      </c>
      <c r="F55" s="14"/>
      <c r="G55" s="14">
        <v>-15.48</v>
      </c>
      <c r="H55" s="14">
        <v>6.96</v>
      </c>
      <c r="I55" s="157">
        <v>328.85356484762576</v>
      </c>
      <c r="J55" s="158">
        <v>21.596666666666664</v>
      </c>
      <c r="K55" s="16">
        <v>0</v>
      </c>
      <c r="L55" s="14" t="s">
        <v>1109</v>
      </c>
      <c r="M55" s="14" t="s">
        <v>1118</v>
      </c>
      <c r="N55" s="403">
        <v>26.4162360294129</v>
      </c>
      <c r="O55" s="403">
        <v>26.581167246310301</v>
      </c>
      <c r="P55" s="403">
        <v>26.952805469392601</v>
      </c>
      <c r="Q55" s="403">
        <v>27.5445457228872</v>
      </c>
      <c r="R55" s="403">
        <v>28.1515973487375</v>
      </c>
      <c r="S55" s="403">
        <v>28.4770963893871</v>
      </c>
      <c r="T55" s="403">
        <v>28.654352535483699</v>
      </c>
      <c r="U55" s="403">
        <v>0.57659460878706004</v>
      </c>
      <c r="V55" s="14" t="s">
        <v>1111</v>
      </c>
    </row>
    <row r="56" spans="1:22" s="17" customFormat="1" ht="15" customHeight="1">
      <c r="A56" s="7" t="s">
        <v>5931</v>
      </c>
      <c r="B56" s="12" t="s">
        <v>1141</v>
      </c>
      <c r="C56" s="13" t="s">
        <v>1130</v>
      </c>
      <c r="D56" s="14" t="s">
        <v>1131</v>
      </c>
      <c r="E56" s="14" t="s">
        <v>1133</v>
      </c>
      <c r="F56" s="14"/>
      <c r="G56" s="14">
        <v>-15.48</v>
      </c>
      <c r="H56" s="14">
        <v>6.96</v>
      </c>
      <c r="I56" s="15">
        <v>329.13882352941175</v>
      </c>
      <c r="J56" s="16">
        <v>19.975000000000001</v>
      </c>
      <c r="K56" s="16">
        <v>0</v>
      </c>
      <c r="L56" s="14" t="s">
        <v>1134</v>
      </c>
      <c r="M56" s="14" t="s">
        <v>1118</v>
      </c>
      <c r="N56" s="403">
        <v>32.561559112636402</v>
      </c>
      <c r="O56" s="403">
        <v>32.812856761759697</v>
      </c>
      <c r="P56" s="403">
        <v>33.371598319620503</v>
      </c>
      <c r="Q56" s="403">
        <v>34.297364843604697</v>
      </c>
      <c r="R56" s="403">
        <v>35.216788923218097</v>
      </c>
      <c r="S56" s="403">
        <v>35.7839096222759</v>
      </c>
      <c r="T56" s="403">
        <v>36.076706398862299</v>
      </c>
      <c r="U56" s="403">
        <v>0.89991321303912697</v>
      </c>
      <c r="V56" s="14" t="s">
        <v>1142</v>
      </c>
    </row>
    <row r="57" spans="1:22" s="17" customFormat="1" ht="15" customHeight="1">
      <c r="A57" s="7" t="s">
        <v>5932</v>
      </c>
      <c r="B57" s="12" t="s">
        <v>396</v>
      </c>
      <c r="C57" s="13" t="s">
        <v>1130</v>
      </c>
      <c r="D57" s="14" t="s">
        <v>1131</v>
      </c>
      <c r="E57" s="14" t="s">
        <v>1132</v>
      </c>
      <c r="F57" s="14"/>
      <c r="G57" s="14">
        <v>-15.48</v>
      </c>
      <c r="H57" s="14">
        <v>6.96</v>
      </c>
      <c r="I57" s="15">
        <v>330.85992204110556</v>
      </c>
      <c r="J57" s="16">
        <v>21.47</v>
      </c>
      <c r="K57" s="16">
        <v>0</v>
      </c>
      <c r="L57" s="14" t="s">
        <v>1117</v>
      </c>
      <c r="M57" s="14" t="s">
        <v>1143</v>
      </c>
      <c r="N57" s="403">
        <v>26.788200319359699</v>
      </c>
      <c r="O57" s="403">
        <v>26.980682848452901</v>
      </c>
      <c r="P57" s="403">
        <v>27.357067198666702</v>
      </c>
      <c r="Q57" s="403">
        <v>27.983630153333099</v>
      </c>
      <c r="R57" s="403">
        <v>28.610040422015899</v>
      </c>
      <c r="S57" s="403">
        <v>28.977414798873301</v>
      </c>
      <c r="T57" s="403">
        <v>29.156368866717401</v>
      </c>
      <c r="U57" s="403">
        <v>0.60364733856189501</v>
      </c>
      <c r="V57" s="14" t="s">
        <v>1142</v>
      </c>
    </row>
    <row r="58" spans="1:22" s="17" customFormat="1" ht="15" customHeight="1">
      <c r="A58" s="7" t="s">
        <v>5933</v>
      </c>
      <c r="B58" s="12" t="s">
        <v>1144</v>
      </c>
      <c r="C58" s="13" t="s">
        <v>1145</v>
      </c>
      <c r="D58" s="14" t="s">
        <v>1131</v>
      </c>
      <c r="E58" s="14" t="s">
        <v>1140</v>
      </c>
      <c r="F58" s="14"/>
      <c r="G58" s="14">
        <v>-15.48</v>
      </c>
      <c r="H58" s="14">
        <v>6.96</v>
      </c>
      <c r="I58" s="15">
        <v>334.09420196409081</v>
      </c>
      <c r="J58" s="18">
        <v>21.29</v>
      </c>
      <c r="K58" s="16">
        <v>0</v>
      </c>
      <c r="L58" s="14" t="s">
        <v>1138</v>
      </c>
      <c r="M58" s="14" t="s">
        <v>1110</v>
      </c>
      <c r="N58" s="403">
        <v>27.582849485612101</v>
      </c>
      <c r="O58" s="403">
        <v>27.781574605316699</v>
      </c>
      <c r="P58" s="403">
        <v>28.170115251766902</v>
      </c>
      <c r="Q58" s="403">
        <v>28.819804512089</v>
      </c>
      <c r="R58" s="403">
        <v>29.477677823739</v>
      </c>
      <c r="S58" s="403">
        <v>29.868272387665499</v>
      </c>
      <c r="T58" s="403">
        <v>30.0753444611323</v>
      </c>
      <c r="U58" s="403">
        <v>0.63314366432566904</v>
      </c>
      <c r="V58" s="14" t="s">
        <v>1135</v>
      </c>
    </row>
    <row r="59" spans="1:22" s="17" customFormat="1" ht="15" customHeight="1">
      <c r="A59" s="7" t="s">
        <v>5934</v>
      </c>
      <c r="B59" s="12" t="s">
        <v>1115</v>
      </c>
      <c r="C59" s="13" t="s">
        <v>1146</v>
      </c>
      <c r="D59" s="14" t="s">
        <v>1131</v>
      </c>
      <c r="E59" s="14" t="s">
        <v>1133</v>
      </c>
      <c r="F59" s="14"/>
      <c r="G59" s="14">
        <v>-15.48</v>
      </c>
      <c r="H59" s="14">
        <v>6.96</v>
      </c>
      <c r="I59" s="15">
        <v>334.2477581589128</v>
      </c>
      <c r="J59" s="18">
        <v>20.85</v>
      </c>
      <c r="K59" s="16">
        <v>0</v>
      </c>
      <c r="L59" s="14" t="s">
        <v>1112</v>
      </c>
      <c r="M59" s="14" t="s">
        <v>1128</v>
      </c>
      <c r="N59" s="403">
        <v>29.0877995587641</v>
      </c>
      <c r="O59" s="403">
        <v>29.315619620004401</v>
      </c>
      <c r="P59" s="403">
        <v>29.737223379770999</v>
      </c>
      <c r="Q59" s="403">
        <v>30.493176458234402</v>
      </c>
      <c r="R59" s="403">
        <v>31.251538851265401</v>
      </c>
      <c r="S59" s="403">
        <v>31.6900571952334</v>
      </c>
      <c r="T59" s="403">
        <v>31.915852458838199</v>
      </c>
      <c r="U59" s="403">
        <v>0.72613735125850298</v>
      </c>
      <c r="V59" s="14" t="s">
        <v>1135</v>
      </c>
    </row>
    <row r="60" spans="1:22" s="17" customFormat="1" ht="15" customHeight="1">
      <c r="A60" s="7" t="s">
        <v>5935</v>
      </c>
      <c r="B60" s="12" t="s">
        <v>1144</v>
      </c>
      <c r="C60" s="13" t="s">
        <v>1145</v>
      </c>
      <c r="D60" s="14" t="s">
        <v>1131</v>
      </c>
      <c r="E60" s="14" t="s">
        <v>1133</v>
      </c>
      <c r="F60" s="14"/>
      <c r="G60" s="14">
        <v>-15.48</v>
      </c>
      <c r="H60" s="14">
        <v>6.96</v>
      </c>
      <c r="I60" s="15">
        <v>334.51690290574055</v>
      </c>
      <c r="J60" s="16">
        <v>21.056666666666668</v>
      </c>
      <c r="K60" s="16">
        <v>0</v>
      </c>
      <c r="L60" s="14" t="s">
        <v>1117</v>
      </c>
      <c r="M60" s="14" t="s">
        <v>1147</v>
      </c>
      <c r="N60" s="403">
        <v>28.261001793006798</v>
      </c>
      <c r="O60" s="403">
        <v>28.529674219411799</v>
      </c>
      <c r="P60" s="403">
        <v>28.939509356627099</v>
      </c>
      <c r="Q60" s="403">
        <v>29.650889551971101</v>
      </c>
      <c r="R60" s="403">
        <v>30.3698870259709</v>
      </c>
      <c r="S60" s="403">
        <v>30.7708428017758</v>
      </c>
      <c r="T60" s="403">
        <v>30.998238450548701</v>
      </c>
      <c r="U60" s="403">
        <v>0.69002929061345697</v>
      </c>
      <c r="V60" s="14" t="s">
        <v>1142</v>
      </c>
    </row>
    <row r="61" spans="1:22" s="17" customFormat="1" ht="15" customHeight="1">
      <c r="A61" s="7" t="s">
        <v>5936</v>
      </c>
      <c r="B61" s="12" t="s">
        <v>1115</v>
      </c>
      <c r="C61" s="13" t="s">
        <v>1146</v>
      </c>
      <c r="D61" s="14" t="s">
        <v>1131</v>
      </c>
      <c r="E61" s="14" t="s">
        <v>1140</v>
      </c>
      <c r="F61" s="14"/>
      <c r="G61" s="14">
        <v>-15.48</v>
      </c>
      <c r="H61" s="14">
        <v>6.96</v>
      </c>
      <c r="I61" s="15">
        <v>335.5305429864253</v>
      </c>
      <c r="J61" s="16">
        <v>20.594999999999999</v>
      </c>
      <c r="K61" s="16">
        <v>0</v>
      </c>
      <c r="L61" s="14" t="s">
        <v>1138</v>
      </c>
      <c r="M61" s="14" t="s">
        <v>1143</v>
      </c>
      <c r="N61" s="403">
        <v>30.237262563733299</v>
      </c>
      <c r="O61" s="403">
        <v>30.504677994739001</v>
      </c>
      <c r="P61" s="403">
        <v>30.9653164856195</v>
      </c>
      <c r="Q61" s="403">
        <v>31.766449138912598</v>
      </c>
      <c r="R61" s="403">
        <v>32.5672788067981</v>
      </c>
      <c r="S61" s="403">
        <v>33.058339978252299</v>
      </c>
      <c r="T61" s="403">
        <v>33.309888759501099</v>
      </c>
      <c r="U61" s="403">
        <v>0.77546745888183</v>
      </c>
      <c r="V61" s="14" t="s">
        <v>1135</v>
      </c>
    </row>
    <row r="62" spans="1:22" s="17" customFormat="1" ht="15" customHeight="1">
      <c r="A62" s="7" t="s">
        <v>5937</v>
      </c>
      <c r="B62" s="12" t="s">
        <v>396</v>
      </c>
      <c r="C62" s="13" t="s">
        <v>1146</v>
      </c>
      <c r="D62" s="14" t="s">
        <v>1131</v>
      </c>
      <c r="E62" s="14" t="s">
        <v>1137</v>
      </c>
      <c r="F62" s="14"/>
      <c r="G62" s="14">
        <v>-15.48</v>
      </c>
      <c r="H62" s="14">
        <v>6.96</v>
      </c>
      <c r="I62" s="15">
        <v>336.9548901488306</v>
      </c>
      <c r="J62" s="16">
        <v>21.806666666666672</v>
      </c>
      <c r="K62" s="16">
        <v>0</v>
      </c>
      <c r="L62" s="14" t="s">
        <v>1127</v>
      </c>
      <c r="M62" s="14" t="s">
        <v>1110</v>
      </c>
      <c r="N62" s="403">
        <v>25.649218228851499</v>
      </c>
      <c r="O62" s="403">
        <v>25.833634956232501</v>
      </c>
      <c r="P62" s="403">
        <v>26.152721210682301</v>
      </c>
      <c r="Q62" s="403">
        <v>26.709445736973802</v>
      </c>
      <c r="R62" s="403">
        <v>27.266157888530401</v>
      </c>
      <c r="S62" s="403">
        <v>27.5824489166414</v>
      </c>
      <c r="T62" s="403">
        <v>27.7634864215613</v>
      </c>
      <c r="U62" s="403">
        <v>0.53638281150671197</v>
      </c>
      <c r="V62" s="14" t="s">
        <v>1135</v>
      </c>
    </row>
    <row r="63" spans="1:22" s="17" customFormat="1" ht="15" customHeight="1">
      <c r="A63" s="7" t="s">
        <v>5938</v>
      </c>
      <c r="B63" s="12" t="s">
        <v>1144</v>
      </c>
      <c r="C63" s="13" t="s">
        <v>1148</v>
      </c>
      <c r="D63" s="14" t="s">
        <v>1131</v>
      </c>
      <c r="E63" s="14" t="s">
        <v>1132</v>
      </c>
      <c r="F63" s="14"/>
      <c r="G63" s="14">
        <v>-15.48</v>
      </c>
      <c r="H63" s="14">
        <v>6.96</v>
      </c>
      <c r="I63" s="15">
        <v>339.63667611622964</v>
      </c>
      <c r="J63" s="16">
        <v>20.86</v>
      </c>
      <c r="K63" s="16">
        <v>0</v>
      </c>
      <c r="L63" s="14" t="s">
        <v>1138</v>
      </c>
      <c r="M63" s="14" t="s">
        <v>1118</v>
      </c>
      <c r="N63" s="403">
        <v>29.136804338528101</v>
      </c>
      <c r="O63" s="403">
        <v>29.341264576946799</v>
      </c>
      <c r="P63" s="403">
        <v>29.765939703838399</v>
      </c>
      <c r="Q63" s="403">
        <v>30.509958672168601</v>
      </c>
      <c r="R63" s="403">
        <v>31.259619595980801</v>
      </c>
      <c r="S63" s="403">
        <v>31.687953400125</v>
      </c>
      <c r="T63" s="403">
        <v>31.886884509905201</v>
      </c>
      <c r="U63" s="403">
        <v>0.71048933446481199</v>
      </c>
      <c r="V63" s="14" t="s">
        <v>1135</v>
      </c>
    </row>
    <row r="64" spans="1:22" s="17" customFormat="1" ht="15" customHeight="1">
      <c r="A64" s="7" t="s">
        <v>5939</v>
      </c>
      <c r="B64" s="12" t="s">
        <v>1115</v>
      </c>
      <c r="C64" s="13" t="s">
        <v>1149</v>
      </c>
      <c r="D64" s="14" t="s">
        <v>1131</v>
      </c>
      <c r="E64" s="14" t="s">
        <v>1133</v>
      </c>
      <c r="F64" s="14"/>
      <c r="G64" s="14">
        <v>-15.48</v>
      </c>
      <c r="H64" s="14">
        <v>6.96</v>
      </c>
      <c r="I64" s="157">
        <v>344.46245674740487</v>
      </c>
      <c r="J64" s="158">
        <v>20.706666666666667</v>
      </c>
      <c r="K64" s="16">
        <v>0</v>
      </c>
      <c r="L64" s="14" t="s">
        <v>1109</v>
      </c>
      <c r="M64" s="14" t="s">
        <v>1118</v>
      </c>
      <c r="N64" s="403">
        <v>29.872319799822101</v>
      </c>
      <c r="O64" s="403">
        <v>30.090318695512298</v>
      </c>
      <c r="P64" s="403">
        <v>30.549472435789198</v>
      </c>
      <c r="Q64" s="403">
        <v>31.343430237053301</v>
      </c>
      <c r="R64" s="403">
        <v>32.145922979286702</v>
      </c>
      <c r="S64" s="403">
        <v>32.604795937919803</v>
      </c>
      <c r="T64" s="403">
        <v>32.8367798743921</v>
      </c>
      <c r="U64" s="403">
        <v>0.76217141266812005</v>
      </c>
      <c r="V64" s="14" t="s">
        <v>1136</v>
      </c>
    </row>
    <row r="65" spans="1:22" s="17" customFormat="1" ht="15" customHeight="1">
      <c r="A65" s="7" t="s">
        <v>5940</v>
      </c>
      <c r="B65" s="12" t="s">
        <v>1115</v>
      </c>
      <c r="C65" s="13" t="s">
        <v>1146</v>
      </c>
      <c r="D65" s="14" t="s">
        <v>1131</v>
      </c>
      <c r="E65" s="14" t="s">
        <v>395</v>
      </c>
      <c r="F65" s="14"/>
      <c r="G65" s="14">
        <v>-15.48</v>
      </c>
      <c r="H65" s="14">
        <v>6.96</v>
      </c>
      <c r="I65" s="15">
        <v>344.87834868887313</v>
      </c>
      <c r="J65" s="16">
        <v>21.46</v>
      </c>
      <c r="K65" s="16">
        <v>0</v>
      </c>
      <c r="L65" s="14" t="s">
        <v>1109</v>
      </c>
      <c r="M65" s="14" t="s">
        <v>1110</v>
      </c>
      <c r="N65" s="403">
        <v>26.788226879825402</v>
      </c>
      <c r="O65" s="403">
        <v>26.981600997286002</v>
      </c>
      <c r="P65" s="403">
        <v>27.347598284684199</v>
      </c>
      <c r="Q65" s="403">
        <v>27.966906779875099</v>
      </c>
      <c r="R65" s="403">
        <v>28.600119448911901</v>
      </c>
      <c r="S65" s="403">
        <v>28.954574637572598</v>
      </c>
      <c r="T65" s="403">
        <v>29.148616539188598</v>
      </c>
      <c r="U65" s="403">
        <v>0.60103983708602304</v>
      </c>
      <c r="V65" s="14" t="s">
        <v>1114</v>
      </c>
    </row>
    <row r="66" spans="1:22" s="17" customFormat="1" ht="15" customHeight="1">
      <c r="A66" s="7" t="s">
        <v>5941</v>
      </c>
      <c r="B66" s="12" t="s">
        <v>1115</v>
      </c>
      <c r="C66" s="13" t="s">
        <v>1146</v>
      </c>
      <c r="D66" s="14" t="s">
        <v>394</v>
      </c>
      <c r="E66" s="14" t="s">
        <v>1137</v>
      </c>
      <c r="F66" s="14"/>
      <c r="G66" s="14">
        <v>-20.94</v>
      </c>
      <c r="H66" s="14">
        <v>12.65</v>
      </c>
      <c r="I66" s="15">
        <v>345.92058823529413</v>
      </c>
      <c r="J66" s="16">
        <v>20.4175</v>
      </c>
      <c r="K66" s="16">
        <v>0</v>
      </c>
      <c r="L66" s="14" t="s">
        <v>1134</v>
      </c>
      <c r="M66" s="14" t="s">
        <v>1143</v>
      </c>
      <c r="N66" s="403">
        <v>31.031507492751899</v>
      </c>
      <c r="O66" s="403">
        <v>31.290176947929201</v>
      </c>
      <c r="P66" s="403">
        <v>31.778654874466898</v>
      </c>
      <c r="Q66" s="403">
        <v>32.615945847366703</v>
      </c>
      <c r="R66" s="403">
        <v>33.45914057569</v>
      </c>
      <c r="S66" s="403">
        <v>33.9652231635405</v>
      </c>
      <c r="T66" s="403">
        <v>34.214664389957697</v>
      </c>
      <c r="U66" s="403">
        <v>0.81495859864231102</v>
      </c>
      <c r="V66" s="14" t="s">
        <v>1114</v>
      </c>
    </row>
    <row r="67" spans="1:22" s="17" customFormat="1" ht="15" customHeight="1">
      <c r="A67" s="7" t="s">
        <v>5942</v>
      </c>
      <c r="B67" s="12" t="s">
        <v>1106</v>
      </c>
      <c r="C67" s="13" t="s">
        <v>1145</v>
      </c>
      <c r="D67" s="14" t="s">
        <v>394</v>
      </c>
      <c r="E67" s="14" t="s">
        <v>1140</v>
      </c>
      <c r="F67" s="14"/>
      <c r="G67" s="14">
        <v>-20.94</v>
      </c>
      <c r="H67" s="14">
        <v>12.65</v>
      </c>
      <c r="I67" s="15">
        <v>346.06839900313668</v>
      </c>
      <c r="J67" s="16">
        <v>20.66</v>
      </c>
      <c r="K67" s="16">
        <v>0</v>
      </c>
      <c r="L67" s="14" t="s">
        <v>1138</v>
      </c>
      <c r="M67" s="14" t="s">
        <v>1110</v>
      </c>
      <c r="N67" s="403">
        <v>29.857994804336599</v>
      </c>
      <c r="O67" s="403">
        <v>30.115242378628899</v>
      </c>
      <c r="P67" s="403">
        <v>30.566128046669199</v>
      </c>
      <c r="Q67" s="403">
        <v>31.351707803888399</v>
      </c>
      <c r="R67" s="403">
        <v>32.1366624757135</v>
      </c>
      <c r="S67" s="403">
        <v>32.585732568306703</v>
      </c>
      <c r="T67" s="403">
        <v>32.829514307112497</v>
      </c>
      <c r="U67" s="403">
        <v>0.75947104736032101</v>
      </c>
      <c r="V67" s="14" t="s">
        <v>1111</v>
      </c>
    </row>
    <row r="68" spans="1:22" s="17" customFormat="1" ht="15" customHeight="1">
      <c r="A68" s="7" t="s">
        <v>5943</v>
      </c>
      <c r="B68" s="12" t="s">
        <v>1144</v>
      </c>
      <c r="C68" s="13" t="s">
        <v>1145</v>
      </c>
      <c r="D68" s="14" t="s">
        <v>394</v>
      </c>
      <c r="E68" s="14" t="s">
        <v>1132</v>
      </c>
      <c r="F68" s="14"/>
      <c r="G68" s="14">
        <v>-20.94</v>
      </c>
      <c r="H68" s="14">
        <v>12.65</v>
      </c>
      <c r="I68" s="15">
        <v>346.21620977097922</v>
      </c>
      <c r="J68" s="16">
        <v>20.75</v>
      </c>
      <c r="K68" s="16">
        <v>0</v>
      </c>
      <c r="L68" s="14" t="s">
        <v>1109</v>
      </c>
      <c r="M68" s="14" t="s">
        <v>1110</v>
      </c>
      <c r="N68" s="403">
        <v>29.411912692204499</v>
      </c>
      <c r="O68" s="403">
        <v>29.6571982860365</v>
      </c>
      <c r="P68" s="403">
        <v>30.131283650907701</v>
      </c>
      <c r="Q68" s="403">
        <v>30.898381651332599</v>
      </c>
      <c r="R68" s="403">
        <v>31.667753129720499</v>
      </c>
      <c r="S68" s="403">
        <v>32.097315472741499</v>
      </c>
      <c r="T68" s="403">
        <v>32.350983979585301</v>
      </c>
      <c r="U68" s="403">
        <v>0.74251463833510001</v>
      </c>
      <c r="V68" s="14" t="s">
        <v>1111</v>
      </c>
    </row>
    <row r="69" spans="1:22" s="17" customFormat="1" ht="15" customHeight="1">
      <c r="A69" s="7" t="s">
        <v>5944</v>
      </c>
      <c r="B69" s="12" t="s">
        <v>1144</v>
      </c>
      <c r="C69" s="13" t="s">
        <v>1145</v>
      </c>
      <c r="D69" s="14" t="s">
        <v>394</v>
      </c>
      <c r="E69" s="14" t="s">
        <v>1140</v>
      </c>
      <c r="F69" s="14"/>
      <c r="G69" s="14">
        <v>-20.94</v>
      </c>
      <c r="H69" s="14">
        <v>12.65</v>
      </c>
      <c r="I69" s="15">
        <v>346.36402053882182</v>
      </c>
      <c r="J69" s="16">
        <v>20.756666666666668</v>
      </c>
      <c r="K69" s="16">
        <v>0</v>
      </c>
      <c r="L69" s="14" t="s">
        <v>1109</v>
      </c>
      <c r="M69" s="14" t="s">
        <v>1143</v>
      </c>
      <c r="N69" s="403">
        <v>29.468901827212299</v>
      </c>
      <c r="O69" s="403">
        <v>29.694403552752199</v>
      </c>
      <c r="P69" s="403">
        <v>30.167225673454698</v>
      </c>
      <c r="Q69" s="403">
        <v>30.9284273352959</v>
      </c>
      <c r="R69" s="403">
        <v>31.6866456295697</v>
      </c>
      <c r="S69" s="403">
        <v>32.140646255768097</v>
      </c>
      <c r="T69" s="403">
        <v>32.362216143809597</v>
      </c>
      <c r="U69" s="403">
        <v>0.73875424190126604</v>
      </c>
      <c r="V69" s="14" t="s">
        <v>1111</v>
      </c>
    </row>
    <row r="70" spans="1:22" s="17" customFormat="1" ht="15" customHeight="1">
      <c r="A70" s="7" t="s">
        <v>5945</v>
      </c>
      <c r="B70" s="12" t="s">
        <v>1106</v>
      </c>
      <c r="C70" s="13" t="s">
        <v>1150</v>
      </c>
      <c r="D70" s="14" t="s">
        <v>394</v>
      </c>
      <c r="E70" s="14" t="s">
        <v>1151</v>
      </c>
      <c r="F70" s="14"/>
      <c r="G70" s="14">
        <v>-20.94</v>
      </c>
      <c r="H70" s="14">
        <v>12.65</v>
      </c>
      <c r="I70" s="15">
        <v>346.43792592274309</v>
      </c>
      <c r="J70" s="16">
        <v>19.684999999999999</v>
      </c>
      <c r="K70" s="16">
        <v>0</v>
      </c>
      <c r="L70" s="14" t="s">
        <v>1138</v>
      </c>
      <c r="M70" s="14" t="s">
        <v>1113</v>
      </c>
      <c r="N70" s="403">
        <v>33.673320013741801</v>
      </c>
      <c r="O70" s="403">
        <v>33.956073265391097</v>
      </c>
      <c r="P70" s="403">
        <v>34.528147737910302</v>
      </c>
      <c r="Q70" s="403">
        <v>35.546716792539897</v>
      </c>
      <c r="R70" s="403">
        <v>36.5531727170275</v>
      </c>
      <c r="S70" s="403">
        <v>37.151477621446503</v>
      </c>
      <c r="T70" s="403">
        <v>37.4826255204785</v>
      </c>
      <c r="U70" s="403">
        <v>0.96757671248899302</v>
      </c>
      <c r="V70" s="14" t="s">
        <v>1111</v>
      </c>
    </row>
    <row r="71" spans="1:22" s="17" customFormat="1" ht="15" customHeight="1">
      <c r="A71" s="7" t="s">
        <v>5946</v>
      </c>
      <c r="B71" s="12" t="s">
        <v>1106</v>
      </c>
      <c r="C71" s="13" t="s">
        <v>1145</v>
      </c>
      <c r="D71" s="14" t="s">
        <v>1152</v>
      </c>
      <c r="E71" s="14" t="s">
        <v>1132</v>
      </c>
      <c r="F71" s="14"/>
      <c r="G71" s="14">
        <v>-9.57</v>
      </c>
      <c r="H71" s="14">
        <v>18.66</v>
      </c>
      <c r="I71" s="157">
        <v>346.5038408304498</v>
      </c>
      <c r="J71" s="158">
        <v>20.7</v>
      </c>
      <c r="K71" s="16">
        <v>0</v>
      </c>
      <c r="L71" s="14" t="s">
        <v>1109</v>
      </c>
      <c r="M71" s="14" t="s">
        <v>1110</v>
      </c>
      <c r="N71" s="403">
        <v>29.8816044118341</v>
      </c>
      <c r="O71" s="403">
        <v>30.1015068679603</v>
      </c>
      <c r="P71" s="403">
        <v>30.547606657144801</v>
      </c>
      <c r="Q71" s="403">
        <v>31.339669208558799</v>
      </c>
      <c r="R71" s="403">
        <v>32.117198461965202</v>
      </c>
      <c r="S71" s="403">
        <v>32.582934188572303</v>
      </c>
      <c r="T71" s="403">
        <v>32.821326825729898</v>
      </c>
      <c r="U71" s="403">
        <v>0.75566796655435098</v>
      </c>
      <c r="V71" s="14" t="s">
        <v>1111</v>
      </c>
    </row>
    <row r="72" spans="1:22" s="17" customFormat="1" ht="15" customHeight="1">
      <c r="A72" s="7" t="s">
        <v>5947</v>
      </c>
      <c r="B72" s="12" t="s">
        <v>1121</v>
      </c>
      <c r="C72" s="13" t="s">
        <v>1145</v>
      </c>
      <c r="D72" s="14" t="s">
        <v>394</v>
      </c>
      <c r="E72" s="14" t="s">
        <v>1132</v>
      </c>
      <c r="F72" s="14"/>
      <c r="G72" s="14">
        <v>-20.94</v>
      </c>
      <c r="H72" s="14">
        <v>12.65</v>
      </c>
      <c r="I72" s="15">
        <v>346.53030765264469</v>
      </c>
      <c r="J72" s="16">
        <v>21.043333333333333</v>
      </c>
      <c r="K72" s="16">
        <v>0</v>
      </c>
      <c r="L72" s="14" t="s">
        <v>1112</v>
      </c>
      <c r="M72" s="14" t="s">
        <v>1110</v>
      </c>
      <c r="N72" s="403">
        <v>28.707187826661698</v>
      </c>
      <c r="O72" s="403">
        <v>28.9318790787224</v>
      </c>
      <c r="P72" s="403">
        <v>29.349254475521199</v>
      </c>
      <c r="Q72" s="403">
        <v>30.086487252476999</v>
      </c>
      <c r="R72" s="403">
        <v>30.827070346866201</v>
      </c>
      <c r="S72" s="403">
        <v>31.252327974886601</v>
      </c>
      <c r="T72" s="403">
        <v>31.450847803519899</v>
      </c>
      <c r="U72" s="403">
        <v>0.70675333689247399</v>
      </c>
      <c r="V72" s="14" t="s">
        <v>1111</v>
      </c>
    </row>
    <row r="73" spans="1:22" s="17" customFormat="1" ht="15" customHeight="1">
      <c r="A73" s="7" t="s">
        <v>5948</v>
      </c>
      <c r="B73" s="12" t="s">
        <v>1106</v>
      </c>
      <c r="C73" s="13" t="s">
        <v>1145</v>
      </c>
      <c r="D73" s="14" t="s">
        <v>394</v>
      </c>
      <c r="E73" s="14" t="s">
        <v>1153</v>
      </c>
      <c r="F73" s="14"/>
      <c r="G73" s="14">
        <v>-20.94</v>
      </c>
      <c r="H73" s="14">
        <v>12.65</v>
      </c>
      <c r="I73" s="15">
        <v>346.60421303656597</v>
      </c>
      <c r="J73" s="16">
        <v>20.18</v>
      </c>
      <c r="K73" s="16">
        <v>0</v>
      </c>
      <c r="L73" s="14" t="s">
        <v>1109</v>
      </c>
      <c r="M73" s="14" t="s">
        <v>1110</v>
      </c>
      <c r="N73" s="403">
        <v>31.767307437003101</v>
      </c>
      <c r="O73" s="403">
        <v>32.046179096807499</v>
      </c>
      <c r="P73" s="403">
        <v>32.571440158088599</v>
      </c>
      <c r="Q73" s="403">
        <v>33.452261515599098</v>
      </c>
      <c r="R73" s="403">
        <v>34.345192684362203</v>
      </c>
      <c r="S73" s="403">
        <v>34.879736179298</v>
      </c>
      <c r="T73" s="403">
        <v>35.131887800014098</v>
      </c>
      <c r="U73" s="403">
        <v>0.85728965781720601</v>
      </c>
      <c r="V73" s="14" t="s">
        <v>1111</v>
      </c>
    </row>
    <row r="74" spans="1:22" s="17" customFormat="1" ht="15" customHeight="1">
      <c r="A74" s="7" t="s">
        <v>5949</v>
      </c>
      <c r="B74" s="12" t="s">
        <v>396</v>
      </c>
      <c r="C74" s="13" t="s">
        <v>1150</v>
      </c>
      <c r="D74" s="14" t="s">
        <v>394</v>
      </c>
      <c r="E74" s="14" t="s">
        <v>1140</v>
      </c>
      <c r="F74" s="14"/>
      <c r="G74" s="14">
        <v>-20.94</v>
      </c>
      <c r="H74" s="14">
        <v>12.65</v>
      </c>
      <c r="I74" s="15">
        <v>346.62638465174234</v>
      </c>
      <c r="J74" s="16">
        <v>21.307500000000001</v>
      </c>
      <c r="K74" s="16">
        <v>0</v>
      </c>
      <c r="L74" s="14" t="s">
        <v>1109</v>
      </c>
      <c r="M74" s="14" t="s">
        <v>1143</v>
      </c>
      <c r="N74" s="403">
        <v>27.5919621876732</v>
      </c>
      <c r="O74" s="403">
        <v>27.777620179905899</v>
      </c>
      <c r="P74" s="403">
        <v>28.168490427664299</v>
      </c>
      <c r="Q74" s="403">
        <v>28.824384743217198</v>
      </c>
      <c r="R74" s="403">
        <v>29.488107570230898</v>
      </c>
      <c r="S74" s="403">
        <v>29.895067197556699</v>
      </c>
      <c r="T74" s="403">
        <v>30.0934391460646</v>
      </c>
      <c r="U74" s="403">
        <v>0.63743682073516905</v>
      </c>
      <c r="V74" s="14" t="s">
        <v>1136</v>
      </c>
    </row>
    <row r="75" spans="1:22" s="17" customFormat="1" ht="15" customHeight="1">
      <c r="A75" s="7" t="s">
        <v>5950</v>
      </c>
      <c r="B75" s="12" t="s">
        <v>1144</v>
      </c>
      <c r="C75" s="13" t="s">
        <v>1148</v>
      </c>
      <c r="D75" s="14" t="s">
        <v>394</v>
      </c>
      <c r="E75" s="14" t="s">
        <v>395</v>
      </c>
      <c r="F75" s="14"/>
      <c r="G75" s="14">
        <v>-20.94</v>
      </c>
      <c r="H75" s="14">
        <v>12.65</v>
      </c>
      <c r="I75" s="15">
        <v>346.69363855111072</v>
      </c>
      <c r="J75" s="16">
        <v>21.156666666666666</v>
      </c>
      <c r="K75" s="16">
        <v>0</v>
      </c>
      <c r="L75" s="14" t="s">
        <v>1138</v>
      </c>
      <c r="M75" s="14" t="s">
        <v>1113</v>
      </c>
      <c r="N75" s="403">
        <v>27.9299363702007</v>
      </c>
      <c r="O75" s="403">
        <v>28.1365045625957</v>
      </c>
      <c r="P75" s="403">
        <v>28.5557498914973</v>
      </c>
      <c r="Q75" s="403">
        <v>29.2435584628257</v>
      </c>
      <c r="R75" s="403">
        <v>29.917001491256901</v>
      </c>
      <c r="S75" s="403">
        <v>30.333618497419799</v>
      </c>
      <c r="T75" s="403">
        <v>30.532261911166099</v>
      </c>
      <c r="U75" s="403">
        <v>0.66138323957501099</v>
      </c>
      <c r="V75" s="14" t="s">
        <v>1111</v>
      </c>
    </row>
    <row r="76" spans="1:22" s="17" customFormat="1" ht="15" customHeight="1">
      <c r="A76" s="7" t="s">
        <v>5951</v>
      </c>
      <c r="B76" s="12" t="s">
        <v>1106</v>
      </c>
      <c r="C76" s="14" t="s">
        <v>1107</v>
      </c>
      <c r="D76" s="14" t="s">
        <v>394</v>
      </c>
      <c r="E76" s="14" t="s">
        <v>1137</v>
      </c>
      <c r="F76" s="14"/>
      <c r="G76" s="14">
        <v>-20.94</v>
      </c>
      <c r="H76" s="14">
        <v>12.65</v>
      </c>
      <c r="I76" s="15">
        <v>346.73083414349605</v>
      </c>
      <c r="J76" s="16">
        <v>21.465</v>
      </c>
      <c r="K76" s="6">
        <v>-0.5</v>
      </c>
      <c r="L76" s="14" t="s">
        <v>1109</v>
      </c>
      <c r="M76" s="14" t="s">
        <v>1110</v>
      </c>
      <c r="N76" s="403">
        <v>24.846601447212699</v>
      </c>
      <c r="O76" s="403">
        <v>25.0335607901375</v>
      </c>
      <c r="P76" s="403">
        <v>25.335744429975399</v>
      </c>
      <c r="Q76" s="403">
        <v>25.8619976912209</v>
      </c>
      <c r="R76" s="403">
        <v>26.382598026999201</v>
      </c>
      <c r="S76" s="403">
        <v>26.684363645660898</v>
      </c>
      <c r="T76" s="403">
        <v>26.833404718152401</v>
      </c>
      <c r="U76" s="403">
        <v>0.50533433530386496</v>
      </c>
      <c r="V76" s="14" t="s">
        <v>1111</v>
      </c>
    </row>
    <row r="77" spans="1:22" s="17" customFormat="1" ht="15" customHeight="1">
      <c r="A77" s="7" t="s">
        <v>5952</v>
      </c>
      <c r="B77" s="12" t="s">
        <v>1144</v>
      </c>
      <c r="C77" s="14" t="s">
        <v>1107</v>
      </c>
      <c r="D77" s="14" t="s">
        <v>1152</v>
      </c>
      <c r="E77" s="14" t="s">
        <v>1132</v>
      </c>
      <c r="F77" s="14"/>
      <c r="G77" s="14">
        <v>-9.57</v>
      </c>
      <c r="H77" s="14">
        <v>18.66</v>
      </c>
      <c r="I77" s="15">
        <v>346.78167160389336</v>
      </c>
      <c r="J77" s="16">
        <v>22</v>
      </c>
      <c r="K77" s="6">
        <v>-0.5</v>
      </c>
      <c r="L77" s="14" t="s">
        <v>1134</v>
      </c>
      <c r="M77" s="14" t="s">
        <v>1143</v>
      </c>
      <c r="N77" s="403">
        <v>22.9650136531607</v>
      </c>
      <c r="O77" s="403">
        <v>23.0831331864443</v>
      </c>
      <c r="P77" s="403">
        <v>23.337903888380101</v>
      </c>
      <c r="Q77" s="403">
        <v>23.747769134911898</v>
      </c>
      <c r="R77" s="403">
        <v>24.162236083476799</v>
      </c>
      <c r="S77" s="403">
        <v>24.405684009399799</v>
      </c>
      <c r="T77" s="403">
        <v>24.528021298887001</v>
      </c>
      <c r="U77" s="403">
        <v>0.399737585197592</v>
      </c>
      <c r="V77" s="14" t="s">
        <v>1122</v>
      </c>
    </row>
    <row r="78" spans="1:22" s="17" customFormat="1" ht="15" customHeight="1">
      <c r="A78" s="7" t="s">
        <v>5953</v>
      </c>
      <c r="B78" s="12" t="s">
        <v>1144</v>
      </c>
      <c r="C78" s="14" t="s">
        <v>1107</v>
      </c>
      <c r="D78" s="14" t="s">
        <v>394</v>
      </c>
      <c r="E78" s="14" t="s">
        <v>1132</v>
      </c>
      <c r="F78" s="14"/>
      <c r="G78" s="14">
        <v>-20.94</v>
      </c>
      <c r="H78" s="14">
        <v>12.65</v>
      </c>
      <c r="I78" s="15">
        <v>346.95705288400859</v>
      </c>
      <c r="J78" s="16">
        <v>20.736666666666665</v>
      </c>
      <c r="K78" s="6">
        <v>-0.5</v>
      </c>
      <c r="L78" s="14" t="s">
        <v>1109</v>
      </c>
      <c r="M78" s="14" t="s">
        <v>1110</v>
      </c>
      <c r="N78" s="403">
        <v>27.957833639364701</v>
      </c>
      <c r="O78" s="403">
        <v>28.156116263007501</v>
      </c>
      <c r="P78" s="403">
        <v>28.544797804104299</v>
      </c>
      <c r="Q78" s="403">
        <v>29.228497675183402</v>
      </c>
      <c r="R78" s="403">
        <v>29.900404076590199</v>
      </c>
      <c r="S78" s="403">
        <v>30.301694518476999</v>
      </c>
      <c r="T78" s="403">
        <v>30.534126962287601</v>
      </c>
      <c r="U78" s="403">
        <v>0.65493020048821304</v>
      </c>
      <c r="V78" s="14" t="s">
        <v>1122</v>
      </c>
    </row>
    <row r="79" spans="1:22" s="17" customFormat="1" ht="15" customHeight="1">
      <c r="A79" s="7" t="s">
        <v>5954</v>
      </c>
      <c r="B79" s="12" t="s">
        <v>1106</v>
      </c>
      <c r="C79" s="14" t="s">
        <v>1107</v>
      </c>
      <c r="D79" s="14" t="s">
        <v>1131</v>
      </c>
      <c r="E79" s="14" t="s">
        <v>1140</v>
      </c>
      <c r="F79" s="14"/>
      <c r="G79" s="14">
        <v>-21.35</v>
      </c>
      <c r="H79" s="14">
        <v>8.57</v>
      </c>
      <c r="I79" s="15">
        <v>347.02739186963686</v>
      </c>
      <c r="J79" s="16">
        <v>19.613333333333337</v>
      </c>
      <c r="K79" s="6">
        <v>-0.5</v>
      </c>
      <c r="L79" s="14" t="s">
        <v>1154</v>
      </c>
      <c r="M79" s="14" t="s">
        <v>1143</v>
      </c>
      <c r="N79" s="403">
        <v>32.152895697974699</v>
      </c>
      <c r="O79" s="403">
        <v>32.443112036117697</v>
      </c>
      <c r="P79" s="403">
        <v>32.972742903983502</v>
      </c>
      <c r="Q79" s="403">
        <v>33.889447146436197</v>
      </c>
      <c r="R79" s="403">
        <v>34.811233289283003</v>
      </c>
      <c r="S79" s="403">
        <v>35.3556977683863</v>
      </c>
      <c r="T79" s="403">
        <v>35.6507240252825</v>
      </c>
      <c r="U79" s="403">
        <v>0.88413988468199201</v>
      </c>
      <c r="V79" s="14" t="s">
        <v>1111</v>
      </c>
    </row>
    <row r="80" spans="1:22" s="17" customFormat="1" ht="15" customHeight="1">
      <c r="A80" s="7" t="s">
        <v>5955</v>
      </c>
      <c r="B80" s="12" t="s">
        <v>1144</v>
      </c>
      <c r="C80" s="14" t="s">
        <v>1107</v>
      </c>
      <c r="D80" s="14" t="s">
        <v>1131</v>
      </c>
      <c r="E80" s="14" t="s">
        <v>395</v>
      </c>
      <c r="F80" s="14"/>
      <c r="G80" s="14">
        <v>-21.35</v>
      </c>
      <c r="H80" s="14">
        <v>8.57</v>
      </c>
      <c r="I80" s="15">
        <v>347.11236986881084</v>
      </c>
      <c r="J80" s="16">
        <v>19.676666666666666</v>
      </c>
      <c r="K80" s="6">
        <v>-0.5</v>
      </c>
      <c r="L80" s="14" t="s">
        <v>1109</v>
      </c>
      <c r="M80" s="14" t="s">
        <v>1110</v>
      </c>
      <c r="N80" s="403">
        <v>31.769934642987501</v>
      </c>
      <c r="O80" s="403">
        <v>32.049694017928601</v>
      </c>
      <c r="P80" s="403">
        <v>32.555206254649903</v>
      </c>
      <c r="Q80" s="403">
        <v>33.453606750522603</v>
      </c>
      <c r="R80" s="403">
        <v>34.347741377855499</v>
      </c>
      <c r="S80" s="403">
        <v>34.885049669897498</v>
      </c>
      <c r="T80" s="403">
        <v>35.154966950457698</v>
      </c>
      <c r="U80" s="403">
        <v>0.86742160877178098</v>
      </c>
      <c r="V80" s="14" t="s">
        <v>1120</v>
      </c>
    </row>
    <row r="81" spans="1:22" s="17" customFormat="1" ht="15" customHeight="1">
      <c r="A81" s="7" t="s">
        <v>5956</v>
      </c>
      <c r="B81" s="12" t="s">
        <v>1144</v>
      </c>
      <c r="C81" s="14" t="s">
        <v>1107</v>
      </c>
      <c r="D81" s="14" t="s">
        <v>1152</v>
      </c>
      <c r="E81" s="14" t="s">
        <v>1140</v>
      </c>
      <c r="F81" s="14"/>
      <c r="G81" s="14">
        <v>-9.57</v>
      </c>
      <c r="H81" s="14">
        <v>18.66</v>
      </c>
      <c r="I81" s="15">
        <v>347.17437579348285</v>
      </c>
      <c r="J81" s="16">
        <v>20.5</v>
      </c>
      <c r="K81" s="6">
        <v>-0.5</v>
      </c>
      <c r="L81" s="14" t="s">
        <v>1109</v>
      </c>
      <c r="M81" s="14" t="s">
        <v>1147</v>
      </c>
      <c r="N81" s="403">
        <v>28.6904608620783</v>
      </c>
      <c r="O81" s="403">
        <v>28.9127876778294</v>
      </c>
      <c r="P81" s="403">
        <v>29.347907802872498</v>
      </c>
      <c r="Q81" s="403">
        <v>30.075335179376399</v>
      </c>
      <c r="R81" s="403">
        <v>30.798818610725998</v>
      </c>
      <c r="S81" s="403">
        <v>31.230248808697699</v>
      </c>
      <c r="T81" s="403">
        <v>31.4692895913124</v>
      </c>
      <c r="U81" s="403">
        <v>0.70438620616622405</v>
      </c>
      <c r="V81" s="14" t="s">
        <v>1142</v>
      </c>
    </row>
    <row r="82" spans="1:22" s="17" customFormat="1" ht="15" customHeight="1">
      <c r="A82" s="7" t="s">
        <v>5957</v>
      </c>
      <c r="B82" s="12" t="s">
        <v>396</v>
      </c>
      <c r="C82" s="14" t="s">
        <v>1107</v>
      </c>
      <c r="D82" s="14" t="s">
        <v>394</v>
      </c>
      <c r="E82" s="14" t="s">
        <v>1132</v>
      </c>
      <c r="F82" s="14"/>
      <c r="G82" s="14">
        <v>-20.94</v>
      </c>
      <c r="H82" s="14">
        <v>12.65</v>
      </c>
      <c r="I82" s="15">
        <v>347.32691278556103</v>
      </c>
      <c r="J82" s="16">
        <v>20.65</v>
      </c>
      <c r="K82" s="6">
        <v>-0.5</v>
      </c>
      <c r="L82" s="14" t="s">
        <v>1138</v>
      </c>
      <c r="M82" s="14" t="s">
        <v>1110</v>
      </c>
      <c r="N82" s="403">
        <v>27.943090238833999</v>
      </c>
      <c r="O82" s="403">
        <v>28.1374351345526</v>
      </c>
      <c r="P82" s="403">
        <v>28.534114500296099</v>
      </c>
      <c r="Q82" s="403">
        <v>29.226933123514399</v>
      </c>
      <c r="R82" s="403">
        <v>29.915207548241799</v>
      </c>
      <c r="S82" s="403">
        <v>30.324008896854799</v>
      </c>
      <c r="T82" s="403">
        <v>30.527919002580401</v>
      </c>
      <c r="U82" s="403">
        <v>0.66211581677984099</v>
      </c>
      <c r="V82" s="14" t="s">
        <v>1111</v>
      </c>
    </row>
    <row r="83" spans="1:22" s="17" customFormat="1" ht="15" customHeight="1">
      <c r="A83" s="7" t="s">
        <v>5958</v>
      </c>
      <c r="B83" s="12" t="s">
        <v>1106</v>
      </c>
      <c r="C83" s="14" t="s">
        <v>1119</v>
      </c>
      <c r="D83" s="14" t="s">
        <v>1152</v>
      </c>
      <c r="E83" s="14" t="s">
        <v>1132</v>
      </c>
      <c r="F83" s="14"/>
      <c r="G83" s="14">
        <v>-9.57</v>
      </c>
      <c r="H83" s="14">
        <v>18.66</v>
      </c>
      <c r="I83" s="15">
        <v>347.3397249259416</v>
      </c>
      <c r="J83" s="16">
        <v>21.2</v>
      </c>
      <c r="K83" s="6">
        <v>-0.5</v>
      </c>
      <c r="L83" s="14" t="s">
        <v>1112</v>
      </c>
      <c r="M83" s="14" t="s">
        <v>1110</v>
      </c>
      <c r="N83" s="403">
        <v>26.0189095598653</v>
      </c>
      <c r="O83" s="403">
        <v>26.216126752097701</v>
      </c>
      <c r="P83" s="403">
        <v>26.552158755699001</v>
      </c>
      <c r="Q83" s="403">
        <v>27.121794929416701</v>
      </c>
      <c r="R83" s="403">
        <v>27.696892421186298</v>
      </c>
      <c r="S83" s="403">
        <v>28.032946111508402</v>
      </c>
      <c r="T83" s="403">
        <v>28.191547312666401</v>
      </c>
      <c r="U83" s="403">
        <v>0.55554590535461101</v>
      </c>
      <c r="V83" s="14" t="s">
        <v>1142</v>
      </c>
    </row>
    <row r="84" spans="1:22" s="17" customFormat="1" ht="15" customHeight="1">
      <c r="A84" s="7" t="s">
        <v>5959</v>
      </c>
      <c r="B84" s="12" t="s">
        <v>1144</v>
      </c>
      <c r="C84" s="14" t="s">
        <v>1107</v>
      </c>
      <c r="D84" s="14" t="s">
        <v>1131</v>
      </c>
      <c r="E84" s="14" t="s">
        <v>1132</v>
      </c>
      <c r="F84" s="14"/>
      <c r="G84" s="14">
        <v>-21.35</v>
      </c>
      <c r="H84" s="14">
        <v>8.57</v>
      </c>
      <c r="I84" s="15">
        <v>347.34489208633096</v>
      </c>
      <c r="J84" s="16">
        <v>19.84</v>
      </c>
      <c r="K84" s="6">
        <v>-0.5</v>
      </c>
      <c r="L84" s="14" t="s">
        <v>1109</v>
      </c>
      <c r="M84" s="14" t="s">
        <v>1110</v>
      </c>
      <c r="N84" s="403">
        <v>31.362291460817499</v>
      </c>
      <c r="O84" s="403">
        <v>31.623881217037098</v>
      </c>
      <c r="P84" s="403">
        <v>32.1413828506792</v>
      </c>
      <c r="Q84" s="403">
        <v>33.028900545240099</v>
      </c>
      <c r="R84" s="403">
        <v>33.8859306815461</v>
      </c>
      <c r="S84" s="403">
        <v>34.392982450241099</v>
      </c>
      <c r="T84" s="403">
        <v>34.659453341479903</v>
      </c>
      <c r="U84" s="403">
        <v>0.84013167492020302</v>
      </c>
      <c r="V84" s="14" t="s">
        <v>1111</v>
      </c>
    </row>
    <row r="85" spans="1:22" s="17" customFormat="1" ht="15" customHeight="1">
      <c r="A85" s="7" t="s">
        <v>5960</v>
      </c>
      <c r="B85" s="12" t="s">
        <v>1106</v>
      </c>
      <c r="C85" s="14" t="s">
        <v>1107</v>
      </c>
      <c r="D85" s="14" t="s">
        <v>394</v>
      </c>
      <c r="E85" s="14" t="s">
        <v>1132</v>
      </c>
      <c r="F85" s="14"/>
      <c r="G85" s="14">
        <v>-20.94</v>
      </c>
      <c r="H85" s="14">
        <v>12.65</v>
      </c>
      <c r="I85" s="15">
        <v>347.53239050864573</v>
      </c>
      <c r="J85" s="16">
        <v>20.633333333333336</v>
      </c>
      <c r="K85" s="6">
        <v>-0.5</v>
      </c>
      <c r="L85" s="14" t="s">
        <v>1112</v>
      </c>
      <c r="M85" s="14" t="s">
        <v>261</v>
      </c>
      <c r="N85" s="403">
        <v>28.341778651575002</v>
      </c>
      <c r="O85" s="403">
        <v>28.5644494806584</v>
      </c>
      <c r="P85" s="403">
        <v>28.974328961820898</v>
      </c>
      <c r="Q85" s="403">
        <v>29.6688302548434</v>
      </c>
      <c r="R85" s="403">
        <v>30.366551221692699</v>
      </c>
      <c r="S85" s="403">
        <v>30.7693859363639</v>
      </c>
      <c r="T85" s="403">
        <v>30.989567432477301</v>
      </c>
      <c r="U85" s="403">
        <v>0.675601206255944</v>
      </c>
      <c r="V85" s="14" t="s">
        <v>1111</v>
      </c>
    </row>
    <row r="86" spans="1:22" s="17" customFormat="1" ht="15" customHeight="1">
      <c r="A86" s="7" t="s">
        <v>5961</v>
      </c>
      <c r="B86" s="12" t="s">
        <v>1121</v>
      </c>
      <c r="C86" s="14" t="s">
        <v>1107</v>
      </c>
      <c r="D86" s="14" t="s">
        <v>1152</v>
      </c>
      <c r="E86" s="14" t="s">
        <v>1140</v>
      </c>
      <c r="F86" s="14"/>
      <c r="G86" s="14">
        <v>-9.57</v>
      </c>
      <c r="H86" s="14">
        <v>18.66</v>
      </c>
      <c r="I86" s="15">
        <v>347.91844688954717</v>
      </c>
      <c r="J86" s="16">
        <v>20.25</v>
      </c>
      <c r="K86" s="6">
        <v>-0.5</v>
      </c>
      <c r="L86" s="14" t="s">
        <v>1109</v>
      </c>
      <c r="M86" s="14" t="s">
        <v>1129</v>
      </c>
      <c r="N86" s="403">
        <v>29.460752517717602</v>
      </c>
      <c r="O86" s="403">
        <v>29.687741855239398</v>
      </c>
      <c r="P86" s="403">
        <v>30.157082950354301</v>
      </c>
      <c r="Q86" s="403">
        <v>30.918240644521099</v>
      </c>
      <c r="R86" s="403">
        <v>31.6816320921324</v>
      </c>
      <c r="S86" s="403">
        <v>32.138740525013297</v>
      </c>
      <c r="T86" s="403">
        <v>32.356634465374299</v>
      </c>
      <c r="U86" s="403">
        <v>0.739142444423595</v>
      </c>
      <c r="V86" s="14" t="s">
        <v>1136</v>
      </c>
    </row>
    <row r="87" spans="1:22" s="17" customFormat="1" ht="15" customHeight="1">
      <c r="A87" s="7" t="s">
        <v>5962</v>
      </c>
      <c r="B87" s="12" t="s">
        <v>1139</v>
      </c>
      <c r="C87" s="14" t="s">
        <v>1155</v>
      </c>
      <c r="D87" s="14" t="s">
        <v>394</v>
      </c>
      <c r="E87" s="14" t="s">
        <v>1132</v>
      </c>
      <c r="F87" s="14"/>
      <c r="G87" s="14">
        <v>-20.94</v>
      </c>
      <c r="H87" s="14">
        <v>12.65</v>
      </c>
      <c r="I87" s="15">
        <v>347.98444149943202</v>
      </c>
      <c r="J87" s="16">
        <v>20.596666666666664</v>
      </c>
      <c r="K87" s="6">
        <v>-0.5</v>
      </c>
      <c r="L87" s="14" t="s">
        <v>1138</v>
      </c>
      <c r="M87" s="14" t="s">
        <v>1118</v>
      </c>
      <c r="N87" s="403">
        <v>28.335616595234601</v>
      </c>
      <c r="O87" s="403">
        <v>28.542485013483201</v>
      </c>
      <c r="P87" s="403">
        <v>28.972268463689101</v>
      </c>
      <c r="Q87" s="403">
        <v>29.6682952663758</v>
      </c>
      <c r="R87" s="403">
        <v>30.363445559477899</v>
      </c>
      <c r="S87" s="403">
        <v>30.780545223098301</v>
      </c>
      <c r="T87" s="403">
        <v>30.984450044810298</v>
      </c>
      <c r="U87" s="403">
        <v>0.67352379306432697</v>
      </c>
      <c r="V87" s="14" t="s">
        <v>1111</v>
      </c>
    </row>
    <row r="88" spans="1:22" s="17" customFormat="1" ht="15" customHeight="1">
      <c r="A88" s="7" t="s">
        <v>5963</v>
      </c>
      <c r="B88" s="12" t="s">
        <v>1106</v>
      </c>
      <c r="C88" s="14" t="s">
        <v>1107</v>
      </c>
      <c r="D88" s="14" t="s">
        <v>394</v>
      </c>
      <c r="E88" s="14" t="s">
        <v>1132</v>
      </c>
      <c r="F88" s="14"/>
      <c r="G88" s="14">
        <v>-20.94</v>
      </c>
      <c r="H88" s="14">
        <v>12.65</v>
      </c>
      <c r="I88" s="15">
        <v>348.01526315789471</v>
      </c>
      <c r="J88" s="16">
        <v>20.602499999999999</v>
      </c>
      <c r="K88" s="6">
        <v>-0.5</v>
      </c>
      <c r="L88" s="14" t="s">
        <v>1109</v>
      </c>
      <c r="M88" s="14" t="s">
        <v>1143</v>
      </c>
      <c r="N88" s="403">
        <v>28.335069060590399</v>
      </c>
      <c r="O88" s="403">
        <v>28.532964953897</v>
      </c>
      <c r="P88" s="403">
        <v>28.9461971372317</v>
      </c>
      <c r="Q88" s="403">
        <v>29.6649608800309</v>
      </c>
      <c r="R88" s="403">
        <v>30.3731286755825</v>
      </c>
      <c r="S88" s="403">
        <v>30.784486973456001</v>
      </c>
      <c r="T88" s="403">
        <v>30.989577689055899</v>
      </c>
      <c r="U88" s="403">
        <v>0.68150308891204803</v>
      </c>
      <c r="V88" s="14" t="s">
        <v>1142</v>
      </c>
    </row>
    <row r="89" spans="1:22" s="17" customFormat="1" ht="15" customHeight="1">
      <c r="A89" s="7" t="s">
        <v>5964</v>
      </c>
      <c r="B89" s="12" t="s">
        <v>1106</v>
      </c>
      <c r="C89" s="14" t="s">
        <v>1107</v>
      </c>
      <c r="D89" s="14" t="s">
        <v>394</v>
      </c>
      <c r="E89" s="14" t="s">
        <v>1140</v>
      </c>
      <c r="F89" s="14"/>
      <c r="G89" s="14">
        <v>-20.94</v>
      </c>
      <c r="H89" s="14">
        <v>12.65</v>
      </c>
      <c r="I89" s="15">
        <v>348.04608481635745</v>
      </c>
      <c r="J89" s="16">
        <v>20.892499999999998</v>
      </c>
      <c r="K89" s="6">
        <v>-0.5</v>
      </c>
      <c r="L89" s="14" t="s">
        <v>1138</v>
      </c>
      <c r="M89" s="14" t="s">
        <v>1129</v>
      </c>
      <c r="N89" s="403">
        <v>27.160219660769599</v>
      </c>
      <c r="O89" s="403">
        <v>27.366227400646</v>
      </c>
      <c r="P89" s="403">
        <v>27.743041680097601</v>
      </c>
      <c r="Q89" s="403">
        <v>28.394024637773398</v>
      </c>
      <c r="R89" s="403">
        <v>29.048430448382401</v>
      </c>
      <c r="S89" s="403">
        <v>29.401894991334199</v>
      </c>
      <c r="T89" s="403">
        <v>29.5935530734629</v>
      </c>
      <c r="U89" s="403">
        <v>0.62003630689490297</v>
      </c>
      <c r="V89" s="14" t="s">
        <v>1122</v>
      </c>
    </row>
    <row r="90" spans="1:22" s="17" customFormat="1" ht="15" customHeight="1">
      <c r="A90" s="7" t="s">
        <v>5965</v>
      </c>
      <c r="B90" s="12" t="s">
        <v>396</v>
      </c>
      <c r="C90" s="14" t="s">
        <v>1107</v>
      </c>
      <c r="D90" s="14" t="s">
        <v>1152</v>
      </c>
      <c r="E90" s="14" t="s">
        <v>1137</v>
      </c>
      <c r="F90" s="14"/>
      <c r="G90" s="14">
        <v>-9.57</v>
      </c>
      <c r="H90" s="14">
        <v>18.66</v>
      </c>
      <c r="I90" s="15">
        <v>348.08379602200591</v>
      </c>
      <c r="J90" s="16">
        <v>20.5</v>
      </c>
      <c r="K90" s="6">
        <v>-0.5</v>
      </c>
      <c r="L90" s="14" t="s">
        <v>1109</v>
      </c>
      <c r="M90" s="14" t="s">
        <v>1110</v>
      </c>
      <c r="N90" s="403">
        <v>28.697585462287599</v>
      </c>
      <c r="O90" s="403">
        <v>28.929564964554199</v>
      </c>
      <c r="P90" s="403">
        <v>29.3518031486864</v>
      </c>
      <c r="Q90" s="403">
        <v>30.0807018744628</v>
      </c>
      <c r="R90" s="403">
        <v>30.8096791406638</v>
      </c>
      <c r="S90" s="403">
        <v>31.2428870582876</v>
      </c>
      <c r="T90" s="403">
        <v>31.448191938156199</v>
      </c>
      <c r="U90" s="403">
        <v>0.70299774354806399</v>
      </c>
      <c r="V90" s="14" t="s">
        <v>1111</v>
      </c>
    </row>
    <row r="91" spans="1:22" s="17" customFormat="1" ht="15" customHeight="1">
      <c r="A91" s="7" t="s">
        <v>5966</v>
      </c>
      <c r="B91" s="12" t="s">
        <v>1106</v>
      </c>
      <c r="C91" s="14" t="s">
        <v>1155</v>
      </c>
      <c r="D91" s="14" t="s">
        <v>1152</v>
      </c>
      <c r="E91" s="14" t="s">
        <v>395</v>
      </c>
      <c r="F91" s="14"/>
      <c r="G91" s="14">
        <v>-9.57</v>
      </c>
      <c r="H91" s="14">
        <v>18.66</v>
      </c>
      <c r="I91" s="15">
        <v>348.15820313161237</v>
      </c>
      <c r="J91" s="16">
        <v>20.5</v>
      </c>
      <c r="K91" s="6">
        <v>-0.5</v>
      </c>
      <c r="L91" s="14" t="s">
        <v>1109</v>
      </c>
      <c r="M91" s="14" t="s">
        <v>1110</v>
      </c>
      <c r="N91" s="403">
        <v>28.733646818354401</v>
      </c>
      <c r="O91" s="403">
        <v>28.931087543404701</v>
      </c>
      <c r="P91" s="403">
        <v>29.379598243227498</v>
      </c>
      <c r="Q91" s="403">
        <v>30.087966750148802</v>
      </c>
      <c r="R91" s="403">
        <v>30.811815692816602</v>
      </c>
      <c r="S91" s="403">
        <v>31.221097198951899</v>
      </c>
      <c r="T91" s="403">
        <v>31.4425406150458</v>
      </c>
      <c r="U91" s="403">
        <v>0.69165688310208595</v>
      </c>
      <c r="V91" s="14" t="s">
        <v>1111</v>
      </c>
    </row>
    <row r="92" spans="1:22" s="17" customFormat="1" ht="15" customHeight="1">
      <c r="A92" s="7" t="s">
        <v>5967</v>
      </c>
      <c r="B92" s="12" t="s">
        <v>1144</v>
      </c>
      <c r="C92" s="14" t="s">
        <v>1155</v>
      </c>
      <c r="D92" s="14" t="s">
        <v>1152</v>
      </c>
      <c r="E92" s="14" t="s">
        <v>1137</v>
      </c>
      <c r="F92" s="14"/>
      <c r="G92" s="14">
        <v>-9.57</v>
      </c>
      <c r="H92" s="14">
        <v>18.66</v>
      </c>
      <c r="I92" s="15">
        <v>348.29048243757933</v>
      </c>
      <c r="J92" s="16">
        <v>21.2</v>
      </c>
      <c r="K92" s="6">
        <v>-0.5</v>
      </c>
      <c r="L92" s="14" t="s">
        <v>1112</v>
      </c>
      <c r="M92" s="14" t="s">
        <v>1110</v>
      </c>
      <c r="N92" s="403">
        <v>26.058312169331298</v>
      </c>
      <c r="O92" s="403">
        <v>26.213553322000401</v>
      </c>
      <c r="P92" s="403">
        <v>26.546793754810398</v>
      </c>
      <c r="Q92" s="403">
        <v>27.125282040002698</v>
      </c>
      <c r="R92" s="403">
        <v>27.704544151651199</v>
      </c>
      <c r="S92" s="403">
        <v>28.032909096211299</v>
      </c>
      <c r="T92" s="403">
        <v>28.2125556707973</v>
      </c>
      <c r="U92" s="403">
        <v>0.556989865638854</v>
      </c>
      <c r="V92" s="14" t="s">
        <v>1111</v>
      </c>
    </row>
    <row r="93" spans="1:22" s="17" customFormat="1" ht="15" customHeight="1">
      <c r="A93" s="7" t="s">
        <v>5968</v>
      </c>
      <c r="B93" s="12" t="s">
        <v>396</v>
      </c>
      <c r="C93" s="14" t="s">
        <v>1107</v>
      </c>
      <c r="D93" s="14" t="s">
        <v>1152</v>
      </c>
      <c r="E93" s="14" t="s">
        <v>1132</v>
      </c>
      <c r="F93" s="14"/>
      <c r="G93" s="14">
        <v>-9.57</v>
      </c>
      <c r="H93" s="14">
        <v>18.66</v>
      </c>
      <c r="I93" s="15">
        <v>348.53850613626747</v>
      </c>
      <c r="J93" s="16">
        <v>21.5</v>
      </c>
      <c r="K93" s="6">
        <v>-0.5</v>
      </c>
      <c r="L93" s="14" t="s">
        <v>1138</v>
      </c>
      <c r="M93" s="14" t="s">
        <v>1147</v>
      </c>
      <c r="N93" s="403">
        <v>24.877530389892001</v>
      </c>
      <c r="O93" s="403">
        <v>25.033878985107201</v>
      </c>
      <c r="P93" s="403">
        <v>25.345784185642099</v>
      </c>
      <c r="Q93" s="403">
        <v>25.861340150379601</v>
      </c>
      <c r="R93" s="403">
        <v>26.38614720983</v>
      </c>
      <c r="S93" s="403">
        <v>26.669803709146102</v>
      </c>
      <c r="T93" s="403">
        <v>26.824104886282601</v>
      </c>
      <c r="U93" s="403">
        <v>0.49915584666442098</v>
      </c>
      <c r="V93" s="14" t="s">
        <v>1142</v>
      </c>
    </row>
    <row r="94" spans="1:22" s="17" customFormat="1" ht="15" customHeight="1">
      <c r="A94" s="7" t="s">
        <v>5969</v>
      </c>
      <c r="B94" s="12" t="s">
        <v>396</v>
      </c>
      <c r="C94" s="14" t="s">
        <v>1107</v>
      </c>
      <c r="D94" s="14" t="s">
        <v>1152</v>
      </c>
      <c r="E94" s="14" t="s">
        <v>1140</v>
      </c>
      <c r="F94" s="14"/>
      <c r="G94" s="14">
        <v>-9.57</v>
      </c>
      <c r="H94" s="14">
        <v>18.66</v>
      </c>
      <c r="I94" s="157">
        <v>348.57984341938214</v>
      </c>
      <c r="J94" s="158">
        <v>21</v>
      </c>
      <c r="K94" s="6">
        <v>-0.5</v>
      </c>
      <c r="L94" s="14" t="s">
        <v>1138</v>
      </c>
      <c r="M94" s="14" t="s">
        <v>1110</v>
      </c>
      <c r="N94" s="403">
        <v>26.8002469723579</v>
      </c>
      <c r="O94" s="403">
        <v>26.989239046746299</v>
      </c>
      <c r="P94" s="403">
        <v>27.3487999245942</v>
      </c>
      <c r="Q94" s="403">
        <v>27.967574575699501</v>
      </c>
      <c r="R94" s="403">
        <v>28.588336366771099</v>
      </c>
      <c r="S94" s="403">
        <v>28.963499030996701</v>
      </c>
      <c r="T94" s="403">
        <v>29.1520406179575</v>
      </c>
      <c r="U94" s="403">
        <v>0.59939697487142696</v>
      </c>
      <c r="V94" s="14" t="s">
        <v>1111</v>
      </c>
    </row>
    <row r="95" spans="1:22" s="17" customFormat="1" ht="15" customHeight="1">
      <c r="A95" s="7" t="s">
        <v>5970</v>
      </c>
      <c r="B95" s="12" t="s">
        <v>1106</v>
      </c>
      <c r="C95" s="14" t="s">
        <v>1119</v>
      </c>
      <c r="D95" s="14" t="s">
        <v>1152</v>
      </c>
      <c r="E95" s="14" t="s">
        <v>1132</v>
      </c>
      <c r="F95" s="14"/>
      <c r="G95" s="14">
        <v>-9.57</v>
      </c>
      <c r="H95" s="14">
        <v>18.66</v>
      </c>
      <c r="I95" s="15">
        <v>349.54093525179854</v>
      </c>
      <c r="J95" s="16">
        <v>20.100000000000001</v>
      </c>
      <c r="K95" s="6">
        <v>-0.5</v>
      </c>
      <c r="L95" s="14" t="s">
        <v>1112</v>
      </c>
      <c r="M95" s="14" t="s">
        <v>1113</v>
      </c>
      <c r="N95" s="403">
        <v>30.233900634232199</v>
      </c>
      <c r="O95" s="403">
        <v>30.489644647895599</v>
      </c>
      <c r="P95" s="403">
        <v>30.966530702548901</v>
      </c>
      <c r="Q95" s="403">
        <v>31.7652287650319</v>
      </c>
      <c r="R95" s="403">
        <v>32.571834848412898</v>
      </c>
      <c r="S95" s="403">
        <v>33.046748362269298</v>
      </c>
      <c r="T95" s="403">
        <v>33.318220821337299</v>
      </c>
      <c r="U95" s="403">
        <v>0.77802620995155702</v>
      </c>
      <c r="V95" s="14" t="s">
        <v>1142</v>
      </c>
    </row>
    <row r="96" spans="1:22" s="17" customFormat="1" ht="15" customHeight="1">
      <c r="A96" s="7" t="s">
        <v>5971</v>
      </c>
      <c r="B96" s="12" t="s">
        <v>1106</v>
      </c>
      <c r="C96" s="14" t="s">
        <v>1107</v>
      </c>
      <c r="D96" s="14" t="s">
        <v>1131</v>
      </c>
      <c r="E96" s="14" t="s">
        <v>1132</v>
      </c>
      <c r="F96" s="14"/>
      <c r="G96" s="14">
        <v>-21.35</v>
      </c>
      <c r="H96" s="14">
        <v>8.57</v>
      </c>
      <c r="I96" s="15">
        <v>350.22114554510239</v>
      </c>
      <c r="J96" s="18">
        <v>21.84</v>
      </c>
      <c r="K96" s="6">
        <v>-0.5</v>
      </c>
      <c r="L96" s="14" t="s">
        <v>1117</v>
      </c>
      <c r="M96" s="14" t="s">
        <v>1110</v>
      </c>
      <c r="N96" s="403">
        <v>23.7234801958768</v>
      </c>
      <c r="O96" s="403">
        <v>23.8632930469375</v>
      </c>
      <c r="P96" s="403">
        <v>24.128545211637999</v>
      </c>
      <c r="Q96" s="403">
        <v>24.5900625088194</v>
      </c>
      <c r="R96" s="403">
        <v>25.046328540574699</v>
      </c>
      <c r="S96" s="403">
        <v>25.3250238566437</v>
      </c>
      <c r="T96" s="403">
        <v>25.466053667290499</v>
      </c>
      <c r="U96" s="403">
        <v>0.442547726566069</v>
      </c>
      <c r="V96" s="14" t="s">
        <v>1111</v>
      </c>
    </row>
    <row r="97" spans="1:22" s="17" customFormat="1" ht="15" customHeight="1">
      <c r="A97" s="7" t="s">
        <v>5972</v>
      </c>
      <c r="B97" s="12" t="s">
        <v>1106</v>
      </c>
      <c r="C97" s="14" t="s">
        <v>1156</v>
      </c>
      <c r="D97" s="14" t="s">
        <v>1152</v>
      </c>
      <c r="E97" s="14" t="s">
        <v>1140</v>
      </c>
      <c r="F97" s="14"/>
      <c r="G97" s="14">
        <v>-9.57</v>
      </c>
      <c r="H97" s="14">
        <v>18.66</v>
      </c>
      <c r="I97" s="15">
        <v>351.08771348138879</v>
      </c>
      <c r="J97" s="16">
        <v>19.7</v>
      </c>
      <c r="K97" s="6">
        <v>-0.5</v>
      </c>
      <c r="L97" s="14" t="s">
        <v>1109</v>
      </c>
      <c r="M97" s="14" t="s">
        <v>1143</v>
      </c>
      <c r="N97" s="403">
        <v>31.704571627530701</v>
      </c>
      <c r="O97" s="403">
        <v>32.014778219589999</v>
      </c>
      <c r="P97" s="403">
        <v>32.555054792001997</v>
      </c>
      <c r="Q97" s="403">
        <v>33.448861099363597</v>
      </c>
      <c r="R97" s="403">
        <v>34.345310691868498</v>
      </c>
      <c r="S97" s="403">
        <v>34.898002331158501</v>
      </c>
      <c r="T97" s="403">
        <v>35.168328920161699</v>
      </c>
      <c r="U97" s="403">
        <v>0.86752192879356105</v>
      </c>
      <c r="V97" s="14" t="s">
        <v>1142</v>
      </c>
    </row>
    <row r="98" spans="1:22" s="17" customFormat="1" ht="15" customHeight="1">
      <c r="A98" s="7" t="s">
        <v>5973</v>
      </c>
      <c r="B98" s="12" t="s">
        <v>1106</v>
      </c>
      <c r="C98" s="14" t="s">
        <v>1107</v>
      </c>
      <c r="D98" s="14" t="s">
        <v>1152</v>
      </c>
      <c r="E98" s="14" t="s">
        <v>1140</v>
      </c>
      <c r="F98" s="14"/>
      <c r="G98" s="14">
        <v>-9.57</v>
      </c>
      <c r="H98" s="14">
        <v>18.66</v>
      </c>
      <c r="I98" s="15">
        <v>351.35505786675009</v>
      </c>
      <c r="J98" s="16">
        <v>20.5</v>
      </c>
      <c r="K98" s="6">
        <v>-0.5</v>
      </c>
      <c r="L98" s="14" t="s">
        <v>1157</v>
      </c>
      <c r="M98" s="14" t="s">
        <v>1110</v>
      </c>
      <c r="N98" s="403">
        <v>28.739551573411799</v>
      </c>
      <c r="O98" s="403">
        <v>28.9544659203202</v>
      </c>
      <c r="P98" s="403">
        <v>29.3560150335163</v>
      </c>
      <c r="Q98" s="403">
        <v>30.088046202691601</v>
      </c>
      <c r="R98" s="403">
        <v>30.819269935041</v>
      </c>
      <c r="S98" s="403">
        <v>31.2424290464023</v>
      </c>
      <c r="T98" s="403">
        <v>31.450972263484399</v>
      </c>
      <c r="U98" s="403">
        <v>0.69643719964434903</v>
      </c>
      <c r="V98" s="14" t="s">
        <v>1120</v>
      </c>
    </row>
    <row r="99" spans="1:22" s="17" customFormat="1" ht="15" customHeight="1">
      <c r="A99" s="7" t="s">
        <v>5974</v>
      </c>
      <c r="B99" s="12" t="s">
        <v>1141</v>
      </c>
      <c r="C99" s="14" t="s">
        <v>1156</v>
      </c>
      <c r="D99" s="14" t="s">
        <v>1152</v>
      </c>
      <c r="E99" s="14" t="s">
        <v>1153</v>
      </c>
      <c r="F99" s="14" t="s">
        <v>1158</v>
      </c>
      <c r="G99" s="14">
        <v>-9.57</v>
      </c>
      <c r="H99" s="14">
        <v>18.66</v>
      </c>
      <c r="I99" s="15">
        <v>352.82927119174224</v>
      </c>
      <c r="J99" s="16">
        <v>19.7</v>
      </c>
      <c r="K99" s="6">
        <v>-0.5</v>
      </c>
      <c r="L99" s="14" t="s">
        <v>1109</v>
      </c>
      <c r="M99" s="14" t="s">
        <v>1128</v>
      </c>
      <c r="N99" s="403">
        <v>31.7438607195282</v>
      </c>
      <c r="O99" s="403">
        <v>32.023041383708197</v>
      </c>
      <c r="P99" s="403">
        <v>32.534931102489402</v>
      </c>
      <c r="Q99" s="403">
        <v>33.437273382341303</v>
      </c>
      <c r="R99" s="403">
        <v>34.323560949435297</v>
      </c>
      <c r="S99" s="403">
        <v>34.850408010032602</v>
      </c>
      <c r="T99" s="403">
        <v>35.117962153096499</v>
      </c>
      <c r="U99" s="403">
        <v>0.86177908318966701</v>
      </c>
      <c r="V99" s="14" t="s">
        <v>1111</v>
      </c>
    </row>
    <row r="100" spans="1:22" s="17" customFormat="1" ht="15" customHeight="1">
      <c r="A100" s="7" t="s">
        <v>5975</v>
      </c>
      <c r="B100" s="12" t="s">
        <v>1106</v>
      </c>
      <c r="C100" s="14" t="s">
        <v>1107</v>
      </c>
      <c r="D100" s="14" t="s">
        <v>1152</v>
      </c>
      <c r="E100" s="14" t="s">
        <v>395</v>
      </c>
      <c r="F100" s="14" t="s">
        <v>1158</v>
      </c>
      <c r="G100" s="14">
        <v>-9.57</v>
      </c>
      <c r="H100" s="14">
        <v>18.66</v>
      </c>
      <c r="I100" s="15">
        <v>353.13098842664999</v>
      </c>
      <c r="J100" s="16">
        <v>19.600000000000001</v>
      </c>
      <c r="K100" s="6">
        <v>-1</v>
      </c>
      <c r="L100" s="14" t="s">
        <v>1117</v>
      </c>
      <c r="M100" s="14" t="s">
        <v>1118</v>
      </c>
      <c r="N100" s="403">
        <v>30.255119278356901</v>
      </c>
      <c r="O100" s="403">
        <v>30.4861069584524</v>
      </c>
      <c r="P100" s="403">
        <v>30.970632037220501</v>
      </c>
      <c r="Q100" s="403">
        <v>31.771898652293299</v>
      </c>
      <c r="R100" s="403">
        <v>32.576205041925903</v>
      </c>
      <c r="S100" s="403">
        <v>33.042824457674001</v>
      </c>
      <c r="T100" s="403">
        <v>33.298500077761602</v>
      </c>
      <c r="U100" s="403">
        <v>0.77789870577995002</v>
      </c>
      <c r="V100" s="14" t="s">
        <v>1122</v>
      </c>
    </row>
    <row r="101" spans="1:22" s="17" customFormat="1" ht="15" customHeight="1">
      <c r="A101" s="7" t="s">
        <v>5976</v>
      </c>
      <c r="B101" s="12" t="s">
        <v>1115</v>
      </c>
      <c r="C101" s="14" t="s">
        <v>1123</v>
      </c>
      <c r="D101" s="14" t="s">
        <v>1152</v>
      </c>
      <c r="E101" s="14" t="s">
        <v>1133</v>
      </c>
      <c r="F101" s="14" t="s">
        <v>1158</v>
      </c>
      <c r="G101" s="14">
        <v>-9.57</v>
      </c>
      <c r="H101" s="14">
        <v>18.66</v>
      </c>
      <c r="I101" s="15">
        <v>353.15772286518614</v>
      </c>
      <c r="J101" s="16">
        <v>19.3</v>
      </c>
      <c r="K101" s="6">
        <v>-1</v>
      </c>
      <c r="L101" s="14" t="s">
        <v>1134</v>
      </c>
      <c r="M101" s="14" t="s">
        <v>1118</v>
      </c>
      <c r="N101" s="403">
        <v>31.4016917586546</v>
      </c>
      <c r="O101" s="403">
        <v>31.6569500682645</v>
      </c>
      <c r="P101" s="403">
        <v>32.175409623667903</v>
      </c>
      <c r="Q101" s="403">
        <v>33.0381260933043</v>
      </c>
      <c r="R101" s="403">
        <v>33.909881716171903</v>
      </c>
      <c r="S101" s="403">
        <v>34.402009130494001</v>
      </c>
      <c r="T101" s="403">
        <v>34.656469360040603</v>
      </c>
      <c r="U101" s="403">
        <v>0.83342559237123204</v>
      </c>
      <c r="V101" s="14" t="s">
        <v>1135</v>
      </c>
    </row>
    <row r="102" spans="1:22" s="17" customFormat="1" ht="15" customHeight="1">
      <c r="A102" s="7" t="s">
        <v>5977</v>
      </c>
      <c r="B102" s="12" t="s">
        <v>1115</v>
      </c>
      <c r="C102" s="14" t="s">
        <v>1123</v>
      </c>
      <c r="D102" s="14" t="s">
        <v>1152</v>
      </c>
      <c r="E102" s="14" t="s">
        <v>1133</v>
      </c>
      <c r="F102" s="14" t="s">
        <v>1158</v>
      </c>
      <c r="G102" s="14">
        <v>-9.57</v>
      </c>
      <c r="H102" s="14">
        <v>18.66</v>
      </c>
      <c r="I102" s="15">
        <v>353.30285267438228</v>
      </c>
      <c r="J102" s="16">
        <v>19.5</v>
      </c>
      <c r="K102" s="6">
        <v>-1</v>
      </c>
      <c r="L102" s="14" t="s">
        <v>1109</v>
      </c>
      <c r="M102" s="14" t="s">
        <v>1110</v>
      </c>
      <c r="N102" s="403">
        <v>30.642518341398599</v>
      </c>
      <c r="O102" s="403">
        <v>30.8698511202902</v>
      </c>
      <c r="P102" s="403">
        <v>31.338641837593901</v>
      </c>
      <c r="Q102" s="403">
        <v>32.173187136189</v>
      </c>
      <c r="R102" s="403">
        <v>32.991721903825898</v>
      </c>
      <c r="S102" s="403">
        <v>33.513062744548201</v>
      </c>
      <c r="T102" s="403">
        <v>33.783593320183797</v>
      </c>
      <c r="U102" s="403">
        <v>0.80121365696663205</v>
      </c>
      <c r="V102" s="14" t="s">
        <v>1111</v>
      </c>
    </row>
    <row r="103" spans="1:22" s="17" customFormat="1" ht="15" customHeight="1">
      <c r="A103" s="7" t="s">
        <v>5978</v>
      </c>
      <c r="B103" s="12" t="s">
        <v>1121</v>
      </c>
      <c r="C103" s="14" t="s">
        <v>1123</v>
      </c>
      <c r="D103" s="14" t="s">
        <v>1152</v>
      </c>
      <c r="E103" s="14" t="s">
        <v>1132</v>
      </c>
      <c r="F103" s="14" t="s">
        <v>1158</v>
      </c>
      <c r="G103" s="14">
        <v>-9.57</v>
      </c>
      <c r="H103" s="14">
        <v>18.66</v>
      </c>
      <c r="I103" s="157">
        <v>353.4938129496403</v>
      </c>
      <c r="J103" s="158">
        <v>19.8</v>
      </c>
      <c r="K103" s="6">
        <v>-1</v>
      </c>
      <c r="L103" s="14" t="s">
        <v>1134</v>
      </c>
      <c r="M103" s="14" t="s">
        <v>1118</v>
      </c>
      <c r="N103" s="403">
        <v>29.471766047348801</v>
      </c>
      <c r="O103" s="403">
        <v>29.703319012115099</v>
      </c>
      <c r="P103" s="403">
        <v>30.166021796777301</v>
      </c>
      <c r="Q103" s="403">
        <v>30.930183657145999</v>
      </c>
      <c r="R103" s="403">
        <v>31.6885786938095</v>
      </c>
      <c r="S103" s="403">
        <v>32.137179414836801</v>
      </c>
      <c r="T103" s="403">
        <v>32.342540574534901</v>
      </c>
      <c r="U103" s="403">
        <v>0.73538316411503601</v>
      </c>
      <c r="V103" s="14" t="s">
        <v>1135</v>
      </c>
    </row>
    <row r="104" spans="1:22" s="17" customFormat="1" ht="15" customHeight="1">
      <c r="A104" s="7" t="s">
        <v>5979</v>
      </c>
      <c r="B104" s="12" t="s">
        <v>1115</v>
      </c>
      <c r="C104" s="14" t="s">
        <v>1123</v>
      </c>
      <c r="D104" s="14" t="s">
        <v>394</v>
      </c>
      <c r="E104" s="14" t="s">
        <v>1137</v>
      </c>
      <c r="F104" s="14" t="s">
        <v>1159</v>
      </c>
      <c r="G104" s="14">
        <v>-20.94</v>
      </c>
      <c r="H104" s="14">
        <v>12.65</v>
      </c>
      <c r="I104" s="15">
        <v>355.60201438848918</v>
      </c>
      <c r="J104" s="16">
        <v>19.559999999999999</v>
      </c>
      <c r="K104" s="6">
        <v>-1</v>
      </c>
      <c r="L104" s="14" t="s">
        <v>1134</v>
      </c>
      <c r="M104" s="14" t="s">
        <v>1118</v>
      </c>
      <c r="N104" s="403">
        <v>30.259614987092501</v>
      </c>
      <c r="O104" s="403">
        <v>30.496378909082502</v>
      </c>
      <c r="P104" s="403">
        <v>30.942244066946699</v>
      </c>
      <c r="Q104" s="403">
        <v>31.759872895180798</v>
      </c>
      <c r="R104" s="403">
        <v>32.570743369788403</v>
      </c>
      <c r="S104" s="403">
        <v>33.072732552846297</v>
      </c>
      <c r="T104" s="403">
        <v>33.325912522041399</v>
      </c>
      <c r="U104" s="403">
        <v>0.78142310494457201</v>
      </c>
      <c r="V104" s="14" t="s">
        <v>1135</v>
      </c>
    </row>
    <row r="105" spans="1:22" s="17" customFormat="1" ht="15" customHeight="1">
      <c r="A105" s="7" t="s">
        <v>5980</v>
      </c>
      <c r="B105" s="12" t="s">
        <v>1106</v>
      </c>
      <c r="C105" s="14" t="s">
        <v>1107</v>
      </c>
      <c r="D105" s="14" t="s">
        <v>394</v>
      </c>
      <c r="E105" s="14" t="s">
        <v>1137</v>
      </c>
      <c r="F105" s="14" t="s">
        <v>1159</v>
      </c>
      <c r="G105" s="14">
        <v>-20.94</v>
      </c>
      <c r="H105" s="14">
        <v>12.65</v>
      </c>
      <c r="I105" s="15">
        <v>356.39258992805759</v>
      </c>
      <c r="J105" s="16">
        <v>19.526666666666667</v>
      </c>
      <c r="K105" s="6">
        <v>-1</v>
      </c>
      <c r="L105" s="14" t="s">
        <v>1134</v>
      </c>
      <c r="M105" s="14" t="s">
        <v>1118</v>
      </c>
      <c r="N105" s="403">
        <v>30.6422548426509</v>
      </c>
      <c r="O105" s="403">
        <v>30.871803298851201</v>
      </c>
      <c r="P105" s="403">
        <v>31.356967206257298</v>
      </c>
      <c r="Q105" s="403">
        <v>32.187923492096999</v>
      </c>
      <c r="R105" s="403">
        <v>33.026595051860397</v>
      </c>
      <c r="S105" s="403">
        <v>33.5339714516562</v>
      </c>
      <c r="T105" s="403">
        <v>33.775825335198903</v>
      </c>
      <c r="U105" s="403">
        <v>0.80547806293901203</v>
      </c>
      <c r="V105" s="14" t="s">
        <v>1135</v>
      </c>
    </row>
    <row r="106" spans="1:22" s="17" customFormat="1" ht="15" customHeight="1">
      <c r="A106" s="7" t="s">
        <v>5981</v>
      </c>
      <c r="B106" s="12" t="s">
        <v>1115</v>
      </c>
      <c r="C106" s="14" t="s">
        <v>1123</v>
      </c>
      <c r="D106" s="14" t="s">
        <v>394</v>
      </c>
      <c r="E106" s="14" t="s">
        <v>1133</v>
      </c>
      <c r="F106" s="14" t="s">
        <v>1159</v>
      </c>
      <c r="G106" s="14">
        <v>-20.94</v>
      </c>
      <c r="H106" s="14">
        <v>12.65</v>
      </c>
      <c r="I106" s="15">
        <v>356.56827338129494</v>
      </c>
      <c r="J106" s="16">
        <v>19.543333333333333</v>
      </c>
      <c r="K106" s="6">
        <v>-1</v>
      </c>
      <c r="L106" s="14" t="s">
        <v>1134</v>
      </c>
      <c r="M106" s="14" t="s">
        <v>1118</v>
      </c>
      <c r="N106" s="403">
        <v>30.608543382385999</v>
      </c>
      <c r="O106" s="403">
        <v>30.853790591075001</v>
      </c>
      <c r="P106" s="403">
        <v>31.3500048136105</v>
      </c>
      <c r="Q106" s="403">
        <v>32.176137075518497</v>
      </c>
      <c r="R106" s="403">
        <v>32.996041857154999</v>
      </c>
      <c r="S106" s="403">
        <v>33.492059949044801</v>
      </c>
      <c r="T106" s="403">
        <v>33.768730822530799</v>
      </c>
      <c r="U106" s="403">
        <v>0.79803613713430299</v>
      </c>
      <c r="V106" s="14" t="s">
        <v>1111</v>
      </c>
    </row>
    <row r="107" spans="1:22" s="17" customFormat="1" ht="15" customHeight="1">
      <c r="A107" s="7" t="s">
        <v>5982</v>
      </c>
      <c r="B107" s="12" t="s">
        <v>1115</v>
      </c>
      <c r="C107" s="14" t="s">
        <v>1107</v>
      </c>
      <c r="D107" s="14" t="s">
        <v>394</v>
      </c>
      <c r="E107" s="14" t="s">
        <v>1132</v>
      </c>
      <c r="F107" s="14" t="s">
        <v>1159</v>
      </c>
      <c r="G107" s="14">
        <v>-20.94</v>
      </c>
      <c r="H107" s="14">
        <v>12.65</v>
      </c>
      <c r="I107" s="15">
        <v>356.65611510791371</v>
      </c>
      <c r="J107" s="16">
        <v>19.7</v>
      </c>
      <c r="K107" s="6">
        <v>-1</v>
      </c>
      <c r="L107" s="14" t="s">
        <v>1134</v>
      </c>
      <c r="M107" s="14" t="s">
        <v>1118</v>
      </c>
      <c r="N107" s="403">
        <v>29.825667243134799</v>
      </c>
      <c r="O107" s="403">
        <v>30.070963225242799</v>
      </c>
      <c r="P107" s="403">
        <v>30.556316867561101</v>
      </c>
      <c r="Q107" s="403">
        <v>31.346846355207699</v>
      </c>
      <c r="R107" s="403">
        <v>32.146485129783997</v>
      </c>
      <c r="S107" s="403">
        <v>32.59619810265</v>
      </c>
      <c r="T107" s="403">
        <v>32.8434568326755</v>
      </c>
      <c r="U107" s="403">
        <v>0.76873269188255899</v>
      </c>
      <c r="V107" s="14" t="s">
        <v>1135</v>
      </c>
    </row>
    <row r="108" spans="1:22" s="17" customFormat="1" ht="15" customHeight="1">
      <c r="A108" s="7" t="s">
        <v>5983</v>
      </c>
      <c r="B108" s="12" t="s">
        <v>1115</v>
      </c>
      <c r="C108" s="14" t="s">
        <v>1107</v>
      </c>
      <c r="D108" s="14" t="s">
        <v>394</v>
      </c>
      <c r="E108" s="14" t="s">
        <v>1133</v>
      </c>
      <c r="F108" s="14" t="s">
        <v>1159</v>
      </c>
      <c r="G108" s="14">
        <v>-20.94</v>
      </c>
      <c r="H108" s="14">
        <v>12.65</v>
      </c>
      <c r="I108" s="15">
        <v>356.91964028776977</v>
      </c>
      <c r="J108" s="16">
        <v>20.066666666666666</v>
      </c>
      <c r="K108" s="6">
        <v>-1</v>
      </c>
      <c r="L108" s="14" t="s">
        <v>1134</v>
      </c>
      <c r="M108" s="14" t="s">
        <v>1118</v>
      </c>
      <c r="N108" s="403">
        <v>28.316776764126502</v>
      </c>
      <c r="O108" s="403">
        <v>28.5375793796625</v>
      </c>
      <c r="P108" s="403">
        <v>28.9783464190355</v>
      </c>
      <c r="Q108" s="403">
        <v>29.666146350868999</v>
      </c>
      <c r="R108" s="403">
        <v>30.364049903983201</v>
      </c>
      <c r="S108" s="403">
        <v>30.7657065732595</v>
      </c>
      <c r="T108" s="403">
        <v>30.977799003127</v>
      </c>
      <c r="U108" s="403">
        <v>0.67359464329737995</v>
      </c>
      <c r="V108" s="14" t="s">
        <v>1135</v>
      </c>
    </row>
    <row r="109" spans="1:22" s="17" customFormat="1" ht="15" customHeight="1">
      <c r="A109" s="7" t="s">
        <v>5984</v>
      </c>
      <c r="B109" s="12" t="s">
        <v>1115</v>
      </c>
      <c r="C109" s="14" t="s">
        <v>1123</v>
      </c>
      <c r="D109" s="14" t="s">
        <v>394</v>
      </c>
      <c r="E109" s="14" t="s">
        <v>1133</v>
      </c>
      <c r="F109" s="14" t="s">
        <v>1159</v>
      </c>
      <c r="G109" s="14">
        <v>-20.94</v>
      </c>
      <c r="H109" s="14">
        <v>12.65</v>
      </c>
      <c r="I109" s="15">
        <v>357.27100719424465</v>
      </c>
      <c r="J109" s="16">
        <v>19.670000000000002</v>
      </c>
      <c r="K109" s="6">
        <v>-1</v>
      </c>
      <c r="L109" s="14" t="s">
        <v>1109</v>
      </c>
      <c r="M109" s="14" t="s">
        <v>1118</v>
      </c>
      <c r="N109" s="403">
        <v>29.869967158406698</v>
      </c>
      <c r="O109" s="403">
        <v>30.102986800612999</v>
      </c>
      <c r="P109" s="403">
        <v>30.5590227461376</v>
      </c>
      <c r="Q109" s="403">
        <v>31.3340427663586</v>
      </c>
      <c r="R109" s="403">
        <v>32.105822636442703</v>
      </c>
      <c r="S109" s="403">
        <v>32.5814418105332</v>
      </c>
      <c r="T109" s="403">
        <v>32.827911370290103</v>
      </c>
      <c r="U109" s="403">
        <v>0.75403837227884596</v>
      </c>
      <c r="V109" s="14" t="s">
        <v>1122</v>
      </c>
    </row>
    <row r="110" spans="1:22" s="17" customFormat="1" ht="15" customHeight="1">
      <c r="A110" s="7" t="s">
        <v>5985</v>
      </c>
      <c r="B110" s="12" t="s">
        <v>1115</v>
      </c>
      <c r="C110" s="14" t="s">
        <v>1123</v>
      </c>
      <c r="D110" s="14" t="s">
        <v>1131</v>
      </c>
      <c r="E110" s="14" t="s">
        <v>1133</v>
      </c>
      <c r="F110" s="14" t="s">
        <v>1160</v>
      </c>
      <c r="G110" s="14">
        <v>-21.35</v>
      </c>
      <c r="H110" s="14">
        <v>8.57</v>
      </c>
      <c r="I110" s="15">
        <v>357.446690647482</v>
      </c>
      <c r="J110" s="16">
        <v>18.723333333333329</v>
      </c>
      <c r="K110" s="6">
        <v>-1</v>
      </c>
      <c r="L110" s="14" t="s">
        <v>1109</v>
      </c>
      <c r="M110" s="14" t="s">
        <v>1118</v>
      </c>
      <c r="N110" s="403">
        <v>33.6774457678139</v>
      </c>
      <c r="O110" s="403">
        <v>33.973639455785303</v>
      </c>
      <c r="P110" s="403">
        <v>34.563836805758797</v>
      </c>
      <c r="Q110" s="403">
        <v>35.577079016970899</v>
      </c>
      <c r="R110" s="403">
        <v>36.573783540730702</v>
      </c>
      <c r="S110" s="403">
        <v>37.174852030958299</v>
      </c>
      <c r="T110" s="403">
        <v>37.458822765134101</v>
      </c>
      <c r="U110" s="403">
        <v>0.96903650667206098</v>
      </c>
      <c r="V110" s="14" t="s">
        <v>1135</v>
      </c>
    </row>
    <row r="111" spans="1:22" s="17" customFormat="1" ht="15" customHeight="1">
      <c r="A111" s="7" t="s">
        <v>5986</v>
      </c>
      <c r="B111" s="12" t="s">
        <v>1115</v>
      </c>
      <c r="C111" s="14" t="s">
        <v>1107</v>
      </c>
      <c r="D111" s="14" t="s">
        <v>394</v>
      </c>
      <c r="E111" s="14" t="s">
        <v>1133</v>
      </c>
      <c r="F111" s="14" t="s">
        <v>1159</v>
      </c>
      <c r="G111" s="14">
        <v>-20.94</v>
      </c>
      <c r="H111" s="14">
        <v>12.65</v>
      </c>
      <c r="I111" s="15">
        <v>357.5989496402878</v>
      </c>
      <c r="J111" s="16">
        <v>19.54</v>
      </c>
      <c r="K111" s="6">
        <v>-1</v>
      </c>
      <c r="L111" s="14" t="s">
        <v>1117</v>
      </c>
      <c r="M111" s="14" t="s">
        <v>1129</v>
      </c>
      <c r="N111" s="403">
        <v>30.617376834385301</v>
      </c>
      <c r="O111" s="403">
        <v>30.870163888051401</v>
      </c>
      <c r="P111" s="403">
        <v>31.366131031083999</v>
      </c>
      <c r="Q111" s="403">
        <v>32.196842564270703</v>
      </c>
      <c r="R111" s="403">
        <v>33.040506740078897</v>
      </c>
      <c r="S111" s="403">
        <v>33.547464240734598</v>
      </c>
      <c r="T111" s="403">
        <v>33.807020859143599</v>
      </c>
      <c r="U111" s="403">
        <v>0.80581167435510204</v>
      </c>
      <c r="V111" s="14" t="s">
        <v>1135</v>
      </c>
    </row>
    <row r="112" spans="1:22" s="17" customFormat="1" ht="15" customHeight="1">
      <c r="A112" s="7" t="s">
        <v>5987</v>
      </c>
      <c r="B112" s="12" t="s">
        <v>1115</v>
      </c>
      <c r="C112" s="14" t="s">
        <v>1123</v>
      </c>
      <c r="D112" s="14" t="s">
        <v>1131</v>
      </c>
      <c r="E112" s="14" t="s">
        <v>1137</v>
      </c>
      <c r="F112" s="14" t="s">
        <v>1161</v>
      </c>
      <c r="G112" s="14">
        <v>-21.35</v>
      </c>
      <c r="H112" s="14">
        <v>8.57</v>
      </c>
      <c r="I112" s="15">
        <v>357.63994244604322</v>
      </c>
      <c r="J112" s="18">
        <v>20.82</v>
      </c>
      <c r="K112" s="6">
        <v>-1</v>
      </c>
      <c r="L112" s="14" t="s">
        <v>1117</v>
      </c>
      <c r="M112" s="14" t="s">
        <v>1118</v>
      </c>
      <c r="N112" s="403">
        <v>25.6508065745141</v>
      </c>
      <c r="O112" s="403">
        <v>25.824471716334301</v>
      </c>
      <c r="P112" s="403">
        <v>26.138689090671601</v>
      </c>
      <c r="Q112" s="403">
        <v>26.704007590151001</v>
      </c>
      <c r="R112" s="403">
        <v>27.270114362349702</v>
      </c>
      <c r="S112" s="403">
        <v>27.589386558643699</v>
      </c>
      <c r="T112" s="403">
        <v>27.763902460708799</v>
      </c>
      <c r="U112" s="403">
        <v>0.54240224737944498</v>
      </c>
      <c r="V112" s="14" t="s">
        <v>1135</v>
      </c>
    </row>
    <row r="113" spans="1:22" s="17" customFormat="1" ht="15" customHeight="1">
      <c r="A113" s="7" t="s">
        <v>5988</v>
      </c>
      <c r="B113" s="12" t="s">
        <v>1106</v>
      </c>
      <c r="C113" s="14" t="s">
        <v>1126</v>
      </c>
      <c r="D113" s="14" t="s">
        <v>394</v>
      </c>
      <c r="E113" s="14" t="s">
        <v>1162</v>
      </c>
      <c r="F113" s="14" t="s">
        <v>1159</v>
      </c>
      <c r="G113" s="14">
        <v>-20.94</v>
      </c>
      <c r="H113" s="14">
        <v>12.65</v>
      </c>
      <c r="I113" s="15">
        <v>357.68093525179853</v>
      </c>
      <c r="J113" s="16">
        <v>19.647500000000001</v>
      </c>
      <c r="K113" s="6">
        <v>-1</v>
      </c>
      <c r="L113" s="14" t="s">
        <v>1117</v>
      </c>
      <c r="M113" s="14" t="s">
        <v>1118</v>
      </c>
      <c r="N113" s="403">
        <v>30.242243871262701</v>
      </c>
      <c r="O113" s="403">
        <v>30.488217464860401</v>
      </c>
      <c r="P113" s="403">
        <v>30.972954644389301</v>
      </c>
      <c r="Q113" s="403">
        <v>31.775843962409699</v>
      </c>
      <c r="R113" s="403">
        <v>32.574286305232803</v>
      </c>
      <c r="S113" s="403">
        <v>33.043612138959197</v>
      </c>
      <c r="T113" s="403">
        <v>33.2948748456662</v>
      </c>
      <c r="U113" s="403">
        <v>0.77504863353471398</v>
      </c>
      <c r="V113" s="14" t="s">
        <v>1135</v>
      </c>
    </row>
    <row r="114" spans="1:22" s="17" customFormat="1" ht="15" customHeight="1">
      <c r="A114" s="7" t="s">
        <v>5989</v>
      </c>
      <c r="B114" s="12" t="s">
        <v>1115</v>
      </c>
      <c r="C114" s="14" t="s">
        <v>1107</v>
      </c>
      <c r="D114" s="14" t="s">
        <v>394</v>
      </c>
      <c r="E114" s="14" t="s">
        <v>1132</v>
      </c>
      <c r="F114" s="14" t="s">
        <v>1163</v>
      </c>
      <c r="G114" s="14">
        <v>-20.94</v>
      </c>
      <c r="H114" s="14">
        <v>12.65</v>
      </c>
      <c r="I114" s="15">
        <v>357.72618705035973</v>
      </c>
      <c r="J114" s="16">
        <v>18.13</v>
      </c>
      <c r="K114" s="6">
        <v>-1</v>
      </c>
      <c r="L114" s="14" t="s">
        <v>1134</v>
      </c>
      <c r="M114" s="14" t="s">
        <v>1110</v>
      </c>
      <c r="N114" s="403">
        <v>35.966452080699703</v>
      </c>
      <c r="O114" s="403">
        <v>36.3049434655006</v>
      </c>
      <c r="P114" s="403">
        <v>36.974572528905597</v>
      </c>
      <c r="Q114" s="403">
        <v>38.0948635727922</v>
      </c>
      <c r="R114" s="403">
        <v>39.2172609775388</v>
      </c>
      <c r="S114" s="403">
        <v>39.865279242052601</v>
      </c>
      <c r="T114" s="403">
        <v>40.206010279194899</v>
      </c>
      <c r="U114" s="403">
        <v>1.0815889636487801</v>
      </c>
      <c r="V114" s="14" t="s">
        <v>1135</v>
      </c>
    </row>
    <row r="115" spans="1:22" s="17" customFormat="1" ht="15" customHeight="1">
      <c r="A115" s="7" t="s">
        <v>5990</v>
      </c>
      <c r="B115" s="12" t="s">
        <v>1115</v>
      </c>
      <c r="C115" s="14" t="s">
        <v>1123</v>
      </c>
      <c r="D115" s="14" t="s">
        <v>394</v>
      </c>
      <c r="E115" s="14" t="s">
        <v>1162</v>
      </c>
      <c r="F115" s="14" t="s">
        <v>1159</v>
      </c>
      <c r="G115" s="14">
        <v>-20.94</v>
      </c>
      <c r="H115" s="14">
        <v>12.65</v>
      </c>
      <c r="I115" s="15">
        <v>357.76292086330938</v>
      </c>
      <c r="J115" s="16">
        <v>19.822500000000002</v>
      </c>
      <c r="K115" s="6">
        <v>-1</v>
      </c>
      <c r="L115" s="14" t="s">
        <v>1127</v>
      </c>
      <c r="M115" s="14" t="s">
        <v>1128</v>
      </c>
      <c r="N115" s="403">
        <v>29.502351735491899</v>
      </c>
      <c r="O115" s="403">
        <v>29.733970481070902</v>
      </c>
      <c r="P115" s="403">
        <v>30.168908097730998</v>
      </c>
      <c r="Q115" s="403">
        <v>30.927332678796599</v>
      </c>
      <c r="R115" s="403">
        <v>31.684679706338098</v>
      </c>
      <c r="S115" s="403">
        <v>32.141113856542603</v>
      </c>
      <c r="T115" s="403">
        <v>32.377514226568202</v>
      </c>
      <c r="U115" s="403">
        <v>0.73145550049636698</v>
      </c>
      <c r="V115" s="14" t="s">
        <v>1120</v>
      </c>
    </row>
    <row r="116" spans="1:22" s="17" customFormat="1" ht="15" customHeight="1">
      <c r="A116" s="7" t="s">
        <v>5991</v>
      </c>
      <c r="B116" s="12" t="s">
        <v>1139</v>
      </c>
      <c r="C116" s="14" t="s">
        <v>1119</v>
      </c>
      <c r="D116" s="14" t="s">
        <v>394</v>
      </c>
      <c r="E116" s="14" t="s">
        <v>1133</v>
      </c>
      <c r="F116" s="14" t="s">
        <v>393</v>
      </c>
      <c r="G116" s="14">
        <v>-20.94</v>
      </c>
      <c r="H116" s="14">
        <v>12.65</v>
      </c>
      <c r="I116" s="15">
        <v>357.77485782029009</v>
      </c>
      <c r="J116" s="16">
        <v>20.403333333333336</v>
      </c>
      <c r="K116" s="6">
        <v>-1</v>
      </c>
      <c r="L116" s="14" t="s">
        <v>1127</v>
      </c>
      <c r="M116" s="14" t="s">
        <v>1128</v>
      </c>
      <c r="N116" s="403">
        <v>27.1711133861515</v>
      </c>
      <c r="O116" s="403">
        <v>27.3492957639636</v>
      </c>
      <c r="P116" s="403">
        <v>27.757726215550299</v>
      </c>
      <c r="Q116" s="403">
        <v>28.395289440573201</v>
      </c>
      <c r="R116" s="403">
        <v>29.033848361037698</v>
      </c>
      <c r="S116" s="403">
        <v>29.427575631728299</v>
      </c>
      <c r="T116" s="403">
        <v>29.633677286603199</v>
      </c>
      <c r="U116" s="403">
        <v>0.62465744657712496</v>
      </c>
      <c r="V116" s="14" t="s">
        <v>1120</v>
      </c>
    </row>
    <row r="117" spans="1:22" s="17" customFormat="1" ht="15" customHeight="1">
      <c r="A117" s="7" t="s">
        <v>5992</v>
      </c>
      <c r="B117" s="12" t="s">
        <v>1139</v>
      </c>
      <c r="C117" s="14" t="s">
        <v>1119</v>
      </c>
      <c r="D117" s="14" t="s">
        <v>394</v>
      </c>
      <c r="E117" s="14" t="s">
        <v>1133</v>
      </c>
      <c r="F117" s="14" t="s">
        <v>393</v>
      </c>
      <c r="G117" s="14">
        <v>-20.94</v>
      </c>
      <c r="H117" s="14">
        <v>12.65</v>
      </c>
      <c r="I117" s="15">
        <v>357.79547980577166</v>
      </c>
      <c r="J117" s="16">
        <v>19.29666666666667</v>
      </c>
      <c r="K117" s="6">
        <v>-1</v>
      </c>
      <c r="L117" s="14" t="s">
        <v>1127</v>
      </c>
      <c r="M117" s="14" t="s">
        <v>1128</v>
      </c>
      <c r="N117" s="403">
        <v>31.384982529623699</v>
      </c>
      <c r="O117" s="403">
        <v>31.6454972763146</v>
      </c>
      <c r="P117" s="403">
        <v>32.174354359231202</v>
      </c>
      <c r="Q117" s="403">
        <v>33.043911543329102</v>
      </c>
      <c r="R117" s="403">
        <v>33.913888853442501</v>
      </c>
      <c r="S117" s="403">
        <v>34.448595320133698</v>
      </c>
      <c r="T117" s="403">
        <v>34.741914368408601</v>
      </c>
      <c r="U117" s="403">
        <v>0.84756753233816595</v>
      </c>
      <c r="V117" s="14" t="s">
        <v>1120</v>
      </c>
    </row>
    <row r="118" spans="1:22" s="17" customFormat="1" ht="15" customHeight="1">
      <c r="A118" s="7" t="s">
        <v>5993</v>
      </c>
      <c r="B118" s="12" t="s">
        <v>1139</v>
      </c>
      <c r="C118" s="14" t="s">
        <v>1119</v>
      </c>
      <c r="D118" s="14" t="s">
        <v>1131</v>
      </c>
      <c r="E118" s="14" t="s">
        <v>1162</v>
      </c>
      <c r="F118" s="14" t="s">
        <v>1161</v>
      </c>
      <c r="G118" s="14">
        <v>-21.35</v>
      </c>
      <c r="H118" s="14">
        <v>8.57</v>
      </c>
      <c r="I118" s="15">
        <v>357.8039136690648</v>
      </c>
      <c r="J118" s="18">
        <v>20.22</v>
      </c>
      <c r="K118" s="6">
        <v>-1</v>
      </c>
      <c r="L118" s="14" t="s">
        <v>1127</v>
      </c>
      <c r="M118" s="14" t="s">
        <v>1118</v>
      </c>
      <c r="N118" s="403">
        <v>27.9263419103034</v>
      </c>
      <c r="O118" s="403">
        <v>28.129878308356201</v>
      </c>
      <c r="P118" s="403">
        <v>28.547595083556899</v>
      </c>
      <c r="Q118" s="403">
        <v>29.229692485311901</v>
      </c>
      <c r="R118" s="403">
        <v>29.909782842961601</v>
      </c>
      <c r="S118" s="403">
        <v>30.2929959082587</v>
      </c>
      <c r="T118" s="403">
        <v>30.511454914335001</v>
      </c>
      <c r="U118" s="403">
        <v>0.66208330039836105</v>
      </c>
      <c r="V118" s="14" t="s">
        <v>1120</v>
      </c>
    </row>
    <row r="119" spans="1:22" s="17" customFormat="1" ht="15" customHeight="1">
      <c r="A119" s="7" t="s">
        <v>5994</v>
      </c>
      <c r="B119" s="12" t="s">
        <v>1139</v>
      </c>
      <c r="C119" s="14" t="s">
        <v>1119</v>
      </c>
      <c r="D119" s="14" t="s">
        <v>394</v>
      </c>
      <c r="E119" s="14" t="s">
        <v>1162</v>
      </c>
      <c r="F119" s="14" t="s">
        <v>393</v>
      </c>
      <c r="G119" s="14">
        <v>-20.94</v>
      </c>
      <c r="H119" s="14">
        <v>12.65</v>
      </c>
      <c r="I119" s="15">
        <v>357.82244701755525</v>
      </c>
      <c r="J119" s="16">
        <v>19.761666666666663</v>
      </c>
      <c r="K119" s="6">
        <v>-1</v>
      </c>
      <c r="L119" s="14" t="s">
        <v>1117</v>
      </c>
      <c r="M119" s="14" t="s">
        <v>1118</v>
      </c>
      <c r="N119" s="403">
        <v>29.507567411135799</v>
      </c>
      <c r="O119" s="403">
        <v>29.724277616445899</v>
      </c>
      <c r="P119" s="403">
        <v>30.1637416265729</v>
      </c>
      <c r="Q119" s="403">
        <v>30.928006272432</v>
      </c>
      <c r="R119" s="403">
        <v>31.695780206678101</v>
      </c>
      <c r="S119" s="403">
        <v>32.138973299333401</v>
      </c>
      <c r="T119" s="403">
        <v>32.383399973319897</v>
      </c>
      <c r="U119" s="403">
        <v>0.73581893233361795</v>
      </c>
      <c r="V119" s="14" t="s">
        <v>1120</v>
      </c>
    </row>
    <row r="120" spans="1:22" s="17" customFormat="1" ht="15" customHeight="1">
      <c r="A120" s="7" t="s">
        <v>5995</v>
      </c>
      <c r="B120" s="12" t="s">
        <v>1139</v>
      </c>
      <c r="C120" s="14" t="s">
        <v>1119</v>
      </c>
      <c r="D120" s="14" t="s">
        <v>394</v>
      </c>
      <c r="E120" s="14" t="s">
        <v>1133</v>
      </c>
      <c r="F120" s="14" t="s">
        <v>1159</v>
      </c>
      <c r="G120" s="14">
        <v>-20.94</v>
      </c>
      <c r="H120" s="14">
        <v>12.65</v>
      </c>
      <c r="I120" s="15">
        <v>357.84490647482016</v>
      </c>
      <c r="J120" s="16">
        <v>19.686666666666667</v>
      </c>
      <c r="K120" s="6">
        <v>-1</v>
      </c>
      <c r="L120" s="14" t="s">
        <v>1117</v>
      </c>
      <c r="M120" s="14" t="s">
        <v>1129</v>
      </c>
      <c r="N120" s="403">
        <v>29.8734241525678</v>
      </c>
      <c r="O120" s="403">
        <v>30.0933970347008</v>
      </c>
      <c r="P120" s="403">
        <v>30.554900564074799</v>
      </c>
      <c r="Q120" s="403">
        <v>31.352018567969498</v>
      </c>
      <c r="R120" s="403">
        <v>32.130970296352501</v>
      </c>
      <c r="S120" s="403">
        <v>32.601596486335801</v>
      </c>
      <c r="T120" s="403">
        <v>32.843616486002503</v>
      </c>
      <c r="U120" s="403">
        <v>0.75902353680728796</v>
      </c>
      <c r="V120" s="14" t="s">
        <v>1122</v>
      </c>
    </row>
    <row r="121" spans="1:22" s="17" customFormat="1" ht="15" customHeight="1">
      <c r="A121" s="7" t="s">
        <v>5996</v>
      </c>
      <c r="B121" s="12" t="s">
        <v>1139</v>
      </c>
      <c r="C121" s="14" t="s">
        <v>1119</v>
      </c>
      <c r="D121" s="14" t="s">
        <v>394</v>
      </c>
      <c r="E121" s="14" t="s">
        <v>1162</v>
      </c>
      <c r="F121" s="14" t="s">
        <v>393</v>
      </c>
      <c r="G121" s="14">
        <v>-20.94</v>
      </c>
      <c r="H121" s="14">
        <v>12.65</v>
      </c>
      <c r="I121" s="15">
        <v>357.84624161618785</v>
      </c>
      <c r="J121" s="16">
        <v>19.2</v>
      </c>
      <c r="K121" s="6">
        <v>-1</v>
      </c>
      <c r="L121" s="14" t="s">
        <v>1127</v>
      </c>
      <c r="M121" s="14" t="s">
        <v>1128</v>
      </c>
      <c r="N121" s="403">
        <v>31.788324020924801</v>
      </c>
      <c r="O121" s="403">
        <v>32.042590907709702</v>
      </c>
      <c r="P121" s="403">
        <v>32.571944326558601</v>
      </c>
      <c r="Q121" s="403">
        <v>33.464159123056803</v>
      </c>
      <c r="R121" s="403">
        <v>34.355249803235502</v>
      </c>
      <c r="S121" s="403">
        <v>34.887425836719302</v>
      </c>
      <c r="T121" s="403">
        <v>35.1746179073251</v>
      </c>
      <c r="U121" s="403">
        <v>0.86538656507635103</v>
      </c>
      <c r="V121" s="14" t="s">
        <v>1120</v>
      </c>
    </row>
    <row r="122" spans="1:22" s="17" customFormat="1" ht="15" customHeight="1">
      <c r="A122" s="7" t="s">
        <v>5997</v>
      </c>
      <c r="B122" s="12" t="s">
        <v>1139</v>
      </c>
      <c r="C122" s="14" t="s">
        <v>1126</v>
      </c>
      <c r="D122" s="14" t="s">
        <v>394</v>
      </c>
      <c r="E122" s="14" t="s">
        <v>1162</v>
      </c>
      <c r="F122" s="14" t="s">
        <v>1163</v>
      </c>
      <c r="G122" s="14">
        <v>-20.94</v>
      </c>
      <c r="H122" s="14">
        <v>12.65</v>
      </c>
      <c r="I122" s="15">
        <v>357.86815347721824</v>
      </c>
      <c r="J122" s="16">
        <v>18.021000000000001</v>
      </c>
      <c r="K122" s="6">
        <v>-1</v>
      </c>
      <c r="L122" s="14" t="s">
        <v>1127</v>
      </c>
      <c r="M122" s="14" t="s">
        <v>1128</v>
      </c>
      <c r="N122" s="403">
        <v>36.385382198411001</v>
      </c>
      <c r="O122" s="403">
        <v>36.744557987790301</v>
      </c>
      <c r="P122" s="403">
        <v>37.3818839930072</v>
      </c>
      <c r="Q122" s="403">
        <v>38.519923239368097</v>
      </c>
      <c r="R122" s="403">
        <v>39.647963072349803</v>
      </c>
      <c r="S122" s="403">
        <v>40.324757371843198</v>
      </c>
      <c r="T122" s="403">
        <v>40.634610154857597</v>
      </c>
      <c r="U122" s="403">
        <v>1.0892454726876</v>
      </c>
      <c r="V122" s="14" t="s">
        <v>1120</v>
      </c>
    </row>
    <row r="123" spans="1:22" s="17" customFormat="1" ht="15" customHeight="1">
      <c r="A123" s="7" t="s">
        <v>5998</v>
      </c>
      <c r="B123" s="12" t="s">
        <v>1115</v>
      </c>
      <c r="C123" s="14" t="s">
        <v>1119</v>
      </c>
      <c r="D123" s="14" t="s">
        <v>394</v>
      </c>
      <c r="E123" s="14" t="s">
        <v>1162</v>
      </c>
      <c r="F123" s="14" t="s">
        <v>393</v>
      </c>
      <c r="G123" s="14">
        <v>-20.94</v>
      </c>
      <c r="H123" s="14">
        <v>12.65</v>
      </c>
      <c r="I123" s="15">
        <v>357.87003621482052</v>
      </c>
      <c r="J123" s="16">
        <v>19.20333333333333</v>
      </c>
      <c r="K123" s="6">
        <v>-1</v>
      </c>
      <c r="L123" s="14" t="s">
        <v>1127</v>
      </c>
      <c r="M123" s="14" t="s">
        <v>1128</v>
      </c>
      <c r="N123" s="403">
        <v>31.789616924637301</v>
      </c>
      <c r="O123" s="403">
        <v>32.059203439674</v>
      </c>
      <c r="P123" s="403">
        <v>32.578841576497403</v>
      </c>
      <c r="Q123" s="403">
        <v>33.474047520555303</v>
      </c>
      <c r="R123" s="403">
        <v>34.364887392396597</v>
      </c>
      <c r="S123" s="403">
        <v>34.895758345664802</v>
      </c>
      <c r="T123" s="403">
        <v>35.144914587902903</v>
      </c>
      <c r="U123" s="403">
        <v>0.85648831170945405</v>
      </c>
      <c r="V123" s="14" t="s">
        <v>1120</v>
      </c>
    </row>
    <row r="124" spans="1:22" s="17" customFormat="1" ht="15" customHeight="1">
      <c r="A124" s="7" t="s">
        <v>5999</v>
      </c>
      <c r="B124" s="12" t="s">
        <v>1139</v>
      </c>
      <c r="C124" s="14" t="s">
        <v>1119</v>
      </c>
      <c r="D124" s="14" t="s">
        <v>394</v>
      </c>
      <c r="E124" s="14" t="s">
        <v>1162</v>
      </c>
      <c r="F124" s="14" t="s">
        <v>393</v>
      </c>
      <c r="G124" s="14">
        <v>-20.94</v>
      </c>
      <c r="H124" s="14">
        <v>12.65</v>
      </c>
      <c r="I124" s="15">
        <v>357.89383081345312</v>
      </c>
      <c r="J124" s="16">
        <v>18.59333333333333</v>
      </c>
      <c r="K124" s="6">
        <v>-1</v>
      </c>
      <c r="L124" s="14" t="s">
        <v>1127</v>
      </c>
      <c r="M124" s="14" t="s">
        <v>1128</v>
      </c>
      <c r="N124" s="403">
        <v>34.114500871168303</v>
      </c>
      <c r="O124" s="403">
        <v>34.413280876459503</v>
      </c>
      <c r="P124" s="403">
        <v>34.968512164132598</v>
      </c>
      <c r="Q124" s="403">
        <v>35.992098274916899</v>
      </c>
      <c r="R124" s="403">
        <v>37.021280096054603</v>
      </c>
      <c r="S124" s="403">
        <v>37.608557033347601</v>
      </c>
      <c r="T124" s="403">
        <v>37.909385825877898</v>
      </c>
      <c r="U124" s="403">
        <v>0.98165031512407097</v>
      </c>
      <c r="V124" s="14" t="s">
        <v>1120</v>
      </c>
    </row>
    <row r="125" spans="1:22" s="17" customFormat="1" ht="15" customHeight="1">
      <c r="A125" s="7" t="s">
        <v>6000</v>
      </c>
      <c r="B125" s="12" t="s">
        <v>1139</v>
      </c>
      <c r="C125" s="14" t="s">
        <v>1119</v>
      </c>
      <c r="D125" s="14" t="s">
        <v>394</v>
      </c>
      <c r="E125" s="14" t="s">
        <v>1162</v>
      </c>
      <c r="F125" s="14" t="s">
        <v>393</v>
      </c>
      <c r="G125" s="14">
        <v>-20.94</v>
      </c>
      <c r="H125" s="14">
        <v>12.65</v>
      </c>
      <c r="I125" s="15">
        <v>357.90969387920813</v>
      </c>
      <c r="J125" s="16">
        <v>19.232500000000002</v>
      </c>
      <c r="K125" s="6">
        <v>-1</v>
      </c>
      <c r="L125" s="14" t="s">
        <v>1117</v>
      </c>
      <c r="M125" s="14" t="s">
        <v>1128</v>
      </c>
      <c r="N125" s="403">
        <v>31.7944091166218</v>
      </c>
      <c r="O125" s="403">
        <v>32.076887171423998</v>
      </c>
      <c r="P125" s="403">
        <v>32.571185591334299</v>
      </c>
      <c r="Q125" s="403">
        <v>33.468044369513599</v>
      </c>
      <c r="R125" s="403">
        <v>34.345008565133</v>
      </c>
      <c r="S125" s="403">
        <v>34.887108422185896</v>
      </c>
      <c r="T125" s="403">
        <v>35.155724738331401</v>
      </c>
      <c r="U125" s="403">
        <v>0.857151131389292</v>
      </c>
      <c r="V125" s="14" t="s">
        <v>1135</v>
      </c>
    </row>
    <row r="126" spans="1:22" s="17" customFormat="1" ht="15" customHeight="1">
      <c r="A126" s="7" t="s">
        <v>6001</v>
      </c>
      <c r="B126" s="12" t="s">
        <v>1121</v>
      </c>
      <c r="C126" s="14" t="s">
        <v>1119</v>
      </c>
      <c r="D126" s="14" t="s">
        <v>394</v>
      </c>
      <c r="E126" s="14" t="s">
        <v>1162</v>
      </c>
      <c r="F126" s="14" t="s">
        <v>393</v>
      </c>
      <c r="G126" s="14">
        <v>-20.94</v>
      </c>
      <c r="H126" s="14">
        <v>12.65</v>
      </c>
      <c r="I126" s="15">
        <v>357.9255569449632</v>
      </c>
      <c r="J126" s="16">
        <v>19.346666666666668</v>
      </c>
      <c r="K126" s="6">
        <v>-1</v>
      </c>
      <c r="L126" s="14" t="s">
        <v>1127</v>
      </c>
      <c r="M126" s="14" t="s">
        <v>1129</v>
      </c>
      <c r="N126" s="403">
        <v>31.423583897521699</v>
      </c>
      <c r="O126" s="403">
        <v>31.642711623231001</v>
      </c>
      <c r="P126" s="403">
        <v>32.160243309633302</v>
      </c>
      <c r="Q126" s="403">
        <v>33.032929660402502</v>
      </c>
      <c r="R126" s="403">
        <v>33.916757821112903</v>
      </c>
      <c r="S126" s="403">
        <v>34.431268603174502</v>
      </c>
      <c r="T126" s="403">
        <v>34.679740175392602</v>
      </c>
      <c r="U126" s="403">
        <v>0.84102353111077599</v>
      </c>
      <c r="V126" s="14" t="s">
        <v>1135</v>
      </c>
    </row>
    <row r="127" spans="1:22" s="17" customFormat="1" ht="15" customHeight="1">
      <c r="A127" s="7" t="s">
        <v>6002</v>
      </c>
      <c r="B127" s="12" t="s">
        <v>1139</v>
      </c>
      <c r="C127" s="14" t="s">
        <v>1119</v>
      </c>
      <c r="D127" s="14" t="s">
        <v>394</v>
      </c>
      <c r="E127" s="14" t="s">
        <v>1162</v>
      </c>
      <c r="F127" s="14" t="s">
        <v>393</v>
      </c>
      <c r="G127" s="14">
        <v>-20.94</v>
      </c>
      <c r="H127" s="14">
        <v>12.65</v>
      </c>
      <c r="I127" s="15">
        <v>357.9334884778408</v>
      </c>
      <c r="J127" s="16">
        <v>19.333333333333336</v>
      </c>
      <c r="K127" s="6">
        <v>-1</v>
      </c>
      <c r="L127" s="14" t="s">
        <v>1127</v>
      </c>
      <c r="M127" s="14" t="s">
        <v>1129</v>
      </c>
      <c r="N127" s="403">
        <v>31.384980614938002</v>
      </c>
      <c r="O127" s="403">
        <v>31.644483111448</v>
      </c>
      <c r="P127" s="403">
        <v>32.170674900127999</v>
      </c>
      <c r="Q127" s="403">
        <v>33.030693758843697</v>
      </c>
      <c r="R127" s="403">
        <v>33.900212881315603</v>
      </c>
      <c r="S127" s="403">
        <v>34.419391445341503</v>
      </c>
      <c r="T127" s="403">
        <v>34.708610421682202</v>
      </c>
      <c r="U127" s="403">
        <v>0.84430122073993896</v>
      </c>
      <c r="V127" s="14" t="s">
        <v>1122</v>
      </c>
    </row>
    <row r="128" spans="1:22" s="17" customFormat="1" ht="15" customHeight="1">
      <c r="A128" s="7" t="s">
        <v>6003</v>
      </c>
      <c r="B128" s="12" t="s">
        <v>1139</v>
      </c>
      <c r="C128" s="14" t="s">
        <v>1119</v>
      </c>
      <c r="D128" s="14" t="s">
        <v>394</v>
      </c>
      <c r="E128" s="14" t="s">
        <v>1162</v>
      </c>
      <c r="F128" s="14" t="s">
        <v>1159</v>
      </c>
      <c r="G128" s="14">
        <v>-20.94</v>
      </c>
      <c r="H128" s="14">
        <v>12.65</v>
      </c>
      <c r="I128" s="15">
        <v>357.9444604316547</v>
      </c>
      <c r="J128" s="16">
        <v>19.493333333333332</v>
      </c>
      <c r="K128" s="6">
        <v>-1</v>
      </c>
      <c r="L128" s="14" t="s">
        <v>1127</v>
      </c>
      <c r="M128" s="14" t="s">
        <v>1128</v>
      </c>
      <c r="N128" s="403">
        <v>30.603127586451102</v>
      </c>
      <c r="O128" s="403">
        <v>30.870241868327501</v>
      </c>
      <c r="P128" s="403">
        <v>31.353044877258501</v>
      </c>
      <c r="Q128" s="403">
        <v>32.193826295892698</v>
      </c>
      <c r="R128" s="403">
        <v>33.029523024940801</v>
      </c>
      <c r="S128" s="403">
        <v>33.523044921158899</v>
      </c>
      <c r="T128" s="403">
        <v>33.797688449047598</v>
      </c>
      <c r="U128" s="403">
        <v>0.80833938022131802</v>
      </c>
      <c r="V128" s="14" t="s">
        <v>1120</v>
      </c>
    </row>
    <row r="129" spans="1:22" s="17" customFormat="1" ht="15" customHeight="1">
      <c r="A129" s="7" t="s">
        <v>6004</v>
      </c>
      <c r="B129" s="12" t="s">
        <v>1139</v>
      </c>
      <c r="C129" s="14" t="s">
        <v>1119</v>
      </c>
      <c r="D129" s="14" t="s">
        <v>394</v>
      </c>
      <c r="E129" s="14" t="s">
        <v>1137</v>
      </c>
      <c r="F129" s="14" t="s">
        <v>1163</v>
      </c>
      <c r="G129" s="14">
        <v>-20.94</v>
      </c>
      <c r="H129" s="14">
        <v>12.65</v>
      </c>
      <c r="I129" s="15">
        <v>357.99789748201442</v>
      </c>
      <c r="J129" s="16">
        <v>19.13</v>
      </c>
      <c r="K129" s="6">
        <v>-1</v>
      </c>
      <c r="L129" s="14" t="s">
        <v>1127</v>
      </c>
      <c r="M129" s="14" t="s">
        <v>1128</v>
      </c>
      <c r="N129" s="403">
        <v>32.160578078963397</v>
      </c>
      <c r="O129" s="403">
        <v>32.440648299830499</v>
      </c>
      <c r="P129" s="403">
        <v>32.964392447768397</v>
      </c>
      <c r="Q129" s="403">
        <v>33.872704259803797</v>
      </c>
      <c r="R129" s="403">
        <v>34.783353975418201</v>
      </c>
      <c r="S129" s="403">
        <v>35.3371252346722</v>
      </c>
      <c r="T129" s="403">
        <v>35.598171599463598</v>
      </c>
      <c r="U129" s="403">
        <v>0.87678169205309897</v>
      </c>
      <c r="V129" s="14" t="s">
        <v>1120</v>
      </c>
    </row>
    <row r="130" spans="1:22" s="17" customFormat="1" ht="15" customHeight="1">
      <c r="A130" s="7" t="s">
        <v>6005</v>
      </c>
      <c r="B130" s="12" t="s">
        <v>1139</v>
      </c>
      <c r="C130" s="14" t="s">
        <v>1126</v>
      </c>
      <c r="D130" s="14" t="s">
        <v>394</v>
      </c>
      <c r="E130" s="14" t="s">
        <v>1162</v>
      </c>
      <c r="F130" s="14" t="s">
        <v>393</v>
      </c>
      <c r="G130" s="14">
        <v>-20.94</v>
      </c>
      <c r="H130" s="14">
        <v>12.65</v>
      </c>
      <c r="I130" s="15">
        <v>358.04452993812623</v>
      </c>
      <c r="J130" s="16">
        <v>20.440000000000001</v>
      </c>
      <c r="K130" s="6">
        <v>-1</v>
      </c>
      <c r="L130" s="14" t="s">
        <v>1117</v>
      </c>
      <c r="M130" s="14" t="s">
        <v>1128</v>
      </c>
      <c r="N130" s="403">
        <v>27.193596898978399</v>
      </c>
      <c r="O130" s="403">
        <v>27.387768928053902</v>
      </c>
      <c r="P130" s="403">
        <v>27.767245175915701</v>
      </c>
      <c r="Q130" s="403">
        <v>28.398638773977801</v>
      </c>
      <c r="R130" s="403">
        <v>29.040254205490101</v>
      </c>
      <c r="S130" s="403">
        <v>29.417629269290401</v>
      </c>
      <c r="T130" s="403">
        <v>29.600050786179601</v>
      </c>
      <c r="U130" s="403">
        <v>0.61791129585167903</v>
      </c>
      <c r="V130" s="14" t="s">
        <v>1135</v>
      </c>
    </row>
    <row r="131" spans="1:22" s="17" customFormat="1" ht="15" customHeight="1">
      <c r="A131" s="7" t="s">
        <v>6006</v>
      </c>
      <c r="B131" s="12" t="s">
        <v>1139</v>
      </c>
      <c r="C131" s="14" t="s">
        <v>1119</v>
      </c>
      <c r="D131" s="14" t="s">
        <v>394</v>
      </c>
      <c r="E131" s="14" t="s">
        <v>1137</v>
      </c>
      <c r="F131" s="14" t="s">
        <v>1163</v>
      </c>
      <c r="G131" s="14">
        <v>-20.94</v>
      </c>
      <c r="H131" s="14">
        <v>12.65</v>
      </c>
      <c r="I131" s="15">
        <v>358.08404994465968</v>
      </c>
      <c r="J131" s="16">
        <v>18.66</v>
      </c>
      <c r="K131" s="6">
        <v>-1</v>
      </c>
      <c r="L131" s="14" t="s">
        <v>1117</v>
      </c>
      <c r="M131" s="14" t="s">
        <v>1128</v>
      </c>
      <c r="N131" s="403">
        <v>33.661349922922497</v>
      </c>
      <c r="O131" s="403">
        <v>33.980198445760401</v>
      </c>
      <c r="P131" s="403">
        <v>34.559310006941601</v>
      </c>
      <c r="Q131" s="403">
        <v>35.564494966608997</v>
      </c>
      <c r="R131" s="403">
        <v>36.554573624234699</v>
      </c>
      <c r="S131" s="403">
        <v>37.1458753198878</v>
      </c>
      <c r="T131" s="403">
        <v>37.452979650392599</v>
      </c>
      <c r="U131" s="403">
        <v>0.95834427881807105</v>
      </c>
      <c r="V131" s="14" t="s">
        <v>1122</v>
      </c>
    </row>
    <row r="132" spans="1:22" s="17" customFormat="1" ht="15" customHeight="1">
      <c r="A132" s="7" t="s">
        <v>6007</v>
      </c>
      <c r="B132" s="12" t="s">
        <v>1121</v>
      </c>
      <c r="C132" s="14" t="s">
        <v>1126</v>
      </c>
      <c r="D132" s="14" t="s">
        <v>394</v>
      </c>
      <c r="E132" s="14" t="s">
        <v>1137</v>
      </c>
      <c r="F132" s="14" t="s">
        <v>393</v>
      </c>
      <c r="G132" s="14">
        <v>-20.94</v>
      </c>
      <c r="H132" s="14">
        <v>12.65</v>
      </c>
      <c r="I132" s="15">
        <v>358.1159137340241</v>
      </c>
      <c r="J132" s="16">
        <v>19.176666666666666</v>
      </c>
      <c r="K132" s="6">
        <v>-1</v>
      </c>
      <c r="L132" s="14" t="s">
        <v>1117</v>
      </c>
      <c r="M132" s="14" t="s">
        <v>1129</v>
      </c>
      <c r="N132" s="403">
        <v>31.751127292048899</v>
      </c>
      <c r="O132" s="403">
        <v>32.035011216911698</v>
      </c>
      <c r="P132" s="403">
        <v>32.5468357717888</v>
      </c>
      <c r="Q132" s="403">
        <v>33.446736894514302</v>
      </c>
      <c r="R132" s="403">
        <v>34.3408417473212</v>
      </c>
      <c r="S132" s="403">
        <v>34.833142435267902</v>
      </c>
      <c r="T132" s="403">
        <v>35.106876698656798</v>
      </c>
      <c r="U132" s="403">
        <v>0.85609032778842098</v>
      </c>
      <c r="V132" s="14" t="s">
        <v>1122</v>
      </c>
    </row>
    <row r="133" spans="1:22" s="17" customFormat="1" ht="15" customHeight="1">
      <c r="A133" s="7" t="s">
        <v>6008</v>
      </c>
      <c r="B133" s="12" t="s">
        <v>1121</v>
      </c>
      <c r="C133" s="14" t="s">
        <v>1126</v>
      </c>
      <c r="D133" s="14" t="s">
        <v>394</v>
      </c>
      <c r="E133" s="14" t="s">
        <v>1137</v>
      </c>
      <c r="F133" s="14" t="s">
        <v>1159</v>
      </c>
      <c r="G133" s="14">
        <v>-20.94</v>
      </c>
      <c r="H133" s="14">
        <v>12.65</v>
      </c>
      <c r="I133" s="15">
        <v>358.12014388489212</v>
      </c>
      <c r="J133" s="16">
        <v>19.32</v>
      </c>
      <c r="K133" s="6">
        <v>-1</v>
      </c>
      <c r="L133" s="14" t="s">
        <v>1127</v>
      </c>
      <c r="M133" s="14" t="s">
        <v>1128</v>
      </c>
      <c r="N133" s="403">
        <v>31.370054866362999</v>
      </c>
      <c r="O133" s="403">
        <v>31.6414316572708</v>
      </c>
      <c r="P133" s="403">
        <v>32.156682355662099</v>
      </c>
      <c r="Q133" s="403">
        <v>33.029102817337098</v>
      </c>
      <c r="R133" s="403">
        <v>33.9130179670274</v>
      </c>
      <c r="S133" s="403">
        <v>34.441348042541897</v>
      </c>
      <c r="T133" s="403">
        <v>34.683013120079302</v>
      </c>
      <c r="U133" s="403">
        <v>0.84799831399283698</v>
      </c>
      <c r="V133" s="14" t="s">
        <v>1122</v>
      </c>
    </row>
    <row r="134" spans="1:22" s="17" customFormat="1" ht="15" customHeight="1">
      <c r="A134" s="7" t="s">
        <v>6009</v>
      </c>
      <c r="B134" s="12" t="s">
        <v>1121</v>
      </c>
      <c r="C134" s="14" t="s">
        <v>1126</v>
      </c>
      <c r="D134" s="14" t="s">
        <v>394</v>
      </c>
      <c r="E134" s="14" t="s">
        <v>1137</v>
      </c>
      <c r="F134" s="14" t="s">
        <v>393</v>
      </c>
      <c r="G134" s="14">
        <v>-20.94</v>
      </c>
      <c r="H134" s="14">
        <v>12.65</v>
      </c>
      <c r="I134" s="15">
        <v>358.13970833265671</v>
      </c>
      <c r="J134" s="16">
        <v>19.675000000000001</v>
      </c>
      <c r="K134" s="6">
        <v>-1</v>
      </c>
      <c r="L134" s="14" t="s">
        <v>1117</v>
      </c>
      <c r="M134" s="14" t="s">
        <v>1128</v>
      </c>
      <c r="N134" s="403">
        <v>29.899058593741401</v>
      </c>
      <c r="O134" s="403">
        <v>30.110060825833301</v>
      </c>
      <c r="P134" s="403">
        <v>30.5712050246335</v>
      </c>
      <c r="Q134" s="403">
        <v>31.352606569018199</v>
      </c>
      <c r="R134" s="403">
        <v>32.144955155722002</v>
      </c>
      <c r="S134" s="403">
        <v>32.618497422876899</v>
      </c>
      <c r="T134" s="403">
        <v>32.863199748596003</v>
      </c>
      <c r="U134" s="403">
        <v>0.75911948471769997</v>
      </c>
      <c r="V134" s="14" t="s">
        <v>1122</v>
      </c>
    </row>
    <row r="135" spans="1:22" s="17" customFormat="1" ht="15" customHeight="1">
      <c r="A135" s="7" t="s">
        <v>6010</v>
      </c>
      <c r="B135" s="12" t="s">
        <v>1121</v>
      </c>
      <c r="C135" s="14" t="s">
        <v>1126</v>
      </c>
      <c r="D135" s="14" t="s">
        <v>394</v>
      </c>
      <c r="E135" s="14" t="s">
        <v>1137</v>
      </c>
      <c r="F135" s="14" t="s">
        <v>393</v>
      </c>
      <c r="G135" s="14">
        <v>-20.94</v>
      </c>
      <c r="H135" s="14">
        <v>12.65</v>
      </c>
      <c r="I135" s="15">
        <v>358.17936599704439</v>
      </c>
      <c r="J135" s="16">
        <v>19.203333333333333</v>
      </c>
      <c r="K135" s="6">
        <v>-1</v>
      </c>
      <c r="L135" s="14" t="s">
        <v>1117</v>
      </c>
      <c r="M135" s="14" t="s">
        <v>1129</v>
      </c>
      <c r="N135" s="403">
        <v>31.760393611791802</v>
      </c>
      <c r="O135" s="403">
        <v>32.0406288907486</v>
      </c>
      <c r="P135" s="403">
        <v>32.569009266565203</v>
      </c>
      <c r="Q135" s="403">
        <v>33.456424826044803</v>
      </c>
      <c r="R135" s="403">
        <v>34.353859125551402</v>
      </c>
      <c r="S135" s="403">
        <v>34.881503897565999</v>
      </c>
      <c r="T135" s="403">
        <v>35.150395617507002</v>
      </c>
      <c r="U135" s="403">
        <v>0.862812656760231</v>
      </c>
      <c r="V135" s="14" t="s">
        <v>1122</v>
      </c>
    </row>
    <row r="136" spans="1:22" s="17" customFormat="1" ht="15" customHeight="1">
      <c r="A136" s="7" t="s">
        <v>6011</v>
      </c>
      <c r="B136" s="12" t="s">
        <v>1121</v>
      </c>
      <c r="C136" s="14" t="s">
        <v>1119</v>
      </c>
      <c r="D136" s="14" t="s">
        <v>394</v>
      </c>
      <c r="E136" s="14" t="s">
        <v>1137</v>
      </c>
      <c r="F136" s="14" t="s">
        <v>393</v>
      </c>
      <c r="G136" s="14">
        <v>-20.94</v>
      </c>
      <c r="H136" s="14">
        <v>12.65</v>
      </c>
      <c r="I136" s="15">
        <v>358.21902366143206</v>
      </c>
      <c r="J136" s="16">
        <v>19.04</v>
      </c>
      <c r="K136" s="6">
        <v>-1</v>
      </c>
      <c r="L136" s="14" t="s">
        <v>1117</v>
      </c>
      <c r="M136" s="14" t="s">
        <v>1129</v>
      </c>
      <c r="N136" s="403">
        <v>32.484430057858901</v>
      </c>
      <c r="O136" s="403">
        <v>32.769537193767199</v>
      </c>
      <c r="P136" s="403">
        <v>33.351838720044</v>
      </c>
      <c r="Q136" s="403">
        <v>34.284237460208601</v>
      </c>
      <c r="R136" s="403">
        <v>35.2118675871641</v>
      </c>
      <c r="S136" s="403">
        <v>35.743292305885198</v>
      </c>
      <c r="T136" s="403">
        <v>36.077290552926399</v>
      </c>
      <c r="U136" s="403">
        <v>0.90413333966384501</v>
      </c>
      <c r="V136" s="14" t="s">
        <v>1122</v>
      </c>
    </row>
    <row r="137" spans="1:22" s="17" customFormat="1" ht="15" customHeight="1">
      <c r="A137" s="7" t="s">
        <v>6012</v>
      </c>
      <c r="B137" s="12" t="s">
        <v>1121</v>
      </c>
      <c r="C137" s="14" t="s">
        <v>1126</v>
      </c>
      <c r="D137" s="14" t="s">
        <v>394</v>
      </c>
      <c r="E137" s="14" t="s">
        <v>1137</v>
      </c>
      <c r="F137" s="14" t="s">
        <v>1163</v>
      </c>
      <c r="G137" s="14">
        <v>-20.94</v>
      </c>
      <c r="H137" s="14">
        <v>12.65</v>
      </c>
      <c r="I137" s="15">
        <v>358.2218938848921</v>
      </c>
      <c r="J137" s="16">
        <v>18.559999999999999</v>
      </c>
      <c r="K137" s="6">
        <v>-1</v>
      </c>
      <c r="L137" s="14" t="s">
        <v>1117</v>
      </c>
      <c r="M137" s="14" t="s">
        <v>1129</v>
      </c>
      <c r="N137" s="403">
        <v>34.045743050501301</v>
      </c>
      <c r="O137" s="403">
        <v>34.355738132778903</v>
      </c>
      <c r="P137" s="403">
        <v>34.977642089836003</v>
      </c>
      <c r="Q137" s="403">
        <v>35.982814175073401</v>
      </c>
      <c r="R137" s="403">
        <v>37.008314773668801</v>
      </c>
      <c r="S137" s="403">
        <v>37.611184431375001</v>
      </c>
      <c r="T137" s="403">
        <v>37.901896916774</v>
      </c>
      <c r="U137" s="403">
        <v>0.98375286217325097</v>
      </c>
      <c r="V137" s="14" t="s">
        <v>1122</v>
      </c>
    </row>
    <row r="138" spans="1:22" s="17" customFormat="1" ht="15" customHeight="1">
      <c r="A138" s="7" t="s">
        <v>6013</v>
      </c>
      <c r="B138" s="12" t="s">
        <v>1121</v>
      </c>
      <c r="C138" s="14" t="s">
        <v>1126</v>
      </c>
      <c r="D138" s="14" t="s">
        <v>394</v>
      </c>
      <c r="E138" s="14" t="s">
        <v>1162</v>
      </c>
      <c r="F138" s="14" t="s">
        <v>393</v>
      </c>
      <c r="G138" s="14">
        <v>-20.94</v>
      </c>
      <c r="H138" s="14">
        <v>12.65</v>
      </c>
      <c r="I138" s="15">
        <v>358.23488672718713</v>
      </c>
      <c r="J138" s="16">
        <v>18.623333333333331</v>
      </c>
      <c r="K138" s="6">
        <v>-1</v>
      </c>
      <c r="L138" s="14" t="s">
        <v>1127</v>
      </c>
      <c r="M138" s="14" t="s">
        <v>1129</v>
      </c>
      <c r="N138" s="403">
        <v>34.118007950567801</v>
      </c>
      <c r="O138" s="403">
        <v>34.410381170111201</v>
      </c>
      <c r="P138" s="403">
        <v>35.011655516460301</v>
      </c>
      <c r="Q138" s="403">
        <v>36.002862613382703</v>
      </c>
      <c r="R138" s="403">
        <v>37.009005619481201</v>
      </c>
      <c r="S138" s="403">
        <v>37.617266158347597</v>
      </c>
      <c r="T138" s="403">
        <v>37.8992482011476</v>
      </c>
      <c r="U138" s="403">
        <v>0.97502295776266401</v>
      </c>
      <c r="V138" s="14" t="s">
        <v>1122</v>
      </c>
    </row>
    <row r="139" spans="1:22" s="17" customFormat="1" ht="15" customHeight="1">
      <c r="A139" s="7" t="s">
        <v>6014</v>
      </c>
      <c r="B139" s="12" t="s">
        <v>1121</v>
      </c>
      <c r="C139" s="14" t="s">
        <v>1126</v>
      </c>
      <c r="D139" s="14" t="s">
        <v>394</v>
      </c>
      <c r="E139" s="14" t="s">
        <v>1137</v>
      </c>
      <c r="F139" s="14" t="s">
        <v>393</v>
      </c>
      <c r="G139" s="14">
        <v>-20.94</v>
      </c>
      <c r="H139" s="14">
        <v>12.65</v>
      </c>
      <c r="I139" s="15">
        <v>358.29516637705638</v>
      </c>
      <c r="J139" s="16">
        <v>19.920000000000002</v>
      </c>
      <c r="K139" s="6">
        <v>-1</v>
      </c>
      <c r="L139" s="14" t="s">
        <v>1117</v>
      </c>
      <c r="M139" s="14" t="s">
        <v>1129</v>
      </c>
      <c r="N139" s="403">
        <v>29.085399767719998</v>
      </c>
      <c r="O139" s="403">
        <v>29.327489999716899</v>
      </c>
      <c r="P139" s="403">
        <v>29.750526956154399</v>
      </c>
      <c r="Q139" s="403">
        <v>30.5037615269047</v>
      </c>
      <c r="R139" s="403">
        <v>31.264166734343799</v>
      </c>
      <c r="S139" s="403">
        <v>31.692415103987098</v>
      </c>
      <c r="T139" s="403">
        <v>31.922102110577701</v>
      </c>
      <c r="U139" s="403">
        <v>0.72486517267429895</v>
      </c>
      <c r="V139" s="14" t="s">
        <v>1122</v>
      </c>
    </row>
    <row r="140" spans="1:22" s="17" customFormat="1" ht="15" customHeight="1">
      <c r="A140" s="7" t="s">
        <v>6015</v>
      </c>
      <c r="B140" s="12" t="s">
        <v>1121</v>
      </c>
      <c r="C140" s="14" t="s">
        <v>1126</v>
      </c>
      <c r="D140" s="14" t="s">
        <v>394</v>
      </c>
      <c r="E140" s="14" t="s">
        <v>1137</v>
      </c>
      <c r="F140" s="14" t="s">
        <v>1159</v>
      </c>
      <c r="G140" s="14">
        <v>-20.94</v>
      </c>
      <c r="H140" s="14">
        <v>12.65</v>
      </c>
      <c r="I140" s="15">
        <v>358.29582733812953</v>
      </c>
      <c r="J140" s="16">
        <v>19.493333333333336</v>
      </c>
      <c r="K140" s="6">
        <v>-1</v>
      </c>
      <c r="L140" s="14" t="s">
        <v>1117</v>
      </c>
      <c r="M140" s="14" t="s">
        <v>1129</v>
      </c>
      <c r="N140" s="403">
        <v>30.5839085042706</v>
      </c>
      <c r="O140" s="403">
        <v>30.862112016910501</v>
      </c>
      <c r="P140" s="403">
        <v>31.369699767847099</v>
      </c>
      <c r="Q140" s="403">
        <v>32.198536769401599</v>
      </c>
      <c r="R140" s="403">
        <v>33.036010187271501</v>
      </c>
      <c r="S140" s="403">
        <v>33.5175790731424</v>
      </c>
      <c r="T140" s="403">
        <v>33.749226786585702</v>
      </c>
      <c r="U140" s="403">
        <v>0.80635465138547602</v>
      </c>
      <c r="V140" s="14" t="s">
        <v>1122</v>
      </c>
    </row>
    <row r="141" spans="1:22" s="17" customFormat="1" ht="15" customHeight="1">
      <c r="A141" s="7" t="s">
        <v>6016</v>
      </c>
      <c r="B141" s="12" t="s">
        <v>1121</v>
      </c>
      <c r="C141" s="14" t="s">
        <v>1126</v>
      </c>
      <c r="D141" s="14" t="s">
        <v>394</v>
      </c>
      <c r="E141" s="14" t="s">
        <v>1137</v>
      </c>
      <c r="F141" s="14" t="s">
        <v>1163</v>
      </c>
      <c r="G141" s="14">
        <v>-20.94</v>
      </c>
      <c r="H141" s="14">
        <v>12.65</v>
      </c>
      <c r="I141" s="15">
        <v>358.29943110127283</v>
      </c>
      <c r="J141" s="16">
        <v>19.071000000000002</v>
      </c>
      <c r="K141" s="6">
        <v>-1</v>
      </c>
      <c r="L141" s="14" t="s">
        <v>1117</v>
      </c>
      <c r="M141" s="14" t="s">
        <v>1128</v>
      </c>
      <c r="N141" s="403">
        <v>32.172173945320402</v>
      </c>
      <c r="O141" s="403">
        <v>32.4452942418012</v>
      </c>
      <c r="P141" s="403">
        <v>32.984002196847797</v>
      </c>
      <c r="Q141" s="403">
        <v>33.879241301858499</v>
      </c>
      <c r="R141" s="403">
        <v>34.782783982793298</v>
      </c>
      <c r="S141" s="403">
        <v>35.329463758980999</v>
      </c>
      <c r="T141" s="403">
        <v>35.642404545615101</v>
      </c>
      <c r="U141" s="403">
        <v>0.87664311344153301</v>
      </c>
      <c r="V141" s="14" t="s">
        <v>1120</v>
      </c>
    </row>
    <row r="142" spans="1:22" s="17" customFormat="1" ht="15" customHeight="1">
      <c r="A142" s="7" t="s">
        <v>6017</v>
      </c>
      <c r="B142" s="12" t="s">
        <v>1121</v>
      </c>
      <c r="C142" s="14" t="s">
        <v>1126</v>
      </c>
      <c r="D142" s="14" t="s">
        <v>1131</v>
      </c>
      <c r="E142" s="14" t="s">
        <v>1137</v>
      </c>
      <c r="F142" s="14" t="s">
        <v>1161</v>
      </c>
      <c r="G142" s="14">
        <v>-21.35</v>
      </c>
      <c r="H142" s="14">
        <v>8.57</v>
      </c>
      <c r="I142" s="15">
        <v>358.32510791366906</v>
      </c>
      <c r="J142" s="18">
        <v>19.846666666666668</v>
      </c>
      <c r="K142" s="6">
        <v>-1</v>
      </c>
      <c r="L142" s="14" t="s">
        <v>1117</v>
      </c>
      <c r="M142" s="14" t="s">
        <v>1129</v>
      </c>
      <c r="N142" s="403">
        <v>29.463372707752399</v>
      </c>
      <c r="O142" s="403">
        <v>29.712812045122099</v>
      </c>
      <c r="P142" s="403">
        <v>30.1468779323998</v>
      </c>
      <c r="Q142" s="403">
        <v>30.919606886314899</v>
      </c>
      <c r="R142" s="403">
        <v>31.6948553620586</v>
      </c>
      <c r="S142" s="403">
        <v>32.137592657853297</v>
      </c>
      <c r="T142" s="403">
        <v>32.371869235667099</v>
      </c>
      <c r="U142" s="403">
        <v>0.74208968954801902</v>
      </c>
      <c r="V142" s="14" t="s">
        <v>1120</v>
      </c>
    </row>
    <row r="143" spans="1:22" s="17" customFormat="1" ht="15" customHeight="1">
      <c r="A143" s="7" t="s">
        <v>6018</v>
      </c>
      <c r="B143" s="12" t="s">
        <v>1121</v>
      </c>
      <c r="C143" s="14" t="s">
        <v>1126</v>
      </c>
      <c r="D143" s="14" t="s">
        <v>394</v>
      </c>
      <c r="E143" s="14" t="s">
        <v>1137</v>
      </c>
      <c r="F143" s="14" t="s">
        <v>393</v>
      </c>
      <c r="G143" s="14">
        <v>-20.94</v>
      </c>
      <c r="H143" s="14">
        <v>12.65</v>
      </c>
      <c r="I143" s="15">
        <v>358.36972278610523</v>
      </c>
      <c r="J143" s="16">
        <v>19.420000000000002</v>
      </c>
      <c r="K143" s="6">
        <v>-1</v>
      </c>
      <c r="L143" s="14" t="s">
        <v>1117</v>
      </c>
      <c r="M143" s="14" t="s">
        <v>1129</v>
      </c>
      <c r="N143" s="403">
        <v>30.9995878952179</v>
      </c>
      <c r="O143" s="403">
        <v>31.279750995737501</v>
      </c>
      <c r="P143" s="403">
        <v>31.773924243581</v>
      </c>
      <c r="Q143" s="403">
        <v>32.610162927066</v>
      </c>
      <c r="R143" s="403">
        <v>33.446572487695498</v>
      </c>
      <c r="S143" s="403">
        <v>33.944522481790401</v>
      </c>
      <c r="T143" s="403">
        <v>34.204024082665903</v>
      </c>
      <c r="U143" s="403">
        <v>0.81197023283635605</v>
      </c>
      <c r="V143" s="14" t="s">
        <v>1122</v>
      </c>
    </row>
    <row r="144" spans="1:22" s="17" customFormat="1" ht="15" customHeight="1">
      <c r="A144" s="7" t="s">
        <v>6019</v>
      </c>
      <c r="B144" s="12" t="s">
        <v>1121</v>
      </c>
      <c r="C144" s="14" t="s">
        <v>1126</v>
      </c>
      <c r="D144" s="14" t="s">
        <v>394</v>
      </c>
      <c r="E144" s="14" t="s">
        <v>1162</v>
      </c>
      <c r="F144" s="14" t="s">
        <v>1163</v>
      </c>
      <c r="G144" s="14">
        <v>-20.94</v>
      </c>
      <c r="H144" s="14">
        <v>12.65</v>
      </c>
      <c r="I144" s="15">
        <v>358.39662253675323</v>
      </c>
      <c r="J144" s="16">
        <v>19.309999999999999</v>
      </c>
      <c r="K144" s="6">
        <v>-1</v>
      </c>
      <c r="L144" s="14" t="s">
        <v>1117</v>
      </c>
      <c r="M144" s="14" t="s">
        <v>1129</v>
      </c>
      <c r="N144" s="403">
        <v>31.369246648461399</v>
      </c>
      <c r="O144" s="403">
        <v>31.647504730971701</v>
      </c>
      <c r="P144" s="403">
        <v>32.1407831550911</v>
      </c>
      <c r="Q144" s="403">
        <v>33.025172085325302</v>
      </c>
      <c r="R144" s="403">
        <v>33.886949122175302</v>
      </c>
      <c r="S144" s="403">
        <v>34.397573436715497</v>
      </c>
      <c r="T144" s="403">
        <v>34.685324255558797</v>
      </c>
      <c r="U144" s="403">
        <v>0.84600745261576105</v>
      </c>
      <c r="V144" s="14" t="s">
        <v>1122</v>
      </c>
    </row>
    <row r="145" spans="1:22" s="17" customFormat="1" ht="15" customHeight="1">
      <c r="A145" s="7" t="s">
        <v>6020</v>
      </c>
      <c r="B145" s="12" t="s">
        <v>1121</v>
      </c>
      <c r="C145" s="14" t="s">
        <v>1126</v>
      </c>
      <c r="D145" s="14" t="s">
        <v>394</v>
      </c>
      <c r="E145" s="14" t="s">
        <v>1137</v>
      </c>
      <c r="F145" s="14" t="s">
        <v>393</v>
      </c>
      <c r="G145" s="14">
        <v>-20.94</v>
      </c>
      <c r="H145" s="14">
        <v>12.65</v>
      </c>
      <c r="I145" s="15">
        <v>358.42524351624797</v>
      </c>
      <c r="J145" s="16">
        <v>19.423333333333336</v>
      </c>
      <c r="K145" s="6">
        <v>-1</v>
      </c>
      <c r="L145" s="14" t="s">
        <v>1117</v>
      </c>
      <c r="M145" s="14" t="s">
        <v>1129</v>
      </c>
      <c r="N145" s="403">
        <v>30.975732335807098</v>
      </c>
      <c r="O145" s="403">
        <v>31.275022532396001</v>
      </c>
      <c r="P145" s="403">
        <v>31.745000142743802</v>
      </c>
      <c r="Q145" s="403">
        <v>32.6064769401452</v>
      </c>
      <c r="R145" s="403">
        <v>33.459875929574103</v>
      </c>
      <c r="S145" s="403">
        <v>33.969027706136004</v>
      </c>
      <c r="T145" s="403">
        <v>34.236904365658198</v>
      </c>
      <c r="U145" s="403">
        <v>0.82504291042613698</v>
      </c>
      <c r="V145" s="14" t="s">
        <v>1122</v>
      </c>
    </row>
    <row r="146" spans="1:22" s="17" customFormat="1" ht="15" customHeight="1">
      <c r="A146" s="7" t="s">
        <v>6021</v>
      </c>
      <c r="B146" s="12" t="s">
        <v>1121</v>
      </c>
      <c r="C146" s="14" t="s">
        <v>1126</v>
      </c>
      <c r="D146" s="14" t="s">
        <v>394</v>
      </c>
      <c r="E146" s="14" t="s">
        <v>1137</v>
      </c>
      <c r="F146" s="14" t="s">
        <v>393</v>
      </c>
      <c r="G146" s="14">
        <v>-20.94</v>
      </c>
      <c r="H146" s="14">
        <v>12.65</v>
      </c>
      <c r="I146" s="15">
        <v>358.48393685954176</v>
      </c>
      <c r="J146" s="16">
        <v>19.392499999999998</v>
      </c>
      <c r="K146" s="6">
        <v>-1</v>
      </c>
      <c r="L146" s="14" t="s">
        <v>1117</v>
      </c>
      <c r="M146" s="14" t="s">
        <v>1129</v>
      </c>
      <c r="N146" s="403">
        <v>31.023026086816099</v>
      </c>
      <c r="O146" s="403">
        <v>31.26660486582</v>
      </c>
      <c r="P146" s="403">
        <v>31.763446917946698</v>
      </c>
      <c r="Q146" s="403">
        <v>32.613319169540503</v>
      </c>
      <c r="R146" s="403">
        <v>33.4607898021832</v>
      </c>
      <c r="S146" s="403">
        <v>33.936828712099299</v>
      </c>
      <c r="T146" s="403">
        <v>34.198634270197701</v>
      </c>
      <c r="U146" s="403">
        <v>0.81447129300152599</v>
      </c>
      <c r="V146" s="14" t="s">
        <v>1122</v>
      </c>
    </row>
    <row r="147" spans="1:22" s="17" customFormat="1" ht="15" customHeight="1">
      <c r="A147" s="7" t="s">
        <v>6022</v>
      </c>
      <c r="B147" s="12" t="s">
        <v>1121</v>
      </c>
      <c r="C147" s="14" t="s">
        <v>1126</v>
      </c>
      <c r="D147" s="14" t="s">
        <v>394</v>
      </c>
      <c r="E147" s="14" t="s">
        <v>1137</v>
      </c>
      <c r="F147" s="14" t="s">
        <v>1163</v>
      </c>
      <c r="G147" s="14">
        <v>-20.94</v>
      </c>
      <c r="H147" s="14">
        <v>12.65</v>
      </c>
      <c r="I147" s="15">
        <v>358.49768826243354</v>
      </c>
      <c r="J147" s="16">
        <v>19.081</v>
      </c>
      <c r="K147" s="6">
        <v>-1</v>
      </c>
      <c r="L147" s="14" t="s">
        <v>1112</v>
      </c>
      <c r="M147" s="14" t="s">
        <v>261</v>
      </c>
      <c r="N147" s="403">
        <v>32.156447080402302</v>
      </c>
      <c r="O147" s="403">
        <v>32.425533237676603</v>
      </c>
      <c r="P147" s="403">
        <v>32.9751361938199</v>
      </c>
      <c r="Q147" s="403">
        <v>33.869585101099702</v>
      </c>
      <c r="R147" s="403">
        <v>34.772237769268202</v>
      </c>
      <c r="S147" s="403">
        <v>35.317361570875299</v>
      </c>
      <c r="T147" s="403">
        <v>35.575233275879498</v>
      </c>
      <c r="U147" s="403">
        <v>0.87467527109490295</v>
      </c>
      <c r="V147" s="14" t="s">
        <v>1164</v>
      </c>
    </row>
    <row r="148" spans="1:22" s="17" customFormat="1" ht="15" customHeight="1">
      <c r="A148" s="7" t="s">
        <v>6023</v>
      </c>
      <c r="B148" s="12" t="s">
        <v>396</v>
      </c>
      <c r="C148" s="14" t="s">
        <v>1116</v>
      </c>
      <c r="D148" s="14" t="s">
        <v>1131</v>
      </c>
      <c r="E148" s="14" t="s">
        <v>395</v>
      </c>
      <c r="F148" s="14" t="s">
        <v>1165</v>
      </c>
      <c r="G148" s="14">
        <v>-21.35</v>
      </c>
      <c r="H148" s="14">
        <v>8.57</v>
      </c>
      <c r="I148" s="15">
        <v>358.50357999314832</v>
      </c>
      <c r="J148" s="16">
        <v>19.87</v>
      </c>
      <c r="K148" s="6">
        <v>-1</v>
      </c>
      <c r="L148" s="14" t="s">
        <v>1157</v>
      </c>
      <c r="M148" s="14" t="s">
        <v>1113</v>
      </c>
      <c r="N148" s="403">
        <v>29.0990571534712</v>
      </c>
      <c r="O148" s="403">
        <v>29.324216832723799</v>
      </c>
      <c r="P148" s="403">
        <v>29.758210215303301</v>
      </c>
      <c r="Q148" s="403">
        <v>30.499644741753201</v>
      </c>
      <c r="R148" s="403">
        <v>31.244424216589799</v>
      </c>
      <c r="S148" s="403">
        <v>31.6987679303782</v>
      </c>
      <c r="T148" s="403">
        <v>31.9078456482845</v>
      </c>
      <c r="U148" s="403">
        <v>0.71934749006391396</v>
      </c>
      <c r="V148" s="14" t="s">
        <v>1164</v>
      </c>
    </row>
    <row r="149" spans="1:22" s="17" customFormat="1" ht="15" customHeight="1">
      <c r="A149" s="7" t="s">
        <v>6024</v>
      </c>
      <c r="B149" s="12" t="s">
        <v>1166</v>
      </c>
      <c r="C149" s="14" t="s">
        <v>1167</v>
      </c>
      <c r="D149" s="14" t="s">
        <v>394</v>
      </c>
      <c r="E149" s="14" t="s">
        <v>395</v>
      </c>
      <c r="F149" s="14" t="s">
        <v>393</v>
      </c>
      <c r="G149" s="14">
        <v>-20.94</v>
      </c>
      <c r="H149" s="14">
        <v>12.65</v>
      </c>
      <c r="I149" s="15">
        <v>358.50957553956835</v>
      </c>
      <c r="J149" s="16">
        <v>18.73</v>
      </c>
      <c r="K149" s="6">
        <v>-1</v>
      </c>
      <c r="L149" s="14" t="s">
        <v>1157</v>
      </c>
      <c r="M149" s="14" t="s">
        <v>1113</v>
      </c>
      <c r="N149" s="403">
        <v>33.6865368964976</v>
      </c>
      <c r="O149" s="403">
        <v>33.993466179589902</v>
      </c>
      <c r="P149" s="403">
        <v>34.577899232231502</v>
      </c>
      <c r="Q149" s="403">
        <v>35.579422178111599</v>
      </c>
      <c r="R149" s="403">
        <v>36.566281371763601</v>
      </c>
      <c r="S149" s="403">
        <v>37.155684900912</v>
      </c>
      <c r="T149" s="403">
        <v>37.436950086328402</v>
      </c>
      <c r="U149" s="403">
        <v>0.95887945484283499</v>
      </c>
      <c r="V149" s="14" t="s">
        <v>1164</v>
      </c>
    </row>
    <row r="150" spans="1:22" s="17" customFormat="1" ht="15" customHeight="1">
      <c r="A150" s="7" t="s">
        <v>6025</v>
      </c>
      <c r="B150" s="12" t="s">
        <v>396</v>
      </c>
      <c r="C150" s="14" t="s">
        <v>1116</v>
      </c>
      <c r="D150" s="14" t="s">
        <v>394</v>
      </c>
      <c r="E150" s="14" t="s">
        <v>1151</v>
      </c>
      <c r="F150" s="14" t="s">
        <v>393</v>
      </c>
      <c r="G150" s="14">
        <v>-20.94</v>
      </c>
      <c r="H150" s="14">
        <v>12.65</v>
      </c>
      <c r="I150" s="15">
        <v>358.68315842977796</v>
      </c>
      <c r="J150" s="16">
        <v>19.920000000000002</v>
      </c>
      <c r="K150" s="6">
        <v>-1</v>
      </c>
      <c r="L150" s="14" t="s">
        <v>1157</v>
      </c>
      <c r="M150" s="14" t="s">
        <v>261</v>
      </c>
      <c r="N150" s="403">
        <v>29.089451381464499</v>
      </c>
      <c r="O150" s="403">
        <v>29.3255020683794</v>
      </c>
      <c r="P150" s="403">
        <v>29.7611070065165</v>
      </c>
      <c r="Q150" s="403">
        <v>30.5030716213567</v>
      </c>
      <c r="R150" s="403">
        <v>31.249043766257099</v>
      </c>
      <c r="S150" s="403">
        <v>31.7066241890209</v>
      </c>
      <c r="T150" s="403">
        <v>31.940623202257701</v>
      </c>
      <c r="U150" s="403">
        <v>0.72528412069322801</v>
      </c>
      <c r="V150" s="14" t="s">
        <v>1164</v>
      </c>
    </row>
    <row r="151" spans="1:22" s="17" customFormat="1" ht="15" customHeight="1">
      <c r="A151" s="7" t="s">
        <v>6026</v>
      </c>
      <c r="B151" s="12" t="s">
        <v>396</v>
      </c>
      <c r="C151" s="14" t="s">
        <v>1167</v>
      </c>
      <c r="D151" s="14" t="s">
        <v>394</v>
      </c>
      <c r="E151" s="14" t="s">
        <v>1168</v>
      </c>
      <c r="F151" s="14" t="s">
        <v>1159</v>
      </c>
      <c r="G151" s="14">
        <v>-20.94</v>
      </c>
      <c r="H151" s="14">
        <v>12.65</v>
      </c>
      <c r="I151" s="15">
        <v>358.72917985611508</v>
      </c>
      <c r="J151" s="16">
        <v>18.96</v>
      </c>
      <c r="K151" s="6">
        <v>-1</v>
      </c>
      <c r="L151" s="14" t="s">
        <v>1157</v>
      </c>
      <c r="M151" s="14" t="s">
        <v>1113</v>
      </c>
      <c r="N151" s="403">
        <v>32.534323583524902</v>
      </c>
      <c r="O151" s="403">
        <v>32.830783715638098</v>
      </c>
      <c r="P151" s="403">
        <v>33.364561370246697</v>
      </c>
      <c r="Q151" s="403">
        <v>34.301148610507603</v>
      </c>
      <c r="R151" s="403">
        <v>35.238885187336301</v>
      </c>
      <c r="S151" s="403">
        <v>35.796625384408102</v>
      </c>
      <c r="T151" s="403">
        <v>36.064704875059803</v>
      </c>
      <c r="U151" s="403">
        <v>0.90015081883714299</v>
      </c>
      <c r="V151" s="14" t="s">
        <v>1111</v>
      </c>
    </row>
    <row r="152" spans="1:22" s="17" customFormat="1" ht="15" customHeight="1">
      <c r="A152" s="7" t="s">
        <v>6027</v>
      </c>
      <c r="B152" s="12" t="s">
        <v>1169</v>
      </c>
      <c r="C152" s="14" t="s">
        <v>1167</v>
      </c>
      <c r="D152" s="14" t="s">
        <v>394</v>
      </c>
      <c r="E152" s="14" t="s">
        <v>1151</v>
      </c>
      <c r="F152" s="14" t="s">
        <v>393</v>
      </c>
      <c r="G152" s="14">
        <v>-20.94</v>
      </c>
      <c r="H152" s="14">
        <v>12.65</v>
      </c>
      <c r="I152" s="15">
        <v>358.73567250547387</v>
      </c>
      <c r="J152" s="16">
        <v>19.846666666666664</v>
      </c>
      <c r="K152" s="6">
        <v>-1</v>
      </c>
      <c r="L152" s="14" t="s">
        <v>1112</v>
      </c>
      <c r="M152" s="14" t="s">
        <v>1113</v>
      </c>
      <c r="N152" s="403">
        <v>29.483028028121801</v>
      </c>
      <c r="O152" s="403">
        <v>29.714199944909499</v>
      </c>
      <c r="P152" s="403">
        <v>30.15280756173</v>
      </c>
      <c r="Q152" s="403">
        <v>30.934683358649799</v>
      </c>
      <c r="R152" s="403">
        <v>31.704813335809401</v>
      </c>
      <c r="S152" s="403">
        <v>32.132134891918199</v>
      </c>
      <c r="T152" s="403">
        <v>32.376348148919703</v>
      </c>
      <c r="U152" s="403">
        <v>0.74285108529993704</v>
      </c>
      <c r="V152" s="14" t="s">
        <v>1114</v>
      </c>
    </row>
    <row r="153" spans="1:22" s="17" customFormat="1" ht="15" customHeight="1">
      <c r="A153" s="7" t="s">
        <v>6028</v>
      </c>
      <c r="B153" s="12" t="s">
        <v>1169</v>
      </c>
      <c r="C153" s="14" t="s">
        <v>1116</v>
      </c>
      <c r="D153" s="14" t="s">
        <v>394</v>
      </c>
      <c r="E153" s="14" t="s">
        <v>395</v>
      </c>
      <c r="F153" s="14" t="s">
        <v>393</v>
      </c>
      <c r="G153" s="14">
        <v>-20.94</v>
      </c>
      <c r="H153" s="14">
        <v>12.65</v>
      </c>
      <c r="I153" s="15">
        <v>358.7881865811699</v>
      </c>
      <c r="J153" s="16">
        <v>19.204999999999998</v>
      </c>
      <c r="K153" s="6">
        <v>-1</v>
      </c>
      <c r="L153" s="14" t="s">
        <v>1157</v>
      </c>
      <c r="M153" s="14" t="s">
        <v>261</v>
      </c>
      <c r="N153" s="403">
        <v>31.765490868702599</v>
      </c>
      <c r="O153" s="403">
        <v>32.043877809318602</v>
      </c>
      <c r="P153" s="403">
        <v>32.571425039594303</v>
      </c>
      <c r="Q153" s="403">
        <v>33.468896412170302</v>
      </c>
      <c r="R153" s="403">
        <v>34.3600893641227</v>
      </c>
      <c r="S153" s="403">
        <v>34.869528251246201</v>
      </c>
      <c r="T153" s="403">
        <v>35.136302326884497</v>
      </c>
      <c r="U153" s="403">
        <v>0.85790002664548604</v>
      </c>
      <c r="V153" s="14" t="s">
        <v>1164</v>
      </c>
    </row>
    <row r="154" spans="1:22" s="17" customFormat="1" ht="15" customHeight="1">
      <c r="A154" s="7" t="s">
        <v>6029</v>
      </c>
      <c r="B154" s="14" t="s">
        <v>259</v>
      </c>
      <c r="C154" s="14" t="s">
        <v>402</v>
      </c>
      <c r="D154" s="14" t="s">
        <v>394</v>
      </c>
      <c r="E154" s="14" t="s">
        <v>395</v>
      </c>
      <c r="F154" s="14" t="s">
        <v>393</v>
      </c>
      <c r="G154" s="14">
        <v>-20.94</v>
      </c>
      <c r="H154" s="14">
        <v>12.65</v>
      </c>
      <c r="I154" s="19">
        <v>358.94566922421143</v>
      </c>
      <c r="J154" s="16">
        <v>19.756666666666664</v>
      </c>
      <c r="K154" s="6">
        <v>-1</v>
      </c>
      <c r="L154" s="14" t="s">
        <v>1112</v>
      </c>
      <c r="M154" s="14" t="s">
        <v>1113</v>
      </c>
      <c r="N154" s="403">
        <v>29.446227128680199</v>
      </c>
      <c r="O154" s="403">
        <v>29.695969848008801</v>
      </c>
      <c r="P154" s="403">
        <v>30.147807666224399</v>
      </c>
      <c r="Q154" s="403">
        <v>30.9127846255276</v>
      </c>
      <c r="R154" s="403">
        <v>31.694977990220401</v>
      </c>
      <c r="S154" s="403">
        <v>32.135599089199196</v>
      </c>
      <c r="T154" s="403">
        <v>32.369053954865997</v>
      </c>
      <c r="U154" s="403">
        <v>0.74332021727762798</v>
      </c>
      <c r="V154" s="14" t="s">
        <v>1114</v>
      </c>
    </row>
    <row r="155" spans="1:22" s="17" customFormat="1" ht="15" customHeight="1">
      <c r="A155" s="7" t="s">
        <v>6030</v>
      </c>
      <c r="B155" s="14" t="s">
        <v>1170</v>
      </c>
      <c r="C155" s="14" t="s">
        <v>402</v>
      </c>
      <c r="D155" s="14" t="s">
        <v>394</v>
      </c>
      <c r="E155" s="14" t="s">
        <v>395</v>
      </c>
      <c r="F155" s="14" t="s">
        <v>393</v>
      </c>
      <c r="G155" s="14">
        <v>-20.94</v>
      </c>
      <c r="H155" s="14">
        <v>12.65</v>
      </c>
      <c r="I155" s="19">
        <v>359.11889551956045</v>
      </c>
      <c r="J155" s="16">
        <v>19.223333333333333</v>
      </c>
      <c r="K155" s="6">
        <v>-1</v>
      </c>
      <c r="L155" s="14" t="s">
        <v>1112</v>
      </c>
      <c r="M155" s="14" t="s">
        <v>1171</v>
      </c>
      <c r="N155" s="403">
        <v>31.7590119623015</v>
      </c>
      <c r="O155" s="403">
        <v>32.034960495355897</v>
      </c>
      <c r="P155" s="403">
        <v>32.558768438204403</v>
      </c>
      <c r="Q155" s="403">
        <v>33.446518743532401</v>
      </c>
      <c r="R155" s="403">
        <v>34.336097591839298</v>
      </c>
      <c r="S155" s="403">
        <v>34.891136104701701</v>
      </c>
      <c r="T155" s="403">
        <v>35.174597811145198</v>
      </c>
      <c r="U155" s="403">
        <v>0.86430550625046598</v>
      </c>
      <c r="V155" s="14" t="s">
        <v>1114</v>
      </c>
    </row>
    <row r="156" spans="1:22" s="17" customFormat="1" ht="15" customHeight="1">
      <c r="A156" s="7" t="s">
        <v>6031</v>
      </c>
      <c r="B156" s="14" t="s">
        <v>1172</v>
      </c>
      <c r="C156" s="14" t="s">
        <v>402</v>
      </c>
      <c r="D156" s="14" t="s">
        <v>394</v>
      </c>
      <c r="E156" s="14" t="s">
        <v>395</v>
      </c>
      <c r="F156" s="14" t="s">
        <v>393</v>
      </c>
      <c r="G156" s="14">
        <v>-20.94</v>
      </c>
      <c r="H156" s="14">
        <v>12.65</v>
      </c>
      <c r="I156" s="19">
        <v>359.29212181490954</v>
      </c>
      <c r="J156" s="16">
        <v>19.29</v>
      </c>
      <c r="K156" s="6">
        <v>-1</v>
      </c>
      <c r="L156" s="14" t="s">
        <v>1173</v>
      </c>
      <c r="M156" s="14" t="s">
        <v>1113</v>
      </c>
      <c r="N156" s="403">
        <v>31.385984758265799</v>
      </c>
      <c r="O156" s="403">
        <v>31.633809465370099</v>
      </c>
      <c r="P156" s="403">
        <v>32.148046001698397</v>
      </c>
      <c r="Q156" s="403">
        <v>33.044867510079698</v>
      </c>
      <c r="R156" s="403">
        <v>33.915458894407898</v>
      </c>
      <c r="S156" s="403">
        <v>34.414728719058097</v>
      </c>
      <c r="T156" s="403">
        <v>34.672058962775097</v>
      </c>
      <c r="U156" s="403">
        <v>0.84191464728137999</v>
      </c>
      <c r="V156" s="14" t="s">
        <v>1114</v>
      </c>
    </row>
    <row r="157" spans="1:22" s="17" customFormat="1" ht="15" customHeight="1">
      <c r="A157" s="7" t="s">
        <v>6032</v>
      </c>
      <c r="B157" s="14" t="s">
        <v>1172</v>
      </c>
      <c r="C157" s="14" t="s">
        <v>402</v>
      </c>
      <c r="D157" s="14" t="s">
        <v>394</v>
      </c>
      <c r="E157" s="14" t="s">
        <v>1151</v>
      </c>
      <c r="F157" s="14" t="s">
        <v>393</v>
      </c>
      <c r="G157" s="14">
        <v>-20.94</v>
      </c>
      <c r="H157" s="14">
        <v>12.65</v>
      </c>
      <c r="I157" s="19">
        <v>359.44802548072369</v>
      </c>
      <c r="J157" s="16">
        <v>19.7</v>
      </c>
      <c r="K157" s="6">
        <v>-1</v>
      </c>
      <c r="L157" s="14" t="s">
        <v>1112</v>
      </c>
      <c r="M157" s="14" t="s">
        <v>1113</v>
      </c>
      <c r="N157" s="403">
        <v>29.852489307298999</v>
      </c>
      <c r="O157" s="403">
        <v>30.076812549746599</v>
      </c>
      <c r="P157" s="403">
        <v>30.543584624858301</v>
      </c>
      <c r="Q157" s="403">
        <v>31.3372448500904</v>
      </c>
      <c r="R157" s="403">
        <v>32.128748078601099</v>
      </c>
      <c r="S157" s="403">
        <v>32.594335819091</v>
      </c>
      <c r="T157" s="403">
        <v>32.835250289878502</v>
      </c>
      <c r="U157" s="403">
        <v>0.76348979760554103</v>
      </c>
      <c r="V157" s="14" t="s">
        <v>1114</v>
      </c>
    </row>
    <row r="158" spans="1:22" s="17" customFormat="1" ht="15" customHeight="1">
      <c r="A158" s="7" t="s">
        <v>6033</v>
      </c>
      <c r="B158" s="14" t="s">
        <v>259</v>
      </c>
      <c r="C158" s="14" t="s">
        <v>402</v>
      </c>
      <c r="D158" s="14" t="s">
        <v>394</v>
      </c>
      <c r="E158" s="14" t="s">
        <v>395</v>
      </c>
      <c r="F158" s="14"/>
      <c r="G158" s="14">
        <v>-20.94</v>
      </c>
      <c r="H158" s="14">
        <v>12.65</v>
      </c>
      <c r="I158" s="19">
        <v>359.95038173723594</v>
      </c>
      <c r="J158" s="16">
        <v>18.739999999999998</v>
      </c>
      <c r="K158" s="6">
        <v>-1</v>
      </c>
      <c r="L158" s="14" t="s">
        <v>1112</v>
      </c>
      <c r="M158" s="14" t="s">
        <v>1113</v>
      </c>
      <c r="N158" s="403">
        <v>33.706126077808797</v>
      </c>
      <c r="O158" s="403">
        <v>33.988540314519703</v>
      </c>
      <c r="P158" s="403">
        <v>34.568591640371999</v>
      </c>
      <c r="Q158" s="403">
        <v>35.5560038451043</v>
      </c>
      <c r="R158" s="403">
        <v>36.560727195808397</v>
      </c>
      <c r="S158" s="403">
        <v>37.142023353967701</v>
      </c>
      <c r="T158" s="403">
        <v>37.4641164306313</v>
      </c>
      <c r="U158" s="403">
        <v>0.96199415514590803</v>
      </c>
      <c r="V158" s="14" t="s">
        <v>1114</v>
      </c>
    </row>
    <row r="159" spans="1:22" s="17" customFormat="1" ht="15" customHeight="1">
      <c r="A159" s="7" t="s">
        <v>6034</v>
      </c>
      <c r="B159" s="14" t="s">
        <v>1170</v>
      </c>
      <c r="C159" s="14" t="s">
        <v>402</v>
      </c>
      <c r="D159" s="14" t="s">
        <v>394</v>
      </c>
      <c r="E159" s="14" t="s">
        <v>1151</v>
      </c>
      <c r="F159" s="14"/>
      <c r="G159" s="14">
        <v>-20.94</v>
      </c>
      <c r="H159" s="14">
        <v>12.65</v>
      </c>
      <c r="I159" s="19">
        <v>360.33147958700391</v>
      </c>
      <c r="J159" s="16">
        <v>19.25</v>
      </c>
      <c r="K159" s="6">
        <v>-1</v>
      </c>
      <c r="L159" s="14" t="s">
        <v>1157</v>
      </c>
      <c r="M159" s="14" t="s">
        <v>1113</v>
      </c>
      <c r="N159" s="403">
        <v>31.329767519099899</v>
      </c>
      <c r="O159" s="403">
        <v>31.619938156973902</v>
      </c>
      <c r="P159" s="403">
        <v>32.143670198294402</v>
      </c>
      <c r="Q159" s="403">
        <v>33.023862348857698</v>
      </c>
      <c r="R159" s="403">
        <v>33.900865144602903</v>
      </c>
      <c r="S159" s="403">
        <v>34.416727851405597</v>
      </c>
      <c r="T159" s="403">
        <v>34.659030858489302</v>
      </c>
      <c r="U159" s="403">
        <v>0.84887014198244204</v>
      </c>
      <c r="V159" s="14" t="s">
        <v>1164</v>
      </c>
    </row>
    <row r="160" spans="1:22" s="17" customFormat="1" ht="15" customHeight="1">
      <c r="A160" s="7" t="s">
        <v>6035</v>
      </c>
      <c r="B160" s="14" t="s">
        <v>1170</v>
      </c>
      <c r="C160" s="14" t="s">
        <v>402</v>
      </c>
      <c r="D160" s="14" t="s">
        <v>394</v>
      </c>
      <c r="E160" s="14" t="s">
        <v>1151</v>
      </c>
      <c r="F160" s="14"/>
      <c r="G160" s="14">
        <v>-20.94</v>
      </c>
      <c r="H160" s="14">
        <v>12.65</v>
      </c>
      <c r="I160" s="19">
        <v>360.36612484607372</v>
      </c>
      <c r="J160" s="16">
        <v>19.3</v>
      </c>
      <c r="K160" s="6">
        <v>-1</v>
      </c>
      <c r="L160" s="14" t="s">
        <v>1112</v>
      </c>
      <c r="M160" s="14" t="s">
        <v>1171</v>
      </c>
      <c r="N160" s="403">
        <v>31.3978452361264</v>
      </c>
      <c r="O160" s="403">
        <v>31.646782516449999</v>
      </c>
      <c r="P160" s="403">
        <v>32.171424708230703</v>
      </c>
      <c r="Q160" s="403">
        <v>33.038414479916199</v>
      </c>
      <c r="R160" s="403">
        <v>33.908735746424398</v>
      </c>
      <c r="S160" s="403">
        <v>34.407243419577199</v>
      </c>
      <c r="T160" s="403">
        <v>34.680077855548397</v>
      </c>
      <c r="U160" s="403">
        <v>0.83894932763894503</v>
      </c>
      <c r="V160" s="14" t="s">
        <v>1164</v>
      </c>
    </row>
    <row r="161" spans="1:22" s="7" customFormat="1" ht="15" customHeight="1">
      <c r="A161" s="7" t="s">
        <v>6036</v>
      </c>
      <c r="B161" s="3" t="s">
        <v>1166</v>
      </c>
      <c r="C161" s="9" t="s">
        <v>1174</v>
      </c>
      <c r="D161" s="4" t="s">
        <v>1175</v>
      </c>
      <c r="E161" s="4" t="s">
        <v>1176</v>
      </c>
      <c r="F161" s="4"/>
      <c r="G161" s="4">
        <v>-17.63</v>
      </c>
      <c r="H161" s="4">
        <v>-3.59</v>
      </c>
      <c r="I161" s="5">
        <v>346.4264705882353</v>
      </c>
      <c r="J161" s="8">
        <v>19.646666666666668</v>
      </c>
      <c r="K161" s="16">
        <v>0</v>
      </c>
      <c r="L161" s="4" t="s">
        <v>1112</v>
      </c>
      <c r="M161" s="4" t="s">
        <v>261</v>
      </c>
      <c r="N161" s="403">
        <v>34.057196252639599</v>
      </c>
      <c r="O161" s="403">
        <v>34.365263100438902</v>
      </c>
      <c r="P161" s="403">
        <v>34.975342815730002</v>
      </c>
      <c r="Q161" s="403">
        <v>35.996322778297802</v>
      </c>
      <c r="R161" s="403">
        <v>37.019065762985697</v>
      </c>
      <c r="S161" s="403">
        <v>37.608238460245303</v>
      </c>
      <c r="T161" s="403">
        <v>37.905641621678498</v>
      </c>
      <c r="U161" s="403">
        <v>0.98642997594566095</v>
      </c>
      <c r="V161" s="4" t="s">
        <v>1164</v>
      </c>
    </row>
    <row r="162" spans="1:22" s="7" customFormat="1" ht="15" customHeight="1">
      <c r="A162" s="7" t="s">
        <v>6037</v>
      </c>
      <c r="B162" s="3" t="s">
        <v>1166</v>
      </c>
      <c r="C162" s="4" t="s">
        <v>1116</v>
      </c>
      <c r="D162" s="4" t="s">
        <v>1175</v>
      </c>
      <c r="E162" s="4" t="s">
        <v>1176</v>
      </c>
      <c r="F162" s="4"/>
      <c r="G162" s="4">
        <v>-17.63</v>
      </c>
      <c r="H162" s="4">
        <v>-3.59</v>
      </c>
      <c r="I162" s="5">
        <v>346.98830685946291</v>
      </c>
      <c r="J162" s="8">
        <v>19.725000000000001</v>
      </c>
      <c r="K162" s="6">
        <v>-0.5</v>
      </c>
      <c r="L162" s="4" t="s">
        <v>1112</v>
      </c>
      <c r="M162" s="4" t="s">
        <v>1113</v>
      </c>
      <c r="N162" s="403">
        <v>31.786306884688202</v>
      </c>
      <c r="O162" s="403">
        <v>32.060500850251501</v>
      </c>
      <c r="P162" s="403">
        <v>32.576327023542198</v>
      </c>
      <c r="Q162" s="403">
        <v>33.468633077220602</v>
      </c>
      <c r="R162" s="403">
        <v>34.3467414062183</v>
      </c>
      <c r="S162" s="403">
        <v>34.869234898845797</v>
      </c>
      <c r="T162" s="403">
        <v>35.152212129108598</v>
      </c>
      <c r="U162" s="403">
        <v>0.85979863538474899</v>
      </c>
      <c r="V162" s="4" t="s">
        <v>1114</v>
      </c>
    </row>
    <row r="163" spans="1:22" s="7" customFormat="1" ht="15" customHeight="1">
      <c r="A163" s="7" t="s">
        <v>6038</v>
      </c>
      <c r="B163" s="3" t="s">
        <v>396</v>
      </c>
      <c r="C163" s="4" t="s">
        <v>1116</v>
      </c>
      <c r="D163" s="4" t="s">
        <v>1175</v>
      </c>
      <c r="E163" s="4" t="s">
        <v>1177</v>
      </c>
      <c r="F163" s="4"/>
      <c r="G163" s="4">
        <v>-17.63</v>
      </c>
      <c r="H163" s="4">
        <v>-3.59</v>
      </c>
      <c r="I163" s="5">
        <v>347.33619488567564</v>
      </c>
      <c r="J163" s="8">
        <v>20.076666666666668</v>
      </c>
      <c r="K163" s="6">
        <v>-0.5</v>
      </c>
      <c r="L163" s="4" t="s">
        <v>1173</v>
      </c>
      <c r="M163" s="4" t="s">
        <v>1171</v>
      </c>
      <c r="N163" s="403">
        <v>30.235269211517</v>
      </c>
      <c r="O163" s="403">
        <v>30.475114340423598</v>
      </c>
      <c r="P163" s="403">
        <v>30.952019363714999</v>
      </c>
      <c r="Q163" s="403">
        <v>31.769579486977801</v>
      </c>
      <c r="R163" s="403">
        <v>32.584923492254603</v>
      </c>
      <c r="S163" s="403">
        <v>33.053136914430503</v>
      </c>
      <c r="T163" s="403">
        <v>33.310019503486501</v>
      </c>
      <c r="U163" s="403">
        <v>0.78554999764182598</v>
      </c>
      <c r="V163" s="4" t="s">
        <v>1164</v>
      </c>
    </row>
    <row r="164" spans="1:22" s="7" customFormat="1" ht="15" customHeight="1">
      <c r="A164" s="7" t="s">
        <v>6039</v>
      </c>
      <c r="B164" s="3" t="s">
        <v>396</v>
      </c>
      <c r="C164" s="4" t="s">
        <v>1116</v>
      </c>
      <c r="D164" s="4" t="s">
        <v>1175</v>
      </c>
      <c r="E164" s="4" t="s">
        <v>1176</v>
      </c>
      <c r="F164" s="4"/>
      <c r="G164" s="4">
        <v>-17.63</v>
      </c>
      <c r="H164" s="4">
        <v>-3.59</v>
      </c>
      <c r="I164" s="5">
        <v>347.68408291188831</v>
      </c>
      <c r="J164" s="8">
        <v>20.273333333333333</v>
      </c>
      <c r="K164" s="6">
        <v>-0.5</v>
      </c>
      <c r="L164" s="4" t="s">
        <v>1157</v>
      </c>
      <c r="M164" s="4" t="s">
        <v>1113</v>
      </c>
      <c r="N164" s="403">
        <v>29.4222251022282</v>
      </c>
      <c r="O164" s="403">
        <v>29.6766799064889</v>
      </c>
      <c r="P164" s="403">
        <v>30.1410030203823</v>
      </c>
      <c r="Q164" s="403">
        <v>30.916467187787301</v>
      </c>
      <c r="R164" s="403">
        <v>31.700467509673</v>
      </c>
      <c r="S164" s="403">
        <v>32.100542777799603</v>
      </c>
      <c r="T164" s="403">
        <v>32.354714022617102</v>
      </c>
      <c r="U164" s="403">
        <v>0.74684866555066498</v>
      </c>
      <c r="V164" s="4" t="s">
        <v>1114</v>
      </c>
    </row>
    <row r="165" spans="1:22" s="7" customFormat="1" ht="15" customHeight="1">
      <c r="A165" s="7" t="s">
        <v>6040</v>
      </c>
      <c r="B165" s="3" t="s">
        <v>1166</v>
      </c>
      <c r="C165" s="4" t="s">
        <v>1116</v>
      </c>
      <c r="D165" s="4" t="s">
        <v>1175</v>
      </c>
      <c r="E165" s="4" t="s">
        <v>1177</v>
      </c>
      <c r="F165" s="4"/>
      <c r="G165" s="4">
        <v>-17.63</v>
      </c>
      <c r="H165" s="4">
        <v>-3.59</v>
      </c>
      <c r="I165" s="5">
        <v>348.03197093810104</v>
      </c>
      <c r="J165" s="8">
        <v>20.27</v>
      </c>
      <c r="K165" s="6">
        <v>-0.5</v>
      </c>
      <c r="L165" s="4" t="s">
        <v>1157</v>
      </c>
      <c r="M165" s="4" t="s">
        <v>1113</v>
      </c>
      <c r="N165" s="403">
        <v>29.4811554955464</v>
      </c>
      <c r="O165" s="403">
        <v>29.6970429967919</v>
      </c>
      <c r="P165" s="403">
        <v>30.138614745940099</v>
      </c>
      <c r="Q165" s="403">
        <v>30.9172511343655</v>
      </c>
      <c r="R165" s="403">
        <v>31.690460255367999</v>
      </c>
      <c r="S165" s="403">
        <v>32.146429640686002</v>
      </c>
      <c r="T165" s="403">
        <v>32.393037979923001</v>
      </c>
      <c r="U165" s="403">
        <v>0.746584179581814</v>
      </c>
      <c r="V165" s="4" t="s">
        <v>1164</v>
      </c>
    </row>
    <row r="166" spans="1:22" s="7" customFormat="1" ht="15" customHeight="1">
      <c r="A166" s="7" t="s">
        <v>6041</v>
      </c>
      <c r="B166" s="3" t="s">
        <v>396</v>
      </c>
      <c r="C166" s="4" t="s">
        <v>1116</v>
      </c>
      <c r="D166" s="4" t="s">
        <v>1175</v>
      </c>
      <c r="E166" s="4" t="s">
        <v>1176</v>
      </c>
      <c r="F166" s="4"/>
      <c r="G166" s="4">
        <v>-17.63</v>
      </c>
      <c r="H166" s="4">
        <v>-3.59</v>
      </c>
      <c r="I166" s="5">
        <v>348.65816938528383</v>
      </c>
      <c r="J166" s="8">
        <v>20.306666666666668</v>
      </c>
      <c r="K166" s="6">
        <v>-0.5</v>
      </c>
      <c r="L166" s="4" t="s">
        <v>1157</v>
      </c>
      <c r="M166" s="4" t="s">
        <v>261</v>
      </c>
      <c r="N166" s="403">
        <v>29.458648203178001</v>
      </c>
      <c r="O166" s="403">
        <v>29.680674364150899</v>
      </c>
      <c r="P166" s="403">
        <v>30.1433204526755</v>
      </c>
      <c r="Q166" s="403">
        <v>30.9141401271734</v>
      </c>
      <c r="R166" s="403">
        <v>31.673595828217199</v>
      </c>
      <c r="S166" s="403">
        <v>32.111393588668001</v>
      </c>
      <c r="T166" s="403">
        <v>32.346126076382802</v>
      </c>
      <c r="U166" s="403">
        <v>0.74183220053543097</v>
      </c>
      <c r="V166" s="4" t="s">
        <v>1114</v>
      </c>
    </row>
    <row r="167" spans="1:22" s="7" customFormat="1" ht="15" customHeight="1">
      <c r="A167" s="7" t="s">
        <v>6042</v>
      </c>
      <c r="B167" s="3" t="s">
        <v>396</v>
      </c>
      <c r="C167" s="4" t="s">
        <v>1116</v>
      </c>
      <c r="D167" s="4" t="s">
        <v>1175</v>
      </c>
      <c r="E167" s="4" t="s">
        <v>1177</v>
      </c>
      <c r="F167" s="4"/>
      <c r="G167" s="4">
        <v>-17.63</v>
      </c>
      <c r="H167" s="4">
        <v>-3.59</v>
      </c>
      <c r="I167" s="5">
        <v>348.90169100363278</v>
      </c>
      <c r="J167" s="8">
        <v>20.093333333333334</v>
      </c>
      <c r="K167" s="6">
        <v>-0.5</v>
      </c>
      <c r="L167" s="4" t="s">
        <v>1112</v>
      </c>
      <c r="M167" s="4" t="s">
        <v>1113</v>
      </c>
      <c r="N167" s="403">
        <v>30.242419879434198</v>
      </c>
      <c r="O167" s="403">
        <v>30.506986206896599</v>
      </c>
      <c r="P167" s="403">
        <v>30.974521440447699</v>
      </c>
      <c r="Q167" s="403">
        <v>31.769078650447501</v>
      </c>
      <c r="R167" s="403">
        <v>32.5879398619482</v>
      </c>
      <c r="S167" s="403">
        <v>33.046313756857799</v>
      </c>
      <c r="T167" s="403">
        <v>33.3013254073825</v>
      </c>
      <c r="U167" s="403">
        <v>0.77900129945318297</v>
      </c>
      <c r="V167" s="4" t="s">
        <v>1164</v>
      </c>
    </row>
    <row r="168" spans="1:22" s="7" customFormat="1" ht="15" customHeight="1">
      <c r="A168" s="7" t="s">
        <v>6043</v>
      </c>
      <c r="B168" s="3" t="s">
        <v>396</v>
      </c>
      <c r="C168" s="4" t="s">
        <v>1116</v>
      </c>
      <c r="D168" s="4" t="s">
        <v>1175</v>
      </c>
      <c r="E168" s="4" t="s">
        <v>1177</v>
      </c>
      <c r="F168" s="4"/>
      <c r="G168" s="4">
        <v>-17.63</v>
      </c>
      <c r="H168" s="4">
        <v>-3.59</v>
      </c>
      <c r="I168" s="5">
        <v>349.14521262198167</v>
      </c>
      <c r="J168" s="8">
        <v>20.155000000000001</v>
      </c>
      <c r="K168" s="6">
        <v>-0.5</v>
      </c>
      <c r="L168" s="4" t="s">
        <v>1157</v>
      </c>
      <c r="M168" s="4" t="s">
        <v>1113</v>
      </c>
      <c r="N168" s="403">
        <v>29.858964301857998</v>
      </c>
      <c r="O168" s="403">
        <v>30.093658425789201</v>
      </c>
      <c r="P168" s="403">
        <v>30.5743642322564</v>
      </c>
      <c r="Q168" s="403">
        <v>31.3474504353326</v>
      </c>
      <c r="R168" s="403">
        <v>32.142473526679098</v>
      </c>
      <c r="S168" s="403">
        <v>32.6007075087809</v>
      </c>
      <c r="T168" s="403">
        <v>32.827844167462601</v>
      </c>
      <c r="U168" s="403">
        <v>0.75721150833235495</v>
      </c>
      <c r="V168" s="4" t="s">
        <v>1114</v>
      </c>
    </row>
    <row r="169" spans="1:22" s="7" customFormat="1" ht="15" customHeight="1">
      <c r="A169" s="7" t="s">
        <v>6044</v>
      </c>
      <c r="B169" s="3" t="s">
        <v>396</v>
      </c>
      <c r="C169" s="4" t="s">
        <v>1116</v>
      </c>
      <c r="D169" s="4" t="s">
        <v>1175</v>
      </c>
      <c r="E169" s="4" t="s">
        <v>1178</v>
      </c>
      <c r="F169" s="4"/>
      <c r="G169" s="4">
        <v>-17.63</v>
      </c>
      <c r="H169" s="4">
        <v>-3.59</v>
      </c>
      <c r="I169" s="5">
        <v>349.56267825343684</v>
      </c>
      <c r="J169" s="8">
        <v>20.02</v>
      </c>
      <c r="K169" s="6">
        <v>-0.5</v>
      </c>
      <c r="L169" s="4" t="s">
        <v>1173</v>
      </c>
      <c r="M169" s="4" t="s">
        <v>1113</v>
      </c>
      <c r="N169" s="403">
        <v>30.614266695543002</v>
      </c>
      <c r="O169" s="403">
        <v>30.880815317311001</v>
      </c>
      <c r="P169" s="403">
        <v>31.366729501141201</v>
      </c>
      <c r="Q169" s="403">
        <v>32.180632000804501</v>
      </c>
      <c r="R169" s="403">
        <v>33.005427539953999</v>
      </c>
      <c r="S169" s="403">
        <v>33.510071671341301</v>
      </c>
      <c r="T169" s="403">
        <v>33.768105496361301</v>
      </c>
      <c r="U169" s="403">
        <v>0.79357710184237795</v>
      </c>
      <c r="V169" s="4" t="s">
        <v>1114</v>
      </c>
    </row>
    <row r="170" spans="1:22" s="7" customFormat="1" ht="15" customHeight="1">
      <c r="A170" s="7" t="s">
        <v>6045</v>
      </c>
      <c r="B170" s="3" t="s">
        <v>396</v>
      </c>
      <c r="C170" s="4" t="s">
        <v>1167</v>
      </c>
      <c r="D170" s="4" t="s">
        <v>1175</v>
      </c>
      <c r="E170" s="4" t="s">
        <v>1176</v>
      </c>
      <c r="F170" s="4"/>
      <c r="G170" s="4">
        <v>-17.63</v>
      </c>
      <c r="H170" s="4">
        <v>-3.59</v>
      </c>
      <c r="I170" s="5">
        <v>349.84094853348091</v>
      </c>
      <c r="J170" s="8">
        <v>20.04</v>
      </c>
      <c r="K170" s="6">
        <v>-0.5</v>
      </c>
      <c r="L170" s="4" t="s">
        <v>1157</v>
      </c>
      <c r="M170" s="4" t="s">
        <v>1171</v>
      </c>
      <c r="N170" s="403">
        <v>30.592266397120699</v>
      </c>
      <c r="O170" s="403">
        <v>30.8448209746409</v>
      </c>
      <c r="P170" s="403">
        <v>31.339710030983898</v>
      </c>
      <c r="Q170" s="403">
        <v>32.175687964224302</v>
      </c>
      <c r="R170" s="403">
        <v>33.006359691507001</v>
      </c>
      <c r="S170" s="403">
        <v>33.472434813252697</v>
      </c>
      <c r="T170" s="403">
        <v>33.736706985253903</v>
      </c>
      <c r="U170" s="403">
        <v>0.80067944179042405</v>
      </c>
      <c r="V170" s="4" t="s">
        <v>1114</v>
      </c>
    </row>
    <row r="171" spans="1:22" s="7" customFormat="1" ht="15" customHeight="1">
      <c r="A171" s="7" t="s">
        <v>6046</v>
      </c>
      <c r="B171" s="3" t="s">
        <v>396</v>
      </c>
      <c r="C171" s="4" t="s">
        <v>1167</v>
      </c>
      <c r="D171" s="4" t="s">
        <v>1175</v>
      </c>
      <c r="E171" s="4" t="s">
        <v>1177</v>
      </c>
      <c r="F171" s="4"/>
      <c r="G171" s="4">
        <v>-17.63</v>
      </c>
      <c r="H171" s="4">
        <v>-3.59</v>
      </c>
      <c r="I171" s="5">
        <v>349.93825013835084</v>
      </c>
      <c r="J171" s="8">
        <v>19.46</v>
      </c>
      <c r="K171" s="6">
        <v>-0.5</v>
      </c>
      <c r="L171" s="4" t="s">
        <v>1173</v>
      </c>
      <c r="M171" s="4" t="s">
        <v>1171</v>
      </c>
      <c r="N171" s="403">
        <v>32.510205317882303</v>
      </c>
      <c r="O171" s="403">
        <v>32.800805287616299</v>
      </c>
      <c r="P171" s="403">
        <v>33.363184673941497</v>
      </c>
      <c r="Q171" s="403">
        <v>34.292647382157099</v>
      </c>
      <c r="R171" s="403">
        <v>35.209689769608197</v>
      </c>
      <c r="S171" s="403">
        <v>35.756355624612901</v>
      </c>
      <c r="T171" s="403">
        <v>36.029344805093999</v>
      </c>
      <c r="U171" s="403">
        <v>0.89489098686072999</v>
      </c>
      <c r="V171" s="4" t="s">
        <v>1114</v>
      </c>
    </row>
    <row r="172" spans="1:22" s="7" customFormat="1" ht="15" customHeight="1">
      <c r="A172" s="7" t="s">
        <v>6047</v>
      </c>
      <c r="B172" s="3" t="s">
        <v>396</v>
      </c>
      <c r="C172" s="4" t="s">
        <v>1167</v>
      </c>
      <c r="D172" s="4" t="s">
        <v>1175</v>
      </c>
      <c r="E172" s="4" t="s">
        <v>1177</v>
      </c>
      <c r="F172" s="4"/>
      <c r="G172" s="4">
        <v>-17.63</v>
      </c>
      <c r="H172" s="4">
        <v>-3.59</v>
      </c>
      <c r="I172" s="5">
        <v>349.99230658550084</v>
      </c>
      <c r="J172" s="8">
        <v>19.28</v>
      </c>
      <c r="K172" s="6">
        <v>-0.5</v>
      </c>
      <c r="L172" s="4" t="s">
        <v>1157</v>
      </c>
      <c r="M172" s="4" t="s">
        <v>261</v>
      </c>
      <c r="N172" s="403">
        <v>33.254256842435097</v>
      </c>
      <c r="O172" s="403">
        <v>33.567216025260301</v>
      </c>
      <c r="P172" s="403">
        <v>34.1570057608768</v>
      </c>
      <c r="Q172" s="403">
        <v>35.125211117929901</v>
      </c>
      <c r="R172" s="403">
        <v>36.100414085328701</v>
      </c>
      <c r="S172" s="403">
        <v>36.695020360802701</v>
      </c>
      <c r="T172" s="403">
        <v>37.015919669617801</v>
      </c>
      <c r="U172" s="403">
        <v>0.94484825079880896</v>
      </c>
      <c r="V172" s="4" t="s">
        <v>1164</v>
      </c>
    </row>
    <row r="173" spans="1:22" s="7" customFormat="1" ht="15" customHeight="1">
      <c r="A173" s="7" t="s">
        <v>6048</v>
      </c>
      <c r="B173" s="3" t="s">
        <v>1166</v>
      </c>
      <c r="C173" s="4" t="s">
        <v>1116</v>
      </c>
      <c r="D173" s="4" t="s">
        <v>1175</v>
      </c>
      <c r="E173" s="4" t="s">
        <v>1177</v>
      </c>
      <c r="F173" s="4"/>
      <c r="G173" s="4">
        <v>-17.63</v>
      </c>
      <c r="H173" s="4">
        <v>-3.59</v>
      </c>
      <c r="I173" s="5">
        <v>350.0064964028777</v>
      </c>
      <c r="J173" s="8">
        <v>20.126666666666669</v>
      </c>
      <c r="K173" s="6">
        <v>-0.5</v>
      </c>
      <c r="L173" s="4" t="s">
        <v>1112</v>
      </c>
      <c r="M173" s="4" t="s">
        <v>1113</v>
      </c>
      <c r="N173" s="403">
        <v>30.241446166999499</v>
      </c>
      <c r="O173" s="403">
        <v>30.492546854232</v>
      </c>
      <c r="P173" s="403">
        <v>30.952032172071998</v>
      </c>
      <c r="Q173" s="403">
        <v>31.7665960429207</v>
      </c>
      <c r="R173" s="403">
        <v>32.561046272106402</v>
      </c>
      <c r="S173" s="403">
        <v>33.044786843814997</v>
      </c>
      <c r="T173" s="403">
        <v>33.2827597126673</v>
      </c>
      <c r="U173" s="403">
        <v>0.77754282439455902</v>
      </c>
      <c r="V173" s="4" t="s">
        <v>1114</v>
      </c>
    </row>
    <row r="174" spans="1:22" s="7" customFormat="1" ht="15" customHeight="1">
      <c r="A174" s="7" t="s">
        <v>6049</v>
      </c>
      <c r="B174" s="3" t="s">
        <v>396</v>
      </c>
      <c r="C174" s="4" t="s">
        <v>1116</v>
      </c>
      <c r="D174" s="4" t="s">
        <v>1175</v>
      </c>
      <c r="E174" s="4" t="s">
        <v>1177</v>
      </c>
      <c r="F174" s="4"/>
      <c r="G174" s="4">
        <v>-17.63</v>
      </c>
      <c r="H174" s="4">
        <v>-3.59</v>
      </c>
      <c r="I174" s="5">
        <v>350.07136413945767</v>
      </c>
      <c r="J174" s="8">
        <v>19.946666666666669</v>
      </c>
      <c r="K174" s="6">
        <v>-0.5</v>
      </c>
      <c r="L174" s="4" t="s">
        <v>1157</v>
      </c>
      <c r="M174" s="4" t="s">
        <v>1113</v>
      </c>
      <c r="N174" s="403">
        <v>31.0032306474546</v>
      </c>
      <c r="O174" s="403">
        <v>31.253857021532799</v>
      </c>
      <c r="P174" s="403">
        <v>31.747789250180499</v>
      </c>
      <c r="Q174" s="403">
        <v>32.605816796215201</v>
      </c>
      <c r="R174" s="403">
        <v>33.449291770657197</v>
      </c>
      <c r="S174" s="403">
        <v>33.949542034804999</v>
      </c>
      <c r="T174" s="403">
        <v>34.200981224323002</v>
      </c>
      <c r="U174" s="403">
        <v>0.81940154504371898</v>
      </c>
      <c r="V174" s="4" t="s">
        <v>1114</v>
      </c>
    </row>
    <row r="175" spans="1:22" s="7" customFormat="1" ht="15" customHeight="1">
      <c r="A175" s="7" t="s">
        <v>6050</v>
      </c>
      <c r="B175" s="3" t="s">
        <v>396</v>
      </c>
      <c r="C175" s="4" t="s">
        <v>1116</v>
      </c>
      <c r="D175" s="4" t="s">
        <v>1175</v>
      </c>
      <c r="E175" s="4" t="s">
        <v>1177</v>
      </c>
      <c r="F175" s="4"/>
      <c r="G175" s="4">
        <v>-17.63</v>
      </c>
      <c r="H175" s="4">
        <v>-3.59</v>
      </c>
      <c r="I175" s="5">
        <v>350.17271997786389</v>
      </c>
      <c r="J175" s="8">
        <v>20.042000000000002</v>
      </c>
      <c r="K175" s="6">
        <v>-0.5</v>
      </c>
      <c r="L175" s="4" t="s">
        <v>1112</v>
      </c>
      <c r="M175" s="4" t="s">
        <v>1113</v>
      </c>
      <c r="N175" s="403">
        <v>30.601024713532698</v>
      </c>
      <c r="O175" s="403">
        <v>30.883226398818199</v>
      </c>
      <c r="P175" s="403">
        <v>31.3527949443762</v>
      </c>
      <c r="Q175" s="403">
        <v>32.186057302440403</v>
      </c>
      <c r="R175" s="403">
        <v>33.0159879760742</v>
      </c>
      <c r="S175" s="403">
        <v>33.512860848565701</v>
      </c>
      <c r="T175" s="403">
        <v>33.7467964855758</v>
      </c>
      <c r="U175" s="403">
        <v>0.80219156090950094</v>
      </c>
      <c r="V175" s="4" t="s">
        <v>1164</v>
      </c>
    </row>
    <row r="176" spans="1:22" s="7" customFormat="1" ht="15" customHeight="1">
      <c r="A176" s="7" t="s">
        <v>6051</v>
      </c>
      <c r="B176" s="3" t="s">
        <v>1166</v>
      </c>
      <c r="C176" s="4" t="s">
        <v>1116</v>
      </c>
      <c r="D176" s="4" t="s">
        <v>1175</v>
      </c>
      <c r="E176" s="4" t="s">
        <v>1177</v>
      </c>
      <c r="F176" s="4"/>
      <c r="G176" s="4">
        <v>-17.63</v>
      </c>
      <c r="H176" s="4">
        <v>-3.59</v>
      </c>
      <c r="I176" s="5">
        <v>350.20853237410074</v>
      </c>
      <c r="J176" s="8">
        <v>22.246666666666666</v>
      </c>
      <c r="K176" s="6">
        <v>-0.5</v>
      </c>
      <c r="L176" s="4" t="s">
        <v>1157</v>
      </c>
      <c r="M176" s="4" t="s">
        <v>261</v>
      </c>
      <c r="N176" s="403">
        <v>22.219479687453799</v>
      </c>
      <c r="O176" s="403">
        <v>22.324550960976001</v>
      </c>
      <c r="P176" s="403">
        <v>22.5286924033832</v>
      </c>
      <c r="Q176" s="403">
        <v>22.8985838132796</v>
      </c>
      <c r="R176" s="403">
        <v>23.269481557302701</v>
      </c>
      <c r="S176" s="403">
        <v>23.492083654385102</v>
      </c>
      <c r="T176" s="403">
        <v>23.6027010382982</v>
      </c>
      <c r="U176" s="403">
        <v>0.35534459899522097</v>
      </c>
      <c r="V176" s="4" t="s">
        <v>1114</v>
      </c>
    </row>
    <row r="177" spans="1:22" s="7" customFormat="1" ht="15" customHeight="1">
      <c r="A177" s="7" t="s">
        <v>6052</v>
      </c>
      <c r="B177" s="3" t="s">
        <v>1169</v>
      </c>
      <c r="C177" s="4" t="s">
        <v>1167</v>
      </c>
      <c r="D177" s="4" t="s">
        <v>1175</v>
      </c>
      <c r="E177" s="4" t="s">
        <v>1177</v>
      </c>
      <c r="F177" s="4"/>
      <c r="G177" s="4">
        <v>-17.63</v>
      </c>
      <c r="H177" s="4">
        <v>-3.59</v>
      </c>
      <c r="I177" s="5">
        <v>350.2571831765357</v>
      </c>
      <c r="J177" s="8">
        <v>19.88</v>
      </c>
      <c r="K177" s="6">
        <v>-0.5</v>
      </c>
      <c r="L177" s="4" t="s">
        <v>1112</v>
      </c>
      <c r="M177" s="4" t="s">
        <v>261</v>
      </c>
      <c r="N177" s="403">
        <v>30.983370258359798</v>
      </c>
      <c r="O177" s="403">
        <v>31.2555209233733</v>
      </c>
      <c r="P177" s="403">
        <v>31.753879981130101</v>
      </c>
      <c r="Q177" s="403">
        <v>32.6043108031675</v>
      </c>
      <c r="R177" s="403">
        <v>33.461022109746601</v>
      </c>
      <c r="S177" s="403">
        <v>33.954872783530099</v>
      </c>
      <c r="T177" s="403">
        <v>34.222604129111097</v>
      </c>
      <c r="U177" s="403">
        <v>0.81801703004724302</v>
      </c>
      <c r="V177" s="4" t="s">
        <v>1114</v>
      </c>
    </row>
    <row r="178" spans="1:22" s="7" customFormat="1" ht="15" customHeight="1">
      <c r="A178" s="7" t="s">
        <v>6053</v>
      </c>
      <c r="B178" s="3" t="s">
        <v>396</v>
      </c>
      <c r="C178" s="4" t="s">
        <v>1167</v>
      </c>
      <c r="D178" s="4" t="s">
        <v>1175</v>
      </c>
      <c r="E178" s="4" t="s">
        <v>1176</v>
      </c>
      <c r="F178" s="4"/>
      <c r="G178" s="4">
        <v>-17.63</v>
      </c>
      <c r="H178" s="4">
        <v>-3.59</v>
      </c>
      <c r="I178" s="5">
        <v>350.30718539014941</v>
      </c>
      <c r="J178" s="8">
        <v>20</v>
      </c>
      <c r="K178" s="6">
        <v>-0.5</v>
      </c>
      <c r="L178" s="4" t="s">
        <v>1157</v>
      </c>
      <c r="M178" s="4" t="s">
        <v>1113</v>
      </c>
      <c r="N178" s="403">
        <v>30.638864558751099</v>
      </c>
      <c r="O178" s="403">
        <v>30.889212398376401</v>
      </c>
      <c r="P178" s="403">
        <v>31.370912116750201</v>
      </c>
      <c r="Q178" s="403">
        <v>32.193246847114203</v>
      </c>
      <c r="R178" s="403">
        <v>33.015518142658799</v>
      </c>
      <c r="S178" s="403">
        <v>33.503809295266002</v>
      </c>
      <c r="T178" s="403">
        <v>33.763888342251001</v>
      </c>
      <c r="U178" s="403">
        <v>0.79747865437850196</v>
      </c>
      <c r="V178" s="4" t="s">
        <v>1114</v>
      </c>
    </row>
    <row r="179" spans="1:22" s="7" customFormat="1" ht="15" customHeight="1">
      <c r="A179" s="7" t="s">
        <v>6054</v>
      </c>
      <c r="B179" s="3" t="s">
        <v>396</v>
      </c>
      <c r="C179" s="4" t="s">
        <v>1116</v>
      </c>
      <c r="D179" s="4" t="s">
        <v>1175</v>
      </c>
      <c r="E179" s="4" t="s">
        <v>1176</v>
      </c>
      <c r="F179" s="4"/>
      <c r="G179" s="4">
        <v>-17.63</v>
      </c>
      <c r="H179" s="4">
        <v>-3.59</v>
      </c>
      <c r="I179" s="5">
        <v>350.4193525179856</v>
      </c>
      <c r="J179" s="8">
        <v>21.39</v>
      </c>
      <c r="K179" s="6">
        <v>-0.5</v>
      </c>
      <c r="L179" s="4" t="s">
        <v>1157</v>
      </c>
      <c r="M179" s="4" t="s">
        <v>1113</v>
      </c>
      <c r="N179" s="403">
        <v>25.275376998903798</v>
      </c>
      <c r="O179" s="403">
        <v>25.425568021313701</v>
      </c>
      <c r="P179" s="403">
        <v>25.740303053917</v>
      </c>
      <c r="Q179" s="403">
        <v>26.277909151783501</v>
      </c>
      <c r="R179" s="403">
        <v>26.827844838077102</v>
      </c>
      <c r="S179" s="403">
        <v>27.137761694395302</v>
      </c>
      <c r="T179" s="403">
        <v>27.305618489505999</v>
      </c>
      <c r="U179" s="403">
        <v>0.52251837445625104</v>
      </c>
      <c r="V179" s="4" t="s">
        <v>1164</v>
      </c>
    </row>
    <row r="180" spans="1:22" s="7" customFormat="1" ht="15" customHeight="1">
      <c r="A180" s="7" t="s">
        <v>6055</v>
      </c>
      <c r="B180" s="3" t="s">
        <v>1169</v>
      </c>
      <c r="C180" s="4" t="s">
        <v>1116</v>
      </c>
      <c r="D180" s="4" t="s">
        <v>1175</v>
      </c>
      <c r="E180" s="4" t="s">
        <v>1177</v>
      </c>
      <c r="F180" s="4"/>
      <c r="G180" s="4">
        <v>-17.63</v>
      </c>
      <c r="H180" s="4">
        <v>-3.59</v>
      </c>
      <c r="I180" s="5">
        <v>350.42881239623688</v>
      </c>
      <c r="J180" s="8">
        <v>20.05</v>
      </c>
      <c r="K180" s="6">
        <v>-0.5</v>
      </c>
      <c r="L180" s="4" t="s">
        <v>1112</v>
      </c>
      <c r="M180" s="4" t="s">
        <v>1113</v>
      </c>
      <c r="N180" s="403">
        <v>30.2209382392235</v>
      </c>
      <c r="O180" s="403">
        <v>30.453670488513101</v>
      </c>
      <c r="P180" s="403">
        <v>30.942530693347599</v>
      </c>
      <c r="Q180" s="403">
        <v>31.758973980133302</v>
      </c>
      <c r="R180" s="403">
        <v>32.572926052323901</v>
      </c>
      <c r="S180" s="403">
        <v>33.039500960600101</v>
      </c>
      <c r="T180" s="403">
        <v>33.291642148271698</v>
      </c>
      <c r="U180" s="403">
        <v>0.78415852128645802</v>
      </c>
      <c r="V180" s="4" t="s">
        <v>1114</v>
      </c>
    </row>
    <row r="181" spans="1:22" s="7" customFormat="1" ht="15" customHeight="1">
      <c r="A181" s="7" t="s">
        <v>6056</v>
      </c>
      <c r="B181" s="3" t="s">
        <v>396</v>
      </c>
      <c r="C181" s="4" t="s">
        <v>1116</v>
      </c>
      <c r="D181" s="4" t="s">
        <v>1175</v>
      </c>
      <c r="E181" s="4" t="s">
        <v>1177</v>
      </c>
      <c r="F181" s="4"/>
      <c r="G181" s="4">
        <v>-17.63</v>
      </c>
      <c r="H181" s="4">
        <v>-3.59</v>
      </c>
      <c r="I181" s="5">
        <v>350.55719645821807</v>
      </c>
      <c r="J181" s="8">
        <v>20.393333333333334</v>
      </c>
      <c r="K181" s="6">
        <v>-0.5</v>
      </c>
      <c r="L181" s="4" t="s">
        <v>1157</v>
      </c>
      <c r="M181" s="4" t="s">
        <v>261</v>
      </c>
      <c r="N181" s="403">
        <v>29.098757877522299</v>
      </c>
      <c r="O181" s="403">
        <v>29.331893284983401</v>
      </c>
      <c r="P181" s="403">
        <v>29.7588012915459</v>
      </c>
      <c r="Q181" s="403">
        <v>30.507969720115501</v>
      </c>
      <c r="R181" s="403">
        <v>31.2590979969928</v>
      </c>
      <c r="S181" s="403">
        <v>31.700308459964202</v>
      </c>
      <c r="T181" s="403">
        <v>31.9195400040952</v>
      </c>
      <c r="U181" s="403">
        <v>0.71906997603751099</v>
      </c>
      <c r="V181" s="4" t="s">
        <v>1114</v>
      </c>
    </row>
    <row r="182" spans="1:22" s="7" customFormat="1" ht="15" customHeight="1">
      <c r="A182" s="7" t="s">
        <v>6057</v>
      </c>
      <c r="B182" s="3" t="s">
        <v>396</v>
      </c>
      <c r="C182" s="4" t="s">
        <v>1116</v>
      </c>
      <c r="D182" s="4" t="s">
        <v>1175</v>
      </c>
      <c r="E182" s="4" t="s">
        <v>1177</v>
      </c>
      <c r="F182" s="4"/>
      <c r="G182" s="4">
        <v>-17.63</v>
      </c>
      <c r="H182" s="4">
        <v>-3.59</v>
      </c>
      <c r="I182" s="5">
        <v>350.60787437742118</v>
      </c>
      <c r="J182" s="8">
        <v>20.114999999999998</v>
      </c>
      <c r="K182" s="6">
        <v>-0.5</v>
      </c>
      <c r="L182" s="4" t="s">
        <v>1173</v>
      </c>
      <c r="M182" s="4" t="s">
        <v>1113</v>
      </c>
      <c r="N182" s="403">
        <v>30.2154619515345</v>
      </c>
      <c r="O182" s="403">
        <v>30.473962706388502</v>
      </c>
      <c r="P182" s="403">
        <v>30.9493970689966</v>
      </c>
      <c r="Q182" s="403">
        <v>31.765623045052799</v>
      </c>
      <c r="R182" s="403">
        <v>32.5838305033541</v>
      </c>
      <c r="S182" s="403">
        <v>33.060485755965203</v>
      </c>
      <c r="T182" s="403">
        <v>33.296045056828902</v>
      </c>
      <c r="U182" s="403">
        <v>0.78569226662319402</v>
      </c>
      <c r="V182" s="4" t="s">
        <v>1164</v>
      </c>
    </row>
    <row r="183" spans="1:22" s="7" customFormat="1" ht="15" customHeight="1">
      <c r="A183" s="7" t="s">
        <v>6058</v>
      </c>
      <c r="B183" s="3" t="s">
        <v>1169</v>
      </c>
      <c r="C183" s="4" t="s">
        <v>1167</v>
      </c>
      <c r="D183" s="4" t="s">
        <v>1175</v>
      </c>
      <c r="E183" s="4" t="s">
        <v>1177</v>
      </c>
      <c r="F183" s="4"/>
      <c r="G183" s="4">
        <v>-17.63</v>
      </c>
      <c r="H183" s="4">
        <v>-3.59</v>
      </c>
      <c r="I183" s="5">
        <v>350.66796117822724</v>
      </c>
      <c r="J183" s="8">
        <v>21.146666666666668</v>
      </c>
      <c r="K183" s="6">
        <v>-0.5</v>
      </c>
      <c r="L183" s="4" t="s">
        <v>1112</v>
      </c>
      <c r="M183" s="4" t="s">
        <v>1171</v>
      </c>
      <c r="N183" s="403">
        <v>26.419899732121301</v>
      </c>
      <c r="O183" s="403">
        <v>26.601883973155001</v>
      </c>
      <c r="P183" s="403">
        <v>26.945518279706899</v>
      </c>
      <c r="Q183" s="403">
        <v>27.546668755169801</v>
      </c>
      <c r="R183" s="403">
        <v>28.1424401429095</v>
      </c>
      <c r="S183" s="403">
        <v>28.4989775647268</v>
      </c>
      <c r="T183" s="403">
        <v>28.6910134356865</v>
      </c>
      <c r="U183" s="403">
        <v>0.57863261472524297</v>
      </c>
      <c r="V183" s="4" t="s">
        <v>1114</v>
      </c>
    </row>
    <row r="184" spans="1:22" s="7" customFormat="1" ht="15" customHeight="1">
      <c r="A184" s="7" t="s">
        <v>6059</v>
      </c>
      <c r="B184" s="3" t="s">
        <v>396</v>
      </c>
      <c r="C184" s="4" t="s">
        <v>1116</v>
      </c>
      <c r="D184" s="4" t="s">
        <v>1175</v>
      </c>
      <c r="E184" s="4" t="s">
        <v>1177</v>
      </c>
      <c r="F184" s="4"/>
      <c r="G184" s="4">
        <v>-17.63</v>
      </c>
      <c r="H184" s="4">
        <v>-3.59</v>
      </c>
      <c r="I184" s="5">
        <v>350.66868788046486</v>
      </c>
      <c r="J184" s="8">
        <v>19.353333333333332</v>
      </c>
      <c r="K184" s="6">
        <v>-0.5</v>
      </c>
      <c r="L184" s="4" t="s">
        <v>1112</v>
      </c>
      <c r="M184" s="4" t="s">
        <v>261</v>
      </c>
      <c r="N184" s="403">
        <v>32.913218407485303</v>
      </c>
      <c r="O184" s="403">
        <v>33.205574621690602</v>
      </c>
      <c r="P184" s="403">
        <v>33.738520723625498</v>
      </c>
      <c r="Q184" s="403">
        <v>34.722333591591699</v>
      </c>
      <c r="R184" s="403">
        <v>35.695741807528698</v>
      </c>
      <c r="S184" s="403">
        <v>36.2701674157314</v>
      </c>
      <c r="T184" s="403">
        <v>36.561174204386099</v>
      </c>
      <c r="U184" s="403">
        <v>0.93096676547753898</v>
      </c>
      <c r="V184" s="4" t="s">
        <v>1164</v>
      </c>
    </row>
    <row r="185" spans="1:22" s="7" customFormat="1" ht="15" customHeight="1">
      <c r="A185" s="7" t="s">
        <v>6060</v>
      </c>
      <c r="B185" s="3" t="s">
        <v>396</v>
      </c>
      <c r="C185" s="4" t="s">
        <v>1116</v>
      </c>
      <c r="D185" s="4" t="s">
        <v>1175</v>
      </c>
      <c r="E185" s="4" t="s">
        <v>1176</v>
      </c>
      <c r="F185" s="4"/>
      <c r="G185" s="4">
        <v>-17.63</v>
      </c>
      <c r="H185" s="4">
        <v>-3.59</v>
      </c>
      <c r="I185" s="5">
        <v>350.68183815078118</v>
      </c>
      <c r="J185" s="8">
        <v>21.04</v>
      </c>
      <c r="K185" s="6">
        <v>-0.5</v>
      </c>
      <c r="L185" s="4" t="s">
        <v>1157</v>
      </c>
      <c r="M185" s="4" t="s">
        <v>1113</v>
      </c>
      <c r="N185" s="403">
        <v>26.748586210160699</v>
      </c>
      <c r="O185" s="403">
        <v>26.966360766109901</v>
      </c>
      <c r="P185" s="403">
        <v>27.3357131600551</v>
      </c>
      <c r="Q185" s="403">
        <v>27.953858477740699</v>
      </c>
      <c r="R185" s="403">
        <v>28.593982688583498</v>
      </c>
      <c r="S185" s="403">
        <v>28.945732082190599</v>
      </c>
      <c r="T185" s="403">
        <v>29.125355649288601</v>
      </c>
      <c r="U185" s="403">
        <v>0.60281197189975999</v>
      </c>
      <c r="V185" s="4" t="s">
        <v>1114</v>
      </c>
    </row>
    <row r="186" spans="1:22" s="7" customFormat="1" ht="15" customHeight="1">
      <c r="A186" s="7" t="s">
        <v>6061</v>
      </c>
      <c r="B186" s="3" t="s">
        <v>1166</v>
      </c>
      <c r="C186" s="4" t="s">
        <v>1116</v>
      </c>
      <c r="D186" s="4" t="s">
        <v>1175</v>
      </c>
      <c r="E186" s="4" t="s">
        <v>1177</v>
      </c>
      <c r="F186" s="4"/>
      <c r="G186" s="4">
        <v>-17.63</v>
      </c>
      <c r="H186" s="4">
        <v>-3.59</v>
      </c>
      <c r="I186" s="5">
        <v>350.78085500830105</v>
      </c>
      <c r="J186" s="8">
        <v>19.233333333333331</v>
      </c>
      <c r="K186" s="6">
        <v>-0.5</v>
      </c>
      <c r="L186" s="4" t="s">
        <v>1157</v>
      </c>
      <c r="M186" s="4" t="s">
        <v>1113</v>
      </c>
      <c r="N186" s="403">
        <v>33.687223044334999</v>
      </c>
      <c r="O186" s="403">
        <v>34.004997825866504</v>
      </c>
      <c r="P186" s="403">
        <v>34.590588904456702</v>
      </c>
      <c r="Q186" s="403">
        <v>35.579191145568203</v>
      </c>
      <c r="R186" s="403">
        <v>36.590482574841602</v>
      </c>
      <c r="S186" s="403">
        <v>37.162144307757899</v>
      </c>
      <c r="T186" s="403">
        <v>37.461741392226301</v>
      </c>
      <c r="U186" s="403">
        <v>0.96413762042325002</v>
      </c>
      <c r="V186" s="4" t="s">
        <v>1164</v>
      </c>
    </row>
    <row r="187" spans="1:22" s="7" customFormat="1" ht="15" customHeight="1">
      <c r="A187" s="7" t="s">
        <v>6062</v>
      </c>
      <c r="B187" s="3" t="s">
        <v>396</v>
      </c>
      <c r="C187" s="4" t="s">
        <v>1116</v>
      </c>
      <c r="D187" s="4" t="s">
        <v>1175</v>
      </c>
      <c r="E187" s="4" t="s">
        <v>1176</v>
      </c>
      <c r="F187" s="4"/>
      <c r="G187" s="4">
        <v>-17.63</v>
      </c>
      <c r="H187" s="4">
        <v>-3.59</v>
      </c>
      <c r="I187" s="5">
        <v>350.82545157719983</v>
      </c>
      <c r="J187" s="8">
        <v>19.34</v>
      </c>
      <c r="K187" s="6">
        <v>-0.5</v>
      </c>
      <c r="L187" s="4" t="s">
        <v>1157</v>
      </c>
      <c r="M187" s="4" t="s">
        <v>261</v>
      </c>
      <c r="N187" s="403">
        <v>33.269012332194201</v>
      </c>
      <c r="O187" s="403">
        <v>33.567728140493102</v>
      </c>
      <c r="P187" s="403">
        <v>34.1687317246897</v>
      </c>
      <c r="Q187" s="403">
        <v>35.139390143512699</v>
      </c>
      <c r="R187" s="403">
        <v>36.133708468400997</v>
      </c>
      <c r="S187" s="403">
        <v>36.7020011877839</v>
      </c>
      <c r="T187" s="403">
        <v>37.018219312253898</v>
      </c>
      <c r="U187" s="403">
        <v>0.94503278241097499</v>
      </c>
      <c r="V187" s="4" t="s">
        <v>1114</v>
      </c>
    </row>
    <row r="188" spans="1:22" s="7" customFormat="1" ht="15" customHeight="1">
      <c r="A188" s="7" t="s">
        <v>6063</v>
      </c>
      <c r="B188" s="3" t="s">
        <v>396</v>
      </c>
      <c r="C188" s="4" t="s">
        <v>1116</v>
      </c>
      <c r="D188" s="4" t="s">
        <v>1175</v>
      </c>
      <c r="E188" s="4" t="s">
        <v>1177</v>
      </c>
      <c r="F188" s="4"/>
      <c r="G188" s="4">
        <v>-17.63</v>
      </c>
      <c r="H188" s="4">
        <v>-3.59</v>
      </c>
      <c r="I188" s="5">
        <v>350.85856115107913</v>
      </c>
      <c r="J188" s="8">
        <v>20.416666666666668</v>
      </c>
      <c r="K188" s="6">
        <v>-0.5</v>
      </c>
      <c r="L188" s="4" t="s">
        <v>1112</v>
      </c>
      <c r="M188" s="4" t="s">
        <v>1113</v>
      </c>
      <c r="N188" s="403">
        <v>29.0669081835957</v>
      </c>
      <c r="O188" s="403">
        <v>29.3240797703201</v>
      </c>
      <c r="P188" s="403">
        <v>29.754121704613201</v>
      </c>
      <c r="Q188" s="403">
        <v>30.504647299521</v>
      </c>
      <c r="R188" s="403">
        <v>31.261540804138601</v>
      </c>
      <c r="S188" s="403">
        <v>31.702759951982902</v>
      </c>
      <c r="T188" s="403">
        <v>31.9521551791705</v>
      </c>
      <c r="U188" s="403">
        <v>0.73032217220839102</v>
      </c>
      <c r="V188" s="4" t="s">
        <v>1164</v>
      </c>
    </row>
    <row r="189" spans="1:22" s="7" customFormat="1" ht="15" customHeight="1">
      <c r="A189" s="7" t="s">
        <v>6064</v>
      </c>
      <c r="B189" s="3" t="s">
        <v>396</v>
      </c>
      <c r="C189" s="4" t="s">
        <v>1116</v>
      </c>
      <c r="D189" s="4" t="s">
        <v>1175</v>
      </c>
      <c r="E189" s="4" t="s">
        <v>1177</v>
      </c>
      <c r="F189" s="4"/>
      <c r="G189" s="4">
        <v>-17.63</v>
      </c>
      <c r="H189" s="4">
        <v>-3.59</v>
      </c>
      <c r="I189" s="5">
        <v>350.85961000751638</v>
      </c>
      <c r="J189" s="8">
        <v>18.176666666666669</v>
      </c>
      <c r="K189" s="6">
        <v>-0.5</v>
      </c>
      <c r="L189" s="4" t="s">
        <v>1157</v>
      </c>
      <c r="M189" s="4" t="s">
        <v>1113</v>
      </c>
      <c r="N189" s="403">
        <v>37.488108989369799</v>
      </c>
      <c r="O189" s="403">
        <v>37.872796934300297</v>
      </c>
      <c r="P189" s="403">
        <v>38.584445038153902</v>
      </c>
      <c r="Q189" s="403">
        <v>39.799182625287997</v>
      </c>
      <c r="R189" s="403">
        <v>41.029018228841302</v>
      </c>
      <c r="S189" s="403">
        <v>41.728878284954803</v>
      </c>
      <c r="T189" s="403">
        <v>42.067121903967298</v>
      </c>
      <c r="U189" s="403">
        <v>1.17683652714757</v>
      </c>
      <c r="V189" s="4" t="s">
        <v>1114</v>
      </c>
    </row>
    <row r="190" spans="1:22" s="7" customFormat="1" ht="15" customHeight="1">
      <c r="A190" s="7" t="s">
        <v>6065</v>
      </c>
      <c r="B190" s="3" t="s">
        <v>396</v>
      </c>
      <c r="C190" s="4" t="s">
        <v>1116</v>
      </c>
      <c r="D190" s="4" t="s">
        <v>1175</v>
      </c>
      <c r="E190" s="4" t="s">
        <v>1178</v>
      </c>
      <c r="F190" s="4"/>
      <c r="G190" s="4">
        <v>-17.63</v>
      </c>
      <c r="H190" s="4">
        <v>-3.59</v>
      </c>
      <c r="I190" s="5">
        <v>350.92778567593689</v>
      </c>
      <c r="J190" s="8">
        <v>17.844999999999999</v>
      </c>
      <c r="K190" s="6">
        <v>-0.5</v>
      </c>
      <c r="L190" s="4" t="s">
        <v>1112</v>
      </c>
      <c r="M190" s="4" t="s">
        <v>1113</v>
      </c>
      <c r="N190" s="403">
        <v>39.040911113181203</v>
      </c>
      <c r="O190" s="403">
        <v>39.429563245959102</v>
      </c>
      <c r="P190" s="403">
        <v>40.165864433721701</v>
      </c>
      <c r="Q190" s="403">
        <v>41.456948137239202</v>
      </c>
      <c r="R190" s="403">
        <v>42.735852755345398</v>
      </c>
      <c r="S190" s="403">
        <v>43.446006636111498</v>
      </c>
      <c r="T190" s="403">
        <v>43.848194352818602</v>
      </c>
      <c r="U190" s="403">
        <v>1.24101637704061</v>
      </c>
      <c r="V190" s="4" t="s">
        <v>1114</v>
      </c>
    </row>
    <row r="191" spans="1:22" s="7" customFormat="1" ht="15" customHeight="1">
      <c r="A191" s="7" t="s">
        <v>6066</v>
      </c>
      <c r="B191" s="3" t="s">
        <v>1166</v>
      </c>
      <c r="C191" s="4" t="s">
        <v>1167</v>
      </c>
      <c r="D191" s="4" t="s">
        <v>1175</v>
      </c>
      <c r="E191" s="4" t="s">
        <v>1177</v>
      </c>
      <c r="F191" s="4"/>
      <c r="G191" s="4">
        <v>-17.63</v>
      </c>
      <c r="H191" s="4">
        <v>-3.59</v>
      </c>
      <c r="I191" s="5">
        <v>350.95766463752079</v>
      </c>
      <c r="J191" s="8">
        <v>19.61</v>
      </c>
      <c r="K191" s="6">
        <v>-0.5</v>
      </c>
      <c r="L191" s="4" t="s">
        <v>1157</v>
      </c>
      <c r="M191" s="4" t="s">
        <v>1113</v>
      </c>
      <c r="N191" s="403">
        <v>32.147772731968402</v>
      </c>
      <c r="O191" s="403">
        <v>32.435463469069902</v>
      </c>
      <c r="P191" s="403">
        <v>32.975697338457699</v>
      </c>
      <c r="Q191" s="403">
        <v>33.871778522074401</v>
      </c>
      <c r="R191" s="403">
        <v>34.782260090796697</v>
      </c>
      <c r="S191" s="403">
        <v>35.304161024992403</v>
      </c>
      <c r="T191" s="403">
        <v>35.609076158597603</v>
      </c>
      <c r="U191" s="403">
        <v>0.87710414699910899</v>
      </c>
      <c r="V191" s="4" t="s">
        <v>1114</v>
      </c>
    </row>
    <row r="192" spans="1:22" s="7" customFormat="1" ht="15" customHeight="1">
      <c r="A192" s="7" t="s">
        <v>6067</v>
      </c>
      <c r="B192" s="3" t="s">
        <v>1166</v>
      </c>
      <c r="C192" s="4" t="s">
        <v>1116</v>
      </c>
      <c r="D192" s="4" t="s">
        <v>1175</v>
      </c>
      <c r="E192" s="4" t="s">
        <v>1177</v>
      </c>
      <c r="F192" s="4"/>
      <c r="G192" s="4">
        <v>-17.63</v>
      </c>
      <c r="H192" s="4">
        <v>-3.59</v>
      </c>
      <c r="I192" s="5">
        <v>350.99281477504564</v>
      </c>
      <c r="J192" s="8">
        <v>18.59</v>
      </c>
      <c r="K192" s="6">
        <v>-0.5</v>
      </c>
      <c r="L192" s="4" t="s">
        <v>1157</v>
      </c>
      <c r="M192" s="4" t="s">
        <v>261</v>
      </c>
      <c r="N192" s="403">
        <v>36.042477756647699</v>
      </c>
      <c r="O192" s="403">
        <v>36.363187726800497</v>
      </c>
      <c r="P192" s="403">
        <v>36.981000052484703</v>
      </c>
      <c r="Q192" s="403">
        <v>38.097353200149101</v>
      </c>
      <c r="R192" s="403">
        <v>39.219956283113298</v>
      </c>
      <c r="S192" s="403">
        <v>39.872454942759099</v>
      </c>
      <c r="T192" s="403">
        <v>40.214306708111302</v>
      </c>
      <c r="U192" s="403">
        <v>1.0705956615112699</v>
      </c>
      <c r="V192" s="4" t="s">
        <v>1114</v>
      </c>
    </row>
    <row r="193" spans="1:22" s="7" customFormat="1" ht="15" customHeight="1">
      <c r="A193" s="7" t="s">
        <v>6068</v>
      </c>
      <c r="B193" s="3" t="s">
        <v>396</v>
      </c>
      <c r="C193" s="4" t="s">
        <v>1116</v>
      </c>
      <c r="D193" s="4" t="s">
        <v>1175</v>
      </c>
      <c r="E193" s="4" t="s">
        <v>1177</v>
      </c>
      <c r="F193" s="4"/>
      <c r="G193" s="4">
        <v>-17.63</v>
      </c>
      <c r="H193" s="4">
        <v>-3.59</v>
      </c>
      <c r="I193" s="5">
        <v>351.00929547486277</v>
      </c>
      <c r="J193" s="8">
        <v>19.64</v>
      </c>
      <c r="K193" s="6">
        <v>-0.5</v>
      </c>
      <c r="L193" s="4" t="s">
        <v>1173</v>
      </c>
      <c r="M193" s="4" t="s">
        <v>1113</v>
      </c>
      <c r="N193" s="403">
        <v>32.148747707316701</v>
      </c>
      <c r="O193" s="403">
        <v>32.4093976570297</v>
      </c>
      <c r="P193" s="403">
        <v>32.947697691524198</v>
      </c>
      <c r="Q193" s="403">
        <v>33.864755962694197</v>
      </c>
      <c r="R193" s="403">
        <v>34.766493458937298</v>
      </c>
      <c r="S193" s="403">
        <v>35.312411319642003</v>
      </c>
      <c r="T193" s="403">
        <v>35.577259768670899</v>
      </c>
      <c r="U193" s="403">
        <v>0.87603681021497604</v>
      </c>
      <c r="V193" s="4" t="s">
        <v>1164</v>
      </c>
    </row>
    <row r="194" spans="1:22" s="7" customFormat="1" ht="15" customHeight="1">
      <c r="A194" s="7" t="s">
        <v>6069</v>
      </c>
      <c r="B194" s="3" t="s">
        <v>1169</v>
      </c>
      <c r="C194" s="4" t="s">
        <v>1167</v>
      </c>
      <c r="D194" s="4" t="s">
        <v>1175</v>
      </c>
      <c r="E194" s="4" t="s">
        <v>1177</v>
      </c>
      <c r="F194" s="4"/>
      <c r="G194" s="4">
        <v>-17.63</v>
      </c>
      <c r="H194" s="4">
        <v>-3.59</v>
      </c>
      <c r="I194" s="5">
        <v>351.02073049252903</v>
      </c>
      <c r="J194" s="8">
        <v>20.743333333333332</v>
      </c>
      <c r="K194" s="6">
        <v>-0.5</v>
      </c>
      <c r="L194" s="4" t="s">
        <v>1112</v>
      </c>
      <c r="M194" s="4" t="s">
        <v>1171</v>
      </c>
      <c r="N194" s="403">
        <v>27.934321296801599</v>
      </c>
      <c r="O194" s="403">
        <v>28.1702702596723</v>
      </c>
      <c r="P194" s="403">
        <v>28.567080502275299</v>
      </c>
      <c r="Q194" s="403">
        <v>29.231510671165001</v>
      </c>
      <c r="R194" s="403">
        <v>29.9037736891616</v>
      </c>
      <c r="S194" s="403">
        <v>30.307857323605301</v>
      </c>
      <c r="T194" s="403">
        <v>30.4999896232301</v>
      </c>
      <c r="U194" s="403">
        <v>0.64922614693297798</v>
      </c>
      <c r="V194" s="4" t="s">
        <v>1114</v>
      </c>
    </row>
    <row r="195" spans="1:22" s="7" customFormat="1" ht="15" customHeight="1">
      <c r="A195" s="7" t="s">
        <v>6070</v>
      </c>
      <c r="B195" s="3" t="s">
        <v>396</v>
      </c>
      <c r="C195" s="4" t="s">
        <v>1116</v>
      </c>
      <c r="D195" s="4" t="s">
        <v>1175</v>
      </c>
      <c r="E195" s="4" t="s">
        <v>1177</v>
      </c>
      <c r="F195" s="4"/>
      <c r="G195" s="4">
        <v>-17.63</v>
      </c>
      <c r="H195" s="4">
        <v>-3.59</v>
      </c>
      <c r="I195" s="5">
        <v>351.08721185439714</v>
      </c>
      <c r="J195" s="8">
        <v>17.93</v>
      </c>
      <c r="K195" s="6">
        <v>-0.5</v>
      </c>
      <c r="L195" s="4" t="s">
        <v>1112</v>
      </c>
      <c r="M195" s="4" t="s">
        <v>261</v>
      </c>
      <c r="N195" s="403">
        <v>38.654238394626901</v>
      </c>
      <c r="O195" s="403">
        <v>39.061754558293501</v>
      </c>
      <c r="P195" s="403">
        <v>39.777151257145803</v>
      </c>
      <c r="Q195" s="403">
        <v>41.047329992934898</v>
      </c>
      <c r="R195" s="403">
        <v>42.3248387141008</v>
      </c>
      <c r="S195" s="403">
        <v>43.073896290795801</v>
      </c>
      <c r="T195" s="403">
        <v>43.479131622106202</v>
      </c>
      <c r="U195" s="403">
        <v>1.2252062054298201</v>
      </c>
      <c r="V195" s="4" t="s">
        <v>1164</v>
      </c>
    </row>
    <row r="196" spans="1:22" s="7" customFormat="1" ht="15" customHeight="1">
      <c r="A196" s="7" t="s">
        <v>6071</v>
      </c>
      <c r="B196" s="3" t="s">
        <v>396</v>
      </c>
      <c r="C196" s="4" t="s">
        <v>1116</v>
      </c>
      <c r="D196" s="4" t="s">
        <v>1175</v>
      </c>
      <c r="E196" s="4" t="s">
        <v>1176</v>
      </c>
      <c r="F196" s="4"/>
      <c r="G196" s="4">
        <v>-17.63</v>
      </c>
      <c r="H196" s="4">
        <v>-3.59</v>
      </c>
      <c r="I196" s="5">
        <v>351.11082457111235</v>
      </c>
      <c r="J196" s="8">
        <v>20.703333333333337</v>
      </c>
      <c r="K196" s="6">
        <v>-0.5</v>
      </c>
      <c r="L196" s="4" t="s">
        <v>1112</v>
      </c>
      <c r="M196" s="4" t="s">
        <v>1113</v>
      </c>
      <c r="N196" s="403">
        <v>27.9624414484155</v>
      </c>
      <c r="O196" s="403">
        <v>28.156107945184502</v>
      </c>
      <c r="P196" s="403">
        <v>28.552676634437901</v>
      </c>
      <c r="Q196" s="403">
        <v>29.229522609179099</v>
      </c>
      <c r="R196" s="403">
        <v>29.911529728168901</v>
      </c>
      <c r="S196" s="403">
        <v>30.320943409161998</v>
      </c>
      <c r="T196" s="403">
        <v>30.521956558439701</v>
      </c>
      <c r="U196" s="403">
        <v>0.65701841216502699</v>
      </c>
      <c r="V196" s="4" t="s">
        <v>1114</v>
      </c>
    </row>
    <row r="197" spans="1:22" s="7" customFormat="1" ht="15" customHeight="1">
      <c r="A197" s="7" t="s">
        <v>6072</v>
      </c>
      <c r="B197" s="3" t="s">
        <v>396</v>
      </c>
      <c r="C197" s="4" t="s">
        <v>1116</v>
      </c>
      <c r="D197" s="4" t="s">
        <v>1175</v>
      </c>
      <c r="E197" s="4" t="s">
        <v>1178</v>
      </c>
      <c r="F197" s="4"/>
      <c r="G197" s="4">
        <v>-17.63</v>
      </c>
      <c r="H197" s="4">
        <v>-3.59</v>
      </c>
      <c r="I197" s="5">
        <v>351.17389042612064</v>
      </c>
      <c r="J197" s="8">
        <v>20.843333333333334</v>
      </c>
      <c r="K197" s="6">
        <v>-0.5</v>
      </c>
      <c r="L197" s="4" t="s">
        <v>1112</v>
      </c>
      <c r="M197" s="4" t="s">
        <v>1113</v>
      </c>
      <c r="N197" s="403">
        <v>27.5691159135284</v>
      </c>
      <c r="O197" s="403">
        <v>27.753583396949001</v>
      </c>
      <c r="P197" s="403">
        <v>28.1345742192598</v>
      </c>
      <c r="Q197" s="403">
        <v>28.803111073223501</v>
      </c>
      <c r="R197" s="403">
        <v>29.471983949457101</v>
      </c>
      <c r="S197" s="403">
        <v>29.826196524413799</v>
      </c>
      <c r="T197" s="403">
        <v>30.041800498818301</v>
      </c>
      <c r="U197" s="403">
        <v>0.63659594056202196</v>
      </c>
      <c r="V197" s="4" t="s">
        <v>1164</v>
      </c>
    </row>
    <row r="198" spans="1:22" s="7" customFormat="1" ht="15" customHeight="1">
      <c r="A198" s="7" t="s">
        <v>6073</v>
      </c>
      <c r="B198" s="3" t="s">
        <v>396</v>
      </c>
      <c r="C198" s="4" t="s">
        <v>1116</v>
      </c>
      <c r="D198" s="4" t="s">
        <v>1175</v>
      </c>
      <c r="E198" s="4" t="s">
        <v>1177</v>
      </c>
      <c r="F198" s="4"/>
      <c r="G198" s="4">
        <v>-17.63</v>
      </c>
      <c r="H198" s="4">
        <v>-3.59</v>
      </c>
      <c r="I198" s="5">
        <v>351.22356319123804</v>
      </c>
      <c r="J198" s="8">
        <v>17.506666666666668</v>
      </c>
      <c r="K198" s="6">
        <v>-0.5</v>
      </c>
      <c r="L198" s="4" t="s">
        <v>1112</v>
      </c>
      <c r="M198" s="4" t="s">
        <v>261</v>
      </c>
      <c r="N198" s="403">
        <v>40.168579956779503</v>
      </c>
      <c r="O198" s="403">
        <v>40.572563473898001</v>
      </c>
      <c r="P198" s="403">
        <v>41.357976123056702</v>
      </c>
      <c r="Q198" s="403">
        <v>42.704855676601298</v>
      </c>
      <c r="R198" s="403">
        <v>44.054553963699</v>
      </c>
      <c r="S198" s="403">
        <v>44.857686804988901</v>
      </c>
      <c r="T198" s="403">
        <v>45.260514889146201</v>
      </c>
      <c r="U198" s="403">
        <v>1.30221669993088</v>
      </c>
      <c r="V198" s="4" t="s">
        <v>1164</v>
      </c>
    </row>
    <row r="199" spans="1:22" s="7" customFormat="1" ht="15" customHeight="1">
      <c r="A199" s="7" t="s">
        <v>6074</v>
      </c>
      <c r="B199" s="3" t="s">
        <v>1166</v>
      </c>
      <c r="C199" s="4" t="s">
        <v>1167</v>
      </c>
      <c r="D199" s="4" t="s">
        <v>1175</v>
      </c>
      <c r="E199" s="4" t="s">
        <v>1177</v>
      </c>
      <c r="F199" s="4"/>
      <c r="G199" s="4">
        <v>-17.63</v>
      </c>
      <c r="H199" s="4">
        <v>-3.59</v>
      </c>
      <c r="I199" s="5">
        <v>351.28649457747235</v>
      </c>
      <c r="J199" s="8">
        <v>17.72666666666667</v>
      </c>
      <c r="K199" s="6">
        <v>-0.5</v>
      </c>
      <c r="L199" s="4" t="s">
        <v>1112</v>
      </c>
      <c r="M199" s="4" t="s">
        <v>1113</v>
      </c>
      <c r="N199" s="403">
        <v>39.430427613811197</v>
      </c>
      <c r="O199" s="403">
        <v>39.810578139018602</v>
      </c>
      <c r="P199" s="403">
        <v>40.579360937482903</v>
      </c>
      <c r="Q199" s="403">
        <v>41.877159148703797</v>
      </c>
      <c r="R199" s="403">
        <v>43.183801763673898</v>
      </c>
      <c r="S199" s="403">
        <v>43.947072653627899</v>
      </c>
      <c r="T199" s="403">
        <v>44.356279278548797</v>
      </c>
      <c r="U199" s="403">
        <v>1.25254077654069</v>
      </c>
      <c r="V199" s="4" t="s">
        <v>1114</v>
      </c>
    </row>
    <row r="200" spans="1:22" s="7" customFormat="1" ht="15" customHeight="1">
      <c r="A200" s="7" t="s">
        <v>6075</v>
      </c>
      <c r="B200" s="3" t="s">
        <v>1166</v>
      </c>
      <c r="C200" s="4" t="s">
        <v>1167</v>
      </c>
      <c r="D200" s="4" t="s">
        <v>1175</v>
      </c>
      <c r="E200" s="4" t="s">
        <v>1177</v>
      </c>
      <c r="F200" s="4"/>
      <c r="G200" s="4">
        <v>-17.63</v>
      </c>
      <c r="H200" s="4">
        <v>-3.59</v>
      </c>
      <c r="I200" s="5">
        <v>351.29101272827893</v>
      </c>
      <c r="J200" s="8">
        <v>20.045000000000002</v>
      </c>
      <c r="K200" s="6">
        <v>-0.5</v>
      </c>
      <c r="L200" s="4" t="s">
        <v>1112</v>
      </c>
      <c r="M200" s="4" t="s">
        <v>261</v>
      </c>
      <c r="N200" s="403">
        <v>30.601652174612202</v>
      </c>
      <c r="O200" s="403">
        <v>30.8459285336329</v>
      </c>
      <c r="P200" s="403">
        <v>31.350012705288101</v>
      </c>
      <c r="Q200" s="403">
        <v>32.190792247556601</v>
      </c>
      <c r="R200" s="403">
        <v>33.039505757504401</v>
      </c>
      <c r="S200" s="403">
        <v>33.514519823277602</v>
      </c>
      <c r="T200" s="403">
        <v>33.761726027412003</v>
      </c>
      <c r="U200" s="403">
        <v>0.81408778822829997</v>
      </c>
      <c r="V200" s="4" t="s">
        <v>1164</v>
      </c>
    </row>
    <row r="201" spans="1:22" s="7" customFormat="1" ht="15" customHeight="1">
      <c r="A201" s="7" t="s">
        <v>6076</v>
      </c>
      <c r="B201" s="3" t="s">
        <v>396</v>
      </c>
      <c r="C201" s="4" t="s">
        <v>1116</v>
      </c>
      <c r="D201" s="4" t="s">
        <v>1175</v>
      </c>
      <c r="E201" s="4" t="s">
        <v>1176</v>
      </c>
      <c r="F201" s="4"/>
      <c r="G201" s="4">
        <v>-17.63</v>
      </c>
      <c r="H201" s="4">
        <v>-3.59</v>
      </c>
      <c r="I201" s="5">
        <v>351.34506917542893</v>
      </c>
      <c r="J201" s="8">
        <v>19.766666666666669</v>
      </c>
      <c r="K201" s="6">
        <v>-0.5</v>
      </c>
      <c r="L201" s="4" t="s">
        <v>1112</v>
      </c>
      <c r="M201" s="4" t="s">
        <v>1171</v>
      </c>
      <c r="N201" s="403">
        <v>31.3563507687773</v>
      </c>
      <c r="O201" s="403">
        <v>31.6256086436284</v>
      </c>
      <c r="P201" s="403">
        <v>32.143711469209499</v>
      </c>
      <c r="Q201" s="403">
        <v>33.0377580474456</v>
      </c>
      <c r="R201" s="403">
        <v>33.934600596444199</v>
      </c>
      <c r="S201" s="403">
        <v>34.454291971241297</v>
      </c>
      <c r="T201" s="403">
        <v>34.721647948476701</v>
      </c>
      <c r="U201" s="403">
        <v>0.85423788184738603</v>
      </c>
      <c r="V201" s="4" t="s">
        <v>1164</v>
      </c>
    </row>
    <row r="202" spans="1:22" s="7" customFormat="1" ht="15" customHeight="1">
      <c r="A202" s="7" t="s">
        <v>6077</v>
      </c>
      <c r="B202" s="3" t="s">
        <v>1166</v>
      </c>
      <c r="C202" s="4" t="s">
        <v>1116</v>
      </c>
      <c r="D202" s="4" t="s">
        <v>1175</v>
      </c>
      <c r="E202" s="4" t="s">
        <v>1177</v>
      </c>
      <c r="F202" s="4"/>
      <c r="G202" s="4">
        <v>-17.63</v>
      </c>
      <c r="H202" s="4">
        <v>-3.59</v>
      </c>
      <c r="I202" s="5">
        <v>351.38561151079142</v>
      </c>
      <c r="J202" s="8">
        <v>20.423333333333336</v>
      </c>
      <c r="K202" s="6">
        <v>-0.5</v>
      </c>
      <c r="L202" s="4" t="s">
        <v>1112</v>
      </c>
      <c r="M202" s="4" t="s">
        <v>1113</v>
      </c>
      <c r="N202" s="403">
        <v>29.0963430956952</v>
      </c>
      <c r="O202" s="403">
        <v>29.330030699317199</v>
      </c>
      <c r="P202" s="403">
        <v>29.767698634949799</v>
      </c>
      <c r="Q202" s="403">
        <v>30.5088505542086</v>
      </c>
      <c r="R202" s="403">
        <v>31.244535171881498</v>
      </c>
      <c r="S202" s="403">
        <v>31.678404246753299</v>
      </c>
      <c r="T202" s="403">
        <v>31.904481628160099</v>
      </c>
      <c r="U202" s="403">
        <v>0.71552358151359396</v>
      </c>
      <c r="V202" s="4" t="s">
        <v>1164</v>
      </c>
    </row>
    <row r="203" spans="1:22" s="7" customFormat="1" ht="15" customHeight="1">
      <c r="A203" s="7" t="s">
        <v>6078</v>
      </c>
      <c r="B203" s="3" t="s">
        <v>396</v>
      </c>
      <c r="C203" s="4" t="s">
        <v>1116</v>
      </c>
      <c r="D203" s="4" t="s">
        <v>1175</v>
      </c>
      <c r="E203" s="4" t="s">
        <v>1177</v>
      </c>
      <c r="F203" s="4"/>
      <c r="G203" s="4">
        <v>-17.63</v>
      </c>
      <c r="H203" s="4">
        <v>-3.59</v>
      </c>
      <c r="I203" s="5">
        <v>351.39557564694513</v>
      </c>
      <c r="J203" s="8">
        <v>19.676666666666666</v>
      </c>
      <c r="K203" s="6">
        <v>-0.5</v>
      </c>
      <c r="L203" s="4" t="s">
        <v>1112</v>
      </c>
      <c r="M203" s="4" t="s">
        <v>261</v>
      </c>
      <c r="N203" s="403">
        <v>31.780605734023101</v>
      </c>
      <c r="O203" s="403">
        <v>32.052878498667802</v>
      </c>
      <c r="P203" s="403">
        <v>32.576536821802797</v>
      </c>
      <c r="Q203" s="403">
        <v>33.464525117539502</v>
      </c>
      <c r="R203" s="403">
        <v>34.360785028177702</v>
      </c>
      <c r="S203" s="403">
        <v>34.855745097284398</v>
      </c>
      <c r="T203" s="403">
        <v>35.100966343367801</v>
      </c>
      <c r="U203" s="403">
        <v>0.85278644630172395</v>
      </c>
      <c r="V203" s="4" t="s">
        <v>1114</v>
      </c>
    </row>
    <row r="204" spans="1:22" s="7" customFormat="1" ht="15" customHeight="1">
      <c r="A204" s="7" t="s">
        <v>6079</v>
      </c>
      <c r="B204" s="3" t="s">
        <v>1166</v>
      </c>
      <c r="C204" s="4" t="s">
        <v>1179</v>
      </c>
      <c r="D204" s="4" t="s">
        <v>1175</v>
      </c>
      <c r="E204" s="4" t="s">
        <v>1177</v>
      </c>
      <c r="F204" s="4"/>
      <c r="G204" s="4">
        <v>-17.63</v>
      </c>
      <c r="H204" s="4">
        <v>-3.59</v>
      </c>
      <c r="I204" s="5">
        <v>351.41263973436639</v>
      </c>
      <c r="J204" s="8">
        <v>20.646666666666661</v>
      </c>
      <c r="K204" s="6">
        <v>-0.5</v>
      </c>
      <c r="L204" s="4" t="s">
        <v>1157</v>
      </c>
      <c r="M204" s="4" t="s">
        <v>1113</v>
      </c>
      <c r="N204" s="403">
        <v>28.292359246828202</v>
      </c>
      <c r="O204" s="403">
        <v>28.534027935787702</v>
      </c>
      <c r="P204" s="403">
        <v>28.937836565577499</v>
      </c>
      <c r="Q204" s="403">
        <v>29.653455714355399</v>
      </c>
      <c r="R204" s="403">
        <v>30.369280063161</v>
      </c>
      <c r="S204" s="403">
        <v>30.7855958374236</v>
      </c>
      <c r="T204" s="403">
        <v>31.0103063308011</v>
      </c>
      <c r="U204" s="403">
        <v>0.688812029093825</v>
      </c>
      <c r="V204" s="4" t="s">
        <v>1114</v>
      </c>
    </row>
    <row r="205" spans="1:22" s="7" customFormat="1" ht="15" customHeight="1">
      <c r="A205" s="7" t="s">
        <v>6080</v>
      </c>
      <c r="B205" s="3" t="s">
        <v>1166</v>
      </c>
      <c r="C205" s="4" t="s">
        <v>1116</v>
      </c>
      <c r="D205" s="4" t="s">
        <v>1175</v>
      </c>
      <c r="E205" s="4" t="s">
        <v>1177</v>
      </c>
      <c r="F205" s="4"/>
      <c r="G205" s="4">
        <v>-17.63</v>
      </c>
      <c r="H205" s="4">
        <v>-3.59</v>
      </c>
      <c r="I205" s="5">
        <v>351.43031203439614</v>
      </c>
      <c r="J205" s="8">
        <v>19.87</v>
      </c>
      <c r="K205" s="6">
        <v>-0.5</v>
      </c>
      <c r="L205" s="4" t="s">
        <v>1157</v>
      </c>
      <c r="M205" s="4" t="s">
        <v>261</v>
      </c>
      <c r="N205" s="403">
        <v>30.9942132889642</v>
      </c>
      <c r="O205" s="403">
        <v>31.2415937282192</v>
      </c>
      <c r="P205" s="403">
        <v>31.748064257792599</v>
      </c>
      <c r="Q205" s="403">
        <v>32.613395394030803</v>
      </c>
      <c r="R205" s="403">
        <v>33.472827040317597</v>
      </c>
      <c r="S205" s="403">
        <v>33.961159299136597</v>
      </c>
      <c r="T205" s="403">
        <v>34.220130908200296</v>
      </c>
      <c r="U205" s="403">
        <v>0.82593122153898502</v>
      </c>
      <c r="V205" s="4" t="s">
        <v>1114</v>
      </c>
    </row>
    <row r="206" spans="1:22" s="7" customFormat="1" ht="15" customHeight="1">
      <c r="A206" s="7" t="s">
        <v>6081</v>
      </c>
      <c r="B206" s="3" t="s">
        <v>396</v>
      </c>
      <c r="C206" s="4" t="s">
        <v>1116</v>
      </c>
      <c r="D206" s="4" t="s">
        <v>1175</v>
      </c>
      <c r="E206" s="4" t="s">
        <v>1177</v>
      </c>
      <c r="F206" s="4"/>
      <c r="G206" s="4">
        <v>-17.63</v>
      </c>
      <c r="H206" s="4">
        <v>-3.59</v>
      </c>
      <c r="I206" s="5">
        <v>351.45318206972883</v>
      </c>
      <c r="J206" s="8">
        <v>20.602499999999999</v>
      </c>
      <c r="K206" s="6">
        <v>-0.5</v>
      </c>
      <c r="L206" s="4" t="s">
        <v>1173</v>
      </c>
      <c r="M206" s="4" t="s">
        <v>1113</v>
      </c>
      <c r="N206" s="403">
        <v>28.337804391000201</v>
      </c>
      <c r="O206" s="403">
        <v>28.5440526551848</v>
      </c>
      <c r="P206" s="403">
        <v>28.947530498602902</v>
      </c>
      <c r="Q206" s="403">
        <v>29.644608216976199</v>
      </c>
      <c r="R206" s="403">
        <v>30.343576901058601</v>
      </c>
      <c r="S206" s="403">
        <v>30.7641442361756</v>
      </c>
      <c r="T206" s="403">
        <v>30.9989674639519</v>
      </c>
      <c r="U206" s="403">
        <v>0.67626056872791496</v>
      </c>
      <c r="V206" s="4" t="s">
        <v>1164</v>
      </c>
    </row>
    <row r="207" spans="1:22" s="7" customFormat="1" ht="15" customHeight="1">
      <c r="A207" s="7" t="s">
        <v>6082</v>
      </c>
      <c r="B207" s="3" t="s">
        <v>1169</v>
      </c>
      <c r="C207" s="4" t="s">
        <v>1167</v>
      </c>
      <c r="D207" s="4" t="s">
        <v>1175</v>
      </c>
      <c r="E207" s="4" t="s">
        <v>1177</v>
      </c>
      <c r="F207" s="4"/>
      <c r="G207" s="4">
        <v>-17.63</v>
      </c>
      <c r="H207" s="4">
        <v>-3.59</v>
      </c>
      <c r="I207" s="5">
        <v>351.47120088544551</v>
      </c>
      <c r="J207" s="8">
        <v>20.9725</v>
      </c>
      <c r="K207" s="6">
        <v>-0.5</v>
      </c>
      <c r="L207" s="4" t="s">
        <v>1112</v>
      </c>
      <c r="M207" s="4" t="s">
        <v>1171</v>
      </c>
      <c r="N207" s="403">
        <v>26.789112622177999</v>
      </c>
      <c r="O207" s="403">
        <v>26.982893432781701</v>
      </c>
      <c r="P207" s="403">
        <v>27.356520436486601</v>
      </c>
      <c r="Q207" s="403">
        <v>27.967601697767901</v>
      </c>
      <c r="R207" s="403">
        <v>28.582325039108198</v>
      </c>
      <c r="S207" s="403">
        <v>28.940001213809101</v>
      </c>
      <c r="T207" s="403">
        <v>29.1383491010168</v>
      </c>
      <c r="U207" s="403">
        <v>0.59563494528704297</v>
      </c>
      <c r="V207" s="4" t="s">
        <v>1114</v>
      </c>
    </row>
    <row r="208" spans="1:22" s="7" customFormat="1" ht="15" customHeight="1">
      <c r="A208" s="7" t="s">
        <v>6083</v>
      </c>
      <c r="B208" s="3" t="s">
        <v>1166</v>
      </c>
      <c r="C208" s="4" t="s">
        <v>1116</v>
      </c>
      <c r="D208" s="4" t="s">
        <v>1175</v>
      </c>
      <c r="E208" s="4" t="s">
        <v>1177</v>
      </c>
      <c r="F208" s="4"/>
      <c r="G208" s="4">
        <v>-17.63</v>
      </c>
      <c r="H208" s="4">
        <v>-3.59</v>
      </c>
      <c r="I208" s="5">
        <v>351.48158187479868</v>
      </c>
      <c r="J208" s="8">
        <v>19.603333333333332</v>
      </c>
      <c r="K208" s="6">
        <v>-0.5</v>
      </c>
      <c r="L208" s="4" t="s">
        <v>1112</v>
      </c>
      <c r="M208" s="4" t="s">
        <v>261</v>
      </c>
      <c r="N208" s="403">
        <v>32.149925198797803</v>
      </c>
      <c r="O208" s="403">
        <v>32.412243111076997</v>
      </c>
      <c r="P208" s="403">
        <v>32.951569224418797</v>
      </c>
      <c r="Q208" s="403">
        <v>33.8639303952015</v>
      </c>
      <c r="R208" s="403">
        <v>34.768823105693997</v>
      </c>
      <c r="S208" s="403">
        <v>35.300895804361097</v>
      </c>
      <c r="T208" s="403">
        <v>35.559308969439897</v>
      </c>
      <c r="U208" s="403">
        <v>0.87934292242309597</v>
      </c>
      <c r="V208" s="4" t="s">
        <v>1114</v>
      </c>
    </row>
    <row r="209" spans="1:22" s="7" customFormat="1" ht="15" customHeight="1">
      <c r="A209" s="7" t="s">
        <v>6084</v>
      </c>
      <c r="B209" s="3" t="s">
        <v>396</v>
      </c>
      <c r="C209" s="4" t="s">
        <v>1179</v>
      </c>
      <c r="D209" s="4" t="s">
        <v>1175</v>
      </c>
      <c r="E209" s="4" t="s">
        <v>1177</v>
      </c>
      <c r="F209" s="4"/>
      <c r="G209" s="4">
        <v>-17.63</v>
      </c>
      <c r="H209" s="4">
        <v>-3.59</v>
      </c>
      <c r="I209" s="5">
        <v>351.51624792473717</v>
      </c>
      <c r="J209" s="8">
        <v>20.4375</v>
      </c>
      <c r="K209" s="6">
        <v>-0.5</v>
      </c>
      <c r="L209" s="4" t="s">
        <v>1157</v>
      </c>
      <c r="M209" s="4" t="s">
        <v>1113</v>
      </c>
      <c r="N209" s="403">
        <v>29.0858337055177</v>
      </c>
      <c r="O209" s="403">
        <v>29.304012380171901</v>
      </c>
      <c r="P209" s="403">
        <v>29.747399643187499</v>
      </c>
      <c r="Q209" s="403">
        <v>30.502144291020802</v>
      </c>
      <c r="R209" s="403">
        <v>31.250581617407299</v>
      </c>
      <c r="S209" s="403">
        <v>31.70087028028</v>
      </c>
      <c r="T209" s="403">
        <v>31.976542561798201</v>
      </c>
      <c r="U209" s="403">
        <v>0.72928802984442898</v>
      </c>
      <c r="V209" s="4" t="s">
        <v>1114</v>
      </c>
    </row>
    <row r="210" spans="1:22" s="7" customFormat="1" ht="15" customHeight="1">
      <c r="A210" s="7" t="s">
        <v>6085</v>
      </c>
      <c r="B210" s="3" t="s">
        <v>1166</v>
      </c>
      <c r="C210" s="4" t="s">
        <v>1116</v>
      </c>
      <c r="D210" s="4" t="s">
        <v>1175</v>
      </c>
      <c r="E210" s="4" t="s">
        <v>1177</v>
      </c>
      <c r="F210" s="4"/>
      <c r="G210" s="4">
        <v>-17.63</v>
      </c>
      <c r="H210" s="4">
        <v>-3.59</v>
      </c>
      <c r="I210" s="5">
        <v>351.56129496402878</v>
      </c>
      <c r="J210" s="8">
        <v>19.425000000000001</v>
      </c>
      <c r="K210" s="6">
        <v>-0.5</v>
      </c>
      <c r="L210" s="4" t="s">
        <v>1173</v>
      </c>
      <c r="M210" s="4" t="s">
        <v>1113</v>
      </c>
      <c r="N210" s="403">
        <v>32.944636665203902</v>
      </c>
      <c r="O210" s="403">
        <v>33.232766507060298</v>
      </c>
      <c r="P210" s="403">
        <v>33.787692322450198</v>
      </c>
      <c r="Q210" s="403">
        <v>34.731499771342897</v>
      </c>
      <c r="R210" s="403">
        <v>35.7078874369492</v>
      </c>
      <c r="S210" s="403">
        <v>36.265128782930503</v>
      </c>
      <c r="T210" s="403">
        <v>36.554857106249599</v>
      </c>
      <c r="U210" s="403">
        <v>0.91942479810767497</v>
      </c>
      <c r="V210" s="4" t="s">
        <v>1180</v>
      </c>
    </row>
    <row r="211" spans="1:22" s="7" customFormat="1" ht="15" customHeight="1">
      <c r="A211" s="7" t="s">
        <v>6086</v>
      </c>
      <c r="B211" s="3" t="s">
        <v>396</v>
      </c>
      <c r="C211" s="4" t="s">
        <v>1116</v>
      </c>
      <c r="D211" s="4" t="s">
        <v>1175</v>
      </c>
      <c r="E211" s="4" t="s">
        <v>1176</v>
      </c>
      <c r="F211" s="4"/>
      <c r="G211" s="4">
        <v>-17.63</v>
      </c>
      <c r="H211" s="4">
        <v>-3.59</v>
      </c>
      <c r="I211" s="5">
        <v>351.56129496402878</v>
      </c>
      <c r="J211" s="8">
        <v>21</v>
      </c>
      <c r="K211" s="6">
        <v>-0.5</v>
      </c>
      <c r="L211" s="4" t="s">
        <v>1112</v>
      </c>
      <c r="M211" s="4" t="s">
        <v>1113</v>
      </c>
      <c r="N211" s="403">
        <v>26.811533975244998</v>
      </c>
      <c r="O211" s="403">
        <v>26.983701774520899</v>
      </c>
      <c r="P211" s="403">
        <v>27.3504199336382</v>
      </c>
      <c r="Q211" s="403">
        <v>27.975328319917502</v>
      </c>
      <c r="R211" s="403">
        <v>28.592523644839002</v>
      </c>
      <c r="S211" s="403">
        <v>28.9497874888147</v>
      </c>
      <c r="T211" s="403">
        <v>29.134789204210801</v>
      </c>
      <c r="U211" s="403">
        <v>0.59914116943708595</v>
      </c>
      <c r="V211" s="4" t="s">
        <v>1114</v>
      </c>
    </row>
    <row r="212" spans="1:22" s="7" customFormat="1" ht="15" customHeight="1">
      <c r="A212" s="7" t="s">
        <v>6087</v>
      </c>
      <c r="B212" s="3" t="s">
        <v>396</v>
      </c>
      <c r="C212" s="4" t="s">
        <v>1116</v>
      </c>
      <c r="D212" s="4" t="s">
        <v>1175</v>
      </c>
      <c r="E212" s="4" t="s">
        <v>1178</v>
      </c>
      <c r="F212" s="4"/>
      <c r="G212" s="4">
        <v>-17.63</v>
      </c>
      <c r="H212" s="4">
        <v>-3.59</v>
      </c>
      <c r="I212" s="5">
        <v>351.67698894542906</v>
      </c>
      <c r="J212" s="8">
        <v>19.454999999999998</v>
      </c>
      <c r="K212" s="6">
        <v>-0.5</v>
      </c>
      <c r="L212" s="4" t="s">
        <v>1112</v>
      </c>
      <c r="M212" s="4" t="s">
        <v>1113</v>
      </c>
      <c r="N212" s="403">
        <v>32.562880411039401</v>
      </c>
      <c r="O212" s="403">
        <v>32.8480554275326</v>
      </c>
      <c r="P212" s="403">
        <v>33.372320672656201</v>
      </c>
      <c r="Q212" s="403">
        <v>34.312641754397198</v>
      </c>
      <c r="R212" s="403">
        <v>35.248302945240802</v>
      </c>
      <c r="S212" s="403">
        <v>35.786346985261702</v>
      </c>
      <c r="T212" s="403">
        <v>36.0526932676485</v>
      </c>
      <c r="U212" s="403">
        <v>0.89785625841105399</v>
      </c>
      <c r="V212" s="4" t="s">
        <v>1164</v>
      </c>
    </row>
    <row r="213" spans="1:22" s="7" customFormat="1" ht="15" customHeight="1">
      <c r="A213" s="7" t="s">
        <v>6088</v>
      </c>
      <c r="B213" s="3" t="s">
        <v>396</v>
      </c>
      <c r="C213" s="4" t="s">
        <v>1116</v>
      </c>
      <c r="D213" s="4" t="s">
        <v>1175</v>
      </c>
      <c r="E213" s="4" t="s">
        <v>1177</v>
      </c>
      <c r="F213" s="4"/>
      <c r="G213" s="4">
        <v>-17.63</v>
      </c>
      <c r="H213" s="4">
        <v>-3.59</v>
      </c>
      <c r="I213" s="5">
        <v>351.78032887975331</v>
      </c>
      <c r="J213" s="8">
        <v>19.68</v>
      </c>
      <c r="K213" s="6">
        <v>-0.5</v>
      </c>
      <c r="L213" s="4" t="s">
        <v>1112</v>
      </c>
      <c r="M213" s="4" t="s">
        <v>261</v>
      </c>
      <c r="N213" s="403">
        <v>31.7950625383383</v>
      </c>
      <c r="O213" s="403">
        <v>32.047950586796297</v>
      </c>
      <c r="P213" s="403">
        <v>32.559493732668301</v>
      </c>
      <c r="Q213" s="403">
        <v>33.460403047356202</v>
      </c>
      <c r="R213" s="403">
        <v>34.367722764793399</v>
      </c>
      <c r="S213" s="403">
        <v>34.889715097521602</v>
      </c>
      <c r="T213" s="403">
        <v>35.155797497053598</v>
      </c>
      <c r="U213" s="403">
        <v>0.86688999648208998</v>
      </c>
      <c r="V213" s="4" t="s">
        <v>1164</v>
      </c>
    </row>
    <row r="214" spans="1:22" s="7" customFormat="1" ht="15" customHeight="1">
      <c r="A214" s="7" t="s">
        <v>6089</v>
      </c>
      <c r="B214" s="3" t="s">
        <v>396</v>
      </c>
      <c r="C214" s="4" t="s">
        <v>1116</v>
      </c>
      <c r="D214" s="4" t="s">
        <v>1175</v>
      </c>
      <c r="E214" s="4" t="s">
        <v>1176</v>
      </c>
      <c r="F214" s="4"/>
      <c r="G214" s="4">
        <v>-17.63</v>
      </c>
      <c r="H214" s="4">
        <v>-3.59</v>
      </c>
      <c r="I214" s="5">
        <v>351.89805960945529</v>
      </c>
      <c r="J214" s="8">
        <v>19.715</v>
      </c>
      <c r="K214" s="6">
        <v>-0.5</v>
      </c>
      <c r="L214" s="4" t="s">
        <v>1157</v>
      </c>
      <c r="M214" s="4" t="s">
        <v>1113</v>
      </c>
      <c r="N214" s="403">
        <v>31.745986197777</v>
      </c>
      <c r="O214" s="403">
        <v>32.022685228549001</v>
      </c>
      <c r="P214" s="403">
        <v>32.552655787968</v>
      </c>
      <c r="Q214" s="403">
        <v>33.449271762774899</v>
      </c>
      <c r="R214" s="403">
        <v>34.355291668663803</v>
      </c>
      <c r="S214" s="403">
        <v>34.883734668863902</v>
      </c>
      <c r="T214" s="403">
        <v>35.146822073609101</v>
      </c>
      <c r="U214" s="403">
        <v>0.86618050709891203</v>
      </c>
      <c r="V214" s="4" t="s">
        <v>1164</v>
      </c>
    </row>
    <row r="215" spans="1:22" s="7" customFormat="1" ht="15" customHeight="1">
      <c r="A215" s="7" t="s">
        <v>6090</v>
      </c>
      <c r="B215" s="3" t="s">
        <v>1166</v>
      </c>
      <c r="C215" s="4" t="s">
        <v>1116</v>
      </c>
      <c r="D215" s="4" t="s">
        <v>1175</v>
      </c>
      <c r="E215" s="4" t="s">
        <v>1177</v>
      </c>
      <c r="F215" s="4"/>
      <c r="G215" s="4">
        <v>-17.63</v>
      </c>
      <c r="H215" s="4">
        <v>-3.59</v>
      </c>
      <c r="I215" s="5">
        <v>351.92123179505177</v>
      </c>
      <c r="J215" s="8">
        <v>19.98</v>
      </c>
      <c r="K215" s="6">
        <v>-0.5</v>
      </c>
      <c r="L215" s="4" t="s">
        <v>1157</v>
      </c>
      <c r="M215" s="4" t="s">
        <v>1113</v>
      </c>
      <c r="N215" s="403">
        <v>30.6653696871393</v>
      </c>
      <c r="O215" s="403">
        <v>30.8804316018722</v>
      </c>
      <c r="P215" s="403">
        <v>31.368049172484</v>
      </c>
      <c r="Q215" s="403">
        <v>32.190610930125104</v>
      </c>
      <c r="R215" s="403">
        <v>33.0159530390127</v>
      </c>
      <c r="S215" s="403">
        <v>33.513169838190898</v>
      </c>
      <c r="T215" s="403">
        <v>33.7640725605836</v>
      </c>
      <c r="U215" s="403">
        <v>0.79575597515919505</v>
      </c>
      <c r="V215" s="4" t="s">
        <v>1164</v>
      </c>
    </row>
    <row r="216" spans="1:22" s="7" customFormat="1" ht="15" customHeight="1">
      <c r="A216" s="7" t="s">
        <v>6091</v>
      </c>
      <c r="B216" s="3" t="s">
        <v>1166</v>
      </c>
      <c r="C216" s="4" t="s">
        <v>1167</v>
      </c>
      <c r="D216" s="4" t="s">
        <v>1175</v>
      </c>
      <c r="E216" s="4" t="s">
        <v>1177</v>
      </c>
      <c r="F216" s="4"/>
      <c r="G216" s="4">
        <v>-17.63</v>
      </c>
      <c r="H216" s="4">
        <v>-3.59</v>
      </c>
      <c r="I216" s="5">
        <v>352.14994861253854</v>
      </c>
      <c r="J216" s="8">
        <v>19.823333333333331</v>
      </c>
      <c r="K216" s="6">
        <v>-0.5</v>
      </c>
      <c r="L216" s="4" t="s">
        <v>1157</v>
      </c>
      <c r="M216" s="4" t="s">
        <v>1113</v>
      </c>
      <c r="N216" s="403">
        <v>31.414027523051999</v>
      </c>
      <c r="O216" s="403">
        <v>31.641378807273401</v>
      </c>
      <c r="P216" s="403">
        <v>32.164318488092199</v>
      </c>
      <c r="Q216" s="403">
        <v>33.033190732200403</v>
      </c>
      <c r="R216" s="403">
        <v>33.915011968019499</v>
      </c>
      <c r="S216" s="403">
        <v>34.435307033504301</v>
      </c>
      <c r="T216" s="403">
        <v>34.678722851355502</v>
      </c>
      <c r="U216" s="403">
        <v>0.84078775625683499</v>
      </c>
      <c r="V216" s="4" t="s">
        <v>1114</v>
      </c>
    </row>
    <row r="217" spans="1:22" s="7" customFormat="1" ht="15" customHeight="1">
      <c r="A217" s="7" t="s">
        <v>6092</v>
      </c>
      <c r="B217" s="3" t="s">
        <v>1166</v>
      </c>
      <c r="C217" s="4" t="s">
        <v>1116</v>
      </c>
      <c r="D217" s="4" t="s">
        <v>1175</v>
      </c>
      <c r="E217" s="4" t="s">
        <v>1177</v>
      </c>
      <c r="F217" s="4"/>
      <c r="G217" s="4">
        <v>-17.63</v>
      </c>
      <c r="H217" s="4">
        <v>-3.59</v>
      </c>
      <c r="I217" s="5">
        <v>352.16547464467453</v>
      </c>
      <c r="J217" s="8">
        <v>20.079999999999998</v>
      </c>
      <c r="K217" s="6">
        <v>-0.5</v>
      </c>
      <c r="L217" s="4" t="s">
        <v>1173</v>
      </c>
      <c r="M217" s="4" t="s">
        <v>1113</v>
      </c>
      <c r="N217" s="403">
        <v>30.249992625711801</v>
      </c>
      <c r="O217" s="403">
        <v>30.489741194178901</v>
      </c>
      <c r="P217" s="403">
        <v>30.963665112525099</v>
      </c>
      <c r="Q217" s="403">
        <v>31.765955680426401</v>
      </c>
      <c r="R217" s="403">
        <v>32.572375327097497</v>
      </c>
      <c r="S217" s="403">
        <v>33.0542967110079</v>
      </c>
      <c r="T217" s="403">
        <v>33.296471461923403</v>
      </c>
      <c r="U217" s="403">
        <v>0.77493639983880003</v>
      </c>
      <c r="V217" s="4" t="s">
        <v>1180</v>
      </c>
    </row>
    <row r="218" spans="1:22" s="7" customFormat="1" ht="15" customHeight="1">
      <c r="A218" s="7" t="s">
        <v>6093</v>
      </c>
      <c r="B218" s="3" t="s">
        <v>1166</v>
      </c>
      <c r="C218" s="4" t="s">
        <v>1116</v>
      </c>
      <c r="D218" s="4" t="s">
        <v>1175</v>
      </c>
      <c r="E218" s="4" t="s">
        <v>1177</v>
      </c>
      <c r="F218" s="4"/>
      <c r="G218" s="4">
        <v>-17.63</v>
      </c>
      <c r="H218" s="4">
        <v>-3.59</v>
      </c>
      <c r="I218" s="5">
        <v>352.40971749429724</v>
      </c>
      <c r="J218" s="8">
        <v>20.136666666666667</v>
      </c>
      <c r="K218" s="6">
        <v>-0.5</v>
      </c>
      <c r="L218" s="4" t="s">
        <v>1157</v>
      </c>
      <c r="M218" s="4" t="s">
        <v>261</v>
      </c>
      <c r="N218" s="403">
        <v>30.236388596861399</v>
      </c>
      <c r="O218" s="403">
        <v>30.488340242149199</v>
      </c>
      <c r="P218" s="403">
        <v>30.958786871942099</v>
      </c>
      <c r="Q218" s="403">
        <v>31.7694400860114</v>
      </c>
      <c r="R218" s="403">
        <v>32.564544344261101</v>
      </c>
      <c r="S218" s="403">
        <v>33.052680647839203</v>
      </c>
      <c r="T218" s="403">
        <v>33.2803858164188</v>
      </c>
      <c r="U218" s="403">
        <v>0.77635681443052895</v>
      </c>
      <c r="V218" s="4" t="s">
        <v>1111</v>
      </c>
    </row>
    <row r="219" spans="1:22" s="7" customFormat="1" ht="15" customHeight="1">
      <c r="A219" s="7" t="s">
        <v>6094</v>
      </c>
      <c r="B219" s="3" t="s">
        <v>1169</v>
      </c>
      <c r="C219" s="4" t="s">
        <v>1167</v>
      </c>
      <c r="D219" s="4" t="s">
        <v>1175</v>
      </c>
      <c r="E219" s="4" t="s">
        <v>1176</v>
      </c>
      <c r="F219" s="4"/>
      <c r="G219" s="4">
        <v>-17.63</v>
      </c>
      <c r="H219" s="4">
        <v>-3.59</v>
      </c>
      <c r="I219" s="5">
        <v>352.53325796505652</v>
      </c>
      <c r="J219" s="8">
        <v>20.204999999999998</v>
      </c>
      <c r="K219" s="6">
        <v>-0.5</v>
      </c>
      <c r="L219" s="4" t="s">
        <v>1157</v>
      </c>
      <c r="M219" s="4" t="s">
        <v>1113</v>
      </c>
      <c r="N219" s="403">
        <v>29.864794844171101</v>
      </c>
      <c r="O219" s="403">
        <v>30.101746824419401</v>
      </c>
      <c r="P219" s="403">
        <v>30.563159216722202</v>
      </c>
      <c r="Q219" s="403">
        <v>31.341064812620601</v>
      </c>
      <c r="R219" s="403">
        <v>32.133206405965602</v>
      </c>
      <c r="S219" s="403">
        <v>32.586214029639699</v>
      </c>
      <c r="T219" s="403">
        <v>32.821331327490903</v>
      </c>
      <c r="U219" s="403">
        <v>0.75649971133791605</v>
      </c>
      <c r="V219" s="4" t="s">
        <v>1114</v>
      </c>
    </row>
    <row r="220" spans="1:22" s="7" customFormat="1" ht="15" customHeight="1">
      <c r="A220" s="7" t="s">
        <v>6095</v>
      </c>
      <c r="B220" s="3" t="s">
        <v>396</v>
      </c>
      <c r="C220" s="4" t="s">
        <v>1116</v>
      </c>
      <c r="D220" s="4" t="s">
        <v>1175</v>
      </c>
      <c r="E220" s="4" t="s">
        <v>1177</v>
      </c>
      <c r="F220" s="4" t="s">
        <v>1181</v>
      </c>
      <c r="G220" s="4">
        <v>-17.63</v>
      </c>
      <c r="H220" s="4">
        <v>-3.59</v>
      </c>
      <c r="I220" s="5">
        <v>352.61539568345324</v>
      </c>
      <c r="J220" s="8">
        <v>19</v>
      </c>
      <c r="K220" s="6">
        <v>-0.5</v>
      </c>
      <c r="L220" s="4" t="s">
        <v>1112</v>
      </c>
      <c r="M220" s="4" t="s">
        <v>1113</v>
      </c>
      <c r="N220" s="403">
        <v>34.472543518879696</v>
      </c>
      <c r="O220" s="403">
        <v>34.764760417911901</v>
      </c>
      <c r="P220" s="403">
        <v>35.374303418852698</v>
      </c>
      <c r="Q220" s="403">
        <v>36.413285392533602</v>
      </c>
      <c r="R220" s="403">
        <v>37.438774020856201</v>
      </c>
      <c r="S220" s="403">
        <v>38.032169318119799</v>
      </c>
      <c r="T220" s="403">
        <v>38.372353662011299</v>
      </c>
      <c r="U220" s="403">
        <v>0.99780893266999804</v>
      </c>
      <c r="V220" s="4" t="s">
        <v>1114</v>
      </c>
    </row>
    <row r="221" spans="1:22" s="7" customFormat="1" ht="15" customHeight="1">
      <c r="A221" s="7" t="s">
        <v>6096</v>
      </c>
      <c r="B221" s="3" t="s">
        <v>1169</v>
      </c>
      <c r="C221" s="4" t="s">
        <v>1116</v>
      </c>
      <c r="D221" s="4" t="s">
        <v>1175</v>
      </c>
      <c r="E221" s="4" t="s">
        <v>1177</v>
      </c>
      <c r="F221" s="4" t="s">
        <v>1181</v>
      </c>
      <c r="G221" s="4">
        <v>-17.63</v>
      </c>
      <c r="H221" s="4">
        <v>-3.59</v>
      </c>
      <c r="I221" s="5">
        <v>353.16561309194401</v>
      </c>
      <c r="J221" s="8">
        <v>19</v>
      </c>
      <c r="K221" s="6">
        <v>-1</v>
      </c>
      <c r="L221" s="4" t="s">
        <v>1173</v>
      </c>
      <c r="M221" s="4" t="s">
        <v>1113</v>
      </c>
      <c r="N221" s="403">
        <v>32.512131587971901</v>
      </c>
      <c r="O221" s="403">
        <v>32.811449040912201</v>
      </c>
      <c r="P221" s="403">
        <v>33.363292886937003</v>
      </c>
      <c r="Q221" s="403">
        <v>34.2891226999132</v>
      </c>
      <c r="R221" s="403">
        <v>35.217249098294602</v>
      </c>
      <c r="S221" s="403">
        <v>35.754462259704503</v>
      </c>
      <c r="T221" s="403">
        <v>35.998301352823901</v>
      </c>
      <c r="U221" s="403">
        <v>0.89495833051639495</v>
      </c>
      <c r="V221" s="4" t="s">
        <v>1114</v>
      </c>
    </row>
    <row r="222" spans="1:22" s="7" customFormat="1" ht="15" customHeight="1">
      <c r="A222" s="7" t="s">
        <v>6097</v>
      </c>
      <c r="B222" s="3" t="s">
        <v>396</v>
      </c>
      <c r="C222" s="4" t="s">
        <v>1167</v>
      </c>
      <c r="D222" s="4" t="s">
        <v>1175</v>
      </c>
      <c r="E222" s="4" t="s">
        <v>1177</v>
      </c>
      <c r="F222" s="4" t="s">
        <v>1182</v>
      </c>
      <c r="G222" s="4">
        <v>-17.63</v>
      </c>
      <c r="H222" s="4">
        <v>-3.59</v>
      </c>
      <c r="I222" s="5">
        <v>353.20722931654677</v>
      </c>
      <c r="J222" s="8">
        <v>19.386666666666667</v>
      </c>
      <c r="K222" s="6">
        <v>-1</v>
      </c>
      <c r="L222" s="4" t="s">
        <v>1112</v>
      </c>
      <c r="M222" s="4" t="s">
        <v>1113</v>
      </c>
      <c r="N222" s="403">
        <v>31.0087145559683</v>
      </c>
      <c r="O222" s="403">
        <v>31.278424027090701</v>
      </c>
      <c r="P222" s="403">
        <v>31.764320858137101</v>
      </c>
      <c r="Q222" s="403">
        <v>32.624289976541597</v>
      </c>
      <c r="R222" s="403">
        <v>33.471762914252899</v>
      </c>
      <c r="S222" s="403">
        <v>33.987403884446898</v>
      </c>
      <c r="T222" s="403">
        <v>34.273595927623603</v>
      </c>
      <c r="U222" s="403">
        <v>0.82551918732629803</v>
      </c>
      <c r="V222" s="4" t="s">
        <v>1114</v>
      </c>
    </row>
    <row r="223" spans="1:22" s="7" customFormat="1" ht="15" customHeight="1">
      <c r="A223" s="7" t="s">
        <v>6098</v>
      </c>
      <c r="B223" s="3" t="s">
        <v>1169</v>
      </c>
      <c r="C223" s="4" t="s">
        <v>1116</v>
      </c>
      <c r="D223" s="4" t="s">
        <v>1175</v>
      </c>
      <c r="E223" s="4" t="s">
        <v>1177</v>
      </c>
      <c r="F223" s="4" t="s">
        <v>1181</v>
      </c>
      <c r="G223" s="4">
        <v>-17.63</v>
      </c>
      <c r="H223" s="4">
        <v>-3.59</v>
      </c>
      <c r="I223" s="5">
        <v>354.75834769547004</v>
      </c>
      <c r="J223" s="8">
        <v>17.86</v>
      </c>
      <c r="K223" s="6">
        <v>-1</v>
      </c>
      <c r="L223" s="4" t="s">
        <v>1112</v>
      </c>
      <c r="M223" s="4" t="s">
        <v>1113</v>
      </c>
      <c r="N223" s="403">
        <v>36.742436340093398</v>
      </c>
      <c r="O223" s="403">
        <v>37.077104624639901</v>
      </c>
      <c r="P223" s="403">
        <v>37.782039598423196</v>
      </c>
      <c r="Q223" s="403">
        <v>38.938164232746999</v>
      </c>
      <c r="R223" s="403">
        <v>40.1082660359139</v>
      </c>
      <c r="S223" s="403">
        <v>40.758575858274398</v>
      </c>
      <c r="T223" s="403">
        <v>41.121372433659403</v>
      </c>
      <c r="U223" s="403">
        <v>1.12044127533294</v>
      </c>
      <c r="V223" s="4" t="s">
        <v>1180</v>
      </c>
    </row>
    <row r="224" spans="1:22" s="7" customFormat="1" ht="15" customHeight="1">
      <c r="A224" s="7" t="s">
        <v>6099</v>
      </c>
      <c r="B224" s="3" t="s">
        <v>1166</v>
      </c>
      <c r="C224" s="4" t="s">
        <v>1116</v>
      </c>
      <c r="D224" s="4" t="s">
        <v>1175</v>
      </c>
      <c r="E224" s="4" t="s">
        <v>1177</v>
      </c>
      <c r="F224" s="4" t="s">
        <v>1182</v>
      </c>
      <c r="G224" s="4">
        <v>-17.63</v>
      </c>
      <c r="H224" s="4">
        <v>-3.59</v>
      </c>
      <c r="I224" s="5">
        <v>355.05959172661875</v>
      </c>
      <c r="J224" s="8">
        <v>18.984999999999999</v>
      </c>
      <c r="K224" s="6">
        <v>-1</v>
      </c>
      <c r="L224" s="4" t="s">
        <v>1157</v>
      </c>
      <c r="M224" s="4" t="s">
        <v>1113</v>
      </c>
      <c r="N224" s="403">
        <v>32.531889076171801</v>
      </c>
      <c r="O224" s="403">
        <v>32.852546378818303</v>
      </c>
      <c r="P224" s="403">
        <v>33.373504043152998</v>
      </c>
      <c r="Q224" s="403">
        <v>34.299820190894899</v>
      </c>
      <c r="R224" s="403">
        <v>35.236268613574097</v>
      </c>
      <c r="S224" s="403">
        <v>35.7831671934943</v>
      </c>
      <c r="T224" s="403">
        <v>36.085035936754998</v>
      </c>
      <c r="U224" s="403">
        <v>0.89853427338992498</v>
      </c>
      <c r="V224" s="4" t="s">
        <v>1180</v>
      </c>
    </row>
    <row r="225" spans="1:22" s="7" customFormat="1" ht="15" customHeight="1">
      <c r="A225" s="7" t="s">
        <v>6100</v>
      </c>
      <c r="B225" s="3" t="s">
        <v>1166</v>
      </c>
      <c r="C225" s="4" t="s">
        <v>1167</v>
      </c>
      <c r="D225" s="4" t="s">
        <v>1175</v>
      </c>
      <c r="E225" s="4" t="s">
        <v>1176</v>
      </c>
      <c r="F225" s="4" t="s">
        <v>1182</v>
      </c>
      <c r="G225" s="4">
        <v>-17.63</v>
      </c>
      <c r="H225" s="4">
        <v>-3.59</v>
      </c>
      <c r="I225" s="5">
        <v>355.53613309352517</v>
      </c>
      <c r="J225" s="8">
        <v>18.913333333333334</v>
      </c>
      <c r="K225" s="6">
        <v>-1</v>
      </c>
      <c r="L225" s="4" t="s">
        <v>1112</v>
      </c>
      <c r="M225" s="4" t="s">
        <v>261</v>
      </c>
      <c r="N225" s="403">
        <v>32.939943630317799</v>
      </c>
      <c r="O225" s="403">
        <v>33.204712779929302</v>
      </c>
      <c r="P225" s="403">
        <v>33.768482605562397</v>
      </c>
      <c r="Q225" s="403">
        <v>34.723810977036401</v>
      </c>
      <c r="R225" s="403">
        <v>35.676935371446902</v>
      </c>
      <c r="S225" s="403">
        <v>36.274922770325098</v>
      </c>
      <c r="T225" s="403">
        <v>36.558362961463899</v>
      </c>
      <c r="U225" s="403">
        <v>0.92624425376350294</v>
      </c>
      <c r="V225" s="4" t="s">
        <v>1114</v>
      </c>
    </row>
    <row r="226" spans="1:22" s="7" customFormat="1" ht="15" customHeight="1">
      <c r="A226" s="7" t="s">
        <v>6101</v>
      </c>
      <c r="B226" s="3" t="s">
        <v>396</v>
      </c>
      <c r="C226" s="4" t="s">
        <v>1167</v>
      </c>
      <c r="D226" s="4" t="s">
        <v>1175</v>
      </c>
      <c r="E226" s="4" t="s">
        <v>1177</v>
      </c>
      <c r="F226" s="4" t="s">
        <v>1182</v>
      </c>
      <c r="G226" s="4">
        <v>-17.63</v>
      </c>
      <c r="H226" s="4">
        <v>-3.59</v>
      </c>
      <c r="I226" s="5">
        <v>356.07416366906477</v>
      </c>
      <c r="J226" s="8">
        <v>18.574999999999999</v>
      </c>
      <c r="K226" s="6">
        <v>-1</v>
      </c>
      <c r="L226" s="4" t="s">
        <v>1112</v>
      </c>
      <c r="M226" s="4" t="s">
        <v>261</v>
      </c>
      <c r="N226" s="403">
        <v>34.049536094167003</v>
      </c>
      <c r="O226" s="403">
        <v>34.377103866993501</v>
      </c>
      <c r="P226" s="403">
        <v>34.982602323806702</v>
      </c>
      <c r="Q226" s="403">
        <v>35.992239028897501</v>
      </c>
      <c r="R226" s="403">
        <v>37.001681668877801</v>
      </c>
      <c r="S226" s="403">
        <v>37.615115363182099</v>
      </c>
      <c r="T226" s="403">
        <v>37.925534765107699</v>
      </c>
      <c r="U226" s="403">
        <v>0.98046168092879404</v>
      </c>
      <c r="V226" s="4" t="s">
        <v>1114</v>
      </c>
    </row>
    <row r="227" spans="1:22" s="7" customFormat="1" ht="15" customHeight="1">
      <c r="A227" s="7" t="s">
        <v>6102</v>
      </c>
      <c r="B227" s="3" t="s">
        <v>396</v>
      </c>
      <c r="C227" s="4" t="s">
        <v>1116</v>
      </c>
      <c r="D227" s="4" t="s">
        <v>1175</v>
      </c>
      <c r="E227" s="4" t="s">
        <v>1176</v>
      </c>
      <c r="F227" s="4" t="s">
        <v>1181</v>
      </c>
      <c r="G227" s="4">
        <v>-17.63</v>
      </c>
      <c r="H227" s="4">
        <v>-3.59</v>
      </c>
      <c r="I227" s="5">
        <v>356.23524705510317</v>
      </c>
      <c r="J227" s="8">
        <v>17.713333333333335</v>
      </c>
      <c r="K227" s="6">
        <v>-1</v>
      </c>
      <c r="L227" s="4" t="s">
        <v>1157</v>
      </c>
      <c r="M227" s="4" t="s">
        <v>1113</v>
      </c>
      <c r="N227" s="403">
        <v>37.492959638444198</v>
      </c>
      <c r="O227" s="403">
        <v>37.853568694715399</v>
      </c>
      <c r="P227" s="403">
        <v>38.564678002531402</v>
      </c>
      <c r="Q227" s="403">
        <v>39.775181099029403</v>
      </c>
      <c r="R227" s="403">
        <v>40.983913738948402</v>
      </c>
      <c r="S227" s="403">
        <v>41.675196374041498</v>
      </c>
      <c r="T227" s="403">
        <v>42.0133903623829</v>
      </c>
      <c r="U227" s="403">
        <v>1.1639401505673299</v>
      </c>
      <c r="V227" s="4" t="s">
        <v>1114</v>
      </c>
    </row>
    <row r="228" spans="1:22" s="7" customFormat="1" ht="15" customHeight="1">
      <c r="A228" s="7" t="s">
        <v>6103</v>
      </c>
      <c r="B228" s="3" t="s">
        <v>396</v>
      </c>
      <c r="C228" s="4" t="s">
        <v>1167</v>
      </c>
      <c r="D228" s="4" t="s">
        <v>1175</v>
      </c>
      <c r="E228" s="4" t="s">
        <v>1176</v>
      </c>
      <c r="F228" s="4" t="s">
        <v>1181</v>
      </c>
      <c r="G228" s="4">
        <v>-17.63</v>
      </c>
      <c r="H228" s="4">
        <v>-3.59</v>
      </c>
      <c r="I228" s="5">
        <v>356.64067040872794</v>
      </c>
      <c r="J228" s="8">
        <v>18.656666666666663</v>
      </c>
      <c r="K228" s="6">
        <v>-1</v>
      </c>
      <c r="L228" s="4" t="s">
        <v>1109</v>
      </c>
      <c r="M228" s="4" t="s">
        <v>1113</v>
      </c>
      <c r="N228" s="403">
        <v>33.686014821506703</v>
      </c>
      <c r="O228" s="403">
        <v>33.972786508459897</v>
      </c>
      <c r="P228" s="403">
        <v>34.567764231286702</v>
      </c>
      <c r="Q228" s="403">
        <v>35.5776754119494</v>
      </c>
      <c r="R228" s="403">
        <v>36.580875081796101</v>
      </c>
      <c r="S228" s="403">
        <v>37.172924717181203</v>
      </c>
      <c r="T228" s="403">
        <v>37.5146095009775</v>
      </c>
      <c r="U228" s="403">
        <v>0.971103197742893</v>
      </c>
      <c r="V228" s="4" t="s">
        <v>1114</v>
      </c>
    </row>
    <row r="229" spans="1:22" s="7" customFormat="1" ht="15" customHeight="1">
      <c r="A229" s="7" t="s">
        <v>6104</v>
      </c>
      <c r="B229" s="3" t="s">
        <v>1166</v>
      </c>
      <c r="C229" s="4" t="s">
        <v>1167</v>
      </c>
      <c r="D229" s="4" t="s">
        <v>1175</v>
      </c>
      <c r="E229" s="4" t="s">
        <v>1177</v>
      </c>
      <c r="F229" s="4" t="s">
        <v>1182</v>
      </c>
      <c r="G229" s="4">
        <v>-17.63</v>
      </c>
      <c r="H229" s="4">
        <v>-3.59</v>
      </c>
      <c r="I229" s="5">
        <v>356.68502504325653</v>
      </c>
      <c r="J229" s="8">
        <v>18.573333333333334</v>
      </c>
      <c r="K229" s="6">
        <v>-1</v>
      </c>
      <c r="L229" s="4" t="s">
        <v>1112</v>
      </c>
      <c r="M229" s="4" t="s">
        <v>261</v>
      </c>
      <c r="N229" s="403">
        <v>34.081369884659502</v>
      </c>
      <c r="O229" s="403">
        <v>34.3700373631575</v>
      </c>
      <c r="P229" s="403">
        <v>34.966819831452398</v>
      </c>
      <c r="Q229" s="403">
        <v>35.986228542189799</v>
      </c>
      <c r="R229" s="403">
        <v>37.004558296694697</v>
      </c>
      <c r="S229" s="403">
        <v>37.614451575400203</v>
      </c>
      <c r="T229" s="403">
        <v>37.927018634169599</v>
      </c>
      <c r="U229" s="403">
        <v>0.98574015709556795</v>
      </c>
      <c r="V229" s="4" t="s">
        <v>1114</v>
      </c>
    </row>
    <row r="230" spans="1:22" s="7" customFormat="1" ht="15" customHeight="1">
      <c r="A230" s="7" t="s">
        <v>6105</v>
      </c>
      <c r="B230" s="3" t="s">
        <v>396</v>
      </c>
      <c r="C230" s="4" t="s">
        <v>1167</v>
      </c>
      <c r="D230" s="4" t="s">
        <v>1175</v>
      </c>
      <c r="E230" s="4" t="s">
        <v>1177</v>
      </c>
      <c r="F230" s="4" t="s">
        <v>1181</v>
      </c>
      <c r="G230" s="4">
        <v>-17.63</v>
      </c>
      <c r="H230" s="4">
        <v>-3.59</v>
      </c>
      <c r="I230" s="5">
        <v>356.90129970748677</v>
      </c>
      <c r="J230" s="8">
        <v>17.873666666666665</v>
      </c>
      <c r="K230" s="6">
        <v>-1</v>
      </c>
      <c r="L230" s="4" t="s">
        <v>1157</v>
      </c>
      <c r="M230" s="4" t="s">
        <v>261</v>
      </c>
      <c r="N230" s="403">
        <v>36.774724161095598</v>
      </c>
      <c r="O230" s="403">
        <v>37.146785421187303</v>
      </c>
      <c r="P230" s="403">
        <v>37.812462538750502</v>
      </c>
      <c r="Q230" s="403">
        <v>38.951483002334001</v>
      </c>
      <c r="R230" s="403">
        <v>40.118550209539698</v>
      </c>
      <c r="S230" s="403">
        <v>40.749340610072103</v>
      </c>
      <c r="T230" s="403">
        <v>41.111446396105897</v>
      </c>
      <c r="U230" s="403">
        <v>1.1082707251924</v>
      </c>
      <c r="V230" s="4" t="s">
        <v>1114</v>
      </c>
    </row>
    <row r="231" spans="1:22" s="7" customFormat="1" ht="15" customHeight="1">
      <c r="A231" s="7" t="s">
        <v>6106</v>
      </c>
      <c r="B231" s="3" t="s">
        <v>1166</v>
      </c>
      <c r="C231" s="4" t="s">
        <v>1167</v>
      </c>
      <c r="D231" s="4" t="s">
        <v>1175</v>
      </c>
      <c r="E231" s="4" t="s">
        <v>1176</v>
      </c>
      <c r="F231" s="4" t="s">
        <v>1182</v>
      </c>
      <c r="G231" s="4">
        <v>-17.63</v>
      </c>
      <c r="H231" s="4">
        <v>-3.59</v>
      </c>
      <c r="I231" s="5">
        <v>357.08531645569622</v>
      </c>
      <c r="J231" s="8">
        <v>18.883333333333333</v>
      </c>
      <c r="K231" s="6">
        <v>-1</v>
      </c>
      <c r="L231" s="4" t="s">
        <v>1157</v>
      </c>
      <c r="M231" s="4" t="s">
        <v>1113</v>
      </c>
      <c r="N231" s="403">
        <v>32.952978550461403</v>
      </c>
      <c r="O231" s="403">
        <v>33.245142831997001</v>
      </c>
      <c r="P231" s="403">
        <v>33.779031977615404</v>
      </c>
      <c r="Q231" s="403">
        <v>34.726991437596602</v>
      </c>
      <c r="R231" s="403">
        <v>35.651592166830604</v>
      </c>
      <c r="S231" s="403">
        <v>36.229756798456101</v>
      </c>
      <c r="T231" s="403">
        <v>36.515406765285697</v>
      </c>
      <c r="U231" s="403">
        <v>0.90529807382108296</v>
      </c>
      <c r="V231" s="4" t="s">
        <v>1164</v>
      </c>
    </row>
    <row r="232" spans="1:22" s="7" customFormat="1" ht="15" customHeight="1">
      <c r="A232" s="7" t="s">
        <v>6107</v>
      </c>
      <c r="B232" s="3" t="s">
        <v>1166</v>
      </c>
      <c r="C232" s="4" t="s">
        <v>1167</v>
      </c>
      <c r="D232" s="4" t="s">
        <v>1175</v>
      </c>
      <c r="E232" s="4" t="s">
        <v>1176</v>
      </c>
      <c r="F232" s="4" t="s">
        <v>1181</v>
      </c>
      <c r="G232" s="4">
        <v>-17.63</v>
      </c>
      <c r="H232" s="4">
        <v>-3.59</v>
      </c>
      <c r="I232" s="5">
        <v>357.21984662819199</v>
      </c>
      <c r="J232" s="8">
        <v>17.113333333333333</v>
      </c>
      <c r="K232" s="6">
        <v>-1</v>
      </c>
      <c r="L232" s="4" t="s">
        <v>1112</v>
      </c>
      <c r="M232" s="4" t="s">
        <v>1113</v>
      </c>
      <c r="N232" s="403">
        <v>39.787953559610003</v>
      </c>
      <c r="O232" s="403">
        <v>40.1824615176237</v>
      </c>
      <c r="P232" s="403">
        <v>40.967623244272602</v>
      </c>
      <c r="Q232" s="403">
        <v>42.2939473237128</v>
      </c>
      <c r="R232" s="403">
        <v>43.634487207172199</v>
      </c>
      <c r="S232" s="403">
        <v>44.363497043420999</v>
      </c>
      <c r="T232" s="403">
        <v>44.730957181230899</v>
      </c>
      <c r="U232" s="403">
        <v>1.27784795304858</v>
      </c>
      <c r="V232" s="4" t="s">
        <v>1114</v>
      </c>
    </row>
    <row r="233" spans="1:22" s="7" customFormat="1" ht="15" customHeight="1">
      <c r="A233" s="7" t="s">
        <v>6108</v>
      </c>
      <c r="B233" s="3" t="s">
        <v>1166</v>
      </c>
      <c r="C233" s="4" t="s">
        <v>1167</v>
      </c>
      <c r="D233" s="4" t="s">
        <v>1175</v>
      </c>
      <c r="E233" s="4" t="s">
        <v>1176</v>
      </c>
      <c r="F233" s="4" t="s">
        <v>1182</v>
      </c>
      <c r="G233" s="4">
        <v>-17.63</v>
      </c>
      <c r="H233" s="4">
        <v>-3.59</v>
      </c>
      <c r="I233" s="5">
        <v>357.53364283762863</v>
      </c>
      <c r="J233" s="8">
        <v>16.863333333333333</v>
      </c>
      <c r="K233" s="6">
        <v>-1</v>
      </c>
      <c r="L233" s="4" t="s">
        <v>1157</v>
      </c>
      <c r="M233" s="4" t="s">
        <v>1113</v>
      </c>
      <c r="N233" s="403">
        <v>40.540136205572701</v>
      </c>
      <c r="O233" s="403">
        <v>40.977041345998302</v>
      </c>
      <c r="P233" s="403">
        <v>41.806413119492298</v>
      </c>
      <c r="Q233" s="403">
        <v>43.154614106534602</v>
      </c>
      <c r="R233" s="403">
        <v>44.523343700609502</v>
      </c>
      <c r="S233" s="403">
        <v>45.330119183419299</v>
      </c>
      <c r="T233" s="403">
        <v>45.7303868282984</v>
      </c>
      <c r="U233" s="403">
        <v>1.3205207315740499</v>
      </c>
      <c r="V233" s="4" t="s">
        <v>1114</v>
      </c>
    </row>
    <row r="234" spans="1:22" s="7" customFormat="1" ht="15" customHeight="1">
      <c r="A234" s="7" t="s">
        <v>6109</v>
      </c>
      <c r="B234" s="3" t="s">
        <v>1166</v>
      </c>
      <c r="C234" s="4" t="s">
        <v>1167</v>
      </c>
      <c r="D234" s="4" t="s">
        <v>1175</v>
      </c>
      <c r="E234" s="4" t="s">
        <v>1176</v>
      </c>
      <c r="F234" s="4" t="s">
        <v>1181</v>
      </c>
      <c r="G234" s="4">
        <v>-17.63</v>
      </c>
      <c r="H234" s="4">
        <v>-3.59</v>
      </c>
      <c r="I234" s="5">
        <v>357.53839354889715</v>
      </c>
      <c r="J234" s="8">
        <v>17.12</v>
      </c>
      <c r="K234" s="6">
        <v>-1</v>
      </c>
      <c r="L234" s="4" t="s">
        <v>1112</v>
      </c>
      <c r="M234" s="4" t="s">
        <v>1113</v>
      </c>
      <c r="N234" s="403">
        <v>39.797080710270897</v>
      </c>
      <c r="O234" s="403">
        <v>40.206208259715403</v>
      </c>
      <c r="P234" s="403">
        <v>40.9540805649563</v>
      </c>
      <c r="Q234" s="403">
        <v>42.3126333789494</v>
      </c>
      <c r="R234" s="403">
        <v>43.645378709143301</v>
      </c>
      <c r="S234" s="403">
        <v>44.445241465501702</v>
      </c>
      <c r="T234" s="403">
        <v>44.816848970906797</v>
      </c>
      <c r="U234" s="403">
        <v>1.2888607698258701</v>
      </c>
      <c r="V234" s="4" t="s">
        <v>1114</v>
      </c>
    </row>
    <row r="235" spans="1:22" s="7" customFormat="1" ht="15" customHeight="1">
      <c r="A235" s="7" t="s">
        <v>6110</v>
      </c>
      <c r="B235" s="3" t="s">
        <v>1166</v>
      </c>
      <c r="C235" s="4" t="s">
        <v>1167</v>
      </c>
      <c r="D235" s="4" t="s">
        <v>1175</v>
      </c>
      <c r="E235" s="4" t="s">
        <v>1177</v>
      </c>
      <c r="F235" s="4" t="s">
        <v>1182</v>
      </c>
      <c r="G235" s="4">
        <v>-17.63</v>
      </c>
      <c r="H235" s="4">
        <v>-3.59</v>
      </c>
      <c r="I235" s="5">
        <v>357.62570986248977</v>
      </c>
      <c r="J235" s="8">
        <v>17.483333333333334</v>
      </c>
      <c r="K235" s="6">
        <v>-1</v>
      </c>
      <c r="L235" s="4" t="s">
        <v>1112</v>
      </c>
      <c r="M235" s="4" t="s">
        <v>1113</v>
      </c>
      <c r="N235" s="403">
        <v>38.309090255399497</v>
      </c>
      <c r="O235" s="403">
        <v>38.675630768116697</v>
      </c>
      <c r="P235" s="403">
        <v>39.408266509096102</v>
      </c>
      <c r="Q235" s="403">
        <v>40.628871079329699</v>
      </c>
      <c r="R235" s="403">
        <v>41.848692928766603</v>
      </c>
      <c r="S235" s="403">
        <v>42.580349582992902</v>
      </c>
      <c r="T235" s="403">
        <v>42.933767928288702</v>
      </c>
      <c r="U235" s="403">
        <v>1.1875937688795499</v>
      </c>
      <c r="V235" s="4" t="s">
        <v>1164</v>
      </c>
    </row>
    <row r="236" spans="1:22" s="7" customFormat="1" ht="15" customHeight="1">
      <c r="A236" s="7" t="s">
        <v>6111</v>
      </c>
      <c r="B236" s="3" t="s">
        <v>396</v>
      </c>
      <c r="C236" s="4" t="s">
        <v>1167</v>
      </c>
      <c r="D236" s="4" t="s">
        <v>1175</v>
      </c>
      <c r="E236" s="4" t="s">
        <v>1177</v>
      </c>
      <c r="F236" s="4" t="s">
        <v>1182</v>
      </c>
      <c r="G236" s="4">
        <v>-17.63</v>
      </c>
      <c r="H236" s="4">
        <v>-3.59</v>
      </c>
      <c r="I236" s="5">
        <v>357.72578271559968</v>
      </c>
      <c r="J236" s="8">
        <v>17.596666666666668</v>
      </c>
      <c r="K236" s="6">
        <v>-1</v>
      </c>
      <c r="L236" s="4" t="s">
        <v>1112</v>
      </c>
      <c r="M236" s="4" t="s">
        <v>261</v>
      </c>
      <c r="N236" s="403">
        <v>37.935943504603898</v>
      </c>
      <c r="O236" s="403">
        <v>38.292980205541902</v>
      </c>
      <c r="P236" s="403">
        <v>39.010564175042902</v>
      </c>
      <c r="Q236" s="403">
        <v>40.2116841133953</v>
      </c>
      <c r="R236" s="403">
        <v>41.423392564345399</v>
      </c>
      <c r="S236" s="403">
        <v>42.114864511854101</v>
      </c>
      <c r="T236" s="403">
        <v>42.429726407805397</v>
      </c>
      <c r="U236" s="403">
        <v>1.1600161416583401</v>
      </c>
      <c r="V236" s="4" t="s">
        <v>1164</v>
      </c>
    </row>
    <row r="237" spans="1:22" s="7" customFormat="1" ht="15" customHeight="1">
      <c r="A237" s="7" t="s">
        <v>6112</v>
      </c>
      <c r="B237" s="3" t="s">
        <v>396</v>
      </c>
      <c r="C237" s="4" t="s">
        <v>1116</v>
      </c>
      <c r="D237" s="4" t="s">
        <v>1175</v>
      </c>
      <c r="E237" s="4" t="s">
        <v>1176</v>
      </c>
      <c r="F237" s="4" t="s">
        <v>1182</v>
      </c>
      <c r="G237" s="4">
        <v>-17.63</v>
      </c>
      <c r="H237" s="4">
        <v>-3.59</v>
      </c>
      <c r="I237" s="5">
        <v>357.8058409980876</v>
      </c>
      <c r="J237" s="8">
        <v>17.585000000000001</v>
      </c>
      <c r="K237" s="6">
        <v>-1</v>
      </c>
      <c r="L237" s="4" t="s">
        <v>1157</v>
      </c>
      <c r="M237" s="4" t="s">
        <v>1113</v>
      </c>
      <c r="N237" s="403">
        <v>37.885367173330998</v>
      </c>
      <c r="O237" s="403">
        <v>38.288572076457498</v>
      </c>
      <c r="P237" s="403">
        <v>38.983042108569698</v>
      </c>
      <c r="Q237" s="403">
        <v>40.1980172640367</v>
      </c>
      <c r="R237" s="403">
        <v>41.419072634870297</v>
      </c>
      <c r="S237" s="403">
        <v>42.136360138178297</v>
      </c>
      <c r="T237" s="403">
        <v>42.524748966280598</v>
      </c>
      <c r="U237" s="403">
        <v>1.17714141599136</v>
      </c>
      <c r="V237" s="4" t="s">
        <v>1114</v>
      </c>
    </row>
    <row r="238" spans="1:22" s="7" customFormat="1" ht="15" customHeight="1">
      <c r="A238" s="7" t="s">
        <v>6113</v>
      </c>
      <c r="B238" s="3" t="s">
        <v>396</v>
      </c>
      <c r="C238" s="4" t="s">
        <v>1167</v>
      </c>
      <c r="D238" s="4" t="s">
        <v>1175</v>
      </c>
      <c r="E238" s="4" t="s">
        <v>1176</v>
      </c>
      <c r="F238" s="4" t="s">
        <v>1181</v>
      </c>
      <c r="G238" s="4">
        <v>-17.63</v>
      </c>
      <c r="H238" s="4">
        <v>-3.59</v>
      </c>
      <c r="I238" s="5">
        <v>358.11756976836119</v>
      </c>
      <c r="J238" s="8">
        <v>16.656666666666666</v>
      </c>
      <c r="K238" s="6">
        <v>-1</v>
      </c>
      <c r="L238" s="4" t="s">
        <v>1112</v>
      </c>
      <c r="M238" s="4" t="s">
        <v>1113</v>
      </c>
      <c r="N238" s="403">
        <v>41.324972520379497</v>
      </c>
      <c r="O238" s="403">
        <v>41.736335161385902</v>
      </c>
      <c r="P238" s="403">
        <v>42.540552154802</v>
      </c>
      <c r="Q238" s="403">
        <v>43.990890622044802</v>
      </c>
      <c r="R238" s="403">
        <v>45.398452147313797</v>
      </c>
      <c r="S238" s="403">
        <v>46.228266396412401</v>
      </c>
      <c r="T238" s="403">
        <v>46.656332895027901</v>
      </c>
      <c r="U238" s="403">
        <v>1.3664527425638699</v>
      </c>
      <c r="V238" s="4" t="s">
        <v>1114</v>
      </c>
    </row>
    <row r="239" spans="1:22" s="7" customFormat="1" ht="15" customHeight="1">
      <c r="A239" s="7" t="s">
        <v>6114</v>
      </c>
      <c r="B239" s="3" t="s">
        <v>1166</v>
      </c>
      <c r="C239" s="9" t="s">
        <v>1130</v>
      </c>
      <c r="D239" s="4" t="s">
        <v>1183</v>
      </c>
      <c r="E239" s="4" t="s">
        <v>1183</v>
      </c>
      <c r="F239" s="4" t="s">
        <v>1184</v>
      </c>
      <c r="G239" s="4">
        <v>1.57</v>
      </c>
      <c r="H239" s="4">
        <v>-41.49</v>
      </c>
      <c r="I239" s="5">
        <v>324.34011029411766</v>
      </c>
      <c r="J239" s="8">
        <v>22.16</v>
      </c>
      <c r="K239" s="16">
        <v>0.5</v>
      </c>
      <c r="L239" s="4" t="s">
        <v>1157</v>
      </c>
      <c r="M239" s="4" t="s">
        <v>1113</v>
      </c>
      <c r="N239" s="403">
        <v>26.007323168038301</v>
      </c>
      <c r="O239" s="403">
        <v>26.1962659174464</v>
      </c>
      <c r="P239" s="403">
        <v>26.5419125408703</v>
      </c>
      <c r="Q239" s="403">
        <v>27.125494213080199</v>
      </c>
      <c r="R239" s="403">
        <v>27.6986183664743</v>
      </c>
      <c r="S239" s="403">
        <v>28.0511733591315</v>
      </c>
      <c r="T239" s="403">
        <v>28.2304469718507</v>
      </c>
      <c r="U239" s="403">
        <v>0.56369638048168702</v>
      </c>
      <c r="V239" s="4" t="s">
        <v>1164</v>
      </c>
    </row>
    <row r="240" spans="1:22" s="7" customFormat="1" ht="15" customHeight="1">
      <c r="A240" s="7" t="s">
        <v>6115</v>
      </c>
      <c r="B240" s="3" t="s">
        <v>1166</v>
      </c>
      <c r="C240" s="9" t="s">
        <v>1130</v>
      </c>
      <c r="D240" s="4" t="s">
        <v>1183</v>
      </c>
      <c r="E240" s="4" t="s">
        <v>1183</v>
      </c>
      <c r="F240" s="4" t="s">
        <v>1184</v>
      </c>
      <c r="G240" s="4">
        <v>1.57</v>
      </c>
      <c r="H240" s="4">
        <v>-41.49</v>
      </c>
      <c r="I240" s="5">
        <v>324.35045036764706</v>
      </c>
      <c r="J240" s="8">
        <v>22.493333333333332</v>
      </c>
      <c r="K240" s="16">
        <v>0.5</v>
      </c>
      <c r="L240" s="4" t="s">
        <v>1157</v>
      </c>
      <c r="M240" s="4" t="s">
        <v>1113</v>
      </c>
      <c r="N240" s="403">
        <v>24.8663286651419</v>
      </c>
      <c r="O240" s="403">
        <v>25.030611854834</v>
      </c>
      <c r="P240" s="403">
        <v>25.332584541167201</v>
      </c>
      <c r="Q240" s="403">
        <v>25.858017963733101</v>
      </c>
      <c r="R240" s="403">
        <v>26.373942694937199</v>
      </c>
      <c r="S240" s="403">
        <v>26.682961895992001</v>
      </c>
      <c r="T240" s="403">
        <v>26.841569515211699</v>
      </c>
      <c r="U240" s="403">
        <v>0.50515143631027604</v>
      </c>
      <c r="V240" s="4" t="s">
        <v>1164</v>
      </c>
    </row>
    <row r="241" spans="1:22" s="7" customFormat="1" ht="15" customHeight="1">
      <c r="A241" s="7" t="s">
        <v>6116</v>
      </c>
      <c r="B241" s="3" t="s">
        <v>1166</v>
      </c>
      <c r="C241" s="9" t="s">
        <v>1130</v>
      </c>
      <c r="D241" s="4" t="s">
        <v>1183</v>
      </c>
      <c r="E241" s="4" t="s">
        <v>1183</v>
      </c>
      <c r="F241" s="4" t="s">
        <v>1184</v>
      </c>
      <c r="G241" s="4">
        <v>1.57</v>
      </c>
      <c r="H241" s="4">
        <v>-41.49</v>
      </c>
      <c r="I241" s="5">
        <v>324.37595588235297</v>
      </c>
      <c r="J241" s="8">
        <v>22.22</v>
      </c>
      <c r="K241" s="16">
        <v>0.5</v>
      </c>
      <c r="L241" s="4" t="s">
        <v>1157</v>
      </c>
      <c r="M241" s="4" t="s">
        <v>261</v>
      </c>
      <c r="N241" s="403">
        <v>25.995741015631701</v>
      </c>
      <c r="O241" s="403">
        <v>26.189987299556499</v>
      </c>
      <c r="P241" s="403">
        <v>26.539571798274299</v>
      </c>
      <c r="Q241" s="403">
        <v>27.125350981990898</v>
      </c>
      <c r="R241" s="403">
        <v>27.709031796889299</v>
      </c>
      <c r="S241" s="403">
        <v>28.038868043835901</v>
      </c>
      <c r="T241" s="403">
        <v>28.2411900464454</v>
      </c>
      <c r="U241" s="403">
        <v>0.56512022925137195</v>
      </c>
      <c r="V241" s="4" t="s">
        <v>1164</v>
      </c>
    </row>
    <row r="242" spans="1:22" s="7" customFormat="1" ht="15" customHeight="1">
      <c r="A242" s="7" t="s">
        <v>6117</v>
      </c>
      <c r="B242" s="3" t="s">
        <v>396</v>
      </c>
      <c r="C242" s="9" t="s">
        <v>1130</v>
      </c>
      <c r="D242" s="4" t="s">
        <v>1183</v>
      </c>
      <c r="E242" s="4" t="s">
        <v>1183</v>
      </c>
      <c r="F242" s="4" t="s">
        <v>1184</v>
      </c>
      <c r="G242" s="4">
        <v>1.57</v>
      </c>
      <c r="H242" s="4">
        <v>-41.49</v>
      </c>
      <c r="I242" s="5">
        <v>324.3835386029412</v>
      </c>
      <c r="J242" s="8">
        <v>22.39</v>
      </c>
      <c r="K242" s="16">
        <v>0.5</v>
      </c>
      <c r="L242" s="4" t="s">
        <v>1157</v>
      </c>
      <c r="M242" s="4" t="s">
        <v>261</v>
      </c>
      <c r="N242" s="403">
        <v>25.2485363700684</v>
      </c>
      <c r="O242" s="403">
        <v>25.418582705157899</v>
      </c>
      <c r="P242" s="403">
        <v>25.755858243933801</v>
      </c>
      <c r="Q242" s="403">
        <v>26.2908385781924</v>
      </c>
      <c r="R242" s="403">
        <v>26.826118527026502</v>
      </c>
      <c r="S242" s="403">
        <v>27.142910792911302</v>
      </c>
      <c r="T242" s="403">
        <v>27.297916327264801</v>
      </c>
      <c r="U242" s="403">
        <v>0.52048182739114401</v>
      </c>
      <c r="V242" s="4" t="s">
        <v>1164</v>
      </c>
    </row>
    <row r="243" spans="1:22" s="7" customFormat="1" ht="15" customHeight="1">
      <c r="A243" s="7" t="s">
        <v>6118</v>
      </c>
      <c r="B243" s="3" t="s">
        <v>396</v>
      </c>
      <c r="C243" s="9" t="s">
        <v>1130</v>
      </c>
      <c r="D243" s="4" t="s">
        <v>1183</v>
      </c>
      <c r="E243" s="4" t="s">
        <v>1183</v>
      </c>
      <c r="F243" s="4" t="s">
        <v>1184</v>
      </c>
      <c r="G243" s="4">
        <v>1.57</v>
      </c>
      <c r="H243" s="4">
        <v>-41.49</v>
      </c>
      <c r="I243" s="5">
        <v>324.43441176470589</v>
      </c>
      <c r="J243" s="8">
        <v>22.23</v>
      </c>
      <c r="K243" s="16">
        <v>0.5</v>
      </c>
      <c r="L243" s="4" t="s">
        <v>1157</v>
      </c>
      <c r="M243" s="4" t="s">
        <v>1113</v>
      </c>
      <c r="N243" s="403">
        <v>26.0535803755761</v>
      </c>
      <c r="O243" s="403">
        <v>26.220143703288699</v>
      </c>
      <c r="P243" s="403">
        <v>26.555065169342701</v>
      </c>
      <c r="Q243" s="403">
        <v>27.126133248457101</v>
      </c>
      <c r="R243" s="403">
        <v>27.696397182019499</v>
      </c>
      <c r="S243" s="403">
        <v>28.038742339352901</v>
      </c>
      <c r="T243" s="403">
        <v>28.210497921101702</v>
      </c>
      <c r="U243" s="403">
        <v>0.55429893980080003</v>
      </c>
      <c r="V243" s="4" t="s">
        <v>1164</v>
      </c>
    </row>
    <row r="244" spans="1:22" s="7" customFormat="1" ht="15" customHeight="1">
      <c r="A244" s="7" t="s">
        <v>6119</v>
      </c>
      <c r="B244" s="3" t="s">
        <v>1166</v>
      </c>
      <c r="C244" s="9" t="s">
        <v>1130</v>
      </c>
      <c r="D244" s="4" t="s">
        <v>1183</v>
      </c>
      <c r="E244" s="4" t="s">
        <v>1183</v>
      </c>
      <c r="F244" s="4" t="s">
        <v>1184</v>
      </c>
      <c r="G244" s="4">
        <v>1.57</v>
      </c>
      <c r="H244" s="4">
        <v>-41.49</v>
      </c>
      <c r="I244" s="5">
        <v>324.47935661764706</v>
      </c>
      <c r="J244" s="8">
        <v>22.24</v>
      </c>
      <c r="K244" s="16">
        <v>0.5</v>
      </c>
      <c r="L244" s="4" t="s">
        <v>1157</v>
      </c>
      <c r="M244" s="4" t="s">
        <v>261</v>
      </c>
      <c r="N244" s="403">
        <v>26.028913616601301</v>
      </c>
      <c r="O244" s="403">
        <v>26.205622788041101</v>
      </c>
      <c r="P244" s="403">
        <v>26.554477509863101</v>
      </c>
      <c r="Q244" s="403">
        <v>27.125958975661199</v>
      </c>
      <c r="R244" s="403">
        <v>27.7011662778079</v>
      </c>
      <c r="S244" s="403">
        <v>28.055392002008901</v>
      </c>
      <c r="T244" s="403">
        <v>28.220559550392</v>
      </c>
      <c r="U244" s="403">
        <v>0.55733206536569502</v>
      </c>
      <c r="V244" s="4" t="s">
        <v>1114</v>
      </c>
    </row>
    <row r="245" spans="1:22" s="7" customFormat="1" ht="15" customHeight="1">
      <c r="A245" s="7" t="s">
        <v>6120</v>
      </c>
      <c r="B245" s="3" t="s">
        <v>1166</v>
      </c>
      <c r="C245" s="9" t="s">
        <v>1130</v>
      </c>
      <c r="D245" s="4" t="s">
        <v>1183</v>
      </c>
      <c r="E245" s="4" t="s">
        <v>1183</v>
      </c>
      <c r="F245" s="4" t="s">
        <v>1184</v>
      </c>
      <c r="G245" s="4">
        <v>1.57</v>
      </c>
      <c r="H245" s="4">
        <v>-41.49</v>
      </c>
      <c r="I245" s="5">
        <v>324.49038602941175</v>
      </c>
      <c r="J245" s="8">
        <v>22.14</v>
      </c>
      <c r="K245" s="16">
        <v>0.5</v>
      </c>
      <c r="L245" s="4" t="s">
        <v>1157</v>
      </c>
      <c r="M245" s="4" t="s">
        <v>1113</v>
      </c>
      <c r="N245" s="403">
        <v>26.402285635190999</v>
      </c>
      <c r="O245" s="403">
        <v>26.578583240306699</v>
      </c>
      <c r="P245" s="403">
        <v>26.9475935801605</v>
      </c>
      <c r="Q245" s="403">
        <v>27.554481890927601</v>
      </c>
      <c r="R245" s="403">
        <v>28.156707647467702</v>
      </c>
      <c r="S245" s="403">
        <v>28.5101726947108</v>
      </c>
      <c r="T245" s="403">
        <v>28.696981289274799</v>
      </c>
      <c r="U245" s="403">
        <v>0.58265689728136905</v>
      </c>
      <c r="V245" s="4" t="s">
        <v>1164</v>
      </c>
    </row>
    <row r="246" spans="1:22" s="7" customFormat="1" ht="15" customHeight="1">
      <c r="A246" s="7" t="s">
        <v>6121</v>
      </c>
      <c r="B246" s="3" t="s">
        <v>396</v>
      </c>
      <c r="C246" s="9" t="s">
        <v>1130</v>
      </c>
      <c r="D246" s="4" t="s">
        <v>1183</v>
      </c>
      <c r="E246" s="4" t="s">
        <v>1183</v>
      </c>
      <c r="F246" s="4" t="s">
        <v>1184</v>
      </c>
      <c r="G246" s="4">
        <v>1.57</v>
      </c>
      <c r="H246" s="4">
        <v>-41.49</v>
      </c>
      <c r="I246" s="5">
        <v>324.52898897058822</v>
      </c>
      <c r="J246" s="8">
        <v>22.77</v>
      </c>
      <c r="K246" s="16">
        <v>0.5</v>
      </c>
      <c r="L246" s="4" t="s">
        <v>1112</v>
      </c>
      <c r="M246" s="4" t="s">
        <v>261</v>
      </c>
      <c r="N246" s="403">
        <v>23.715317546792299</v>
      </c>
      <c r="O246" s="403">
        <v>23.8612070734277</v>
      </c>
      <c r="P246" s="403">
        <v>24.134536181616902</v>
      </c>
      <c r="Q246" s="403">
        <v>24.591269843195001</v>
      </c>
      <c r="R246" s="403">
        <v>25.052348254749699</v>
      </c>
      <c r="S246" s="403">
        <v>25.3058963969271</v>
      </c>
      <c r="T246" s="403">
        <v>25.427838087101001</v>
      </c>
      <c r="U246" s="403">
        <v>0.441549069846912</v>
      </c>
      <c r="V246" s="4" t="s">
        <v>1164</v>
      </c>
    </row>
    <row r="247" spans="1:22" s="7" customFormat="1" ht="15" customHeight="1">
      <c r="A247" s="7" t="s">
        <v>6122</v>
      </c>
      <c r="B247" s="3" t="s">
        <v>1166</v>
      </c>
      <c r="C247" s="9" t="s">
        <v>1130</v>
      </c>
      <c r="D247" s="4" t="s">
        <v>1183</v>
      </c>
      <c r="E247" s="4" t="s">
        <v>1183</v>
      </c>
      <c r="F247" s="4" t="s">
        <v>1184</v>
      </c>
      <c r="G247" s="4">
        <v>1.57</v>
      </c>
      <c r="H247" s="4">
        <v>-41.49</v>
      </c>
      <c r="I247" s="5">
        <v>324.55035845588236</v>
      </c>
      <c r="J247" s="8">
        <v>22.283333333333331</v>
      </c>
      <c r="K247" s="16">
        <v>0.5</v>
      </c>
      <c r="L247" s="4" t="s">
        <v>1157</v>
      </c>
      <c r="M247" s="4" t="s">
        <v>1113</v>
      </c>
      <c r="N247" s="403">
        <v>25.6524453438062</v>
      </c>
      <c r="O247" s="403">
        <v>25.821715541387199</v>
      </c>
      <c r="P247" s="403">
        <v>26.139128217857799</v>
      </c>
      <c r="Q247" s="403">
        <v>26.7074998899081</v>
      </c>
      <c r="R247" s="403">
        <v>27.274180798925499</v>
      </c>
      <c r="S247" s="403">
        <v>27.604656487913999</v>
      </c>
      <c r="T247" s="403">
        <v>27.782781721538601</v>
      </c>
      <c r="U247" s="403">
        <v>0.544174458692257</v>
      </c>
      <c r="V247" s="4" t="s">
        <v>1114</v>
      </c>
    </row>
    <row r="248" spans="1:22" s="7" customFormat="1" ht="15" customHeight="1">
      <c r="A248" s="7" t="s">
        <v>6123</v>
      </c>
      <c r="B248" s="3" t="s">
        <v>1166</v>
      </c>
      <c r="C248" s="9" t="s">
        <v>1130</v>
      </c>
      <c r="D248" s="4" t="s">
        <v>1183</v>
      </c>
      <c r="E248" s="4" t="s">
        <v>1183</v>
      </c>
      <c r="F248" s="4" t="s">
        <v>1184</v>
      </c>
      <c r="G248" s="4">
        <v>1.57</v>
      </c>
      <c r="H248" s="4">
        <v>-41.49</v>
      </c>
      <c r="I248" s="5">
        <v>324.56828124999998</v>
      </c>
      <c r="J248" s="8">
        <v>21.63</v>
      </c>
      <c r="K248" s="16">
        <v>0.5</v>
      </c>
      <c r="L248" s="4" t="s">
        <v>1157</v>
      </c>
      <c r="M248" s="4" t="s">
        <v>1113</v>
      </c>
      <c r="N248" s="403">
        <v>28.338515505581501</v>
      </c>
      <c r="O248" s="403">
        <v>28.541376829276999</v>
      </c>
      <c r="P248" s="403">
        <v>28.9680187033454</v>
      </c>
      <c r="Q248" s="403">
        <v>29.6614332497014</v>
      </c>
      <c r="R248" s="403">
        <v>30.380711513349802</v>
      </c>
      <c r="S248" s="403">
        <v>30.779381413897699</v>
      </c>
      <c r="T248" s="403">
        <v>30.974982490395</v>
      </c>
      <c r="U248" s="403">
        <v>0.67796335459351798</v>
      </c>
      <c r="V248" s="4" t="s">
        <v>1164</v>
      </c>
    </row>
    <row r="249" spans="1:22" s="7" customFormat="1" ht="15" customHeight="1">
      <c r="A249" s="7" t="s">
        <v>6124</v>
      </c>
      <c r="B249" s="3" t="s">
        <v>1166</v>
      </c>
      <c r="C249" s="9" t="s">
        <v>1130</v>
      </c>
      <c r="D249" s="4" t="s">
        <v>1183</v>
      </c>
      <c r="E249" s="4" t="s">
        <v>1183</v>
      </c>
      <c r="F249" s="4" t="s">
        <v>1184</v>
      </c>
      <c r="G249" s="4">
        <v>1.57</v>
      </c>
      <c r="H249" s="4">
        <v>-41.49</v>
      </c>
      <c r="I249" s="5">
        <v>324.57793198529413</v>
      </c>
      <c r="J249" s="8">
        <v>22.76</v>
      </c>
      <c r="K249" s="16">
        <v>0.5</v>
      </c>
      <c r="L249" s="4" t="s">
        <v>1112</v>
      </c>
      <c r="M249" s="4" t="s">
        <v>261</v>
      </c>
      <c r="N249" s="403">
        <v>23.737380818257499</v>
      </c>
      <c r="O249" s="403">
        <v>23.865098650108301</v>
      </c>
      <c r="P249" s="403">
        <v>24.139334720657999</v>
      </c>
      <c r="Q249" s="403">
        <v>24.5935770019255</v>
      </c>
      <c r="R249" s="403">
        <v>25.047719509251401</v>
      </c>
      <c r="S249" s="403">
        <v>25.3249863616502</v>
      </c>
      <c r="T249" s="403">
        <v>25.4588279299902</v>
      </c>
      <c r="U249" s="403">
        <v>0.43988667139765097</v>
      </c>
      <c r="V249" s="4" t="s">
        <v>1164</v>
      </c>
    </row>
    <row r="250" spans="1:22" s="7" customFormat="1" ht="15" customHeight="1">
      <c r="A250" s="7" t="s">
        <v>6125</v>
      </c>
      <c r="B250" s="3" t="s">
        <v>396</v>
      </c>
      <c r="C250" s="9" t="s">
        <v>1130</v>
      </c>
      <c r="D250" s="4" t="s">
        <v>1183</v>
      </c>
      <c r="E250" s="4" t="s">
        <v>1183</v>
      </c>
      <c r="F250" s="4" t="s">
        <v>1184</v>
      </c>
      <c r="G250" s="4">
        <v>1.57</v>
      </c>
      <c r="H250" s="4">
        <v>-41.49</v>
      </c>
      <c r="I250" s="5">
        <v>324.60826286764706</v>
      </c>
      <c r="J250" s="8">
        <v>21.094999999999999</v>
      </c>
      <c r="K250" s="16">
        <v>0.5</v>
      </c>
      <c r="L250" s="4" t="s">
        <v>1157</v>
      </c>
      <c r="M250" s="4" t="s">
        <v>1113</v>
      </c>
      <c r="N250" s="403">
        <v>30.270149479375</v>
      </c>
      <c r="O250" s="403">
        <v>30.494525800986199</v>
      </c>
      <c r="P250" s="403">
        <v>30.956948522270899</v>
      </c>
      <c r="Q250" s="403">
        <v>31.770126533327499</v>
      </c>
      <c r="R250" s="403">
        <v>32.579020817371799</v>
      </c>
      <c r="S250" s="403">
        <v>33.059384517095197</v>
      </c>
      <c r="T250" s="403">
        <v>33.3216287431813</v>
      </c>
      <c r="U250" s="403">
        <v>0.78239366006133704</v>
      </c>
      <c r="V250" s="4" t="s">
        <v>1164</v>
      </c>
    </row>
    <row r="251" spans="1:22" s="7" customFormat="1" ht="15" customHeight="1">
      <c r="A251" s="7" t="s">
        <v>6126</v>
      </c>
      <c r="B251" s="3" t="s">
        <v>1166</v>
      </c>
      <c r="C251" s="9" t="s">
        <v>1130</v>
      </c>
      <c r="D251" s="4" t="s">
        <v>1183</v>
      </c>
      <c r="E251" s="4" t="s">
        <v>1183</v>
      </c>
      <c r="F251" s="4" t="s">
        <v>1184</v>
      </c>
      <c r="G251" s="4">
        <v>1.57</v>
      </c>
      <c r="H251" s="4">
        <v>-41.49</v>
      </c>
      <c r="I251" s="5">
        <v>324.61929227941175</v>
      </c>
      <c r="J251" s="8">
        <v>22.05</v>
      </c>
      <c r="K251" s="16">
        <v>0.5</v>
      </c>
      <c r="L251" s="4" t="s">
        <v>1157</v>
      </c>
      <c r="M251" s="4" t="s">
        <v>261</v>
      </c>
      <c r="N251" s="403">
        <v>26.416176153156002</v>
      </c>
      <c r="O251" s="403">
        <v>26.601114103804601</v>
      </c>
      <c r="P251" s="403">
        <v>26.951870639763101</v>
      </c>
      <c r="Q251" s="403">
        <v>27.558216252348501</v>
      </c>
      <c r="R251" s="403">
        <v>28.160613907280499</v>
      </c>
      <c r="S251" s="403">
        <v>28.513539997111099</v>
      </c>
      <c r="T251" s="403">
        <v>28.685088789585599</v>
      </c>
      <c r="U251" s="403">
        <v>0.57890394820506097</v>
      </c>
      <c r="V251" s="4" t="s">
        <v>1114</v>
      </c>
    </row>
    <row r="252" spans="1:22" s="7" customFormat="1" ht="15" customHeight="1">
      <c r="A252" s="7" t="s">
        <v>6127</v>
      </c>
      <c r="B252" s="3" t="s">
        <v>1166</v>
      </c>
      <c r="C252" s="9" t="s">
        <v>1130</v>
      </c>
      <c r="D252" s="4" t="s">
        <v>1183</v>
      </c>
      <c r="E252" s="4" t="s">
        <v>1183</v>
      </c>
      <c r="F252" s="4" t="s">
        <v>1184</v>
      </c>
      <c r="G252" s="4">
        <v>-3.32</v>
      </c>
      <c r="H252" s="4">
        <v>-47.6</v>
      </c>
      <c r="I252" s="5">
        <v>325.22935661764706</v>
      </c>
      <c r="J252" s="8">
        <v>22.12</v>
      </c>
      <c r="K252" s="16">
        <v>0.5</v>
      </c>
      <c r="L252" s="4" t="s">
        <v>1157</v>
      </c>
      <c r="M252" s="4" t="s">
        <v>1113</v>
      </c>
      <c r="N252" s="403">
        <v>26.399638015921699</v>
      </c>
      <c r="O252" s="403">
        <v>26.595588373197</v>
      </c>
      <c r="P252" s="403">
        <v>26.9498420977358</v>
      </c>
      <c r="Q252" s="403">
        <v>27.541448562310599</v>
      </c>
      <c r="R252" s="403">
        <v>28.147336981262701</v>
      </c>
      <c r="S252" s="403">
        <v>28.498324512066802</v>
      </c>
      <c r="T252" s="403">
        <v>28.6881774726149</v>
      </c>
      <c r="U252" s="403">
        <v>0.58248015770626604</v>
      </c>
      <c r="V252" s="4" t="s">
        <v>1114</v>
      </c>
    </row>
    <row r="253" spans="1:22" s="7" customFormat="1" ht="15" customHeight="1">
      <c r="A253" s="7" t="s">
        <v>6128</v>
      </c>
      <c r="B253" s="3" t="s">
        <v>396</v>
      </c>
      <c r="C253" s="9" t="s">
        <v>1130</v>
      </c>
      <c r="D253" s="4" t="s">
        <v>1183</v>
      </c>
      <c r="E253" s="4" t="s">
        <v>1183</v>
      </c>
      <c r="F253" s="4" t="s">
        <v>1184</v>
      </c>
      <c r="G253" s="4">
        <v>-3.32</v>
      </c>
      <c r="H253" s="4">
        <v>-47.6</v>
      </c>
      <c r="I253" s="5">
        <v>325.33</v>
      </c>
      <c r="J253" s="8">
        <v>22.12</v>
      </c>
      <c r="K253" s="16">
        <v>0.5</v>
      </c>
      <c r="L253" s="4" t="s">
        <v>1112</v>
      </c>
      <c r="M253" s="4" t="s">
        <v>261</v>
      </c>
      <c r="N253" s="403">
        <v>26.435701182427799</v>
      </c>
      <c r="O253" s="403">
        <v>26.607352125896199</v>
      </c>
      <c r="P253" s="403">
        <v>26.9449888446571</v>
      </c>
      <c r="Q253" s="403">
        <v>27.552958194150602</v>
      </c>
      <c r="R253" s="403">
        <v>28.154556483155002</v>
      </c>
      <c r="S253" s="403">
        <v>28.5217700571243</v>
      </c>
      <c r="T253" s="403">
        <v>28.713985807690801</v>
      </c>
      <c r="U253" s="403">
        <v>0.58188350051605098</v>
      </c>
      <c r="V253" s="4" t="s">
        <v>1164</v>
      </c>
    </row>
  </sheetData>
  <sortState ref="A2:T252">
    <sortCondition ref="A2:A252"/>
  </sortState>
  <mergeCells count="1">
    <mergeCell ref="N1:U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23"/>
  <sheetViews>
    <sheetView zoomScale="85" zoomScaleNormal="85" zoomScalePageLayoutView="115" workbookViewId="0">
      <pane ySplit="2" topLeftCell="A3" activePane="bottomLeft" state="frozen"/>
      <selection pane="bottomLeft" activeCell="K2" sqref="K1:K1048576"/>
    </sheetView>
  </sheetViews>
  <sheetFormatPr defaultColWidth="12" defaultRowHeight="10.8"/>
  <cols>
    <col min="1" max="1" width="12" style="23"/>
    <col min="2" max="2" width="11.33203125" style="23" customWidth="1"/>
    <col min="3" max="3" width="9" style="23" customWidth="1"/>
    <col min="4" max="4" width="12.33203125" style="23" customWidth="1"/>
    <col min="5" max="5" width="8.109375" style="23" customWidth="1"/>
    <col min="6" max="6" width="10.88671875" style="23" customWidth="1"/>
    <col min="7" max="7" width="14.21875" style="23" customWidth="1"/>
    <col min="8" max="9" width="8.6640625" style="28" customWidth="1"/>
    <col min="10" max="10" width="21.88671875" style="23" customWidth="1"/>
    <col min="11" max="18" width="8.109375" style="27" customWidth="1"/>
    <col min="19" max="19" width="19.109375" style="23" customWidth="1"/>
    <col min="20" max="16384" width="12" style="23"/>
  </cols>
  <sheetData>
    <row r="1" spans="1:35" s="27" customFormat="1" ht="14.4">
      <c r="H1" s="405"/>
      <c r="I1" s="405"/>
      <c r="K1" s="439" t="s">
        <v>9520</v>
      </c>
      <c r="L1" s="440"/>
      <c r="M1" s="440"/>
      <c r="N1" s="440"/>
      <c r="O1" s="440"/>
      <c r="P1" s="440"/>
      <c r="Q1" s="440"/>
      <c r="R1" s="440"/>
    </row>
    <row r="2" spans="1:35" ht="43.05" customHeight="1" thickBot="1">
      <c r="A2" s="117" t="s">
        <v>5773</v>
      </c>
      <c r="B2" s="10" t="s">
        <v>1611</v>
      </c>
      <c r="C2" s="10" t="s">
        <v>1612</v>
      </c>
      <c r="D2" s="10" t="s">
        <v>2</v>
      </c>
      <c r="E2" s="10" t="s">
        <v>1613</v>
      </c>
      <c r="F2" s="10" t="s">
        <v>1614</v>
      </c>
      <c r="G2" s="10" t="s">
        <v>1191</v>
      </c>
      <c r="H2" s="10" t="s">
        <v>1615</v>
      </c>
      <c r="I2" s="10" t="s">
        <v>7264</v>
      </c>
      <c r="J2" s="10" t="s">
        <v>1610</v>
      </c>
      <c r="K2" s="251">
        <v>2.5000000000000001E-2</v>
      </c>
      <c r="L2" s="251">
        <v>0.05</v>
      </c>
      <c r="M2" s="251">
        <v>0.15</v>
      </c>
      <c r="N2" s="251" t="s">
        <v>9519</v>
      </c>
      <c r="O2" s="251">
        <v>0.85</v>
      </c>
      <c r="P2" s="251">
        <v>0.95</v>
      </c>
      <c r="Q2" s="251">
        <v>0.97499999999999998</v>
      </c>
      <c r="R2" s="251" t="s">
        <v>9518</v>
      </c>
      <c r="S2" s="10" t="s">
        <v>4</v>
      </c>
    </row>
    <row r="3" spans="1:35" ht="19.95" customHeight="1" thickTop="1">
      <c r="A3" s="23" t="s">
        <v>6129</v>
      </c>
      <c r="B3" s="20" t="s">
        <v>1195</v>
      </c>
      <c r="C3" s="21" t="s">
        <v>1196</v>
      </c>
      <c r="D3" s="21" t="s">
        <v>1197</v>
      </c>
      <c r="E3" s="24">
        <v>774</v>
      </c>
      <c r="F3" s="21" t="s">
        <v>1198</v>
      </c>
      <c r="G3" s="25">
        <v>268.92545454545456</v>
      </c>
      <c r="H3" s="25">
        <v>19.835000000000001</v>
      </c>
      <c r="I3" s="25">
        <v>-0.7</v>
      </c>
      <c r="J3" s="26" t="s">
        <v>1200</v>
      </c>
      <c r="K3" s="403">
        <v>30.616112268684802</v>
      </c>
      <c r="L3" s="403">
        <v>30.866971364482001</v>
      </c>
      <c r="M3" s="403">
        <v>31.360393687258401</v>
      </c>
      <c r="N3" s="403">
        <v>32.1736572727728</v>
      </c>
      <c r="O3" s="403">
        <v>32.986363204087603</v>
      </c>
      <c r="P3" s="403">
        <v>33.491615261348798</v>
      </c>
      <c r="Q3" s="403">
        <v>33.722930172285103</v>
      </c>
      <c r="R3" s="403">
        <v>0.79099485888476995</v>
      </c>
      <c r="S3" s="27" t="s">
        <v>1199</v>
      </c>
      <c r="T3" s="28"/>
      <c r="U3" s="28"/>
      <c r="AE3" s="29"/>
      <c r="AF3" s="29"/>
      <c r="AG3" s="29"/>
      <c r="AH3" s="29"/>
      <c r="AI3" s="29"/>
    </row>
    <row r="4" spans="1:35" ht="19.95" customHeight="1">
      <c r="A4" s="23" t="s">
        <v>6130</v>
      </c>
      <c r="B4" s="20" t="s">
        <v>1201</v>
      </c>
      <c r="C4" s="21" t="s">
        <v>1202</v>
      </c>
      <c r="D4" s="21" t="s">
        <v>1203</v>
      </c>
      <c r="E4" s="24">
        <v>743</v>
      </c>
      <c r="F4" s="21" t="s">
        <v>1198</v>
      </c>
      <c r="G4" s="25">
        <v>269.41863636363632</v>
      </c>
      <c r="H4" s="25">
        <v>20.814999999999998</v>
      </c>
      <c r="I4" s="25">
        <v>-0.7</v>
      </c>
      <c r="J4" s="26" t="s">
        <v>1205</v>
      </c>
      <c r="K4" s="403">
        <v>26.801669175397901</v>
      </c>
      <c r="L4" s="403">
        <v>26.977669539599599</v>
      </c>
      <c r="M4" s="403">
        <v>27.343698750492202</v>
      </c>
      <c r="N4" s="403">
        <v>27.965413515962702</v>
      </c>
      <c r="O4" s="403">
        <v>28.590279455886499</v>
      </c>
      <c r="P4" s="403">
        <v>28.964458354839199</v>
      </c>
      <c r="Q4" s="403">
        <v>29.161759703502401</v>
      </c>
      <c r="R4" s="403">
        <v>0.60180469048255802</v>
      </c>
      <c r="S4" s="27" t="s">
        <v>1204</v>
      </c>
      <c r="T4" s="28"/>
      <c r="U4" s="28"/>
      <c r="Y4" s="30"/>
      <c r="AC4" s="29"/>
      <c r="AE4" s="29"/>
      <c r="AF4" s="29"/>
      <c r="AG4" s="29"/>
      <c r="AH4" s="29"/>
      <c r="AI4" s="29"/>
    </row>
    <row r="5" spans="1:35" ht="19.95" customHeight="1">
      <c r="A5" s="23" t="s">
        <v>6131</v>
      </c>
      <c r="B5" s="20" t="s">
        <v>1206</v>
      </c>
      <c r="C5" s="21" t="s">
        <v>1202</v>
      </c>
      <c r="D5" s="21" t="s">
        <v>1197</v>
      </c>
      <c r="E5" s="24">
        <v>714.7</v>
      </c>
      <c r="F5" s="21" t="s">
        <v>1198</v>
      </c>
      <c r="G5" s="159">
        <v>269.86886363636364</v>
      </c>
      <c r="H5" s="159">
        <v>20.59</v>
      </c>
      <c r="I5" s="25">
        <v>-0.7</v>
      </c>
      <c r="J5" s="26" t="s">
        <v>1205</v>
      </c>
      <c r="K5" s="403">
        <v>27.524905599133099</v>
      </c>
      <c r="L5" s="403">
        <v>27.7359731161004</v>
      </c>
      <c r="M5" s="403">
        <v>28.149580088300599</v>
      </c>
      <c r="N5" s="403">
        <v>28.8179346966072</v>
      </c>
      <c r="O5" s="403">
        <v>29.485973972849699</v>
      </c>
      <c r="P5" s="403">
        <v>29.885195580133299</v>
      </c>
      <c r="Q5" s="403">
        <v>30.060784273107799</v>
      </c>
      <c r="R5" s="403">
        <v>0.64668109590662903</v>
      </c>
      <c r="S5" s="27" t="s">
        <v>1207</v>
      </c>
      <c r="T5" s="28"/>
      <c r="U5" s="28"/>
      <c r="Y5" s="30"/>
      <c r="AC5" s="29"/>
      <c r="AE5" s="29"/>
      <c r="AF5" s="29"/>
      <c r="AG5" s="29"/>
      <c r="AH5" s="29"/>
      <c r="AI5" s="29"/>
    </row>
    <row r="6" spans="1:35" ht="19.95" customHeight="1">
      <c r="A6" s="23" t="s">
        <v>6132</v>
      </c>
      <c r="B6" s="20" t="s">
        <v>1208</v>
      </c>
      <c r="C6" s="21" t="s">
        <v>1209</v>
      </c>
      <c r="D6" s="21" t="s">
        <v>1203</v>
      </c>
      <c r="E6" s="24">
        <v>708.4</v>
      </c>
      <c r="F6" s="21" t="s">
        <v>1198</v>
      </c>
      <c r="G6" s="25">
        <v>269.96909090909088</v>
      </c>
      <c r="H6" s="25">
        <v>21.4</v>
      </c>
      <c r="I6" s="25">
        <v>-0.7</v>
      </c>
      <c r="J6" s="26" t="s">
        <v>1211</v>
      </c>
      <c r="K6" s="403">
        <v>24.487763793370299</v>
      </c>
      <c r="L6" s="403">
        <v>24.654024061631301</v>
      </c>
      <c r="M6" s="403">
        <v>24.935263839330101</v>
      </c>
      <c r="N6" s="403">
        <v>25.4408553650645</v>
      </c>
      <c r="O6" s="403">
        <v>25.9435467181045</v>
      </c>
      <c r="P6" s="403">
        <v>26.229920677716599</v>
      </c>
      <c r="Q6" s="403">
        <v>26.3828319425673</v>
      </c>
      <c r="R6" s="403">
        <v>0.48191280066153902</v>
      </c>
      <c r="S6" s="27" t="s">
        <v>1210</v>
      </c>
      <c r="T6" s="28"/>
      <c r="U6" s="28"/>
      <c r="Y6" s="30"/>
      <c r="AC6" s="29"/>
      <c r="AE6" s="29"/>
      <c r="AF6" s="29"/>
      <c r="AG6" s="29"/>
      <c r="AH6" s="29"/>
      <c r="AI6" s="29"/>
    </row>
    <row r="7" spans="1:35" ht="19.95" customHeight="1">
      <c r="A7" s="23" t="s">
        <v>6133</v>
      </c>
      <c r="B7" s="20" t="s">
        <v>1212</v>
      </c>
      <c r="C7" s="21" t="s">
        <v>1202</v>
      </c>
      <c r="D7" s="21" t="s">
        <v>1213</v>
      </c>
      <c r="E7" s="24">
        <v>690</v>
      </c>
      <c r="F7" s="21" t="s">
        <v>1198</v>
      </c>
      <c r="G7" s="25">
        <v>270.26181818181817</v>
      </c>
      <c r="H7" s="25">
        <v>20.166666666666664</v>
      </c>
      <c r="I7" s="25">
        <v>-0.7</v>
      </c>
      <c r="J7" s="21" t="s">
        <v>1214</v>
      </c>
      <c r="K7" s="403">
        <v>29.063335086102501</v>
      </c>
      <c r="L7" s="403">
        <v>29.2912057274179</v>
      </c>
      <c r="M7" s="403">
        <v>29.741626327536501</v>
      </c>
      <c r="N7" s="403">
        <v>30.493720665446901</v>
      </c>
      <c r="O7" s="403">
        <v>31.2486820458676</v>
      </c>
      <c r="P7" s="403">
        <v>31.702452423045202</v>
      </c>
      <c r="Q7" s="403">
        <v>31.918764459469699</v>
      </c>
      <c r="R7" s="403">
        <v>0.72524360367235896</v>
      </c>
      <c r="S7" s="27" t="s">
        <v>1207</v>
      </c>
      <c r="T7" s="28"/>
      <c r="U7" s="28"/>
      <c r="Y7" s="30"/>
      <c r="AC7" s="29"/>
      <c r="AE7" s="29"/>
      <c r="AF7" s="29"/>
      <c r="AG7" s="29"/>
      <c r="AH7" s="29"/>
      <c r="AI7" s="29"/>
    </row>
    <row r="8" spans="1:35" ht="19.95" customHeight="1">
      <c r="A8" s="23" t="s">
        <v>6134</v>
      </c>
      <c r="B8" s="20" t="s">
        <v>1215</v>
      </c>
      <c r="C8" s="21" t="s">
        <v>1196</v>
      </c>
      <c r="D8" s="21" t="s">
        <v>1216</v>
      </c>
      <c r="E8" s="24">
        <v>635.4</v>
      </c>
      <c r="F8" s="21" t="s">
        <v>1198</v>
      </c>
      <c r="G8" s="25">
        <v>271.13045454545454</v>
      </c>
      <c r="H8" s="25">
        <v>21.033333333333335</v>
      </c>
      <c r="I8" s="25">
        <v>-0.7</v>
      </c>
      <c r="J8" s="21" t="s">
        <v>1214</v>
      </c>
      <c r="K8" s="403">
        <v>26.029136225022501</v>
      </c>
      <c r="L8" s="403">
        <v>26.206055370748</v>
      </c>
      <c r="M8" s="403">
        <v>26.543649418287401</v>
      </c>
      <c r="N8" s="403">
        <v>27.127550862506698</v>
      </c>
      <c r="O8" s="403">
        <v>27.713088698086398</v>
      </c>
      <c r="P8" s="403">
        <v>28.031859228747599</v>
      </c>
      <c r="Q8" s="403">
        <v>28.207783894369101</v>
      </c>
      <c r="R8" s="403">
        <v>0.55883832992353299</v>
      </c>
      <c r="S8" s="27" t="s">
        <v>1204</v>
      </c>
      <c r="T8" s="28"/>
      <c r="U8" s="28"/>
      <c r="Y8" s="30"/>
      <c r="AC8" s="29"/>
      <c r="AE8" s="29"/>
      <c r="AF8" s="29"/>
      <c r="AG8" s="29"/>
      <c r="AH8" s="29"/>
      <c r="AI8" s="29"/>
    </row>
    <row r="9" spans="1:35" ht="19.95" customHeight="1">
      <c r="A9" s="23" t="s">
        <v>6135</v>
      </c>
      <c r="B9" s="20" t="s">
        <v>1217</v>
      </c>
      <c r="C9" s="21" t="s">
        <v>1202</v>
      </c>
      <c r="D9" s="21" t="s">
        <v>1203</v>
      </c>
      <c r="E9" s="24">
        <v>566.4</v>
      </c>
      <c r="F9" s="21" t="s">
        <v>1198</v>
      </c>
      <c r="G9" s="25">
        <v>272.22818181818178</v>
      </c>
      <c r="H9" s="25">
        <v>21.126666666666669</v>
      </c>
      <c r="I9" s="25">
        <v>-0.3</v>
      </c>
      <c r="J9" s="26" t="s">
        <v>1616</v>
      </c>
      <c r="K9" s="403">
        <v>27.195545639537201</v>
      </c>
      <c r="L9" s="403">
        <v>27.377520740247</v>
      </c>
      <c r="M9" s="403">
        <v>27.766116672804699</v>
      </c>
      <c r="N9" s="403">
        <v>28.393862430877402</v>
      </c>
      <c r="O9" s="403">
        <v>29.031458462639499</v>
      </c>
      <c r="P9" s="403">
        <v>29.395692826577601</v>
      </c>
      <c r="Q9" s="403">
        <v>29.610493867374601</v>
      </c>
      <c r="R9" s="403">
        <v>0.614184343175461</v>
      </c>
      <c r="S9" s="27" t="s">
        <v>1210</v>
      </c>
      <c r="T9" s="28"/>
      <c r="U9" s="28"/>
      <c r="Y9" s="30"/>
      <c r="AC9" s="29"/>
      <c r="AE9" s="29"/>
      <c r="AF9" s="29"/>
      <c r="AG9" s="29"/>
      <c r="AH9" s="29"/>
      <c r="AI9" s="29"/>
    </row>
    <row r="10" spans="1:35" ht="19.95" customHeight="1">
      <c r="A10" s="23" t="s">
        <v>6136</v>
      </c>
      <c r="B10" s="20" t="s">
        <v>1218</v>
      </c>
      <c r="C10" s="21" t="s">
        <v>1202</v>
      </c>
      <c r="D10" s="21" t="s">
        <v>1219</v>
      </c>
      <c r="E10" s="24">
        <v>540.70000000000005</v>
      </c>
      <c r="F10" s="21" t="s">
        <v>1220</v>
      </c>
      <c r="G10" s="25">
        <v>273.03738586956524</v>
      </c>
      <c r="H10" s="25">
        <v>20.040000000000003</v>
      </c>
      <c r="I10" s="25">
        <v>-0.3</v>
      </c>
      <c r="J10" s="26" t="s">
        <v>1617</v>
      </c>
      <c r="K10" s="403">
        <v>31.352658900116801</v>
      </c>
      <c r="L10" s="403">
        <v>31.6376584745922</v>
      </c>
      <c r="M10" s="403">
        <v>32.165194288761199</v>
      </c>
      <c r="N10" s="403">
        <v>33.036825795693403</v>
      </c>
      <c r="O10" s="403">
        <v>33.9247877193514</v>
      </c>
      <c r="P10" s="403">
        <v>34.430686801307999</v>
      </c>
      <c r="Q10" s="403">
        <v>34.684631632009797</v>
      </c>
      <c r="R10" s="403">
        <v>0.84560430116851004</v>
      </c>
      <c r="S10" s="27" t="s">
        <v>1221</v>
      </c>
      <c r="T10" s="28"/>
      <c r="U10" s="28"/>
      <c r="Y10" s="30"/>
      <c r="AC10" s="29"/>
      <c r="AE10" s="29"/>
      <c r="AF10" s="29"/>
      <c r="AG10" s="29"/>
      <c r="AH10" s="29"/>
      <c r="AI10" s="29"/>
    </row>
    <row r="11" spans="1:35" ht="19.95" customHeight="1">
      <c r="A11" s="23" t="s">
        <v>6137</v>
      </c>
      <c r="B11" s="20" t="s">
        <v>1222</v>
      </c>
      <c r="C11" s="21" t="s">
        <v>1223</v>
      </c>
      <c r="D11" s="21" t="s">
        <v>1224</v>
      </c>
      <c r="E11" s="24">
        <v>538</v>
      </c>
      <c r="F11" s="21" t="s">
        <v>1220</v>
      </c>
      <c r="G11" s="25">
        <v>273.14054347826089</v>
      </c>
      <c r="H11" s="25">
        <v>21.1</v>
      </c>
      <c r="I11" s="25">
        <v>-0.3</v>
      </c>
      <c r="J11" s="26" t="s">
        <v>1617</v>
      </c>
      <c r="K11" s="403">
        <v>27.186211418784701</v>
      </c>
      <c r="L11" s="403">
        <v>27.364695873647701</v>
      </c>
      <c r="M11" s="403">
        <v>27.7479083878804</v>
      </c>
      <c r="N11" s="403">
        <v>28.386128646317701</v>
      </c>
      <c r="O11" s="403">
        <v>29.021127705371299</v>
      </c>
      <c r="P11" s="403">
        <v>29.406263638432399</v>
      </c>
      <c r="Q11" s="403">
        <v>29.624284777887301</v>
      </c>
      <c r="R11" s="403">
        <v>0.62046782484651497</v>
      </c>
      <c r="S11" s="27" t="s">
        <v>1225</v>
      </c>
      <c r="T11" s="28"/>
      <c r="U11" s="28"/>
      <c r="Y11" s="30"/>
      <c r="AC11" s="29"/>
      <c r="AE11" s="29"/>
      <c r="AF11" s="29"/>
      <c r="AG11" s="29"/>
      <c r="AH11" s="29"/>
      <c r="AI11" s="29"/>
    </row>
    <row r="12" spans="1:35" ht="19.95" customHeight="1">
      <c r="A12" s="23" t="s">
        <v>6138</v>
      </c>
      <c r="B12" s="20" t="s">
        <v>1226</v>
      </c>
      <c r="C12" s="21" t="s">
        <v>1223</v>
      </c>
      <c r="D12" s="21" t="s">
        <v>1224</v>
      </c>
      <c r="E12" s="24">
        <v>520.1</v>
      </c>
      <c r="F12" s="21" t="s">
        <v>1220</v>
      </c>
      <c r="G12" s="25">
        <v>273.82444021739133</v>
      </c>
      <c r="H12" s="25">
        <v>20.6</v>
      </c>
      <c r="I12" s="25">
        <v>-0.3</v>
      </c>
      <c r="J12" s="26" t="s">
        <v>1617</v>
      </c>
      <c r="K12" s="403">
        <v>29.108357819635302</v>
      </c>
      <c r="L12" s="403">
        <v>29.304946232426602</v>
      </c>
      <c r="M12" s="403">
        <v>29.754441591123101</v>
      </c>
      <c r="N12" s="403">
        <v>30.499898948429401</v>
      </c>
      <c r="O12" s="403">
        <v>31.247363253935401</v>
      </c>
      <c r="P12" s="403">
        <v>31.686888386316301</v>
      </c>
      <c r="Q12" s="403">
        <v>31.9081611493874</v>
      </c>
      <c r="R12" s="403">
        <v>0.71829292439951897</v>
      </c>
      <c r="S12" s="27" t="s">
        <v>1210</v>
      </c>
      <c r="T12" s="28"/>
      <c r="U12" s="28"/>
      <c r="Y12" s="30"/>
      <c r="AC12" s="29"/>
      <c r="AE12" s="29"/>
      <c r="AF12" s="29"/>
      <c r="AG12" s="29"/>
      <c r="AH12" s="29"/>
      <c r="AI12" s="29"/>
    </row>
    <row r="13" spans="1:35" ht="19.95" customHeight="1">
      <c r="A13" s="23" t="s">
        <v>6139</v>
      </c>
      <c r="B13" s="20" t="s">
        <v>1227</v>
      </c>
      <c r="C13" s="21" t="s">
        <v>1209</v>
      </c>
      <c r="D13" s="21" t="s">
        <v>1197</v>
      </c>
      <c r="E13" s="24">
        <v>511.3</v>
      </c>
      <c r="F13" s="21" t="s">
        <v>1220</v>
      </c>
      <c r="G13" s="25">
        <v>274.16065760869566</v>
      </c>
      <c r="H13" s="25">
        <v>21.240000000000002</v>
      </c>
      <c r="I13" s="25">
        <v>-0.3</v>
      </c>
      <c r="J13" s="26" t="s">
        <v>1618</v>
      </c>
      <c r="K13" s="403">
        <v>26.8234258666245</v>
      </c>
      <c r="L13" s="403">
        <v>27.0083831827266</v>
      </c>
      <c r="M13" s="403">
        <v>27.349846972141201</v>
      </c>
      <c r="N13" s="403">
        <v>27.9693298546396</v>
      </c>
      <c r="O13" s="403">
        <v>28.5756744354366</v>
      </c>
      <c r="P13" s="403">
        <v>28.934861490250299</v>
      </c>
      <c r="Q13" s="403">
        <v>29.1388149077906</v>
      </c>
      <c r="R13" s="403">
        <v>0.595614614301749</v>
      </c>
      <c r="S13" s="27" t="s">
        <v>1225</v>
      </c>
      <c r="T13" s="28"/>
      <c r="U13" s="28"/>
      <c r="Y13" s="30"/>
      <c r="AC13" s="29"/>
      <c r="AE13" s="29"/>
      <c r="AF13" s="29"/>
      <c r="AG13" s="29"/>
      <c r="AH13" s="29"/>
      <c r="AI13" s="29"/>
    </row>
    <row r="14" spans="1:35" ht="19.95" customHeight="1">
      <c r="A14" s="23" t="s">
        <v>6140</v>
      </c>
      <c r="B14" s="20" t="s">
        <v>1228</v>
      </c>
      <c r="C14" s="21" t="s">
        <v>1202</v>
      </c>
      <c r="D14" s="21" t="s">
        <v>1229</v>
      </c>
      <c r="E14" s="24">
        <v>503</v>
      </c>
      <c r="F14" s="21" t="s">
        <v>1220</v>
      </c>
      <c r="G14" s="25">
        <v>274.47777173913045</v>
      </c>
      <c r="H14" s="25">
        <v>21.14</v>
      </c>
      <c r="I14" s="25">
        <v>-0.3</v>
      </c>
      <c r="J14" s="26" t="s">
        <v>1617</v>
      </c>
      <c r="K14" s="403">
        <v>27.2007881012408</v>
      </c>
      <c r="L14" s="403">
        <v>27.3979045446955</v>
      </c>
      <c r="M14" s="403">
        <v>27.763646027726399</v>
      </c>
      <c r="N14" s="403">
        <v>28.401865009898899</v>
      </c>
      <c r="O14" s="403">
        <v>29.0497731048414</v>
      </c>
      <c r="P14" s="403">
        <v>29.417451217375199</v>
      </c>
      <c r="Q14" s="403">
        <v>29.612919491826801</v>
      </c>
      <c r="R14" s="403">
        <v>0.61887826379966904</v>
      </c>
      <c r="S14" s="27" t="s">
        <v>1210</v>
      </c>
      <c r="T14" s="28"/>
      <c r="U14" s="28"/>
      <c r="Y14" s="30"/>
      <c r="AC14" s="29"/>
      <c r="AE14" s="29"/>
      <c r="AF14" s="29"/>
      <c r="AG14" s="29"/>
      <c r="AH14" s="29"/>
      <c r="AI14" s="29"/>
    </row>
    <row r="15" spans="1:35" ht="19.95" customHeight="1">
      <c r="A15" s="23" t="s">
        <v>6141</v>
      </c>
      <c r="B15" s="20" t="s">
        <v>1230</v>
      </c>
      <c r="C15" s="21" t="s">
        <v>1223</v>
      </c>
      <c r="D15" s="21" t="s">
        <v>1197</v>
      </c>
      <c r="E15" s="24">
        <v>490</v>
      </c>
      <c r="F15" s="21" t="s">
        <v>1220</v>
      </c>
      <c r="G15" s="25">
        <v>274.97445652173911</v>
      </c>
      <c r="H15" s="25">
        <v>21.006666666666668</v>
      </c>
      <c r="I15" s="25">
        <v>-0.3</v>
      </c>
      <c r="J15" s="26" t="s">
        <v>1618</v>
      </c>
      <c r="K15" s="403">
        <v>27.5384731543746</v>
      </c>
      <c r="L15" s="403">
        <v>27.7512526830151</v>
      </c>
      <c r="M15" s="403">
        <v>28.156662712759999</v>
      </c>
      <c r="N15" s="403">
        <v>28.810054265248201</v>
      </c>
      <c r="O15" s="403">
        <v>29.472809376078398</v>
      </c>
      <c r="P15" s="403">
        <v>29.850601590524601</v>
      </c>
      <c r="Q15" s="403">
        <v>30.066664658899899</v>
      </c>
      <c r="R15" s="403">
        <v>0.63705520405653904</v>
      </c>
      <c r="S15" s="27" t="s">
        <v>1199</v>
      </c>
      <c r="T15" s="28"/>
      <c r="U15" s="28"/>
      <c r="Y15" s="30"/>
      <c r="AC15" s="29"/>
      <c r="AE15" s="29"/>
      <c r="AF15" s="29"/>
      <c r="AG15" s="29"/>
      <c r="AH15" s="29"/>
      <c r="AI15" s="29"/>
    </row>
    <row r="16" spans="1:35" ht="19.95" customHeight="1">
      <c r="A16" s="23" t="s">
        <v>6142</v>
      </c>
      <c r="B16" s="20" t="s">
        <v>1231</v>
      </c>
      <c r="C16" s="21" t="s">
        <v>1223</v>
      </c>
      <c r="D16" s="21" t="s">
        <v>1216</v>
      </c>
      <c r="E16" s="24">
        <v>486</v>
      </c>
      <c r="F16" s="21" t="s">
        <v>1220</v>
      </c>
      <c r="G16" s="159">
        <v>275.12728260869568</v>
      </c>
      <c r="H16" s="159">
        <v>20.96</v>
      </c>
      <c r="I16" s="25">
        <v>-0.3</v>
      </c>
      <c r="J16" s="26" t="s">
        <v>1617</v>
      </c>
      <c r="K16" s="403">
        <v>27.5624853499816</v>
      </c>
      <c r="L16" s="403">
        <v>27.762278640672001</v>
      </c>
      <c r="M16" s="403">
        <v>28.145597338003501</v>
      </c>
      <c r="N16" s="403">
        <v>28.819365926975401</v>
      </c>
      <c r="O16" s="403">
        <v>29.483820168870999</v>
      </c>
      <c r="P16" s="403">
        <v>29.885940167324499</v>
      </c>
      <c r="Q16" s="403">
        <v>30.078218939904499</v>
      </c>
      <c r="R16" s="403">
        <v>0.64491109498530996</v>
      </c>
      <c r="S16" s="27" t="s">
        <v>1199</v>
      </c>
      <c r="T16" s="28"/>
      <c r="U16" s="28"/>
      <c r="Y16" s="30"/>
      <c r="AC16" s="29"/>
      <c r="AE16" s="29"/>
      <c r="AF16" s="29"/>
      <c r="AG16" s="29"/>
      <c r="AH16" s="29"/>
      <c r="AI16" s="29"/>
    </row>
    <row r="17" spans="1:35" ht="19.95" customHeight="1">
      <c r="A17" s="23" t="s">
        <v>6143</v>
      </c>
      <c r="B17" s="20" t="s">
        <v>1232</v>
      </c>
      <c r="C17" s="21" t="s">
        <v>1202</v>
      </c>
      <c r="D17" s="21" t="s">
        <v>1233</v>
      </c>
      <c r="E17" s="24">
        <v>486</v>
      </c>
      <c r="F17" s="21" t="s">
        <v>1220</v>
      </c>
      <c r="G17" s="25">
        <v>275.12728260869568</v>
      </c>
      <c r="H17" s="25">
        <v>21.806666666666668</v>
      </c>
      <c r="I17" s="25">
        <v>-0.3</v>
      </c>
      <c r="J17" s="26" t="s">
        <v>1617</v>
      </c>
      <c r="K17" s="403">
        <v>24.4965488870351</v>
      </c>
      <c r="L17" s="403">
        <v>24.632900694035399</v>
      </c>
      <c r="M17" s="403">
        <v>24.941269920180801</v>
      </c>
      <c r="N17" s="403">
        <v>25.435769649825101</v>
      </c>
      <c r="O17" s="403">
        <v>25.930486855893399</v>
      </c>
      <c r="P17" s="403">
        <v>26.216200539711</v>
      </c>
      <c r="Q17" s="403">
        <v>26.3706782019642</v>
      </c>
      <c r="R17" s="403">
        <v>0.48141353277346799</v>
      </c>
      <c r="S17" s="27" t="s">
        <v>1199</v>
      </c>
      <c r="T17" s="28"/>
      <c r="U17" s="28"/>
      <c r="Y17" s="30"/>
      <c r="AC17" s="29"/>
      <c r="AE17" s="29"/>
      <c r="AF17" s="29"/>
      <c r="AG17" s="29"/>
      <c r="AH17" s="29"/>
      <c r="AI17" s="29"/>
    </row>
    <row r="18" spans="1:35" ht="19.95" customHeight="1">
      <c r="A18" s="23" t="s">
        <v>6144</v>
      </c>
      <c r="B18" s="20" t="s">
        <v>1232</v>
      </c>
      <c r="C18" s="21" t="s">
        <v>1223</v>
      </c>
      <c r="D18" s="21" t="s">
        <v>1233</v>
      </c>
      <c r="E18" s="24">
        <v>486</v>
      </c>
      <c r="F18" s="21" t="s">
        <v>1220</v>
      </c>
      <c r="G18" s="25">
        <v>275.12728260869568</v>
      </c>
      <c r="H18" s="25">
        <v>21.34</v>
      </c>
      <c r="I18" s="25">
        <v>-0.3</v>
      </c>
      <c r="J18" s="26" t="s">
        <v>1617</v>
      </c>
      <c r="K18" s="403">
        <v>26.399914975062998</v>
      </c>
      <c r="L18" s="403">
        <v>26.585435393516299</v>
      </c>
      <c r="M18" s="403">
        <v>26.935505275830099</v>
      </c>
      <c r="N18" s="403">
        <v>27.541660443926599</v>
      </c>
      <c r="O18" s="403">
        <v>28.153729237485098</v>
      </c>
      <c r="P18" s="403">
        <v>28.509601484027499</v>
      </c>
      <c r="Q18" s="403">
        <v>28.701181004238901</v>
      </c>
      <c r="R18" s="403">
        <v>0.58777388806208797</v>
      </c>
      <c r="S18" s="27" t="s">
        <v>1207</v>
      </c>
      <c r="T18" s="28"/>
      <c r="U18" s="28"/>
      <c r="Y18" s="30"/>
      <c r="AC18" s="29"/>
      <c r="AE18" s="29"/>
      <c r="AF18" s="29"/>
      <c r="AG18" s="29"/>
      <c r="AH18" s="29"/>
      <c r="AI18" s="29"/>
    </row>
    <row r="19" spans="1:35" ht="19.95" customHeight="1">
      <c r="A19" s="23" t="s">
        <v>6145</v>
      </c>
      <c r="B19" s="20" t="s">
        <v>1234</v>
      </c>
      <c r="C19" s="21" t="s">
        <v>1223</v>
      </c>
      <c r="D19" s="21" t="s">
        <v>1233</v>
      </c>
      <c r="E19" s="24">
        <v>485.6</v>
      </c>
      <c r="F19" s="21" t="s">
        <v>1220</v>
      </c>
      <c r="G19" s="25">
        <v>275.14256521739128</v>
      </c>
      <c r="H19" s="25">
        <v>20.82</v>
      </c>
      <c r="I19" s="25">
        <v>-0.3</v>
      </c>
      <c r="J19" s="21" t="s">
        <v>1214</v>
      </c>
      <c r="K19" s="403">
        <v>28.367589635702501</v>
      </c>
      <c r="L19" s="403">
        <v>28.5501304453675</v>
      </c>
      <c r="M19" s="403">
        <v>28.962022873611801</v>
      </c>
      <c r="N19" s="403">
        <v>29.660426753820399</v>
      </c>
      <c r="O19" s="403">
        <v>30.358951806822098</v>
      </c>
      <c r="P19" s="403">
        <v>30.775583790434901</v>
      </c>
      <c r="Q19" s="403">
        <v>30.978664501064401</v>
      </c>
      <c r="R19" s="403">
        <v>0.67377108306181499</v>
      </c>
      <c r="S19" s="27" t="s">
        <v>1204</v>
      </c>
      <c r="T19" s="28"/>
      <c r="U19" s="28"/>
      <c r="Y19" s="30"/>
      <c r="AC19" s="29"/>
      <c r="AE19" s="29"/>
      <c r="AF19" s="29"/>
      <c r="AG19" s="29"/>
      <c r="AH19" s="29"/>
      <c r="AI19" s="29"/>
    </row>
    <row r="20" spans="1:35" ht="19.95" customHeight="1">
      <c r="A20" s="23" t="s">
        <v>6146</v>
      </c>
      <c r="B20" s="20" t="s">
        <v>1235</v>
      </c>
      <c r="C20" s="21" t="s">
        <v>1202</v>
      </c>
      <c r="D20" s="21" t="s">
        <v>1233</v>
      </c>
      <c r="E20" s="24">
        <v>478.5</v>
      </c>
      <c r="F20" s="21" t="s">
        <v>1220</v>
      </c>
      <c r="G20" s="25">
        <v>275.41383152173916</v>
      </c>
      <c r="H20" s="25">
        <v>21.18</v>
      </c>
      <c r="I20" s="25">
        <v>-0.3</v>
      </c>
      <c r="J20" s="26" t="s">
        <v>1618</v>
      </c>
      <c r="K20" s="403">
        <v>26.806558233851899</v>
      </c>
      <c r="L20" s="403">
        <v>26.984345059290199</v>
      </c>
      <c r="M20" s="403">
        <v>27.354389479232001</v>
      </c>
      <c r="N20" s="403">
        <v>27.970938456109199</v>
      </c>
      <c r="O20" s="403">
        <v>28.590165926639401</v>
      </c>
      <c r="P20" s="403">
        <v>28.943794916610301</v>
      </c>
      <c r="Q20" s="403">
        <v>29.112445786849602</v>
      </c>
      <c r="R20" s="403">
        <v>0.59726350604813505</v>
      </c>
      <c r="S20" s="27" t="s">
        <v>1199</v>
      </c>
      <c r="T20" s="28"/>
      <c r="U20" s="28"/>
      <c r="Y20" s="30"/>
      <c r="AC20" s="29"/>
      <c r="AE20" s="29"/>
      <c r="AF20" s="29"/>
      <c r="AG20" s="29"/>
      <c r="AH20" s="29"/>
      <c r="AI20" s="29"/>
    </row>
    <row r="21" spans="1:35" ht="19.95" customHeight="1">
      <c r="A21" s="23" t="s">
        <v>6147</v>
      </c>
      <c r="B21" s="20" t="s">
        <v>1236</v>
      </c>
      <c r="C21" s="21" t="s">
        <v>1237</v>
      </c>
      <c r="D21" s="21" t="s">
        <v>1233</v>
      </c>
      <c r="E21" s="24">
        <v>453.8</v>
      </c>
      <c r="F21" s="21" t="s">
        <v>1220</v>
      </c>
      <c r="G21" s="25">
        <v>276.35753260869564</v>
      </c>
      <c r="H21" s="25">
        <v>20.75</v>
      </c>
      <c r="I21" s="25">
        <v>-0.3</v>
      </c>
      <c r="J21" s="26" t="s">
        <v>1619</v>
      </c>
      <c r="K21" s="403">
        <v>28.3368746410531</v>
      </c>
      <c r="L21" s="403">
        <v>28.562235206853401</v>
      </c>
      <c r="M21" s="403">
        <v>28.945637278150102</v>
      </c>
      <c r="N21" s="403">
        <v>29.6548895249487</v>
      </c>
      <c r="O21" s="403">
        <v>30.3658095110458</v>
      </c>
      <c r="P21" s="403">
        <v>30.763904351148</v>
      </c>
      <c r="Q21" s="403">
        <v>30.971478305160598</v>
      </c>
      <c r="R21" s="403">
        <v>0.67452596125958797</v>
      </c>
      <c r="S21" s="27" t="s">
        <v>1238</v>
      </c>
      <c r="T21" s="28"/>
      <c r="U21" s="28"/>
      <c r="Y21" s="30"/>
      <c r="AC21" s="29"/>
      <c r="AE21" s="29"/>
      <c r="AF21" s="29"/>
      <c r="AG21" s="29"/>
      <c r="AH21" s="29"/>
      <c r="AI21" s="29"/>
    </row>
    <row r="22" spans="1:35" ht="19.95" customHeight="1">
      <c r="A22" s="23" t="s">
        <v>6148</v>
      </c>
      <c r="B22" s="20" t="s">
        <v>1239</v>
      </c>
      <c r="C22" s="21" t="s">
        <v>1223</v>
      </c>
      <c r="D22" s="21" t="s">
        <v>1233</v>
      </c>
      <c r="E22" s="24">
        <v>436.7</v>
      </c>
      <c r="F22" s="21" t="s">
        <v>1220</v>
      </c>
      <c r="G22" s="25">
        <v>277.01086413043475</v>
      </c>
      <c r="H22" s="25">
        <v>21.330000000000002</v>
      </c>
      <c r="I22" s="25">
        <v>-0.3</v>
      </c>
      <c r="J22" s="26" t="s">
        <v>1619</v>
      </c>
      <c r="K22" s="403">
        <v>26.415989858802501</v>
      </c>
      <c r="L22" s="403">
        <v>26.598929302613001</v>
      </c>
      <c r="M22" s="403">
        <v>26.956880452641201</v>
      </c>
      <c r="N22" s="403">
        <v>27.5616234645831</v>
      </c>
      <c r="O22" s="403">
        <v>28.170439207608698</v>
      </c>
      <c r="P22" s="403">
        <v>28.527995695965501</v>
      </c>
      <c r="Q22" s="403">
        <v>28.706750546395</v>
      </c>
      <c r="R22" s="403">
        <v>0.58351146981622204</v>
      </c>
      <c r="S22" s="27" t="s">
        <v>1210</v>
      </c>
      <c r="T22" s="28"/>
      <c r="U22" s="28"/>
      <c r="Y22" s="30"/>
      <c r="AC22" s="29"/>
      <c r="AE22" s="29"/>
      <c r="AF22" s="29"/>
      <c r="AG22" s="29"/>
      <c r="AH22" s="29"/>
      <c r="AI22" s="29"/>
    </row>
    <row r="23" spans="1:35" ht="19.95" customHeight="1">
      <c r="A23" s="23" t="s">
        <v>6149</v>
      </c>
      <c r="B23" s="20" t="s">
        <v>1240</v>
      </c>
      <c r="C23" s="21" t="s">
        <v>1196</v>
      </c>
      <c r="D23" s="21" t="s">
        <v>1197</v>
      </c>
      <c r="E23" s="24">
        <v>381.2</v>
      </c>
      <c r="F23" s="21" t="s">
        <v>1220</v>
      </c>
      <c r="G23" s="25">
        <v>279.13132608695651</v>
      </c>
      <c r="H23" s="25">
        <v>21.116666666666667</v>
      </c>
      <c r="I23" s="25">
        <v>-0.3</v>
      </c>
      <c r="J23" s="26" t="s">
        <v>1620</v>
      </c>
      <c r="K23" s="403">
        <v>27.1771686768191</v>
      </c>
      <c r="L23" s="403">
        <v>27.3835111636912</v>
      </c>
      <c r="M23" s="403">
        <v>27.752521848684701</v>
      </c>
      <c r="N23" s="403">
        <v>28.396246644464</v>
      </c>
      <c r="O23" s="403">
        <v>29.044152249749601</v>
      </c>
      <c r="P23" s="403">
        <v>29.4210019050401</v>
      </c>
      <c r="Q23" s="403">
        <v>29.6091234530018</v>
      </c>
      <c r="R23" s="403">
        <v>0.621114005494383</v>
      </c>
      <c r="S23" s="27" t="s">
        <v>1238</v>
      </c>
      <c r="T23" s="28"/>
      <c r="U23" s="28"/>
      <c r="Y23" s="30"/>
      <c r="AC23" s="29"/>
      <c r="AE23" s="29"/>
      <c r="AF23" s="29"/>
      <c r="AG23" s="29"/>
      <c r="AH23" s="29"/>
      <c r="AI23" s="29"/>
    </row>
    <row r="24" spans="1:35" ht="19.95" customHeight="1">
      <c r="A24" s="23" t="s">
        <v>6150</v>
      </c>
      <c r="B24" s="20" t="s">
        <v>1241</v>
      </c>
      <c r="C24" s="21" t="s">
        <v>1223</v>
      </c>
      <c r="D24" s="21" t="s">
        <v>1219</v>
      </c>
      <c r="E24" s="24">
        <v>378.5</v>
      </c>
      <c r="F24" s="21" t="s">
        <v>1220</v>
      </c>
      <c r="G24" s="25">
        <v>279.23448369565216</v>
      </c>
      <c r="H24" s="25">
        <v>20.490000000000002</v>
      </c>
      <c r="I24" s="25">
        <v>-0.3</v>
      </c>
      <c r="J24" s="26" t="s">
        <v>1617</v>
      </c>
      <c r="K24" s="403">
        <v>29.4446472786139</v>
      </c>
      <c r="L24" s="403">
        <v>29.701271652379098</v>
      </c>
      <c r="M24" s="403">
        <v>30.156729670148302</v>
      </c>
      <c r="N24" s="403">
        <v>30.925480780800001</v>
      </c>
      <c r="O24" s="403">
        <v>31.694020726670299</v>
      </c>
      <c r="P24" s="403">
        <v>32.137895463100797</v>
      </c>
      <c r="Q24" s="403">
        <v>32.354583934255999</v>
      </c>
      <c r="R24" s="403">
        <v>0.74264044121344597</v>
      </c>
      <c r="S24" s="27" t="s">
        <v>1242</v>
      </c>
      <c r="T24" s="28"/>
      <c r="U24" s="28"/>
      <c r="Y24" s="30"/>
      <c r="AC24" s="29"/>
      <c r="AE24" s="29"/>
      <c r="AF24" s="29"/>
      <c r="AG24" s="29"/>
      <c r="AH24" s="29"/>
      <c r="AI24" s="29"/>
    </row>
    <row r="25" spans="1:35" ht="19.95" customHeight="1">
      <c r="A25" s="23" t="s">
        <v>6151</v>
      </c>
      <c r="B25" s="20" t="s">
        <v>1243</v>
      </c>
      <c r="C25" s="21" t="s">
        <v>1223</v>
      </c>
      <c r="D25" s="21" t="s">
        <v>1233</v>
      </c>
      <c r="E25" s="24">
        <v>376.2</v>
      </c>
      <c r="F25" s="21" t="s">
        <v>1220</v>
      </c>
      <c r="G25" s="159">
        <v>279.32235869565216</v>
      </c>
      <c r="H25" s="159">
        <v>20.495000000000001</v>
      </c>
      <c r="I25" s="25">
        <v>-0.3</v>
      </c>
      <c r="J25" s="26" t="s">
        <v>1618</v>
      </c>
      <c r="K25" s="403">
        <v>29.4651885803857</v>
      </c>
      <c r="L25" s="403">
        <v>29.718561191576299</v>
      </c>
      <c r="M25" s="403">
        <v>30.148287486101299</v>
      </c>
      <c r="N25" s="403">
        <v>30.918928256287199</v>
      </c>
      <c r="O25" s="403">
        <v>31.682420312071201</v>
      </c>
      <c r="P25" s="403">
        <v>32.137983523747998</v>
      </c>
      <c r="Q25" s="403">
        <v>32.361890541933697</v>
      </c>
      <c r="R25" s="403">
        <v>0.73658545732398695</v>
      </c>
      <c r="S25" s="27" t="s">
        <v>1210</v>
      </c>
      <c r="T25" s="28"/>
      <c r="U25" s="28"/>
      <c r="Y25" s="30"/>
      <c r="AC25" s="29"/>
      <c r="AE25" s="29"/>
      <c r="AF25" s="29"/>
      <c r="AG25" s="29"/>
      <c r="AH25" s="29"/>
      <c r="AI25" s="29"/>
    </row>
    <row r="26" spans="1:35" ht="19.95" customHeight="1">
      <c r="A26" s="23" t="s">
        <v>6152</v>
      </c>
      <c r="B26" s="20" t="s">
        <v>1244</v>
      </c>
      <c r="C26" s="21" t="s">
        <v>1223</v>
      </c>
      <c r="D26" s="21" t="s">
        <v>1233</v>
      </c>
      <c r="E26" s="24">
        <v>375.8</v>
      </c>
      <c r="F26" s="21" t="s">
        <v>1245</v>
      </c>
      <c r="G26" s="25">
        <v>279.48328571428567</v>
      </c>
      <c r="H26" s="25">
        <v>20.96</v>
      </c>
      <c r="I26" s="25">
        <v>-0.3</v>
      </c>
      <c r="J26" s="26" t="s">
        <v>1619</v>
      </c>
      <c r="K26" s="403">
        <v>27.527092786564101</v>
      </c>
      <c r="L26" s="403">
        <v>27.7571188658276</v>
      </c>
      <c r="M26" s="403">
        <v>28.1577025160048</v>
      </c>
      <c r="N26" s="403">
        <v>28.814936513747199</v>
      </c>
      <c r="O26" s="403">
        <v>29.474356677243499</v>
      </c>
      <c r="P26" s="403">
        <v>29.862428560951599</v>
      </c>
      <c r="Q26" s="403">
        <v>30.0795646104851</v>
      </c>
      <c r="R26" s="403">
        <v>0.64117120270332095</v>
      </c>
      <c r="S26" s="27" t="s">
        <v>1210</v>
      </c>
      <c r="T26" s="28"/>
      <c r="U26" s="28"/>
      <c r="Y26" s="30"/>
      <c r="AC26" s="29"/>
      <c r="AE26" s="29"/>
      <c r="AF26" s="29"/>
      <c r="AG26" s="29"/>
      <c r="AH26" s="29"/>
      <c r="AI26" s="29"/>
    </row>
    <row r="27" spans="1:35" ht="19.95" customHeight="1">
      <c r="A27" s="23" t="s">
        <v>6153</v>
      </c>
      <c r="B27" s="20" t="s">
        <v>1246</v>
      </c>
      <c r="C27" s="21" t="s">
        <v>1223</v>
      </c>
      <c r="D27" s="21" t="s">
        <v>1233</v>
      </c>
      <c r="E27" s="24">
        <v>374</v>
      </c>
      <c r="F27" s="21" t="s">
        <v>1245</v>
      </c>
      <c r="G27" s="25">
        <v>280.86285714285714</v>
      </c>
      <c r="H27" s="25">
        <v>21.020000000000003</v>
      </c>
      <c r="I27" s="25">
        <v>0</v>
      </c>
      <c r="J27" s="26" t="s">
        <v>1617</v>
      </c>
      <c r="K27" s="403">
        <v>28.709255913780201</v>
      </c>
      <c r="L27" s="403">
        <v>28.961386262536301</v>
      </c>
      <c r="M27" s="403">
        <v>29.3670840617132</v>
      </c>
      <c r="N27" s="403">
        <v>30.082872798721699</v>
      </c>
      <c r="O27" s="403">
        <v>30.794206928897999</v>
      </c>
      <c r="P27" s="403">
        <v>31.231539087680598</v>
      </c>
      <c r="Q27" s="403">
        <v>31.469354229818599</v>
      </c>
      <c r="R27" s="403">
        <v>0.69185187408298499</v>
      </c>
      <c r="S27" s="27" t="s">
        <v>1199</v>
      </c>
      <c r="T27" s="28"/>
      <c r="U27" s="28"/>
      <c r="Y27" s="30"/>
      <c r="AC27" s="29"/>
      <c r="AE27" s="29"/>
      <c r="AF27" s="29"/>
      <c r="AG27" s="29"/>
      <c r="AH27" s="29"/>
      <c r="AI27" s="29"/>
    </row>
    <row r="28" spans="1:35" ht="19.95" customHeight="1">
      <c r="A28" s="23" t="s">
        <v>6154</v>
      </c>
      <c r="B28" s="20" t="s">
        <v>1247</v>
      </c>
      <c r="C28" s="21" t="s">
        <v>1202</v>
      </c>
      <c r="D28" s="21" t="s">
        <v>1197</v>
      </c>
      <c r="E28" s="24">
        <v>371.4</v>
      </c>
      <c r="F28" s="21" t="s">
        <v>1245</v>
      </c>
      <c r="G28" s="159">
        <v>282.85557142857141</v>
      </c>
      <c r="H28" s="159">
        <v>21.810000000000002</v>
      </c>
      <c r="I28" s="25">
        <v>0</v>
      </c>
      <c r="J28" s="26" t="s">
        <v>1617</v>
      </c>
      <c r="K28" s="403">
        <v>25.633614920869</v>
      </c>
      <c r="L28" s="403">
        <v>25.808690203966201</v>
      </c>
      <c r="M28" s="403">
        <v>26.141595634457001</v>
      </c>
      <c r="N28" s="403">
        <v>26.704288560932</v>
      </c>
      <c r="O28" s="403">
        <v>27.2553022424311</v>
      </c>
      <c r="P28" s="403">
        <v>27.60090129396</v>
      </c>
      <c r="Q28" s="403">
        <v>27.794059748454401</v>
      </c>
      <c r="R28" s="403">
        <v>0.54458374866824699</v>
      </c>
      <c r="S28" s="27" t="s">
        <v>1238</v>
      </c>
      <c r="T28" s="28"/>
      <c r="U28" s="28"/>
      <c r="Y28" s="30"/>
      <c r="AC28" s="29"/>
      <c r="AE28" s="29"/>
      <c r="AF28" s="29"/>
      <c r="AG28" s="29"/>
      <c r="AH28" s="29"/>
      <c r="AI28" s="29"/>
    </row>
    <row r="29" spans="1:35" ht="19.95" customHeight="1">
      <c r="A29" s="23" t="s">
        <v>6155</v>
      </c>
      <c r="B29" s="20" t="s">
        <v>1248</v>
      </c>
      <c r="C29" s="21" t="s">
        <v>1209</v>
      </c>
      <c r="D29" s="21" t="s">
        <v>1224</v>
      </c>
      <c r="E29" s="24">
        <v>369</v>
      </c>
      <c r="F29" s="21" t="s">
        <v>1245</v>
      </c>
      <c r="G29" s="159">
        <v>284.69499999999999</v>
      </c>
      <c r="H29" s="159">
        <v>21.409999999999997</v>
      </c>
      <c r="I29" s="25">
        <v>0</v>
      </c>
      <c r="J29" s="26" t="s">
        <v>1617</v>
      </c>
      <c r="K29" s="403">
        <v>27.178538569128801</v>
      </c>
      <c r="L29" s="403">
        <v>27.369874690958</v>
      </c>
      <c r="M29" s="403">
        <v>27.748182042332999</v>
      </c>
      <c r="N29" s="403">
        <v>28.396675998962099</v>
      </c>
      <c r="O29" s="403">
        <v>29.045149725353799</v>
      </c>
      <c r="P29" s="403">
        <v>29.4175057121499</v>
      </c>
      <c r="Q29" s="403">
        <v>29.602023919832799</v>
      </c>
      <c r="R29" s="403">
        <v>0.62271359064043397</v>
      </c>
      <c r="S29" s="27" t="s">
        <v>1238</v>
      </c>
      <c r="T29" s="28"/>
      <c r="U29" s="28"/>
      <c r="Y29" s="30"/>
      <c r="AC29" s="29"/>
      <c r="AE29" s="29"/>
      <c r="AF29" s="29"/>
      <c r="AG29" s="29"/>
      <c r="AH29" s="29"/>
      <c r="AI29" s="29"/>
    </row>
    <row r="30" spans="1:35" ht="19.95" customHeight="1">
      <c r="A30" s="23" t="s">
        <v>6156</v>
      </c>
      <c r="B30" s="20" t="s">
        <v>1248</v>
      </c>
      <c r="C30" s="21" t="s">
        <v>1223</v>
      </c>
      <c r="D30" s="21" t="s">
        <v>1197</v>
      </c>
      <c r="E30" s="24">
        <v>369</v>
      </c>
      <c r="F30" s="21" t="s">
        <v>1245</v>
      </c>
      <c r="G30" s="25">
        <v>284.69499999999999</v>
      </c>
      <c r="H30" s="25">
        <v>21.78</v>
      </c>
      <c r="I30" s="25">
        <v>0</v>
      </c>
      <c r="J30" s="26" t="s">
        <v>1617</v>
      </c>
      <c r="K30" s="403">
        <v>25.640523512309699</v>
      </c>
      <c r="L30" s="403">
        <v>25.8061981016555</v>
      </c>
      <c r="M30" s="403">
        <v>26.142331713145801</v>
      </c>
      <c r="N30" s="403">
        <v>26.7054341132676</v>
      </c>
      <c r="O30" s="403">
        <v>27.269423896671601</v>
      </c>
      <c r="P30" s="403">
        <v>27.6001234628723</v>
      </c>
      <c r="Q30" s="403">
        <v>27.7652454092464</v>
      </c>
      <c r="R30" s="403">
        <v>0.54267505427375096</v>
      </c>
      <c r="S30" s="27" t="s">
        <v>1238</v>
      </c>
      <c r="T30" s="28"/>
      <c r="U30" s="28"/>
      <c r="Y30" s="30"/>
      <c r="AC30" s="29"/>
      <c r="AE30" s="29"/>
      <c r="AF30" s="29"/>
      <c r="AG30" s="29"/>
      <c r="AH30" s="29"/>
      <c r="AI30" s="29"/>
    </row>
    <row r="31" spans="1:35" ht="19.95" customHeight="1">
      <c r="A31" s="23" t="s">
        <v>6157</v>
      </c>
      <c r="B31" s="20" t="s">
        <v>1249</v>
      </c>
      <c r="C31" s="21" t="s">
        <v>1223</v>
      </c>
      <c r="D31" s="21" t="s">
        <v>1233</v>
      </c>
      <c r="E31" s="24">
        <v>369</v>
      </c>
      <c r="F31" s="21" t="s">
        <v>1245</v>
      </c>
      <c r="G31" s="25">
        <v>284.69499999999999</v>
      </c>
      <c r="H31" s="25">
        <v>20.950000000000003</v>
      </c>
      <c r="I31" s="25">
        <v>0</v>
      </c>
      <c r="J31" s="21" t="s">
        <v>1214</v>
      </c>
      <c r="K31" s="403">
        <v>28.710412607901699</v>
      </c>
      <c r="L31" s="403">
        <v>28.946793188965</v>
      </c>
      <c r="M31" s="403">
        <v>29.335018190222499</v>
      </c>
      <c r="N31" s="403">
        <v>30.077458334965002</v>
      </c>
      <c r="O31" s="403">
        <v>30.8102871024725</v>
      </c>
      <c r="P31" s="403">
        <v>31.22795738141</v>
      </c>
      <c r="Q31" s="403">
        <v>31.430349502255901</v>
      </c>
      <c r="R31" s="403">
        <v>0.70087039027374098</v>
      </c>
      <c r="S31" s="27" t="s">
        <v>1204</v>
      </c>
      <c r="T31" s="28"/>
      <c r="U31" s="28"/>
      <c r="Y31" s="30"/>
      <c r="AC31" s="29"/>
      <c r="AE31" s="29"/>
      <c r="AF31" s="29"/>
      <c r="AG31" s="29"/>
      <c r="AH31" s="29"/>
      <c r="AI31" s="29"/>
    </row>
    <row r="32" spans="1:35" ht="19.95" customHeight="1">
      <c r="A32" s="23" t="s">
        <v>6158</v>
      </c>
      <c r="B32" s="20" t="s">
        <v>1250</v>
      </c>
      <c r="C32" s="21" t="s">
        <v>1223</v>
      </c>
      <c r="D32" s="21" t="s">
        <v>1233</v>
      </c>
      <c r="E32" s="24">
        <v>366.2</v>
      </c>
      <c r="F32" s="21" t="s">
        <v>1245</v>
      </c>
      <c r="G32" s="25">
        <v>286.84100000000001</v>
      </c>
      <c r="H32" s="25">
        <v>20.71</v>
      </c>
      <c r="I32" s="25">
        <v>0</v>
      </c>
      <c r="J32" s="21" t="s">
        <v>1214</v>
      </c>
      <c r="K32" s="403">
        <v>29.873150412294201</v>
      </c>
      <c r="L32" s="403">
        <v>30.111941936662699</v>
      </c>
      <c r="M32" s="403">
        <v>30.5806153503448</v>
      </c>
      <c r="N32" s="403">
        <v>31.351710787795</v>
      </c>
      <c r="O32" s="403">
        <v>32.123614359095001</v>
      </c>
      <c r="P32" s="403">
        <v>32.5889983344859</v>
      </c>
      <c r="Q32" s="403">
        <v>32.819305231626501</v>
      </c>
      <c r="R32" s="403">
        <v>0.75002412153404296</v>
      </c>
      <c r="S32" s="27" t="s">
        <v>1238</v>
      </c>
      <c r="T32" s="28"/>
      <c r="U32" s="28"/>
      <c r="Y32" s="30"/>
      <c r="AC32" s="29"/>
      <c r="AE32" s="29"/>
      <c r="AF32" s="29"/>
      <c r="AG32" s="29"/>
      <c r="AH32" s="29"/>
      <c r="AI32" s="29"/>
    </row>
    <row r="33" spans="1:35" ht="19.95" customHeight="1">
      <c r="A33" s="23" t="s">
        <v>6159</v>
      </c>
      <c r="B33" s="20" t="s">
        <v>1251</v>
      </c>
      <c r="C33" s="21" t="s">
        <v>1223</v>
      </c>
      <c r="D33" s="21" t="s">
        <v>1233</v>
      </c>
      <c r="E33" s="24">
        <v>364.1</v>
      </c>
      <c r="F33" s="21" t="s">
        <v>1245</v>
      </c>
      <c r="G33" s="25">
        <v>288.45049999999998</v>
      </c>
      <c r="H33" s="25">
        <v>21.346666666666668</v>
      </c>
      <c r="I33" s="25">
        <v>0</v>
      </c>
      <c r="J33" s="26" t="s">
        <v>1617</v>
      </c>
      <c r="K33" s="403">
        <v>27.5869627019738</v>
      </c>
      <c r="L33" s="403">
        <v>27.7831457248496</v>
      </c>
      <c r="M33" s="403">
        <v>28.164188111888901</v>
      </c>
      <c r="N33" s="403">
        <v>28.813941498932198</v>
      </c>
      <c r="O33" s="403">
        <v>29.478696120457499</v>
      </c>
      <c r="P33" s="403">
        <v>29.865206941671499</v>
      </c>
      <c r="Q33" s="403">
        <v>30.060498912204999</v>
      </c>
      <c r="R33" s="403">
        <v>0.636226443989934</v>
      </c>
      <c r="S33" s="27" t="s">
        <v>1238</v>
      </c>
      <c r="T33" s="28"/>
      <c r="U33" s="28"/>
      <c r="Y33" s="30"/>
      <c r="AC33" s="29"/>
      <c r="AE33" s="29"/>
      <c r="AF33" s="29"/>
      <c r="AG33" s="29"/>
      <c r="AH33" s="29"/>
      <c r="AI33" s="29"/>
    </row>
    <row r="34" spans="1:35" ht="19.95" customHeight="1">
      <c r="A34" s="23" t="s">
        <v>6160</v>
      </c>
      <c r="B34" s="20" t="s">
        <v>1252</v>
      </c>
      <c r="C34" s="21" t="s">
        <v>1202</v>
      </c>
      <c r="D34" s="21" t="s">
        <v>1203</v>
      </c>
      <c r="E34" s="24">
        <v>362</v>
      </c>
      <c r="F34" s="21" t="s">
        <v>1245</v>
      </c>
      <c r="G34" s="25">
        <v>290.06</v>
      </c>
      <c r="H34" s="25">
        <v>21.05</v>
      </c>
      <c r="I34" s="25">
        <v>0</v>
      </c>
      <c r="J34" s="26" t="s">
        <v>1617</v>
      </c>
      <c r="K34" s="403">
        <v>28.334688941309299</v>
      </c>
      <c r="L34" s="403">
        <v>28.560598756568702</v>
      </c>
      <c r="M34" s="403">
        <v>28.965953070177601</v>
      </c>
      <c r="N34" s="403">
        <v>29.662439107873499</v>
      </c>
      <c r="O34" s="403">
        <v>30.365613727419099</v>
      </c>
      <c r="P34" s="403">
        <v>30.775575269777601</v>
      </c>
      <c r="Q34" s="403">
        <v>30.989217868202399</v>
      </c>
      <c r="R34" s="403">
        <v>0.67506968808283296</v>
      </c>
      <c r="S34" s="27" t="s">
        <v>1242</v>
      </c>
      <c r="T34" s="28"/>
      <c r="U34" s="28"/>
      <c r="Y34" s="30"/>
      <c r="AC34" s="29"/>
      <c r="AE34" s="29"/>
      <c r="AF34" s="29"/>
      <c r="AG34" s="29"/>
      <c r="AH34" s="29"/>
      <c r="AI34" s="29"/>
    </row>
    <row r="35" spans="1:35" ht="19.95" customHeight="1">
      <c r="A35" s="23" t="s">
        <v>6161</v>
      </c>
      <c r="B35" s="20" t="s">
        <v>1253</v>
      </c>
      <c r="C35" s="21" t="s">
        <v>1223</v>
      </c>
      <c r="D35" s="21" t="s">
        <v>1233</v>
      </c>
      <c r="E35" s="24">
        <v>361.9</v>
      </c>
      <c r="F35" s="21" t="s">
        <v>1254</v>
      </c>
      <c r="G35" s="25">
        <v>290.07439473684212</v>
      </c>
      <c r="H35" s="25">
        <v>21.873333333333331</v>
      </c>
      <c r="I35" s="25">
        <v>0</v>
      </c>
      <c r="J35" s="26" t="s">
        <v>1617</v>
      </c>
      <c r="K35" s="403">
        <v>25.284487294246599</v>
      </c>
      <c r="L35" s="403">
        <v>25.455173809521298</v>
      </c>
      <c r="M35" s="403">
        <v>25.755833878833101</v>
      </c>
      <c r="N35" s="403">
        <v>26.288120025366201</v>
      </c>
      <c r="O35" s="403">
        <v>26.830820050831701</v>
      </c>
      <c r="P35" s="403">
        <v>27.148021549913299</v>
      </c>
      <c r="Q35" s="403">
        <v>27.3077749923116</v>
      </c>
      <c r="R35" s="403">
        <v>0.51763810245389796</v>
      </c>
      <c r="S35" s="27" t="s">
        <v>1199</v>
      </c>
      <c r="T35" s="28"/>
      <c r="U35" s="28"/>
      <c r="Y35" s="30"/>
      <c r="AC35" s="29"/>
      <c r="AE35" s="29"/>
      <c r="AF35" s="29"/>
      <c r="AG35" s="29"/>
      <c r="AH35" s="29"/>
      <c r="AI35" s="29"/>
    </row>
    <row r="36" spans="1:35" ht="19.95" customHeight="1">
      <c r="A36" s="23" t="s">
        <v>6162</v>
      </c>
      <c r="B36" s="20" t="s">
        <v>1255</v>
      </c>
      <c r="C36" s="21" t="s">
        <v>1223</v>
      </c>
      <c r="D36" s="21" t="s">
        <v>1203</v>
      </c>
      <c r="E36" s="24">
        <v>359.1</v>
      </c>
      <c r="F36" s="21" t="s">
        <v>1254</v>
      </c>
      <c r="G36" s="25">
        <v>290.47744736842105</v>
      </c>
      <c r="H36" s="25">
        <v>21.313333333333336</v>
      </c>
      <c r="I36" s="25">
        <v>0</v>
      </c>
      <c r="J36" s="26" t="s">
        <v>1617</v>
      </c>
      <c r="K36" s="403">
        <v>27.553709902034001</v>
      </c>
      <c r="L36" s="403">
        <v>27.746846013498502</v>
      </c>
      <c r="M36" s="403">
        <v>28.1477739129509</v>
      </c>
      <c r="N36" s="403">
        <v>28.804398635232499</v>
      </c>
      <c r="O36" s="403">
        <v>29.462602407489499</v>
      </c>
      <c r="P36" s="403">
        <v>29.846219100292998</v>
      </c>
      <c r="Q36" s="403">
        <v>30.038653506825899</v>
      </c>
      <c r="R36" s="403">
        <v>0.63538681508135897</v>
      </c>
      <c r="S36" s="27" t="s">
        <v>1238</v>
      </c>
      <c r="T36" s="28"/>
      <c r="U36" s="28"/>
      <c r="Y36" s="30"/>
      <c r="AC36" s="29"/>
      <c r="AE36" s="29"/>
      <c r="AF36" s="29"/>
      <c r="AG36" s="29"/>
      <c r="AH36" s="29"/>
      <c r="AI36" s="29"/>
    </row>
    <row r="37" spans="1:35" ht="19.95" customHeight="1">
      <c r="A37" s="23" t="s">
        <v>6163</v>
      </c>
      <c r="B37" s="20" t="s">
        <v>1256</v>
      </c>
      <c r="C37" s="21" t="s">
        <v>1223</v>
      </c>
      <c r="D37" s="21" t="s">
        <v>1233</v>
      </c>
      <c r="E37" s="24">
        <v>354.4</v>
      </c>
      <c r="F37" s="21" t="s">
        <v>1254</v>
      </c>
      <c r="G37" s="25">
        <v>291.154</v>
      </c>
      <c r="H37" s="25">
        <v>21.749999999999996</v>
      </c>
      <c r="I37" s="25">
        <v>0</v>
      </c>
      <c r="J37" s="26" t="s">
        <v>1618</v>
      </c>
      <c r="K37" s="403">
        <v>25.6379169416644</v>
      </c>
      <c r="L37" s="403">
        <v>25.807052181423501</v>
      </c>
      <c r="M37" s="403">
        <v>26.1427757571185</v>
      </c>
      <c r="N37" s="403">
        <v>26.7027716594922</v>
      </c>
      <c r="O37" s="403">
        <v>27.267915159930901</v>
      </c>
      <c r="P37" s="403">
        <v>27.582173778146799</v>
      </c>
      <c r="Q37" s="403">
        <v>27.7652063424812</v>
      </c>
      <c r="R37" s="403">
        <v>0.54308240321752199</v>
      </c>
      <c r="S37" s="27" t="s">
        <v>1238</v>
      </c>
      <c r="T37" s="28"/>
      <c r="U37" s="28"/>
      <c r="Y37" s="30"/>
      <c r="AC37" s="29"/>
      <c r="AE37" s="29"/>
      <c r="AF37" s="29"/>
      <c r="AG37" s="29"/>
      <c r="AH37" s="29"/>
      <c r="AI37" s="29"/>
    </row>
    <row r="38" spans="1:35" ht="19.95" customHeight="1">
      <c r="A38" s="23" t="s">
        <v>6164</v>
      </c>
      <c r="B38" s="20" t="s">
        <v>1257</v>
      </c>
      <c r="C38" s="21" t="s">
        <v>1223</v>
      </c>
      <c r="D38" s="21" t="s">
        <v>1233</v>
      </c>
      <c r="E38" s="24">
        <v>353.5</v>
      </c>
      <c r="F38" s="21" t="s">
        <v>1254</v>
      </c>
      <c r="G38" s="25">
        <v>291.28355263157897</v>
      </c>
      <c r="H38" s="25">
        <v>21</v>
      </c>
      <c r="I38" s="25">
        <v>0</v>
      </c>
      <c r="J38" s="26" t="s">
        <v>1617</v>
      </c>
      <c r="K38" s="403">
        <v>28.7163787717788</v>
      </c>
      <c r="L38" s="403">
        <v>28.925515885373599</v>
      </c>
      <c r="M38" s="403">
        <v>29.359304190287901</v>
      </c>
      <c r="N38" s="403">
        <v>30.086699919387701</v>
      </c>
      <c r="O38" s="403">
        <v>30.821147515631001</v>
      </c>
      <c r="P38" s="403">
        <v>31.251483329048501</v>
      </c>
      <c r="Q38" s="403">
        <v>31.4648930582063</v>
      </c>
      <c r="R38" s="403">
        <v>0.70584600794798902</v>
      </c>
      <c r="S38" s="27" t="s">
        <v>1210</v>
      </c>
      <c r="T38" s="28"/>
      <c r="U38" s="28"/>
      <c r="Y38" s="30"/>
      <c r="AC38" s="29"/>
      <c r="AE38" s="29"/>
      <c r="AF38" s="29"/>
      <c r="AG38" s="29"/>
      <c r="AH38" s="29"/>
      <c r="AI38" s="29"/>
    </row>
    <row r="39" spans="1:35" ht="19.95" customHeight="1">
      <c r="A39" s="23" t="s">
        <v>6165</v>
      </c>
      <c r="B39" s="20" t="s">
        <v>1258</v>
      </c>
      <c r="C39" s="21" t="s">
        <v>1202</v>
      </c>
      <c r="D39" s="21" t="s">
        <v>1233</v>
      </c>
      <c r="E39" s="24">
        <v>350.9</v>
      </c>
      <c r="F39" s="21" t="s">
        <v>1254</v>
      </c>
      <c r="G39" s="25">
        <v>291.65781578947366</v>
      </c>
      <c r="H39" s="25">
        <v>20.100000000000001</v>
      </c>
      <c r="I39" s="25">
        <v>0</v>
      </c>
      <c r="J39" s="26" t="s">
        <v>1617</v>
      </c>
      <c r="K39" s="403">
        <v>32.166480154833998</v>
      </c>
      <c r="L39" s="403">
        <v>32.414937325375199</v>
      </c>
      <c r="M39" s="403">
        <v>32.955065564047203</v>
      </c>
      <c r="N39" s="403">
        <v>33.867099306551097</v>
      </c>
      <c r="O39" s="403">
        <v>34.7596024921056</v>
      </c>
      <c r="P39" s="403">
        <v>35.286937553798602</v>
      </c>
      <c r="Q39" s="403">
        <v>35.597167061285397</v>
      </c>
      <c r="R39" s="403">
        <v>0.87432789572952196</v>
      </c>
      <c r="S39" s="27" t="s">
        <v>1210</v>
      </c>
      <c r="T39" s="28"/>
      <c r="U39" s="28"/>
      <c r="Y39" s="30"/>
      <c r="AC39" s="29"/>
      <c r="AE39" s="29"/>
      <c r="AF39" s="29"/>
      <c r="AG39" s="29"/>
      <c r="AH39" s="29"/>
      <c r="AI39" s="29"/>
    </row>
    <row r="40" spans="1:35" ht="19.95" customHeight="1">
      <c r="A40" s="23" t="s">
        <v>6166</v>
      </c>
      <c r="B40" s="20" t="s">
        <v>1259</v>
      </c>
      <c r="C40" s="21" t="s">
        <v>1223</v>
      </c>
      <c r="D40" s="21" t="s">
        <v>1233</v>
      </c>
      <c r="E40" s="24">
        <v>346.6</v>
      </c>
      <c r="F40" s="21" t="s">
        <v>1254</v>
      </c>
      <c r="G40" s="25">
        <v>292.27678947368418</v>
      </c>
      <c r="H40" s="25">
        <v>21.23</v>
      </c>
      <c r="I40" s="25">
        <v>0</v>
      </c>
      <c r="J40" s="26" t="s">
        <v>1617</v>
      </c>
      <c r="K40" s="403">
        <v>27.898324791095199</v>
      </c>
      <c r="L40" s="403">
        <v>28.1269711197777</v>
      </c>
      <c r="M40" s="403">
        <v>28.5348393291227</v>
      </c>
      <c r="N40" s="403">
        <v>29.222187648603299</v>
      </c>
      <c r="O40" s="403">
        <v>29.896915104866402</v>
      </c>
      <c r="P40" s="403">
        <v>30.3219088375239</v>
      </c>
      <c r="Q40" s="403">
        <v>30.523596916950599</v>
      </c>
      <c r="R40" s="403">
        <v>0.66359814527260896</v>
      </c>
      <c r="S40" s="27" t="s">
        <v>1238</v>
      </c>
      <c r="T40" s="28"/>
      <c r="U40" s="28"/>
      <c r="Y40" s="30"/>
      <c r="AC40" s="29"/>
      <c r="AE40" s="29"/>
      <c r="AF40" s="29"/>
      <c r="AG40" s="29"/>
      <c r="AH40" s="29"/>
      <c r="AI40" s="29"/>
    </row>
    <row r="41" spans="1:35" ht="19.95" customHeight="1">
      <c r="A41" s="23" t="s">
        <v>6167</v>
      </c>
      <c r="B41" s="20" t="s">
        <v>1259</v>
      </c>
      <c r="C41" s="21" t="s">
        <v>1223</v>
      </c>
      <c r="D41" s="21" t="s">
        <v>1233</v>
      </c>
      <c r="E41" s="24">
        <v>346.6</v>
      </c>
      <c r="F41" s="21" t="s">
        <v>1254</v>
      </c>
      <c r="G41" s="25">
        <v>292.27678947368418</v>
      </c>
      <c r="H41" s="25">
        <v>21.740000000000002</v>
      </c>
      <c r="I41" s="25">
        <v>0</v>
      </c>
      <c r="J41" s="21" t="s">
        <v>1214</v>
      </c>
      <c r="K41" s="403">
        <v>26.044758850368002</v>
      </c>
      <c r="L41" s="403">
        <v>26.2165824014753</v>
      </c>
      <c r="M41" s="403">
        <v>26.555355507921998</v>
      </c>
      <c r="N41" s="403">
        <v>27.1282706472903</v>
      </c>
      <c r="O41" s="403">
        <v>27.717382273342398</v>
      </c>
      <c r="P41" s="403">
        <v>28.039229163352701</v>
      </c>
      <c r="Q41" s="403">
        <v>28.197377429508599</v>
      </c>
      <c r="R41" s="403">
        <v>0.552903447343425</v>
      </c>
      <c r="S41" s="27" t="s">
        <v>1238</v>
      </c>
      <c r="T41" s="28"/>
      <c r="U41" s="28"/>
      <c r="Y41" s="30"/>
      <c r="AC41" s="29"/>
      <c r="AE41" s="29"/>
      <c r="AF41" s="29"/>
      <c r="AG41" s="29"/>
      <c r="AH41" s="29"/>
      <c r="AI41" s="29"/>
    </row>
    <row r="42" spans="1:35" ht="19.95" customHeight="1">
      <c r="A42" s="23" t="s">
        <v>6168</v>
      </c>
      <c r="B42" s="20" t="s">
        <v>1260</v>
      </c>
      <c r="C42" s="21" t="s">
        <v>1223</v>
      </c>
      <c r="D42" s="21" t="s">
        <v>1233</v>
      </c>
      <c r="E42" s="24">
        <v>340</v>
      </c>
      <c r="F42" s="21" t="s">
        <v>1254</v>
      </c>
      <c r="G42" s="25">
        <v>293.22684210526313</v>
      </c>
      <c r="H42" s="25">
        <v>21.533333333333335</v>
      </c>
      <c r="I42" s="25">
        <v>0</v>
      </c>
      <c r="J42" s="21" t="s">
        <v>1214</v>
      </c>
      <c r="K42" s="403">
        <v>26.7642833621778</v>
      </c>
      <c r="L42" s="403">
        <v>26.958927197312299</v>
      </c>
      <c r="M42" s="403">
        <v>27.354916245133701</v>
      </c>
      <c r="N42" s="403">
        <v>27.970637818648601</v>
      </c>
      <c r="O42" s="403">
        <v>28.595681951717701</v>
      </c>
      <c r="P42" s="403">
        <v>28.9745392430594</v>
      </c>
      <c r="Q42" s="403">
        <v>29.157810114795399</v>
      </c>
      <c r="R42" s="403">
        <v>0.60656522572952198</v>
      </c>
      <c r="S42" s="27" t="s">
        <v>1242</v>
      </c>
      <c r="T42" s="28"/>
      <c r="U42" s="28"/>
      <c r="Y42" s="30"/>
      <c r="AC42" s="29"/>
      <c r="AE42" s="29"/>
      <c r="AF42" s="29"/>
      <c r="AG42" s="29"/>
      <c r="AH42" s="29"/>
      <c r="AI42" s="29"/>
    </row>
    <row r="43" spans="1:35" ht="19.95" customHeight="1">
      <c r="A43" s="23" t="s">
        <v>6169</v>
      </c>
      <c r="B43" s="20" t="s">
        <v>1260</v>
      </c>
      <c r="C43" s="21" t="s">
        <v>1223</v>
      </c>
      <c r="D43" s="21" t="s">
        <v>1203</v>
      </c>
      <c r="E43" s="24">
        <v>340</v>
      </c>
      <c r="F43" s="21" t="s">
        <v>1254</v>
      </c>
      <c r="G43" s="159">
        <v>293.22684210526313</v>
      </c>
      <c r="H43" s="159">
        <v>21.706666666666667</v>
      </c>
      <c r="I43" s="25">
        <v>0</v>
      </c>
      <c r="J43" s="26" t="s">
        <v>1617</v>
      </c>
      <c r="K43" s="403">
        <v>26.031299193076801</v>
      </c>
      <c r="L43" s="403">
        <v>26.209842268972199</v>
      </c>
      <c r="M43" s="403">
        <v>26.5378450788943</v>
      </c>
      <c r="N43" s="403">
        <v>27.124128089587401</v>
      </c>
      <c r="O43" s="403">
        <v>27.703098546607801</v>
      </c>
      <c r="P43" s="403">
        <v>28.029828882680501</v>
      </c>
      <c r="Q43" s="403">
        <v>28.224048611530002</v>
      </c>
      <c r="R43" s="403">
        <v>0.558946138885001</v>
      </c>
      <c r="S43" s="27" t="s">
        <v>1238</v>
      </c>
      <c r="T43" s="28"/>
      <c r="U43" s="28"/>
      <c r="Y43" s="30"/>
      <c r="AC43" s="29"/>
      <c r="AE43" s="29"/>
      <c r="AF43" s="29"/>
      <c r="AG43" s="29"/>
      <c r="AH43" s="29"/>
      <c r="AI43" s="29"/>
    </row>
    <row r="44" spans="1:35" ht="19.95" customHeight="1">
      <c r="A44" s="23" t="s">
        <v>6170</v>
      </c>
      <c r="B44" s="20" t="s">
        <v>1261</v>
      </c>
      <c r="C44" s="21" t="s">
        <v>1223</v>
      </c>
      <c r="D44" s="21" t="s">
        <v>1233</v>
      </c>
      <c r="E44" s="24">
        <v>338.6</v>
      </c>
      <c r="F44" s="21" t="s">
        <v>1254</v>
      </c>
      <c r="G44" s="25">
        <v>293.4283684210526</v>
      </c>
      <c r="H44" s="25">
        <v>21.78</v>
      </c>
      <c r="I44" s="25">
        <v>0</v>
      </c>
      <c r="J44" s="26" t="s">
        <v>1617</v>
      </c>
      <c r="K44" s="403">
        <v>25.641788001031301</v>
      </c>
      <c r="L44" s="403">
        <v>25.797524305842298</v>
      </c>
      <c r="M44" s="403">
        <v>26.140365708838701</v>
      </c>
      <c r="N44" s="403">
        <v>26.706048711220902</v>
      </c>
      <c r="O44" s="403">
        <v>27.2627938609279</v>
      </c>
      <c r="P44" s="403">
        <v>27.581147480335101</v>
      </c>
      <c r="Q44" s="403">
        <v>27.758995619501601</v>
      </c>
      <c r="R44" s="403">
        <v>0.53935130990499502</v>
      </c>
      <c r="S44" s="27" t="s">
        <v>1210</v>
      </c>
      <c r="T44" s="28"/>
      <c r="U44" s="28"/>
      <c r="Y44" s="30"/>
      <c r="AC44" s="29"/>
      <c r="AE44" s="29"/>
      <c r="AF44" s="29"/>
      <c r="AG44" s="29"/>
      <c r="AH44" s="29"/>
      <c r="AI44" s="29"/>
    </row>
    <row r="45" spans="1:35" ht="19.95" customHeight="1">
      <c r="A45" s="23" t="s">
        <v>6171</v>
      </c>
      <c r="B45" s="20" t="s">
        <v>1262</v>
      </c>
      <c r="C45" s="21" t="s">
        <v>1202</v>
      </c>
      <c r="D45" s="21" t="s">
        <v>1233</v>
      </c>
      <c r="E45" s="24">
        <v>337.8</v>
      </c>
      <c r="F45" s="21" t="s">
        <v>1254</v>
      </c>
      <c r="G45" s="25">
        <v>293.54352631578945</v>
      </c>
      <c r="H45" s="25">
        <v>22.07</v>
      </c>
      <c r="I45" s="25">
        <v>0</v>
      </c>
      <c r="J45" s="26" t="s">
        <v>1621</v>
      </c>
      <c r="K45" s="403">
        <v>24.4894497512526</v>
      </c>
      <c r="L45" s="403">
        <v>24.636153996176301</v>
      </c>
      <c r="M45" s="403">
        <v>24.940954195606601</v>
      </c>
      <c r="N45" s="403">
        <v>25.431692607119398</v>
      </c>
      <c r="O45" s="403">
        <v>25.9286051910209</v>
      </c>
      <c r="P45" s="403">
        <v>26.213524736253401</v>
      </c>
      <c r="Q45" s="403">
        <v>26.371507469489899</v>
      </c>
      <c r="R45" s="403">
        <v>0.47725458424376699</v>
      </c>
      <c r="S45" s="27" t="s">
        <v>1238</v>
      </c>
      <c r="T45" s="28"/>
      <c r="U45" s="28"/>
      <c r="Y45" s="30"/>
      <c r="AC45" s="29"/>
      <c r="AE45" s="29"/>
      <c r="AF45" s="29"/>
      <c r="AG45" s="29"/>
      <c r="AH45" s="29"/>
      <c r="AI45" s="29"/>
    </row>
    <row r="46" spans="1:35" ht="19.95" customHeight="1">
      <c r="A46" s="23" t="s">
        <v>6172</v>
      </c>
      <c r="B46" s="20" t="s">
        <v>1263</v>
      </c>
      <c r="C46" s="21" t="s">
        <v>1223</v>
      </c>
      <c r="D46" s="21" t="s">
        <v>1233</v>
      </c>
      <c r="E46" s="24">
        <v>336</v>
      </c>
      <c r="F46" s="21" t="s">
        <v>1254</v>
      </c>
      <c r="G46" s="25">
        <v>293.80263157894734</v>
      </c>
      <c r="H46" s="25">
        <v>21.596666666666668</v>
      </c>
      <c r="I46" s="25">
        <v>0</v>
      </c>
      <c r="J46" s="26" t="s">
        <v>1617</v>
      </c>
      <c r="K46" s="403">
        <v>26.390622216494702</v>
      </c>
      <c r="L46" s="403">
        <v>26.5921381158774</v>
      </c>
      <c r="M46" s="403">
        <v>26.9510626848516</v>
      </c>
      <c r="N46" s="403">
        <v>27.5500198459108</v>
      </c>
      <c r="O46" s="403">
        <v>28.149091991491002</v>
      </c>
      <c r="P46" s="403">
        <v>28.518529276134799</v>
      </c>
      <c r="Q46" s="403">
        <v>28.6950562167006</v>
      </c>
      <c r="R46" s="403">
        <v>0.58457022958517302</v>
      </c>
      <c r="S46" s="27" t="s">
        <v>1238</v>
      </c>
      <c r="T46" s="28"/>
      <c r="U46" s="28"/>
      <c r="Y46" s="30"/>
      <c r="AC46" s="29"/>
      <c r="AE46" s="29"/>
      <c r="AF46" s="29"/>
      <c r="AG46" s="29"/>
      <c r="AH46" s="29"/>
      <c r="AI46" s="29"/>
    </row>
    <row r="47" spans="1:35" ht="19.95" customHeight="1">
      <c r="A47" s="23" t="s">
        <v>6173</v>
      </c>
      <c r="B47" s="20" t="s">
        <v>1264</v>
      </c>
      <c r="C47" s="21" t="s">
        <v>1223</v>
      </c>
      <c r="D47" s="21" t="s">
        <v>1233</v>
      </c>
      <c r="E47" s="24">
        <v>334</v>
      </c>
      <c r="F47" s="21" t="s">
        <v>1254</v>
      </c>
      <c r="G47" s="25">
        <v>294.09052631578948</v>
      </c>
      <c r="H47" s="25">
        <v>21.94</v>
      </c>
      <c r="I47" s="25">
        <v>0.5</v>
      </c>
      <c r="J47" s="26" t="s">
        <v>1617</v>
      </c>
      <c r="K47" s="403">
        <v>27.170331650519099</v>
      </c>
      <c r="L47" s="403">
        <v>27.3653408868959</v>
      </c>
      <c r="M47" s="403">
        <v>27.746114767695701</v>
      </c>
      <c r="N47" s="403">
        <v>28.395382404762</v>
      </c>
      <c r="O47" s="403">
        <v>29.039529272739401</v>
      </c>
      <c r="P47" s="403">
        <v>29.413008525481398</v>
      </c>
      <c r="Q47" s="403">
        <v>29.610162625098699</v>
      </c>
      <c r="R47" s="403">
        <v>0.62496138975216797</v>
      </c>
      <c r="S47" s="27" t="s">
        <v>1238</v>
      </c>
      <c r="T47" s="28"/>
      <c r="U47" s="28"/>
      <c r="Y47" s="30"/>
      <c r="AC47" s="29"/>
      <c r="AE47" s="29"/>
      <c r="AF47" s="29"/>
      <c r="AG47" s="29"/>
      <c r="AH47" s="29"/>
      <c r="AI47" s="29"/>
    </row>
    <row r="48" spans="1:35" ht="19.95" customHeight="1">
      <c r="A48" s="23" t="s">
        <v>6174</v>
      </c>
      <c r="B48" s="20" t="s">
        <v>1265</v>
      </c>
      <c r="C48" s="21" t="s">
        <v>1223</v>
      </c>
      <c r="D48" s="21" t="s">
        <v>1233</v>
      </c>
      <c r="E48" s="24">
        <v>330.8</v>
      </c>
      <c r="F48" s="21" t="s">
        <v>1254</v>
      </c>
      <c r="G48" s="25">
        <v>294.55115789473683</v>
      </c>
      <c r="H48" s="25">
        <v>21.095000000000002</v>
      </c>
      <c r="I48" s="25">
        <v>0.5</v>
      </c>
      <c r="J48" s="26" t="s">
        <v>1617</v>
      </c>
      <c r="K48" s="403">
        <v>30.205075555913599</v>
      </c>
      <c r="L48" s="403">
        <v>30.4911985951722</v>
      </c>
      <c r="M48" s="403">
        <v>30.9604921747558</v>
      </c>
      <c r="N48" s="403">
        <v>31.772607572578099</v>
      </c>
      <c r="O48" s="403">
        <v>32.568037882768401</v>
      </c>
      <c r="P48" s="403">
        <v>33.056612590941697</v>
      </c>
      <c r="Q48" s="403">
        <v>33.287250965295399</v>
      </c>
      <c r="R48" s="403">
        <v>0.77696702161021303</v>
      </c>
      <c r="S48" s="27" t="s">
        <v>1238</v>
      </c>
      <c r="T48" s="28"/>
      <c r="U48" s="28"/>
      <c r="Y48" s="30"/>
      <c r="AC48" s="29"/>
      <c r="AE48" s="29"/>
      <c r="AF48" s="29"/>
      <c r="AG48" s="29"/>
      <c r="AH48" s="29"/>
      <c r="AI48" s="29"/>
    </row>
    <row r="49" spans="1:35" ht="19.95" customHeight="1">
      <c r="A49" s="23" t="s">
        <v>6175</v>
      </c>
      <c r="B49" s="20" t="s">
        <v>1266</v>
      </c>
      <c r="C49" s="21" t="s">
        <v>1223</v>
      </c>
      <c r="D49" s="21" t="s">
        <v>1233</v>
      </c>
      <c r="E49" s="24">
        <v>330.6</v>
      </c>
      <c r="F49" s="21" t="s">
        <v>1254</v>
      </c>
      <c r="G49" s="25">
        <v>294.57994736842102</v>
      </c>
      <c r="H49" s="25">
        <v>21.39</v>
      </c>
      <c r="I49" s="25">
        <v>0.5</v>
      </c>
      <c r="J49" s="26" t="s">
        <v>1617</v>
      </c>
      <c r="K49" s="403">
        <v>29.0884445467651</v>
      </c>
      <c r="L49" s="403">
        <v>29.3057982492736</v>
      </c>
      <c r="M49" s="403">
        <v>29.756574596997702</v>
      </c>
      <c r="N49" s="403">
        <v>30.504044470581398</v>
      </c>
      <c r="O49" s="403">
        <v>31.2571161744584</v>
      </c>
      <c r="P49" s="403">
        <v>31.6882996554546</v>
      </c>
      <c r="Q49" s="403">
        <v>31.914845246004798</v>
      </c>
      <c r="R49" s="403">
        <v>0.72260654334149299</v>
      </c>
      <c r="S49" s="27" t="s">
        <v>1238</v>
      </c>
      <c r="T49" s="28"/>
      <c r="U49" s="28"/>
      <c r="Y49" s="30"/>
      <c r="AC49" s="29"/>
      <c r="AE49" s="29"/>
      <c r="AF49" s="29"/>
      <c r="AG49" s="29"/>
      <c r="AH49" s="29"/>
      <c r="AI49" s="29"/>
    </row>
    <row r="50" spans="1:35" ht="19.95" customHeight="1">
      <c r="A50" s="23" t="s">
        <v>6176</v>
      </c>
      <c r="B50" s="20" t="s">
        <v>1267</v>
      </c>
      <c r="C50" s="21" t="s">
        <v>1223</v>
      </c>
      <c r="D50" s="21" t="s">
        <v>1233</v>
      </c>
      <c r="E50" s="24">
        <v>328.2</v>
      </c>
      <c r="F50" s="21" t="s">
        <v>1254</v>
      </c>
      <c r="G50" s="159">
        <v>294.92542105263158</v>
      </c>
      <c r="H50" s="159">
        <v>19.426666666666666</v>
      </c>
      <c r="I50" s="25">
        <v>0.5</v>
      </c>
      <c r="J50" s="26" t="s">
        <v>1617</v>
      </c>
      <c r="K50" s="403">
        <v>36.714449972531703</v>
      </c>
      <c r="L50" s="403">
        <v>37.096245313980702</v>
      </c>
      <c r="M50" s="403">
        <v>37.776526669174899</v>
      </c>
      <c r="N50" s="403">
        <v>38.919696428938103</v>
      </c>
      <c r="O50" s="403">
        <v>40.065925415096501</v>
      </c>
      <c r="P50" s="403">
        <v>40.7583620023956</v>
      </c>
      <c r="Q50" s="403">
        <v>41.127333587841598</v>
      </c>
      <c r="R50" s="403">
        <v>1.11522783944744</v>
      </c>
      <c r="S50" s="27" t="s">
        <v>1238</v>
      </c>
      <c r="T50" s="28"/>
      <c r="U50" s="28"/>
      <c r="Y50" s="30"/>
      <c r="AC50" s="29"/>
      <c r="AE50" s="29"/>
      <c r="AF50" s="29"/>
      <c r="AG50" s="29"/>
      <c r="AH50" s="29"/>
      <c r="AI50" s="29"/>
    </row>
    <row r="51" spans="1:35" ht="19.95" customHeight="1">
      <c r="A51" s="23" t="s">
        <v>6177</v>
      </c>
      <c r="B51" s="20" t="s">
        <v>1268</v>
      </c>
      <c r="C51" s="21" t="s">
        <v>1223</v>
      </c>
      <c r="D51" s="21" t="s">
        <v>1203</v>
      </c>
      <c r="E51" s="24">
        <v>323</v>
      </c>
      <c r="F51" s="21" t="s">
        <v>1269</v>
      </c>
      <c r="G51" s="25">
        <v>295.61589743589741</v>
      </c>
      <c r="H51" s="25">
        <v>21.484999999999999</v>
      </c>
      <c r="I51" s="25">
        <v>0.5</v>
      </c>
      <c r="J51" s="26" t="s">
        <v>1617</v>
      </c>
      <c r="K51" s="403">
        <v>28.7092964262804</v>
      </c>
      <c r="L51" s="403">
        <v>28.9244016945831</v>
      </c>
      <c r="M51" s="403">
        <v>29.3624239690559</v>
      </c>
      <c r="N51" s="403">
        <v>30.087105680313702</v>
      </c>
      <c r="O51" s="403">
        <v>30.805875568087899</v>
      </c>
      <c r="P51" s="403">
        <v>31.241740328763701</v>
      </c>
      <c r="Q51" s="403">
        <v>31.491314481557801</v>
      </c>
      <c r="R51" s="403">
        <v>0.70082990184341798</v>
      </c>
      <c r="S51" s="27" t="s">
        <v>1238</v>
      </c>
      <c r="T51" s="28"/>
      <c r="U51" s="28"/>
      <c r="Y51" s="30"/>
      <c r="AC51" s="29"/>
      <c r="AE51" s="29"/>
      <c r="AF51" s="29"/>
      <c r="AG51" s="29"/>
      <c r="AH51" s="29"/>
      <c r="AI51" s="29"/>
    </row>
    <row r="52" spans="1:35" ht="19.95" customHeight="1">
      <c r="A52" s="23" t="s">
        <v>6178</v>
      </c>
      <c r="B52" s="20" t="s">
        <v>1270</v>
      </c>
      <c r="C52" s="21" t="s">
        <v>1223</v>
      </c>
      <c r="D52" s="21" t="s">
        <v>1233</v>
      </c>
      <c r="E52" s="24">
        <v>318.7</v>
      </c>
      <c r="F52" s="21" t="s">
        <v>1269</v>
      </c>
      <c r="G52" s="25">
        <v>295.9852564102564</v>
      </c>
      <c r="H52" s="25">
        <v>21.66</v>
      </c>
      <c r="I52" s="25">
        <v>0.5</v>
      </c>
      <c r="J52" s="26" t="s">
        <v>1622</v>
      </c>
      <c r="K52" s="403">
        <v>27.9180049752249</v>
      </c>
      <c r="L52" s="403">
        <v>28.137192136867501</v>
      </c>
      <c r="M52" s="403">
        <v>28.5444383036915</v>
      </c>
      <c r="N52" s="403">
        <v>29.228916061686</v>
      </c>
      <c r="O52" s="403">
        <v>29.915661584580398</v>
      </c>
      <c r="P52" s="403">
        <v>30.325962938899899</v>
      </c>
      <c r="Q52" s="403">
        <v>30.5242871255548</v>
      </c>
      <c r="R52" s="403">
        <v>0.66140895803538002</v>
      </c>
      <c r="S52" s="27" t="s">
        <v>1238</v>
      </c>
      <c r="T52" s="28"/>
      <c r="U52" s="28"/>
      <c r="Y52" s="30"/>
      <c r="AC52" s="29"/>
      <c r="AE52" s="29"/>
      <c r="AF52" s="29"/>
      <c r="AG52" s="29"/>
      <c r="AH52" s="29"/>
      <c r="AI52" s="29"/>
    </row>
    <row r="53" spans="1:35" ht="19.95" customHeight="1">
      <c r="A53" s="23" t="s">
        <v>6179</v>
      </c>
      <c r="B53" s="20" t="s">
        <v>1271</v>
      </c>
      <c r="C53" s="21" t="s">
        <v>1223</v>
      </c>
      <c r="D53" s="21" t="s">
        <v>1233</v>
      </c>
      <c r="E53" s="24">
        <v>315.60000000000002</v>
      </c>
      <c r="F53" s="21" t="s">
        <v>1269</v>
      </c>
      <c r="G53" s="25">
        <v>296.25153846153842</v>
      </c>
      <c r="H53" s="25">
        <v>21.37</v>
      </c>
      <c r="I53" s="25">
        <v>0.5</v>
      </c>
      <c r="J53" s="26" t="s">
        <v>1622</v>
      </c>
      <c r="K53" s="403">
        <v>29.095332348309501</v>
      </c>
      <c r="L53" s="403">
        <v>29.3170714963404</v>
      </c>
      <c r="M53" s="403">
        <v>29.771113201590499</v>
      </c>
      <c r="N53" s="403">
        <v>30.514672482401998</v>
      </c>
      <c r="O53" s="403">
        <v>31.264315769939198</v>
      </c>
      <c r="P53" s="403">
        <v>31.707917330941999</v>
      </c>
      <c r="Q53" s="403">
        <v>31.907942576810498</v>
      </c>
      <c r="R53" s="403">
        <v>0.72447978389261602</v>
      </c>
      <c r="S53" s="27" t="s">
        <v>1238</v>
      </c>
      <c r="T53" s="28"/>
      <c r="U53" s="28"/>
      <c r="Y53" s="30"/>
      <c r="AC53" s="29"/>
      <c r="AE53" s="29"/>
      <c r="AF53" s="29"/>
      <c r="AG53" s="29"/>
      <c r="AH53" s="29"/>
      <c r="AI53" s="29"/>
    </row>
    <row r="54" spans="1:35" ht="19.95" customHeight="1">
      <c r="A54" s="23" t="s">
        <v>6180</v>
      </c>
      <c r="B54" s="20" t="s">
        <v>1272</v>
      </c>
      <c r="C54" s="21" t="s">
        <v>1223</v>
      </c>
      <c r="D54" s="21" t="s">
        <v>1233</v>
      </c>
      <c r="E54" s="24">
        <v>315</v>
      </c>
      <c r="F54" s="21" t="s">
        <v>1269</v>
      </c>
      <c r="G54" s="25">
        <v>296.3030769230769</v>
      </c>
      <c r="H54" s="25">
        <v>21.366666666666667</v>
      </c>
      <c r="I54" s="25">
        <v>0.5</v>
      </c>
      <c r="J54" s="26" t="s">
        <v>1622</v>
      </c>
      <c r="K54" s="403">
        <v>29.112055289634501</v>
      </c>
      <c r="L54" s="403">
        <v>29.3080153250101</v>
      </c>
      <c r="M54" s="403">
        <v>29.7508746921058</v>
      </c>
      <c r="N54" s="403">
        <v>30.497403744246299</v>
      </c>
      <c r="O54" s="403">
        <v>31.249608878034199</v>
      </c>
      <c r="P54" s="403">
        <v>31.674928490863699</v>
      </c>
      <c r="Q54" s="403">
        <v>31.891272216195699</v>
      </c>
      <c r="R54" s="403">
        <v>0.71979557446432096</v>
      </c>
      <c r="S54" s="27" t="s">
        <v>1238</v>
      </c>
      <c r="T54" s="28"/>
      <c r="U54" s="28"/>
      <c r="Y54" s="30"/>
      <c r="AC54" s="29"/>
      <c r="AE54" s="29"/>
      <c r="AF54" s="29"/>
      <c r="AG54" s="29"/>
      <c r="AH54" s="29"/>
      <c r="AI54" s="29"/>
    </row>
    <row r="55" spans="1:35" ht="19.95" customHeight="1">
      <c r="A55" s="23" t="s">
        <v>6181</v>
      </c>
      <c r="B55" s="20" t="s">
        <v>1273</v>
      </c>
      <c r="C55" s="21" t="s">
        <v>1223</v>
      </c>
      <c r="D55" s="21" t="s">
        <v>1233</v>
      </c>
      <c r="E55" s="24">
        <v>313</v>
      </c>
      <c r="F55" s="21" t="s">
        <v>1269</v>
      </c>
      <c r="G55" s="25">
        <v>296.47487179487177</v>
      </c>
      <c r="H55" s="25">
        <v>20.3</v>
      </c>
      <c r="I55" s="25">
        <v>0.5</v>
      </c>
      <c r="J55" s="26" t="s">
        <v>1622</v>
      </c>
      <c r="K55" s="403">
        <v>33.325259030113003</v>
      </c>
      <c r="L55" s="403">
        <v>33.601519280014401</v>
      </c>
      <c r="M55" s="403">
        <v>34.172120176886402</v>
      </c>
      <c r="N55" s="403">
        <v>35.145198047243603</v>
      </c>
      <c r="O55" s="403">
        <v>36.110395864577299</v>
      </c>
      <c r="P55" s="403">
        <v>36.670953761787601</v>
      </c>
      <c r="Q55" s="403">
        <v>36.9936915651204</v>
      </c>
      <c r="R55" s="403">
        <v>0.93663965335582</v>
      </c>
      <c r="S55" s="27" t="s">
        <v>1238</v>
      </c>
      <c r="T55" s="28"/>
      <c r="U55" s="28"/>
      <c r="Y55" s="30"/>
      <c r="AC55" s="29"/>
      <c r="AE55" s="29"/>
      <c r="AF55" s="29"/>
      <c r="AG55" s="29"/>
      <c r="AH55" s="29"/>
      <c r="AI55" s="29"/>
    </row>
    <row r="56" spans="1:35" ht="19.95" customHeight="1">
      <c r="A56" s="23" t="s">
        <v>6182</v>
      </c>
      <c r="B56" s="20" t="s">
        <v>1274</v>
      </c>
      <c r="C56" s="21" t="s">
        <v>1223</v>
      </c>
      <c r="D56" s="21" t="s">
        <v>1233</v>
      </c>
      <c r="E56" s="24">
        <v>312.60000000000002</v>
      </c>
      <c r="F56" s="21" t="s">
        <v>1269</v>
      </c>
      <c r="G56" s="25">
        <v>296.50923076923073</v>
      </c>
      <c r="H56" s="25">
        <v>21.465000000000003</v>
      </c>
      <c r="I56" s="25">
        <v>0.5</v>
      </c>
      <c r="J56" s="26" t="s">
        <v>1623</v>
      </c>
      <c r="K56" s="403">
        <v>28.681570856256201</v>
      </c>
      <c r="L56" s="403">
        <v>28.914478138543501</v>
      </c>
      <c r="M56" s="403">
        <v>29.351924813602999</v>
      </c>
      <c r="N56" s="403">
        <v>30.082214056001199</v>
      </c>
      <c r="O56" s="403">
        <v>30.818535609196299</v>
      </c>
      <c r="P56" s="403">
        <v>31.234289548596099</v>
      </c>
      <c r="Q56" s="403">
        <v>31.4412784093679</v>
      </c>
      <c r="R56" s="403">
        <v>0.70573416192706195</v>
      </c>
      <c r="S56" s="27" t="s">
        <v>1238</v>
      </c>
      <c r="T56" s="28"/>
      <c r="U56" s="28"/>
      <c r="Y56" s="30"/>
      <c r="AC56" s="29"/>
      <c r="AE56" s="29"/>
      <c r="AF56" s="29"/>
      <c r="AG56" s="29"/>
      <c r="AH56" s="29"/>
      <c r="AI56" s="29"/>
    </row>
    <row r="57" spans="1:35" ht="19.95" customHeight="1">
      <c r="A57" s="23" t="s">
        <v>6183</v>
      </c>
      <c r="B57" s="20" t="s">
        <v>1275</v>
      </c>
      <c r="C57" s="21" t="s">
        <v>1223</v>
      </c>
      <c r="D57" s="21" t="s">
        <v>1219</v>
      </c>
      <c r="E57" s="24">
        <v>310</v>
      </c>
      <c r="F57" s="21" t="s">
        <v>1269</v>
      </c>
      <c r="G57" s="25">
        <v>296.73256410256408</v>
      </c>
      <c r="H57" s="25">
        <v>21.330000000000002</v>
      </c>
      <c r="I57" s="25">
        <v>0.5</v>
      </c>
      <c r="J57" s="26" t="s">
        <v>1624</v>
      </c>
      <c r="K57" s="403">
        <v>29.484006070369901</v>
      </c>
      <c r="L57" s="403">
        <v>29.689662151336599</v>
      </c>
      <c r="M57" s="403">
        <v>30.131174738651701</v>
      </c>
      <c r="N57" s="403">
        <v>30.9191553228166</v>
      </c>
      <c r="O57" s="403">
        <v>31.686000017478399</v>
      </c>
      <c r="P57" s="403">
        <v>32.139710993267798</v>
      </c>
      <c r="Q57" s="403">
        <v>32.361745255076698</v>
      </c>
      <c r="R57" s="403">
        <v>0.74216637764409299</v>
      </c>
      <c r="S57" s="27" t="s">
        <v>1238</v>
      </c>
      <c r="T57" s="28"/>
      <c r="U57" s="28"/>
      <c r="Y57" s="30"/>
      <c r="AC57" s="29"/>
      <c r="AE57" s="29"/>
      <c r="AF57" s="29"/>
      <c r="AG57" s="29"/>
      <c r="AH57" s="29"/>
      <c r="AI57" s="29"/>
    </row>
    <row r="58" spans="1:35" ht="19.95" customHeight="1">
      <c r="A58" s="23" t="s">
        <v>6184</v>
      </c>
      <c r="B58" s="20" t="s">
        <v>1276</v>
      </c>
      <c r="C58" s="21" t="s">
        <v>1223</v>
      </c>
      <c r="D58" s="21" t="s">
        <v>1219</v>
      </c>
      <c r="E58" s="24">
        <v>308</v>
      </c>
      <c r="F58" s="21" t="s">
        <v>1269</v>
      </c>
      <c r="G58" s="25">
        <v>296.90435897435896</v>
      </c>
      <c r="H58" s="25">
        <v>21.254999999999999</v>
      </c>
      <c r="I58" s="25">
        <v>0.5</v>
      </c>
      <c r="J58" s="26" t="s">
        <v>1622</v>
      </c>
      <c r="K58" s="403">
        <v>29.4623456331312</v>
      </c>
      <c r="L58" s="403">
        <v>29.706525087196699</v>
      </c>
      <c r="M58" s="403">
        <v>30.159940572935799</v>
      </c>
      <c r="N58" s="403">
        <v>30.925675866940399</v>
      </c>
      <c r="O58" s="403">
        <v>31.6871858149118</v>
      </c>
      <c r="P58" s="403">
        <v>32.124318929685998</v>
      </c>
      <c r="Q58" s="403">
        <v>32.361509430100803</v>
      </c>
      <c r="R58" s="403">
        <v>0.73514206372068203</v>
      </c>
      <c r="S58" s="27" t="s">
        <v>1238</v>
      </c>
      <c r="T58" s="28"/>
      <c r="U58" s="28"/>
      <c r="Y58" s="30"/>
      <c r="AC58" s="29"/>
      <c r="AE58" s="29"/>
      <c r="AF58" s="29"/>
      <c r="AG58" s="29"/>
      <c r="AH58" s="29"/>
      <c r="AI58" s="29"/>
    </row>
    <row r="59" spans="1:35" ht="19.95" customHeight="1">
      <c r="A59" s="23" t="s">
        <v>6185</v>
      </c>
      <c r="B59" s="20" t="s">
        <v>1277</v>
      </c>
      <c r="C59" s="21" t="s">
        <v>1223</v>
      </c>
      <c r="D59" s="21" t="s">
        <v>1233</v>
      </c>
      <c r="E59" s="24">
        <v>307.8</v>
      </c>
      <c r="F59" s="21" t="s">
        <v>1269</v>
      </c>
      <c r="G59" s="25">
        <v>296.92153846153843</v>
      </c>
      <c r="H59" s="25">
        <v>21.91</v>
      </c>
      <c r="I59" s="25">
        <v>0.5</v>
      </c>
      <c r="J59" s="26" t="s">
        <v>1622</v>
      </c>
      <c r="K59" s="403">
        <v>27.172933630992301</v>
      </c>
      <c r="L59" s="403">
        <v>27.3655986561105</v>
      </c>
      <c r="M59" s="403">
        <v>27.749996525833001</v>
      </c>
      <c r="N59" s="403">
        <v>28.3946771867347</v>
      </c>
      <c r="O59" s="403">
        <v>29.039795278965801</v>
      </c>
      <c r="P59" s="403">
        <v>29.408463309843299</v>
      </c>
      <c r="Q59" s="403">
        <v>29.618541495851701</v>
      </c>
      <c r="R59" s="403">
        <v>0.62362084652578398</v>
      </c>
      <c r="S59" s="27" t="s">
        <v>1238</v>
      </c>
      <c r="T59" s="28"/>
      <c r="U59" s="28"/>
      <c r="Y59" s="30"/>
      <c r="AC59" s="29"/>
      <c r="AE59" s="29"/>
      <c r="AF59" s="29"/>
      <c r="AG59" s="29"/>
      <c r="AH59" s="29"/>
      <c r="AI59" s="29"/>
    </row>
    <row r="60" spans="1:35" ht="19.95" customHeight="1">
      <c r="A60" s="23" t="s">
        <v>6186</v>
      </c>
      <c r="B60" s="20" t="s">
        <v>1278</v>
      </c>
      <c r="C60" s="21" t="s">
        <v>1202</v>
      </c>
      <c r="D60" s="21" t="s">
        <v>1233</v>
      </c>
      <c r="E60" s="24">
        <v>302.5</v>
      </c>
      <c r="F60" s="21" t="s">
        <v>1269</v>
      </c>
      <c r="G60" s="25">
        <v>297.37679487179486</v>
      </c>
      <c r="H60" s="25">
        <v>22.113333333333333</v>
      </c>
      <c r="I60" s="25">
        <v>0.5</v>
      </c>
      <c r="J60" s="26" t="s">
        <v>1625</v>
      </c>
      <c r="K60" s="403">
        <v>26.391348849610502</v>
      </c>
      <c r="L60" s="403">
        <v>26.579033488755002</v>
      </c>
      <c r="M60" s="403">
        <v>26.947074347822301</v>
      </c>
      <c r="N60" s="403">
        <v>27.551488860339099</v>
      </c>
      <c r="O60" s="403">
        <v>28.163406513793301</v>
      </c>
      <c r="P60" s="403">
        <v>28.514894445306702</v>
      </c>
      <c r="Q60" s="403">
        <v>28.692388311751099</v>
      </c>
      <c r="R60" s="403">
        <v>0.58630057647776201</v>
      </c>
      <c r="S60" s="27" t="s">
        <v>1242</v>
      </c>
      <c r="T60" s="28"/>
      <c r="U60" s="28"/>
      <c r="Y60" s="30"/>
      <c r="AC60" s="29"/>
      <c r="AE60" s="29"/>
      <c r="AF60" s="29"/>
      <c r="AG60" s="29"/>
      <c r="AH60" s="29"/>
      <c r="AI60" s="29"/>
    </row>
    <row r="61" spans="1:35" ht="19.95" customHeight="1">
      <c r="A61" s="23" t="s">
        <v>6187</v>
      </c>
      <c r="B61" s="20" t="s">
        <v>1279</v>
      </c>
      <c r="C61" s="21" t="s">
        <v>1223</v>
      </c>
      <c r="D61" s="21" t="s">
        <v>1233</v>
      </c>
      <c r="E61" s="24">
        <v>302.3</v>
      </c>
      <c r="F61" s="21" t="s">
        <v>1269</v>
      </c>
      <c r="G61" s="25">
        <v>297.39397435897433</v>
      </c>
      <c r="H61" s="25">
        <v>21.560000000000002</v>
      </c>
      <c r="I61" s="25">
        <v>0.5</v>
      </c>
      <c r="J61" s="26" t="s">
        <v>1623</v>
      </c>
      <c r="K61" s="403">
        <v>28.332756188028402</v>
      </c>
      <c r="L61" s="403">
        <v>28.543211322365099</v>
      </c>
      <c r="M61" s="403">
        <v>28.957979293591698</v>
      </c>
      <c r="N61" s="403">
        <v>29.6607899181849</v>
      </c>
      <c r="O61" s="403">
        <v>30.368667028266799</v>
      </c>
      <c r="P61" s="403">
        <v>30.770464009467599</v>
      </c>
      <c r="Q61" s="403">
        <v>30.963767757932001</v>
      </c>
      <c r="R61" s="403">
        <v>0.67654175168027997</v>
      </c>
      <c r="S61" s="27" t="s">
        <v>1238</v>
      </c>
      <c r="T61" s="28"/>
      <c r="U61" s="28"/>
      <c r="Y61" s="30"/>
      <c r="AC61" s="29"/>
      <c r="AE61" s="29"/>
      <c r="AF61" s="29"/>
      <c r="AG61" s="29"/>
      <c r="AH61" s="29"/>
      <c r="AI61" s="29"/>
    </row>
    <row r="62" spans="1:35" ht="19.95" customHeight="1">
      <c r="A62" s="23" t="s">
        <v>6188</v>
      </c>
      <c r="B62" s="20" t="s">
        <v>1280</v>
      </c>
      <c r="C62" s="21" t="s">
        <v>1223</v>
      </c>
      <c r="D62" s="21" t="s">
        <v>1219</v>
      </c>
      <c r="E62" s="24">
        <v>299.7</v>
      </c>
      <c r="F62" s="21" t="s">
        <v>1269</v>
      </c>
      <c r="G62" s="25">
        <v>297.61730769230769</v>
      </c>
      <c r="H62" s="25">
        <v>22.04</v>
      </c>
      <c r="I62" s="25">
        <v>0.5</v>
      </c>
      <c r="J62" s="26" t="s">
        <v>1623</v>
      </c>
      <c r="K62" s="403">
        <v>26.800035910023201</v>
      </c>
      <c r="L62" s="403">
        <v>26.988239727519499</v>
      </c>
      <c r="M62" s="403">
        <v>27.3409847846773</v>
      </c>
      <c r="N62" s="403">
        <v>27.9687661032896</v>
      </c>
      <c r="O62" s="403">
        <v>28.587779407575301</v>
      </c>
      <c r="P62" s="403">
        <v>28.9523796650378</v>
      </c>
      <c r="Q62" s="403">
        <v>29.138841013557499</v>
      </c>
      <c r="R62" s="403">
        <v>0.60005051411669796</v>
      </c>
      <c r="S62" s="27" t="s">
        <v>1238</v>
      </c>
      <c r="T62" s="28"/>
      <c r="U62" s="28"/>
      <c r="Y62" s="30"/>
      <c r="AC62" s="29"/>
      <c r="AE62" s="29"/>
      <c r="AF62" s="29"/>
      <c r="AG62" s="29"/>
      <c r="AH62" s="29"/>
      <c r="AI62" s="29"/>
    </row>
    <row r="63" spans="1:35" ht="19.95" customHeight="1">
      <c r="A63" s="23" t="s">
        <v>6189</v>
      </c>
      <c r="B63" s="20" t="s">
        <v>1281</v>
      </c>
      <c r="C63" s="21" t="s">
        <v>1223</v>
      </c>
      <c r="D63" s="21" t="s">
        <v>1233</v>
      </c>
      <c r="E63" s="24">
        <v>294.60000000000002</v>
      </c>
      <c r="F63" s="21" t="s">
        <v>1269</v>
      </c>
      <c r="G63" s="25">
        <v>298.05538461538458</v>
      </c>
      <c r="H63" s="25">
        <v>21.19</v>
      </c>
      <c r="I63" s="25">
        <v>0.5</v>
      </c>
      <c r="J63" s="26" t="s">
        <v>1623</v>
      </c>
      <c r="K63" s="403">
        <v>29.849992940189601</v>
      </c>
      <c r="L63" s="403">
        <v>30.102940422635999</v>
      </c>
      <c r="M63" s="403">
        <v>30.558793313501901</v>
      </c>
      <c r="N63" s="403">
        <v>31.3425982065311</v>
      </c>
      <c r="O63" s="403">
        <v>32.118315065717198</v>
      </c>
      <c r="P63" s="403">
        <v>32.6045088823928</v>
      </c>
      <c r="Q63" s="403">
        <v>32.863339301734698</v>
      </c>
      <c r="R63" s="403">
        <v>0.76008849413076196</v>
      </c>
      <c r="S63" s="27" t="s">
        <v>1238</v>
      </c>
      <c r="T63" s="28"/>
      <c r="U63" s="28"/>
      <c r="Y63" s="30"/>
      <c r="AC63" s="29"/>
      <c r="AE63" s="29"/>
      <c r="AF63" s="29"/>
      <c r="AG63" s="29"/>
      <c r="AH63" s="29"/>
      <c r="AI63" s="29"/>
    </row>
    <row r="64" spans="1:35" ht="19.95" customHeight="1">
      <c r="A64" s="23" t="s">
        <v>6190</v>
      </c>
      <c r="B64" s="20" t="s">
        <v>1282</v>
      </c>
      <c r="C64" s="21" t="s">
        <v>1223</v>
      </c>
      <c r="D64" s="21" t="s">
        <v>1233</v>
      </c>
      <c r="E64" s="24">
        <v>292.89999999999998</v>
      </c>
      <c r="F64" s="21" t="s">
        <v>1269</v>
      </c>
      <c r="G64" s="25">
        <v>298.20141025641027</v>
      </c>
      <c r="H64" s="25">
        <v>21.643333333333338</v>
      </c>
      <c r="I64" s="25">
        <v>0.5</v>
      </c>
      <c r="J64" s="26" t="s">
        <v>1623</v>
      </c>
      <c r="K64" s="403">
        <v>28.3180610734107</v>
      </c>
      <c r="L64" s="403">
        <v>28.553635551674599</v>
      </c>
      <c r="M64" s="403">
        <v>28.965544746955398</v>
      </c>
      <c r="N64" s="403">
        <v>29.6624830291662</v>
      </c>
      <c r="O64" s="403">
        <v>30.3620963298855</v>
      </c>
      <c r="P64" s="403">
        <v>30.798305252235799</v>
      </c>
      <c r="Q64" s="403">
        <v>30.999047603425399</v>
      </c>
      <c r="R64" s="403">
        <v>0.67961047147522302</v>
      </c>
      <c r="S64" s="27" t="s">
        <v>1238</v>
      </c>
      <c r="T64" s="28"/>
      <c r="U64" s="28"/>
      <c r="Y64" s="30"/>
      <c r="AC64" s="29"/>
      <c r="AE64" s="29"/>
      <c r="AF64" s="29"/>
      <c r="AG64" s="29"/>
      <c r="AH64" s="29"/>
      <c r="AI64" s="29"/>
    </row>
    <row r="65" spans="1:35" ht="19.95" customHeight="1">
      <c r="A65" s="23" t="s">
        <v>6191</v>
      </c>
      <c r="B65" s="20" t="s">
        <v>1283</v>
      </c>
      <c r="C65" s="21" t="s">
        <v>1223</v>
      </c>
      <c r="D65" s="21" t="s">
        <v>1233</v>
      </c>
      <c r="E65" s="24">
        <v>288.5</v>
      </c>
      <c r="F65" s="21" t="s">
        <v>1269</v>
      </c>
      <c r="G65" s="25">
        <v>298.57935897435897</v>
      </c>
      <c r="H65" s="25">
        <v>21.03</v>
      </c>
      <c r="I65" s="25">
        <v>0.5</v>
      </c>
      <c r="J65" s="26" t="s">
        <v>1623</v>
      </c>
      <c r="K65" s="403">
        <v>30.605297512225999</v>
      </c>
      <c r="L65" s="403">
        <v>30.880908618715502</v>
      </c>
      <c r="M65" s="403">
        <v>31.336367457950299</v>
      </c>
      <c r="N65" s="403">
        <v>32.198673918425499</v>
      </c>
      <c r="O65" s="403">
        <v>33.046977870678397</v>
      </c>
      <c r="P65" s="403">
        <v>33.513914801063201</v>
      </c>
      <c r="Q65" s="403">
        <v>33.773785923440101</v>
      </c>
      <c r="R65" s="403">
        <v>0.81201842569972704</v>
      </c>
      <c r="S65" s="27" t="s">
        <v>1238</v>
      </c>
      <c r="T65" s="28"/>
      <c r="U65" s="28"/>
      <c r="Y65" s="30"/>
      <c r="AC65" s="29"/>
      <c r="AE65" s="29"/>
      <c r="AF65" s="29"/>
      <c r="AG65" s="29"/>
      <c r="AH65" s="29"/>
      <c r="AI65" s="29"/>
    </row>
    <row r="66" spans="1:35" ht="19.95" customHeight="1">
      <c r="A66" s="23" t="s">
        <v>6192</v>
      </c>
      <c r="B66" s="20" t="s">
        <v>1284</v>
      </c>
      <c r="C66" s="21" t="s">
        <v>1223</v>
      </c>
      <c r="D66" s="21" t="s">
        <v>1219</v>
      </c>
      <c r="E66" s="24">
        <v>286</v>
      </c>
      <c r="F66" s="21" t="s">
        <v>1269</v>
      </c>
      <c r="G66" s="25">
        <v>298.79410256410256</v>
      </c>
      <c r="H66" s="25">
        <v>20.290000000000003</v>
      </c>
      <c r="I66" s="25">
        <v>0.5</v>
      </c>
      <c r="J66" s="26" t="s">
        <v>1623</v>
      </c>
      <c r="K66" s="403">
        <v>33.292417872283799</v>
      </c>
      <c r="L66" s="403">
        <v>33.595684272053603</v>
      </c>
      <c r="M66" s="403">
        <v>34.149915104886801</v>
      </c>
      <c r="N66" s="403">
        <v>35.129128280837101</v>
      </c>
      <c r="O66" s="403">
        <v>36.099506051153803</v>
      </c>
      <c r="P66" s="403">
        <v>36.698848868147898</v>
      </c>
      <c r="Q66" s="403">
        <v>37.000183891021202</v>
      </c>
      <c r="R66" s="403">
        <v>0.94440624721184296</v>
      </c>
      <c r="S66" s="27" t="s">
        <v>1238</v>
      </c>
      <c r="T66" s="28"/>
      <c r="U66" s="28"/>
      <c r="Y66" s="30"/>
      <c r="AC66" s="29"/>
      <c r="AE66" s="29"/>
      <c r="AF66" s="29"/>
      <c r="AG66" s="29"/>
      <c r="AH66" s="29"/>
      <c r="AI66" s="29"/>
    </row>
    <row r="67" spans="1:35" ht="19.95" customHeight="1">
      <c r="A67" s="23" t="s">
        <v>6193</v>
      </c>
      <c r="B67" s="20" t="s">
        <v>1285</v>
      </c>
      <c r="C67" s="21" t="s">
        <v>1223</v>
      </c>
      <c r="D67" s="21" t="s">
        <v>1233</v>
      </c>
      <c r="E67" s="24">
        <v>285.89999999999998</v>
      </c>
      <c r="F67" s="21" t="s">
        <v>1269</v>
      </c>
      <c r="G67" s="25">
        <v>298.80269230769233</v>
      </c>
      <c r="H67" s="25">
        <v>21.453333333333301</v>
      </c>
      <c r="I67" s="25">
        <v>0.5</v>
      </c>
      <c r="J67" s="26" t="s">
        <v>1623</v>
      </c>
      <c r="K67" s="403">
        <v>28.703595391718601</v>
      </c>
      <c r="L67" s="403">
        <v>28.900601380727601</v>
      </c>
      <c r="M67" s="403">
        <v>29.343768184172099</v>
      </c>
      <c r="N67" s="403">
        <v>30.068122093026901</v>
      </c>
      <c r="O67" s="403">
        <v>30.790608542803799</v>
      </c>
      <c r="P67" s="403">
        <v>31.208816683558499</v>
      </c>
      <c r="Q67" s="403">
        <v>31.442110887656899</v>
      </c>
      <c r="R67" s="403">
        <v>0.69870016237023402</v>
      </c>
      <c r="S67" s="27" t="s">
        <v>1238</v>
      </c>
      <c r="T67" s="28"/>
      <c r="U67" s="28"/>
      <c r="Y67" s="30"/>
      <c r="AC67" s="29"/>
      <c r="AE67" s="29"/>
      <c r="AF67" s="29"/>
      <c r="AG67" s="29"/>
      <c r="AH67" s="29"/>
      <c r="AI67" s="29"/>
    </row>
    <row r="68" spans="1:35" ht="19.95" customHeight="1">
      <c r="A68" s="23" t="s">
        <v>6194</v>
      </c>
      <c r="B68" s="20" t="s">
        <v>1286</v>
      </c>
      <c r="C68" s="21" t="s">
        <v>1223</v>
      </c>
      <c r="D68" s="21" t="s">
        <v>1233</v>
      </c>
      <c r="E68" s="24">
        <v>285.10000000000002</v>
      </c>
      <c r="F68" s="21" t="s">
        <v>1269</v>
      </c>
      <c r="G68" s="25">
        <v>298.87141025641023</v>
      </c>
      <c r="H68" s="25">
        <v>22</v>
      </c>
      <c r="I68" s="25">
        <v>0.5</v>
      </c>
      <c r="J68" s="26" t="s">
        <v>1623</v>
      </c>
      <c r="K68" s="403">
        <v>26.8111398542089</v>
      </c>
      <c r="L68" s="403">
        <v>26.9904124768066</v>
      </c>
      <c r="M68" s="403">
        <v>27.3494739248443</v>
      </c>
      <c r="N68" s="403">
        <v>27.967785993745501</v>
      </c>
      <c r="O68" s="403">
        <v>28.577428388402801</v>
      </c>
      <c r="P68" s="403">
        <v>28.980022820659801</v>
      </c>
      <c r="Q68" s="403">
        <v>29.161172742327999</v>
      </c>
      <c r="R68" s="403">
        <v>0.59816718629898802</v>
      </c>
      <c r="S68" s="27" t="s">
        <v>1238</v>
      </c>
      <c r="T68" s="28"/>
      <c r="U68" s="28"/>
      <c r="Y68" s="30"/>
      <c r="AC68" s="29"/>
      <c r="AE68" s="29"/>
      <c r="AF68" s="29"/>
      <c r="AG68" s="29"/>
      <c r="AH68" s="29"/>
      <c r="AI68" s="29"/>
    </row>
    <row r="69" spans="1:35" ht="19.95" customHeight="1">
      <c r="A69" s="23" t="s">
        <v>6195</v>
      </c>
      <c r="B69" s="21" t="s">
        <v>1287</v>
      </c>
      <c r="C69" s="21" t="s">
        <v>1223</v>
      </c>
      <c r="D69" s="21" t="s">
        <v>1233</v>
      </c>
      <c r="E69" s="24">
        <v>284.7</v>
      </c>
      <c r="F69" s="21" t="s">
        <v>1288</v>
      </c>
      <c r="G69" s="159">
        <v>298.95887755102035</v>
      </c>
      <c r="H69" s="159">
        <v>22.39289078749778</v>
      </c>
      <c r="I69" s="25">
        <v>0.5</v>
      </c>
      <c r="J69" s="26" t="s">
        <v>1626</v>
      </c>
      <c r="K69" s="403">
        <v>25.248031327488601</v>
      </c>
      <c r="L69" s="403">
        <v>25.420800066585599</v>
      </c>
      <c r="M69" s="403">
        <v>25.741538064977199</v>
      </c>
      <c r="N69" s="403">
        <v>26.2788348095368</v>
      </c>
      <c r="O69" s="403">
        <v>26.806961434532401</v>
      </c>
      <c r="P69" s="403">
        <v>27.1377226632742</v>
      </c>
      <c r="Q69" s="403">
        <v>27.315497698224299</v>
      </c>
      <c r="R69" s="403">
        <v>0.52021359130112599</v>
      </c>
      <c r="S69" s="27" t="s">
        <v>1238</v>
      </c>
      <c r="T69" s="28"/>
      <c r="U69" s="28"/>
      <c r="Y69" s="30"/>
      <c r="AC69" s="29"/>
      <c r="AE69" s="29"/>
      <c r="AF69" s="29"/>
      <c r="AG69" s="29"/>
      <c r="AH69" s="29"/>
      <c r="AI69" s="29"/>
    </row>
    <row r="70" spans="1:35" ht="19.95" customHeight="1">
      <c r="A70" s="23" t="s">
        <v>6196</v>
      </c>
      <c r="B70" s="20" t="s">
        <v>1289</v>
      </c>
      <c r="C70" s="21" t="s">
        <v>1223</v>
      </c>
      <c r="D70" s="21" t="s">
        <v>1233</v>
      </c>
      <c r="E70" s="24">
        <v>284.60000000000002</v>
      </c>
      <c r="F70" s="21" t="s">
        <v>1288</v>
      </c>
      <c r="G70" s="25">
        <v>298.97517006802718</v>
      </c>
      <c r="H70" s="25">
        <v>21.020000000000003</v>
      </c>
      <c r="I70" s="25">
        <v>0.5</v>
      </c>
      <c r="J70" s="26" t="s">
        <v>1623</v>
      </c>
      <c r="K70" s="403">
        <v>30.618663953230701</v>
      </c>
      <c r="L70" s="403">
        <v>30.885166543116298</v>
      </c>
      <c r="M70" s="403">
        <v>31.364591336976801</v>
      </c>
      <c r="N70" s="403">
        <v>32.188724198678301</v>
      </c>
      <c r="O70" s="403">
        <v>33.008593491114702</v>
      </c>
      <c r="P70" s="403">
        <v>33.477623979294698</v>
      </c>
      <c r="Q70" s="403">
        <v>33.745060089978402</v>
      </c>
      <c r="R70" s="403">
        <v>0.79118964561455696</v>
      </c>
      <c r="S70" s="27" t="s">
        <v>1238</v>
      </c>
      <c r="T70" s="28"/>
      <c r="U70" s="28"/>
      <c r="Y70" s="30"/>
      <c r="AC70" s="29"/>
      <c r="AE70" s="29"/>
      <c r="AF70" s="29"/>
      <c r="AG70" s="29"/>
      <c r="AH70" s="29"/>
      <c r="AI70" s="29"/>
    </row>
    <row r="71" spans="1:35" ht="19.95" customHeight="1">
      <c r="A71" s="23" t="s">
        <v>6197</v>
      </c>
      <c r="B71" s="20" t="s">
        <v>1290</v>
      </c>
      <c r="C71" s="21" t="s">
        <v>1223</v>
      </c>
      <c r="D71" s="21" t="s">
        <v>1233</v>
      </c>
      <c r="E71" s="24">
        <v>283</v>
      </c>
      <c r="F71" s="21" t="s">
        <v>1288</v>
      </c>
      <c r="G71" s="25">
        <v>299.23585034013604</v>
      </c>
      <c r="H71" s="25">
        <v>21.360000000000003</v>
      </c>
      <c r="I71" s="25">
        <v>0.5</v>
      </c>
      <c r="J71" s="26" t="s">
        <v>1623</v>
      </c>
      <c r="K71" s="403">
        <v>29.115846741545699</v>
      </c>
      <c r="L71" s="403">
        <v>29.319665079658801</v>
      </c>
      <c r="M71" s="403">
        <v>29.766526060421501</v>
      </c>
      <c r="N71" s="403">
        <v>30.503323196621601</v>
      </c>
      <c r="O71" s="403">
        <v>31.2528532376367</v>
      </c>
      <c r="P71" s="403">
        <v>31.6924673362135</v>
      </c>
      <c r="Q71" s="403">
        <v>31.901943629132901</v>
      </c>
      <c r="R71" s="403">
        <v>0.71795302416169704</v>
      </c>
      <c r="S71" s="27" t="s">
        <v>1238</v>
      </c>
      <c r="T71" s="28"/>
      <c r="U71" s="28"/>
      <c r="Y71" s="30"/>
      <c r="AC71" s="29"/>
      <c r="AE71" s="29"/>
      <c r="AF71" s="29"/>
      <c r="AG71" s="29"/>
      <c r="AH71" s="29"/>
      <c r="AI71" s="29"/>
    </row>
    <row r="72" spans="1:35" ht="19.95" customHeight="1">
      <c r="A72" s="23" t="s">
        <v>6198</v>
      </c>
      <c r="B72" s="21" t="s">
        <v>1291</v>
      </c>
      <c r="C72" s="21" t="s">
        <v>1223</v>
      </c>
      <c r="D72" s="21" t="s">
        <v>1233</v>
      </c>
      <c r="E72" s="24">
        <v>282.75</v>
      </c>
      <c r="F72" s="21" t="s">
        <v>1288</v>
      </c>
      <c r="G72" s="25">
        <v>299.27658163265301</v>
      </c>
      <c r="H72" s="25">
        <v>21.120307238860956</v>
      </c>
      <c r="I72" s="25">
        <v>0.5</v>
      </c>
      <c r="J72" s="26" t="s">
        <v>1627</v>
      </c>
      <c r="K72" s="403">
        <v>30.228879008652399</v>
      </c>
      <c r="L72" s="403">
        <v>30.4655608541932</v>
      </c>
      <c r="M72" s="403">
        <v>30.945845074917301</v>
      </c>
      <c r="N72" s="403">
        <v>31.7571248276357</v>
      </c>
      <c r="O72" s="403">
        <v>32.573393399279396</v>
      </c>
      <c r="P72" s="403">
        <v>33.027544239320001</v>
      </c>
      <c r="Q72" s="403">
        <v>33.276985414013403</v>
      </c>
      <c r="R72" s="403">
        <v>0.78023024764400395</v>
      </c>
      <c r="S72" s="27" t="s">
        <v>1238</v>
      </c>
      <c r="T72" s="28"/>
      <c r="U72" s="28"/>
      <c r="Y72" s="30"/>
      <c r="AC72" s="29"/>
      <c r="AE72" s="29"/>
      <c r="AF72" s="29"/>
      <c r="AG72" s="29"/>
      <c r="AH72" s="29"/>
      <c r="AI72" s="29"/>
    </row>
    <row r="73" spans="1:35" ht="19.95" customHeight="1">
      <c r="A73" s="23" t="s">
        <v>6199</v>
      </c>
      <c r="B73" s="21" t="s">
        <v>1292</v>
      </c>
      <c r="C73" s="21" t="s">
        <v>1223</v>
      </c>
      <c r="D73" s="21" t="s">
        <v>1233</v>
      </c>
      <c r="E73" s="24">
        <v>281.35000000000002</v>
      </c>
      <c r="F73" s="21" t="s">
        <v>1288</v>
      </c>
      <c r="G73" s="25">
        <v>299.50467687074826</v>
      </c>
      <c r="H73" s="25">
        <v>22.132320707376898</v>
      </c>
      <c r="I73" s="25">
        <v>0.5</v>
      </c>
      <c r="J73" s="26" t="s">
        <v>1627</v>
      </c>
      <c r="K73" s="403">
        <v>26.398957881457999</v>
      </c>
      <c r="L73" s="403">
        <v>26.575267956301801</v>
      </c>
      <c r="M73" s="403">
        <v>26.933388459428901</v>
      </c>
      <c r="N73" s="403">
        <v>27.543618550499101</v>
      </c>
      <c r="O73" s="403">
        <v>28.1363780002163</v>
      </c>
      <c r="P73" s="403">
        <v>28.499917952577899</v>
      </c>
      <c r="Q73" s="403">
        <v>28.663051351737199</v>
      </c>
      <c r="R73" s="403">
        <v>0.581818608832535</v>
      </c>
      <c r="S73" s="27" t="s">
        <v>1238</v>
      </c>
      <c r="T73" s="28"/>
      <c r="U73" s="28"/>
      <c r="Y73" s="30"/>
      <c r="AC73" s="29"/>
      <c r="AE73" s="29"/>
      <c r="AF73" s="29"/>
      <c r="AG73" s="29"/>
      <c r="AH73" s="29"/>
      <c r="AI73" s="29"/>
    </row>
    <row r="74" spans="1:35" ht="19.95" customHeight="1">
      <c r="A74" s="23" t="s">
        <v>6200</v>
      </c>
      <c r="B74" s="20" t="s">
        <v>1293</v>
      </c>
      <c r="C74" s="21" t="s">
        <v>1223</v>
      </c>
      <c r="D74" s="21" t="s">
        <v>1233</v>
      </c>
      <c r="E74" s="24">
        <v>281.2</v>
      </c>
      <c r="F74" s="21" t="s">
        <v>1288</v>
      </c>
      <c r="G74" s="25">
        <v>299.5291156462585</v>
      </c>
      <c r="H74" s="25">
        <v>20.880000000000003</v>
      </c>
      <c r="I74" s="25">
        <v>0.5</v>
      </c>
      <c r="J74" s="26" t="s">
        <v>1623</v>
      </c>
      <c r="K74" s="403">
        <v>30.988521965163301</v>
      </c>
      <c r="L74" s="403">
        <v>31.248522340788401</v>
      </c>
      <c r="M74" s="403">
        <v>31.740842422673801</v>
      </c>
      <c r="N74" s="403">
        <v>32.600171715331598</v>
      </c>
      <c r="O74" s="403">
        <v>33.4477014139677</v>
      </c>
      <c r="P74" s="403">
        <v>33.965245473409503</v>
      </c>
      <c r="Q74" s="403">
        <v>34.245670681501501</v>
      </c>
      <c r="R74" s="403">
        <v>0.82617192157007502</v>
      </c>
      <c r="S74" s="27" t="s">
        <v>1238</v>
      </c>
      <c r="T74" s="28"/>
      <c r="U74" s="28"/>
      <c r="Y74" s="30"/>
      <c r="AC74" s="29"/>
      <c r="AE74" s="29"/>
      <c r="AF74" s="29"/>
      <c r="AG74" s="29"/>
      <c r="AH74" s="29"/>
      <c r="AI74" s="29"/>
    </row>
    <row r="75" spans="1:35" ht="19.95" customHeight="1">
      <c r="A75" s="23" t="s">
        <v>6201</v>
      </c>
      <c r="B75" s="20" t="s">
        <v>1293</v>
      </c>
      <c r="C75" s="21" t="s">
        <v>1223</v>
      </c>
      <c r="D75" s="21" t="s">
        <v>1233</v>
      </c>
      <c r="E75" s="24">
        <v>281.2</v>
      </c>
      <c r="F75" s="21" t="s">
        <v>1288</v>
      </c>
      <c r="G75" s="25">
        <v>299.5291156462585</v>
      </c>
      <c r="H75" s="25">
        <v>20.630000000000003</v>
      </c>
      <c r="I75" s="25">
        <v>0.5</v>
      </c>
      <c r="J75" s="26" t="s">
        <v>1623</v>
      </c>
      <c r="K75" s="403">
        <v>32.166762351620797</v>
      </c>
      <c r="L75" s="403">
        <v>32.426888087515302</v>
      </c>
      <c r="M75" s="403">
        <v>32.947417191113601</v>
      </c>
      <c r="N75" s="403">
        <v>33.864629452787199</v>
      </c>
      <c r="O75" s="403">
        <v>34.783044382033097</v>
      </c>
      <c r="P75" s="403">
        <v>35.3126455408851</v>
      </c>
      <c r="Q75" s="403">
        <v>35.587478988802303</v>
      </c>
      <c r="R75" s="403">
        <v>0.88507365153454698</v>
      </c>
      <c r="S75" s="27" t="s">
        <v>1238</v>
      </c>
      <c r="T75" s="28"/>
      <c r="U75" s="28"/>
      <c r="Y75" s="30"/>
      <c r="AC75" s="29"/>
      <c r="AE75" s="29"/>
      <c r="AF75" s="29"/>
      <c r="AG75" s="29"/>
      <c r="AH75" s="29"/>
      <c r="AI75" s="29"/>
    </row>
    <row r="76" spans="1:35" ht="19.95" customHeight="1">
      <c r="A76" s="23" t="s">
        <v>6202</v>
      </c>
      <c r="B76" s="21" t="s">
        <v>1294</v>
      </c>
      <c r="C76" s="21" t="s">
        <v>1223</v>
      </c>
      <c r="D76" s="21" t="s">
        <v>1233</v>
      </c>
      <c r="E76" s="24">
        <v>280.5</v>
      </c>
      <c r="F76" s="21" t="s">
        <v>1288</v>
      </c>
      <c r="G76" s="25">
        <v>299.6431632653061</v>
      </c>
      <c r="H76" s="25">
        <v>21.823818939867362</v>
      </c>
      <c r="I76" s="25">
        <v>0.5</v>
      </c>
      <c r="J76" s="26" t="s">
        <v>1628</v>
      </c>
      <c r="K76" s="403">
        <v>27.567907807270601</v>
      </c>
      <c r="L76" s="403">
        <v>27.765997455625701</v>
      </c>
      <c r="M76" s="403">
        <v>28.1431962732618</v>
      </c>
      <c r="N76" s="403">
        <v>28.8048790330506</v>
      </c>
      <c r="O76" s="403">
        <v>29.460899553660202</v>
      </c>
      <c r="P76" s="403">
        <v>29.8791876995124</v>
      </c>
      <c r="Q76" s="403">
        <v>30.059919308558101</v>
      </c>
      <c r="R76" s="403">
        <v>0.63860779087216302</v>
      </c>
      <c r="S76" s="27" t="s">
        <v>1238</v>
      </c>
      <c r="T76" s="28"/>
      <c r="U76" s="28"/>
      <c r="Y76" s="30"/>
      <c r="AC76" s="29"/>
      <c r="AE76" s="29"/>
      <c r="AF76" s="29"/>
      <c r="AG76" s="29"/>
      <c r="AH76" s="29"/>
      <c r="AI76" s="29"/>
    </row>
    <row r="77" spans="1:35" ht="19.95" customHeight="1">
      <c r="A77" s="23" t="s">
        <v>6203</v>
      </c>
      <c r="B77" s="21" t="s">
        <v>1295</v>
      </c>
      <c r="C77" s="21" t="s">
        <v>1223</v>
      </c>
      <c r="D77" s="21" t="s">
        <v>1233</v>
      </c>
      <c r="E77" s="24">
        <v>279.5</v>
      </c>
      <c r="F77" s="21" t="s">
        <v>1288</v>
      </c>
      <c r="G77" s="25">
        <v>299.80608843537414</v>
      </c>
      <c r="H77" s="25">
        <v>21.509712717223991</v>
      </c>
      <c r="I77" s="25">
        <v>0.5</v>
      </c>
      <c r="J77" s="26" t="s">
        <v>1629</v>
      </c>
      <c r="K77" s="403">
        <v>28.682015863969799</v>
      </c>
      <c r="L77" s="403">
        <v>28.900588732247101</v>
      </c>
      <c r="M77" s="403">
        <v>29.353172870496198</v>
      </c>
      <c r="N77" s="403">
        <v>30.0705141672012</v>
      </c>
      <c r="O77" s="403">
        <v>30.7901454001079</v>
      </c>
      <c r="P77" s="403">
        <v>31.224077426250801</v>
      </c>
      <c r="Q77" s="403">
        <v>31.450501089574601</v>
      </c>
      <c r="R77" s="403">
        <v>0.70295704873297604</v>
      </c>
      <c r="S77" s="27" t="s">
        <v>1238</v>
      </c>
      <c r="T77" s="28"/>
      <c r="U77" s="28"/>
      <c r="Y77" s="30"/>
      <c r="AC77" s="29"/>
      <c r="AE77" s="29"/>
      <c r="AF77" s="29"/>
      <c r="AG77" s="29"/>
      <c r="AH77" s="29"/>
      <c r="AI77" s="29"/>
    </row>
    <row r="78" spans="1:35" ht="19.95" customHeight="1">
      <c r="A78" s="23" t="s">
        <v>6204</v>
      </c>
      <c r="B78" s="21" t="s">
        <v>1296</v>
      </c>
      <c r="C78" s="21" t="s">
        <v>1223</v>
      </c>
      <c r="D78" s="21" t="s">
        <v>1233</v>
      </c>
      <c r="E78" s="24">
        <v>278.5</v>
      </c>
      <c r="F78" s="21" t="s">
        <v>1288</v>
      </c>
      <c r="G78" s="25">
        <v>299.96901360544217</v>
      </c>
      <c r="H78" s="25">
        <v>22.167210133099523</v>
      </c>
      <c r="I78" s="25">
        <v>1</v>
      </c>
      <c r="J78" s="26" t="s">
        <v>1630</v>
      </c>
      <c r="K78" s="403">
        <v>27.948922589246301</v>
      </c>
      <c r="L78" s="403">
        <v>28.155634569254701</v>
      </c>
      <c r="M78" s="403">
        <v>28.555970058154902</v>
      </c>
      <c r="N78" s="403">
        <v>29.2297999927363</v>
      </c>
      <c r="O78" s="403">
        <v>29.910295134726201</v>
      </c>
      <c r="P78" s="403">
        <v>30.3268796325934</v>
      </c>
      <c r="Q78" s="403">
        <v>30.5441065427935</v>
      </c>
      <c r="R78" s="403">
        <v>0.65957339915345203</v>
      </c>
      <c r="S78" s="27" t="s">
        <v>1238</v>
      </c>
      <c r="T78" s="28"/>
      <c r="U78" s="28"/>
      <c r="Y78" s="30"/>
      <c r="AC78" s="29"/>
      <c r="AE78" s="29"/>
      <c r="AF78" s="29"/>
      <c r="AG78" s="29"/>
      <c r="AH78" s="29"/>
      <c r="AI78" s="29"/>
    </row>
    <row r="79" spans="1:35" ht="19.95" customHeight="1">
      <c r="A79" s="23" t="s">
        <v>6205</v>
      </c>
      <c r="B79" s="21" t="s">
        <v>1297</v>
      </c>
      <c r="C79" s="21" t="s">
        <v>1223</v>
      </c>
      <c r="D79" s="21" t="s">
        <v>1233</v>
      </c>
      <c r="E79" s="24">
        <v>277.5</v>
      </c>
      <c r="F79" s="21" t="s">
        <v>1288</v>
      </c>
      <c r="G79" s="25">
        <v>300.13193877551015</v>
      </c>
      <c r="H79" s="25">
        <v>21.759549689440998</v>
      </c>
      <c r="I79" s="25">
        <v>1</v>
      </c>
      <c r="J79" s="26" t="s">
        <v>1631</v>
      </c>
      <c r="K79" s="403">
        <v>29.444477672847899</v>
      </c>
      <c r="L79" s="403">
        <v>29.694736713599799</v>
      </c>
      <c r="M79" s="403">
        <v>30.148266087684298</v>
      </c>
      <c r="N79" s="403">
        <v>30.9060839112515</v>
      </c>
      <c r="O79" s="403">
        <v>31.673659604859498</v>
      </c>
      <c r="P79" s="403">
        <v>32.109988625453703</v>
      </c>
      <c r="Q79" s="403">
        <v>32.317727629158902</v>
      </c>
      <c r="R79" s="403">
        <v>0.73477691877020701</v>
      </c>
      <c r="S79" s="27" t="s">
        <v>1238</v>
      </c>
      <c r="T79" s="28"/>
      <c r="U79" s="28"/>
      <c r="Y79" s="30"/>
      <c r="AC79" s="29"/>
      <c r="AE79" s="29"/>
      <c r="AF79" s="29"/>
      <c r="AG79" s="29"/>
      <c r="AH79" s="29"/>
      <c r="AI79" s="29"/>
    </row>
    <row r="80" spans="1:35" ht="19.95" customHeight="1">
      <c r="A80" s="23" t="s">
        <v>6206</v>
      </c>
      <c r="B80" s="21" t="s">
        <v>1298</v>
      </c>
      <c r="C80" s="21" t="s">
        <v>1223</v>
      </c>
      <c r="D80" s="21" t="s">
        <v>1233</v>
      </c>
      <c r="E80" s="24">
        <v>274.3</v>
      </c>
      <c r="F80" s="21" t="s">
        <v>1288</v>
      </c>
      <c r="G80" s="25">
        <v>300.65329931972786</v>
      </c>
      <c r="H80" s="25">
        <v>21.587261146496814</v>
      </c>
      <c r="I80" s="25">
        <v>1</v>
      </c>
      <c r="J80" s="26" t="s">
        <v>1631</v>
      </c>
      <c r="K80" s="403">
        <v>30.2575151679514</v>
      </c>
      <c r="L80" s="403">
        <v>30.5033445155537</v>
      </c>
      <c r="M80" s="403">
        <v>30.976613584081601</v>
      </c>
      <c r="N80" s="403">
        <v>31.7764324471176</v>
      </c>
      <c r="O80" s="403">
        <v>32.570394394194203</v>
      </c>
      <c r="P80" s="403">
        <v>33.080629770081302</v>
      </c>
      <c r="Q80" s="403">
        <v>33.319763362874902</v>
      </c>
      <c r="R80" s="403">
        <v>0.78142409488958597</v>
      </c>
      <c r="S80" s="27" t="s">
        <v>1238</v>
      </c>
      <c r="T80" s="28"/>
      <c r="U80" s="28"/>
      <c r="Y80" s="30"/>
      <c r="AC80" s="29"/>
      <c r="AE80" s="29"/>
      <c r="AF80" s="29"/>
      <c r="AG80" s="29"/>
      <c r="AH80" s="29"/>
      <c r="AI80" s="29"/>
    </row>
    <row r="81" spans="1:35" ht="19.95" customHeight="1">
      <c r="A81" s="23" t="s">
        <v>6207</v>
      </c>
      <c r="B81" s="21" t="s">
        <v>1299</v>
      </c>
      <c r="C81" s="21" t="s">
        <v>1223</v>
      </c>
      <c r="D81" s="21" t="s">
        <v>1233</v>
      </c>
      <c r="E81" s="24">
        <v>273.75</v>
      </c>
      <c r="F81" s="21" t="s">
        <v>1288</v>
      </c>
      <c r="G81" s="25">
        <v>300.74290816326527</v>
      </c>
      <c r="H81" s="25">
        <v>21.708144534711273</v>
      </c>
      <c r="I81" s="25">
        <v>1</v>
      </c>
      <c r="J81" s="26" t="s">
        <v>1632</v>
      </c>
      <c r="K81" s="403">
        <v>29.854083709919198</v>
      </c>
      <c r="L81" s="403">
        <v>30.095982509540899</v>
      </c>
      <c r="M81" s="403">
        <v>30.546088102672702</v>
      </c>
      <c r="N81" s="403">
        <v>31.341595069936702</v>
      </c>
      <c r="O81" s="403">
        <v>32.1240374058968</v>
      </c>
      <c r="P81" s="403">
        <v>32.592128811103301</v>
      </c>
      <c r="Q81" s="403">
        <v>32.819841577700601</v>
      </c>
      <c r="R81" s="403">
        <v>0.76208449078168505</v>
      </c>
      <c r="S81" s="27" t="s">
        <v>1238</v>
      </c>
      <c r="T81" s="28"/>
      <c r="U81" s="28"/>
      <c r="Y81" s="30"/>
      <c r="AC81" s="29"/>
      <c r="AE81" s="29"/>
      <c r="AF81" s="29"/>
      <c r="AG81" s="29"/>
      <c r="AH81" s="29"/>
      <c r="AI81" s="29"/>
    </row>
    <row r="82" spans="1:35" ht="19.95" customHeight="1">
      <c r="A82" s="23" t="s">
        <v>6208</v>
      </c>
      <c r="B82" s="21" t="s">
        <v>1300</v>
      </c>
      <c r="C82" s="21" t="s">
        <v>1223</v>
      </c>
      <c r="D82" s="21" t="s">
        <v>1233</v>
      </c>
      <c r="E82" s="24">
        <v>269.5</v>
      </c>
      <c r="F82" s="21" t="s">
        <v>1288</v>
      </c>
      <c r="G82" s="25">
        <v>301.43534013605438</v>
      </c>
      <c r="H82" s="25">
        <v>22.134026657215074</v>
      </c>
      <c r="I82" s="25">
        <v>1</v>
      </c>
      <c r="J82" s="26" t="s">
        <v>1629</v>
      </c>
      <c r="K82" s="403">
        <v>28.335333284054201</v>
      </c>
      <c r="L82" s="403">
        <v>28.540166430699198</v>
      </c>
      <c r="M82" s="403">
        <v>28.962022766296101</v>
      </c>
      <c r="N82" s="403">
        <v>29.665329166327901</v>
      </c>
      <c r="O82" s="403">
        <v>30.363781946937699</v>
      </c>
      <c r="P82" s="403">
        <v>30.777753954069901</v>
      </c>
      <c r="Q82" s="403">
        <v>30.9940304014596</v>
      </c>
      <c r="R82" s="403">
        <v>0.67978360820263894</v>
      </c>
      <c r="S82" s="27" t="s">
        <v>1238</v>
      </c>
      <c r="T82" s="28"/>
      <c r="U82" s="28"/>
      <c r="Y82" s="30"/>
      <c r="AC82" s="29"/>
      <c r="AE82" s="29"/>
      <c r="AF82" s="29"/>
      <c r="AG82" s="29"/>
      <c r="AH82" s="29"/>
      <c r="AI82" s="29"/>
    </row>
    <row r="83" spans="1:35" ht="19.95" customHeight="1">
      <c r="A83" s="23" t="s">
        <v>6209</v>
      </c>
      <c r="B83" s="21" t="s">
        <v>1301</v>
      </c>
      <c r="C83" s="21" t="s">
        <v>1223</v>
      </c>
      <c r="D83" s="21" t="s">
        <v>1233</v>
      </c>
      <c r="E83" s="24">
        <v>268.10000000000002</v>
      </c>
      <c r="F83" s="21" t="s">
        <v>1288</v>
      </c>
      <c r="G83" s="25">
        <v>301.66343537414963</v>
      </c>
      <c r="H83" s="25">
        <v>22.321087186335063</v>
      </c>
      <c r="I83" s="25">
        <v>1</v>
      </c>
      <c r="J83" s="26" t="s">
        <v>1629</v>
      </c>
      <c r="K83" s="403">
        <v>27.555719458434801</v>
      </c>
      <c r="L83" s="403">
        <v>27.750817961822499</v>
      </c>
      <c r="M83" s="403">
        <v>28.150456661395399</v>
      </c>
      <c r="N83" s="403">
        <v>28.8208185259167</v>
      </c>
      <c r="O83" s="403">
        <v>29.489420480692701</v>
      </c>
      <c r="P83" s="403">
        <v>29.8898820660986</v>
      </c>
      <c r="Q83" s="403">
        <v>30.1016584604433</v>
      </c>
      <c r="R83" s="403">
        <v>0.64674264008286397</v>
      </c>
      <c r="S83" s="27" t="s">
        <v>1238</v>
      </c>
      <c r="T83" s="28"/>
      <c r="U83" s="28"/>
      <c r="Y83" s="30"/>
      <c r="AC83" s="29"/>
      <c r="AE83" s="29"/>
      <c r="AF83" s="29"/>
      <c r="AG83" s="29"/>
      <c r="AH83" s="29"/>
      <c r="AI83" s="29"/>
    </row>
    <row r="84" spans="1:35" ht="19.95" customHeight="1">
      <c r="A84" s="23" t="s">
        <v>6210</v>
      </c>
      <c r="B84" s="21" t="s">
        <v>1302</v>
      </c>
      <c r="C84" s="21" t="s">
        <v>1223</v>
      </c>
      <c r="D84" s="21" t="s">
        <v>1233</v>
      </c>
      <c r="E84" s="24">
        <v>268</v>
      </c>
      <c r="F84" s="21" t="s">
        <v>1288</v>
      </c>
      <c r="G84" s="159">
        <v>301.67972789115646</v>
      </c>
      <c r="H84" s="159">
        <v>22.410335500359093</v>
      </c>
      <c r="I84" s="25">
        <v>1</v>
      </c>
      <c r="J84" s="26" t="s">
        <v>1629</v>
      </c>
      <c r="K84" s="403">
        <v>27.170459753542801</v>
      </c>
      <c r="L84" s="403">
        <v>27.3489932222876</v>
      </c>
      <c r="M84" s="403">
        <v>27.740277949615098</v>
      </c>
      <c r="N84" s="403">
        <v>28.3885517601034</v>
      </c>
      <c r="O84" s="403">
        <v>29.035137849808699</v>
      </c>
      <c r="P84" s="403">
        <v>29.406662696712399</v>
      </c>
      <c r="Q84" s="403">
        <v>29.590626092827598</v>
      </c>
      <c r="R84" s="403">
        <v>0.62028369354883095</v>
      </c>
      <c r="S84" s="27" t="s">
        <v>1238</v>
      </c>
      <c r="T84" s="28"/>
      <c r="U84" s="28"/>
      <c r="Y84" s="30"/>
      <c r="AC84" s="29"/>
      <c r="AE84" s="29"/>
      <c r="AF84" s="29"/>
      <c r="AG84" s="29"/>
      <c r="AH84" s="29"/>
      <c r="AI84" s="29"/>
    </row>
    <row r="85" spans="1:35" ht="19.95" customHeight="1">
      <c r="A85" s="23" t="s">
        <v>6211</v>
      </c>
      <c r="B85" s="21" t="s">
        <v>1303</v>
      </c>
      <c r="C85" s="21" t="s">
        <v>1223</v>
      </c>
      <c r="D85" s="21" t="s">
        <v>1233</v>
      </c>
      <c r="E85" s="24">
        <v>266.83</v>
      </c>
      <c r="F85" s="21" t="s">
        <v>1288</v>
      </c>
      <c r="G85" s="25">
        <v>301.87035034013604</v>
      </c>
      <c r="H85" s="25">
        <v>22.601772592329731</v>
      </c>
      <c r="I85" s="25">
        <v>1</v>
      </c>
      <c r="J85" s="26" t="s">
        <v>1629</v>
      </c>
      <c r="K85" s="403">
        <v>26.446075602412499</v>
      </c>
      <c r="L85" s="403">
        <v>26.615124734266502</v>
      </c>
      <c r="M85" s="403">
        <v>26.948194322740299</v>
      </c>
      <c r="N85" s="403">
        <v>27.5532700520519</v>
      </c>
      <c r="O85" s="403">
        <v>28.1480192935303</v>
      </c>
      <c r="P85" s="403">
        <v>28.508913061185901</v>
      </c>
      <c r="Q85" s="403">
        <v>28.693016016798001</v>
      </c>
      <c r="R85" s="403">
        <v>0.57501884491961397</v>
      </c>
      <c r="S85" s="27" t="s">
        <v>1238</v>
      </c>
      <c r="T85" s="28"/>
      <c r="U85" s="28"/>
      <c r="Y85" s="30"/>
      <c r="AC85" s="29"/>
      <c r="AE85" s="29"/>
      <c r="AF85" s="29"/>
      <c r="AG85" s="29"/>
      <c r="AH85" s="29"/>
      <c r="AI85" s="29"/>
    </row>
    <row r="86" spans="1:35" ht="19.95" customHeight="1">
      <c r="A86" s="23" t="s">
        <v>6212</v>
      </c>
      <c r="B86" s="21" t="s">
        <v>1304</v>
      </c>
      <c r="C86" s="21" t="s">
        <v>1223</v>
      </c>
      <c r="D86" s="21" t="s">
        <v>1233</v>
      </c>
      <c r="E86" s="24">
        <v>263.3</v>
      </c>
      <c r="F86" s="21" t="s">
        <v>1288</v>
      </c>
      <c r="G86" s="25">
        <v>302.4454761904762</v>
      </c>
      <c r="H86" s="25">
        <v>22.494807532668606</v>
      </c>
      <c r="I86" s="25">
        <v>1</v>
      </c>
      <c r="J86" s="26" t="s">
        <v>1629</v>
      </c>
      <c r="K86" s="403">
        <v>26.772252814722901</v>
      </c>
      <c r="L86" s="403">
        <v>26.974249956234601</v>
      </c>
      <c r="M86" s="403">
        <v>27.342435551518498</v>
      </c>
      <c r="N86" s="403">
        <v>27.964604143928799</v>
      </c>
      <c r="O86" s="403">
        <v>28.578769368710201</v>
      </c>
      <c r="P86" s="403">
        <v>28.9268899886033</v>
      </c>
      <c r="Q86" s="403">
        <v>29.132325810291501</v>
      </c>
      <c r="R86" s="403">
        <v>0.59971830611414101</v>
      </c>
      <c r="S86" s="27" t="s">
        <v>1238</v>
      </c>
      <c r="T86" s="28"/>
      <c r="U86" s="28"/>
      <c r="Y86" s="30"/>
      <c r="AC86" s="29"/>
      <c r="AE86" s="29"/>
      <c r="AF86" s="29"/>
      <c r="AG86" s="29"/>
      <c r="AH86" s="29"/>
      <c r="AI86" s="29"/>
    </row>
    <row r="87" spans="1:35" ht="19.95" customHeight="1">
      <c r="A87" s="23" t="s">
        <v>6213</v>
      </c>
      <c r="B87" s="21" t="s">
        <v>1305</v>
      </c>
      <c r="C87" s="21" t="s">
        <v>1223</v>
      </c>
      <c r="D87" s="21" t="s">
        <v>1233</v>
      </c>
      <c r="E87" s="24">
        <v>260.64999999999998</v>
      </c>
      <c r="F87" s="21" t="s">
        <v>1288</v>
      </c>
      <c r="G87" s="25">
        <v>302.87722789115645</v>
      </c>
      <c r="H87" s="25">
        <v>22.016071428571436</v>
      </c>
      <c r="I87" s="25">
        <v>1</v>
      </c>
      <c r="J87" s="26" t="s">
        <v>1629</v>
      </c>
      <c r="K87" s="403">
        <v>28.6843248854309</v>
      </c>
      <c r="L87" s="403">
        <v>28.917651820930601</v>
      </c>
      <c r="M87" s="403">
        <v>29.341482086986101</v>
      </c>
      <c r="N87" s="403">
        <v>30.0842105944952</v>
      </c>
      <c r="O87" s="403">
        <v>30.8282580980927</v>
      </c>
      <c r="P87" s="403">
        <v>31.250519271337399</v>
      </c>
      <c r="Q87" s="403">
        <v>31.4644918879222</v>
      </c>
      <c r="R87" s="403">
        <v>0.71071786371088697</v>
      </c>
      <c r="S87" s="27" t="s">
        <v>1238</v>
      </c>
      <c r="T87" s="28"/>
      <c r="U87" s="28"/>
      <c r="Y87" s="30"/>
      <c r="AC87" s="29"/>
      <c r="AE87" s="29"/>
      <c r="AF87" s="29"/>
      <c r="AG87" s="29"/>
      <c r="AH87" s="29"/>
      <c r="AI87" s="29"/>
    </row>
    <row r="88" spans="1:35" ht="19.95" customHeight="1">
      <c r="A88" s="23" t="s">
        <v>6214</v>
      </c>
      <c r="B88" s="21" t="s">
        <v>1306</v>
      </c>
      <c r="C88" s="21" t="s">
        <v>1223</v>
      </c>
      <c r="D88" s="21" t="s">
        <v>1233</v>
      </c>
      <c r="E88" s="24">
        <v>257.7</v>
      </c>
      <c r="F88" s="21" t="s">
        <v>1288</v>
      </c>
      <c r="G88" s="25">
        <v>303.35785714285714</v>
      </c>
      <c r="H88" s="25">
        <v>22.14978486247891</v>
      </c>
      <c r="I88" s="25">
        <v>1</v>
      </c>
      <c r="J88" s="26" t="s">
        <v>1629</v>
      </c>
      <c r="K88" s="403">
        <v>28.3499622516639</v>
      </c>
      <c r="L88" s="403">
        <v>28.557004373153902</v>
      </c>
      <c r="M88" s="403">
        <v>28.961701701999399</v>
      </c>
      <c r="N88" s="403">
        <v>29.6739717504752</v>
      </c>
      <c r="O88" s="403">
        <v>30.387066697222501</v>
      </c>
      <c r="P88" s="403">
        <v>30.794657712763701</v>
      </c>
      <c r="Q88" s="403">
        <v>31.024565261441499</v>
      </c>
      <c r="R88" s="403">
        <v>0.68228098573089901</v>
      </c>
      <c r="S88" s="27" t="s">
        <v>1238</v>
      </c>
      <c r="T88" s="28"/>
      <c r="U88" s="28"/>
      <c r="Y88" s="30"/>
      <c r="AC88" s="29"/>
      <c r="AE88" s="29"/>
      <c r="AF88" s="29"/>
      <c r="AG88" s="29"/>
      <c r="AH88" s="29"/>
      <c r="AI88" s="29"/>
    </row>
    <row r="89" spans="1:35" ht="19.95" customHeight="1">
      <c r="A89" s="23" t="s">
        <v>6215</v>
      </c>
      <c r="B89" s="21" t="s">
        <v>1307</v>
      </c>
      <c r="C89" s="21" t="s">
        <v>1223</v>
      </c>
      <c r="D89" s="21" t="s">
        <v>1233</v>
      </c>
      <c r="E89" s="24">
        <v>256.7</v>
      </c>
      <c r="F89" s="21" t="s">
        <v>1288</v>
      </c>
      <c r="G89" s="25">
        <v>303.52078231292518</v>
      </c>
      <c r="H89" s="25">
        <v>22.408574519880979</v>
      </c>
      <c r="I89" s="25">
        <v>1</v>
      </c>
      <c r="J89" s="26" t="s">
        <v>1629</v>
      </c>
      <c r="K89" s="403">
        <v>27.173735894863601</v>
      </c>
      <c r="L89" s="403">
        <v>27.370466219309499</v>
      </c>
      <c r="M89" s="403">
        <v>27.7461308170639</v>
      </c>
      <c r="N89" s="403">
        <v>28.386982996366601</v>
      </c>
      <c r="O89" s="403">
        <v>29.033940556074899</v>
      </c>
      <c r="P89" s="403">
        <v>29.381456305521301</v>
      </c>
      <c r="Q89" s="403">
        <v>29.572860205282801</v>
      </c>
      <c r="R89" s="403">
        <v>0.61644317221653999</v>
      </c>
      <c r="S89" s="27" t="s">
        <v>1238</v>
      </c>
      <c r="T89" s="28"/>
      <c r="U89" s="28"/>
      <c r="Y89" s="30"/>
      <c r="AC89" s="29"/>
      <c r="AE89" s="29"/>
      <c r="AF89" s="29"/>
      <c r="AG89" s="29"/>
      <c r="AH89" s="29"/>
      <c r="AI89" s="29"/>
    </row>
    <row r="90" spans="1:35" ht="19.95" customHeight="1">
      <c r="A90" s="23" t="s">
        <v>6216</v>
      </c>
      <c r="B90" s="21" t="s">
        <v>1308</v>
      </c>
      <c r="C90" s="21" t="s">
        <v>1223</v>
      </c>
      <c r="D90" s="21" t="s">
        <v>1233</v>
      </c>
      <c r="E90" s="24">
        <v>255.9</v>
      </c>
      <c r="F90" s="21" t="s">
        <v>1288</v>
      </c>
      <c r="G90" s="25">
        <v>303.65112244897961</v>
      </c>
      <c r="H90" s="25">
        <v>21.577135463098401</v>
      </c>
      <c r="I90" s="25">
        <v>1</v>
      </c>
      <c r="J90" s="26" t="s">
        <v>1629</v>
      </c>
      <c r="K90" s="403">
        <v>30.267355370661999</v>
      </c>
      <c r="L90" s="403">
        <v>30.5080157943164</v>
      </c>
      <c r="M90" s="403">
        <v>30.9828835661651</v>
      </c>
      <c r="N90" s="403">
        <v>31.780248730429399</v>
      </c>
      <c r="O90" s="403">
        <v>32.575703803286203</v>
      </c>
      <c r="P90" s="403">
        <v>33.0403763292477</v>
      </c>
      <c r="Q90" s="403">
        <v>33.329231767166704</v>
      </c>
      <c r="R90" s="403">
        <v>0.77387439385664403</v>
      </c>
      <c r="S90" s="27" t="s">
        <v>1238</v>
      </c>
      <c r="T90" s="28"/>
      <c r="U90" s="28"/>
      <c r="Y90" s="30"/>
      <c r="AC90" s="29"/>
      <c r="AE90" s="29"/>
      <c r="AF90" s="29"/>
      <c r="AG90" s="29"/>
      <c r="AH90" s="29"/>
      <c r="AI90" s="29"/>
    </row>
    <row r="91" spans="1:35" ht="19.95" customHeight="1">
      <c r="A91" s="23" t="s">
        <v>6217</v>
      </c>
      <c r="B91" s="21" t="s">
        <v>1309</v>
      </c>
      <c r="C91" s="21" t="s">
        <v>1223</v>
      </c>
      <c r="D91" s="21" t="s">
        <v>1233</v>
      </c>
      <c r="E91" s="24">
        <v>254</v>
      </c>
      <c r="F91" s="21" t="s">
        <v>1310</v>
      </c>
      <c r="G91" s="25">
        <v>303.95171355498724</v>
      </c>
      <c r="H91" s="25">
        <v>22.806546820499054</v>
      </c>
      <c r="I91" s="25">
        <v>1</v>
      </c>
      <c r="J91" s="26" t="s">
        <v>1629</v>
      </c>
      <c r="K91" s="403">
        <v>25.639878748271901</v>
      </c>
      <c r="L91" s="403">
        <v>25.8153134853744</v>
      </c>
      <c r="M91" s="403">
        <v>26.1548044554273</v>
      </c>
      <c r="N91" s="403">
        <v>26.709016493628798</v>
      </c>
      <c r="O91" s="403">
        <v>27.262279371146199</v>
      </c>
      <c r="P91" s="403">
        <v>27.592426695725599</v>
      </c>
      <c r="Q91" s="403">
        <v>27.7376988295381</v>
      </c>
      <c r="R91" s="403">
        <v>0.53695279293333498</v>
      </c>
      <c r="S91" s="27" t="s">
        <v>1238</v>
      </c>
      <c r="T91" s="28"/>
      <c r="U91" s="28"/>
      <c r="Y91" s="30"/>
      <c r="AC91" s="29"/>
      <c r="AE91" s="29"/>
      <c r="AF91" s="29"/>
      <c r="AG91" s="29"/>
      <c r="AH91" s="29"/>
      <c r="AI91" s="29"/>
    </row>
    <row r="92" spans="1:35" ht="19.95" customHeight="1">
      <c r="A92" s="23" t="s">
        <v>6218</v>
      </c>
      <c r="B92" s="21" t="s">
        <v>1311</v>
      </c>
      <c r="C92" s="21" t="s">
        <v>1223</v>
      </c>
      <c r="D92" s="21" t="s">
        <v>1233</v>
      </c>
      <c r="E92" s="24">
        <v>252.7</v>
      </c>
      <c r="F92" s="21" t="s">
        <v>1310</v>
      </c>
      <c r="G92" s="25">
        <v>304.17248081841433</v>
      </c>
      <c r="H92" s="25">
        <v>22.482924386579878</v>
      </c>
      <c r="I92" s="25">
        <v>1</v>
      </c>
      <c r="J92" s="26" t="s">
        <v>1629</v>
      </c>
      <c r="K92" s="403">
        <v>26.821864890549701</v>
      </c>
      <c r="L92" s="403">
        <v>26.998673471573301</v>
      </c>
      <c r="M92" s="403">
        <v>27.3521969458386</v>
      </c>
      <c r="N92" s="403">
        <v>27.9749165035525</v>
      </c>
      <c r="O92" s="403">
        <v>28.602700575747299</v>
      </c>
      <c r="P92" s="403">
        <v>28.950979634138299</v>
      </c>
      <c r="Q92" s="403">
        <v>29.149017382044399</v>
      </c>
      <c r="R92" s="403">
        <v>0.59586373476864196</v>
      </c>
      <c r="S92" s="27" t="s">
        <v>1238</v>
      </c>
      <c r="T92" s="28"/>
      <c r="U92" s="28"/>
      <c r="Y92" s="30"/>
      <c r="AC92" s="29"/>
      <c r="AE92" s="29"/>
      <c r="AF92" s="29"/>
      <c r="AG92" s="29"/>
      <c r="AH92" s="29"/>
      <c r="AI92" s="29"/>
    </row>
    <row r="93" spans="1:35" ht="19.95" customHeight="1">
      <c r="A93" s="23" t="s">
        <v>6219</v>
      </c>
      <c r="B93" s="21" t="s">
        <v>1312</v>
      </c>
      <c r="C93" s="21" t="s">
        <v>1223</v>
      </c>
      <c r="D93" s="21" t="s">
        <v>1233</v>
      </c>
      <c r="E93" s="24">
        <v>251.7</v>
      </c>
      <c r="F93" s="21" t="s">
        <v>1310</v>
      </c>
      <c r="G93" s="25">
        <v>304.34230179028134</v>
      </c>
      <c r="H93" s="25">
        <v>22.048136645962739</v>
      </c>
      <c r="I93" s="25">
        <v>1</v>
      </c>
      <c r="J93" s="26" t="s">
        <v>1629</v>
      </c>
      <c r="K93" s="403">
        <v>28.728691279462499</v>
      </c>
      <c r="L93" s="403">
        <v>28.935999395497898</v>
      </c>
      <c r="M93" s="403">
        <v>29.358633040270199</v>
      </c>
      <c r="N93" s="403">
        <v>30.085516669244299</v>
      </c>
      <c r="O93" s="403">
        <v>30.805742564431998</v>
      </c>
      <c r="P93" s="403">
        <v>31.229856157251302</v>
      </c>
      <c r="Q93" s="403">
        <v>31.445489454460098</v>
      </c>
      <c r="R93" s="403">
        <v>0.69757664294510702</v>
      </c>
      <c r="S93" s="27" t="s">
        <v>1238</v>
      </c>
      <c r="T93" s="28"/>
      <c r="U93" s="28"/>
      <c r="Y93" s="30"/>
      <c r="AC93" s="29"/>
      <c r="AE93" s="29"/>
      <c r="AF93" s="29"/>
      <c r="AG93" s="29"/>
      <c r="AH93" s="29"/>
      <c r="AI93" s="29"/>
    </row>
    <row r="94" spans="1:35" ht="19.95" customHeight="1">
      <c r="A94" s="23" t="s">
        <v>6220</v>
      </c>
      <c r="B94" s="21" t="s">
        <v>1313</v>
      </c>
      <c r="C94" s="21" t="s">
        <v>1223</v>
      </c>
      <c r="D94" s="21" t="s">
        <v>1233</v>
      </c>
      <c r="E94" s="24">
        <v>250</v>
      </c>
      <c r="F94" s="21" t="s">
        <v>1310</v>
      </c>
      <c r="G94" s="25">
        <v>304.63099744245523</v>
      </c>
      <c r="H94" s="25">
        <v>22.286345258628693</v>
      </c>
      <c r="I94" s="25">
        <v>1</v>
      </c>
      <c r="J94" s="26" t="s">
        <v>1633</v>
      </c>
      <c r="K94" s="403">
        <v>27.560820632377201</v>
      </c>
      <c r="L94" s="403">
        <v>27.766815620153501</v>
      </c>
      <c r="M94" s="403">
        <v>28.1598928534194</v>
      </c>
      <c r="N94" s="403">
        <v>28.815952589649601</v>
      </c>
      <c r="O94" s="403">
        <v>29.481747530499</v>
      </c>
      <c r="P94" s="403">
        <v>29.8648399527073</v>
      </c>
      <c r="Q94" s="403">
        <v>30.065822889866102</v>
      </c>
      <c r="R94" s="403">
        <v>0.63827649758277905</v>
      </c>
      <c r="S94" s="27" t="s">
        <v>1238</v>
      </c>
      <c r="T94" s="28"/>
      <c r="U94" s="28"/>
      <c r="Y94" s="30"/>
      <c r="AC94" s="29"/>
      <c r="AE94" s="29"/>
      <c r="AF94" s="29"/>
      <c r="AG94" s="29"/>
      <c r="AH94" s="29"/>
      <c r="AI94" s="29"/>
    </row>
    <row r="95" spans="1:35" ht="19.95" customHeight="1">
      <c r="A95" s="23" t="s">
        <v>6221</v>
      </c>
      <c r="B95" s="21" t="s">
        <v>1314</v>
      </c>
      <c r="C95" s="21" t="s">
        <v>1223</v>
      </c>
      <c r="D95" s="21" t="s">
        <v>1233</v>
      </c>
      <c r="E95" s="24">
        <v>249</v>
      </c>
      <c r="F95" s="21" t="s">
        <v>1310</v>
      </c>
      <c r="G95" s="25">
        <v>304.80081841432224</v>
      </c>
      <c r="H95" s="25">
        <v>21.880875390567525</v>
      </c>
      <c r="I95" s="25">
        <v>1</v>
      </c>
      <c r="J95" s="26" t="s">
        <v>1634</v>
      </c>
      <c r="K95" s="403">
        <v>29.095328318349299</v>
      </c>
      <c r="L95" s="403">
        <v>29.311589586031101</v>
      </c>
      <c r="M95" s="403">
        <v>29.7431530017329</v>
      </c>
      <c r="N95" s="403">
        <v>30.504870476253402</v>
      </c>
      <c r="O95" s="403">
        <v>31.263165891698598</v>
      </c>
      <c r="P95" s="403">
        <v>31.689579108106599</v>
      </c>
      <c r="Q95" s="403">
        <v>31.933778075910801</v>
      </c>
      <c r="R95" s="403">
        <v>0.72576203971497799</v>
      </c>
      <c r="S95" s="27" t="s">
        <v>1238</v>
      </c>
      <c r="T95" s="28"/>
      <c r="U95" s="28"/>
      <c r="Y95" s="30"/>
      <c r="AC95" s="29"/>
      <c r="AE95" s="29"/>
      <c r="AF95" s="29"/>
      <c r="AG95" s="29"/>
      <c r="AH95" s="29"/>
      <c r="AI95" s="29"/>
    </row>
    <row r="96" spans="1:35" ht="19.95" customHeight="1">
      <c r="A96" s="23" t="s">
        <v>6222</v>
      </c>
      <c r="B96" s="21" t="s">
        <v>1315</v>
      </c>
      <c r="C96" s="21" t="s">
        <v>1223</v>
      </c>
      <c r="D96" s="21" t="s">
        <v>1233</v>
      </c>
      <c r="E96" s="24">
        <v>248</v>
      </c>
      <c r="F96" s="21" t="s">
        <v>1310</v>
      </c>
      <c r="G96" s="25">
        <v>304.97063938618925</v>
      </c>
      <c r="H96" s="25">
        <v>21.5957169373117</v>
      </c>
      <c r="I96" s="25">
        <v>1</v>
      </c>
      <c r="J96" s="21" t="s">
        <v>1635</v>
      </c>
      <c r="K96" s="403">
        <v>30.251416653879598</v>
      </c>
      <c r="L96" s="403">
        <v>30.473397625513599</v>
      </c>
      <c r="M96" s="403">
        <v>30.9471986341009</v>
      </c>
      <c r="N96" s="403">
        <v>31.756556784867001</v>
      </c>
      <c r="O96" s="403">
        <v>32.569243187303201</v>
      </c>
      <c r="P96" s="403">
        <v>33.045465673310702</v>
      </c>
      <c r="Q96" s="403">
        <v>33.296348375473102</v>
      </c>
      <c r="R96" s="403">
        <v>0.78102725145723095</v>
      </c>
      <c r="S96" s="27" t="s">
        <v>1238</v>
      </c>
      <c r="T96" s="28"/>
      <c r="U96" s="28"/>
      <c r="Y96" s="30"/>
      <c r="AC96" s="29"/>
      <c r="AE96" s="29"/>
      <c r="AF96" s="29"/>
      <c r="AG96" s="29"/>
      <c r="AH96" s="29"/>
      <c r="AI96" s="29"/>
    </row>
    <row r="97" spans="1:35" ht="19.95" customHeight="1">
      <c r="A97" s="23" t="s">
        <v>6223</v>
      </c>
      <c r="B97" s="21" t="s">
        <v>1316</v>
      </c>
      <c r="C97" s="21" t="s">
        <v>1223</v>
      </c>
      <c r="D97" s="21" t="s">
        <v>1233</v>
      </c>
      <c r="E97" s="24">
        <v>247</v>
      </c>
      <c r="F97" s="21" t="s">
        <v>1310</v>
      </c>
      <c r="G97" s="25">
        <v>305.14046035805626</v>
      </c>
      <c r="H97" s="25">
        <v>22.536158867931533</v>
      </c>
      <c r="I97" s="25">
        <v>1</v>
      </c>
      <c r="J97" s="21" t="s">
        <v>1317</v>
      </c>
      <c r="K97" s="403">
        <v>26.8116892941561</v>
      </c>
      <c r="L97" s="403">
        <v>26.9915863208602</v>
      </c>
      <c r="M97" s="403">
        <v>27.352118926547998</v>
      </c>
      <c r="N97" s="403">
        <v>27.977685055321299</v>
      </c>
      <c r="O97" s="403">
        <v>28.602450256383399</v>
      </c>
      <c r="P97" s="403">
        <v>28.961227766951101</v>
      </c>
      <c r="Q97" s="403">
        <v>29.1726641739447</v>
      </c>
      <c r="R97" s="403">
        <v>0.60356712940449198</v>
      </c>
      <c r="S97" s="27" t="s">
        <v>1238</v>
      </c>
      <c r="T97" s="28"/>
      <c r="U97" s="28"/>
      <c r="Y97" s="30"/>
      <c r="AC97" s="29"/>
      <c r="AE97" s="29"/>
      <c r="AF97" s="29"/>
      <c r="AG97" s="29"/>
      <c r="AH97" s="29"/>
      <c r="AI97" s="29"/>
    </row>
    <row r="98" spans="1:35" ht="19.95" customHeight="1">
      <c r="A98" s="23" t="s">
        <v>6224</v>
      </c>
      <c r="B98" s="21" t="s">
        <v>1318</v>
      </c>
      <c r="C98" s="21" t="s">
        <v>1223</v>
      </c>
      <c r="D98" s="21" t="s">
        <v>1233</v>
      </c>
      <c r="E98" s="24">
        <v>246</v>
      </c>
      <c r="F98" s="21" t="s">
        <v>1310</v>
      </c>
      <c r="G98" s="25">
        <v>305.31028132992327</v>
      </c>
      <c r="H98" s="25">
        <v>22.362128659770732</v>
      </c>
      <c r="I98" s="25">
        <v>1</v>
      </c>
      <c r="J98" s="21" t="s">
        <v>1636</v>
      </c>
      <c r="K98" s="403">
        <v>27.181545093858301</v>
      </c>
      <c r="L98" s="403">
        <v>27.364908289850199</v>
      </c>
      <c r="M98" s="403">
        <v>27.750743617622899</v>
      </c>
      <c r="N98" s="403">
        <v>28.384400850003399</v>
      </c>
      <c r="O98" s="403">
        <v>29.0221907739983</v>
      </c>
      <c r="P98" s="403">
        <v>29.417973649955002</v>
      </c>
      <c r="Q98" s="403">
        <v>29.619700587076601</v>
      </c>
      <c r="R98" s="403">
        <v>0.61689929441986302</v>
      </c>
      <c r="S98" s="27" t="s">
        <v>1238</v>
      </c>
      <c r="T98" s="28"/>
      <c r="U98" s="28"/>
      <c r="Y98" s="30"/>
      <c r="AC98" s="29"/>
      <c r="AE98" s="29"/>
      <c r="AF98" s="29"/>
      <c r="AG98" s="29"/>
      <c r="AH98" s="29"/>
      <c r="AI98" s="29"/>
    </row>
    <row r="99" spans="1:35" ht="19.95" customHeight="1">
      <c r="A99" s="23" t="s">
        <v>6225</v>
      </c>
      <c r="B99" s="21" t="s">
        <v>1319</v>
      </c>
      <c r="C99" s="21" t="s">
        <v>1223</v>
      </c>
      <c r="D99" s="21" t="s">
        <v>1233</v>
      </c>
      <c r="E99" s="24">
        <v>245.1</v>
      </c>
      <c r="F99" s="21" t="s">
        <v>1310</v>
      </c>
      <c r="G99" s="25">
        <v>305.46312020460357</v>
      </c>
      <c r="H99" s="25">
        <v>22.078927813163485</v>
      </c>
      <c r="I99" s="25">
        <v>1</v>
      </c>
      <c r="J99" s="26" t="s">
        <v>1631</v>
      </c>
      <c r="K99" s="403">
        <v>28.351216739486201</v>
      </c>
      <c r="L99" s="403">
        <v>28.556161165348598</v>
      </c>
      <c r="M99" s="403">
        <v>28.973795907883201</v>
      </c>
      <c r="N99" s="403">
        <v>29.666894527245901</v>
      </c>
      <c r="O99" s="403">
        <v>30.366862267499101</v>
      </c>
      <c r="P99" s="403">
        <v>30.7961446090499</v>
      </c>
      <c r="Q99" s="403">
        <v>30.993762154774402</v>
      </c>
      <c r="R99" s="403">
        <v>0.67581111800021298</v>
      </c>
      <c r="S99" s="27" t="s">
        <v>1238</v>
      </c>
      <c r="T99" s="28"/>
      <c r="U99" s="28"/>
      <c r="Y99" s="30"/>
      <c r="AC99" s="29"/>
      <c r="AE99" s="29"/>
      <c r="AF99" s="29"/>
      <c r="AG99" s="29"/>
      <c r="AH99" s="29"/>
      <c r="AI99" s="29"/>
    </row>
    <row r="100" spans="1:35" ht="19.95" customHeight="1">
      <c r="A100" s="23" t="s">
        <v>6226</v>
      </c>
      <c r="B100" s="21" t="s">
        <v>1320</v>
      </c>
      <c r="C100" s="21" t="s">
        <v>1223</v>
      </c>
      <c r="D100" s="21" t="s">
        <v>1233</v>
      </c>
      <c r="E100" s="24">
        <v>244</v>
      </c>
      <c r="F100" s="21" t="s">
        <v>1310</v>
      </c>
      <c r="G100" s="25">
        <v>305.64992327365729</v>
      </c>
      <c r="H100" s="25">
        <v>22.557597492841349</v>
      </c>
      <c r="I100" s="25">
        <v>1</v>
      </c>
      <c r="J100" s="26" t="s">
        <v>1631</v>
      </c>
      <c r="K100" s="403">
        <v>26.423946333326899</v>
      </c>
      <c r="L100" s="403">
        <v>26.607952195397498</v>
      </c>
      <c r="M100" s="403">
        <v>26.950964560678798</v>
      </c>
      <c r="N100" s="403">
        <v>27.543042447245199</v>
      </c>
      <c r="O100" s="403">
        <v>28.1430880508222</v>
      </c>
      <c r="P100" s="403">
        <v>28.495715106920599</v>
      </c>
      <c r="Q100" s="403">
        <v>28.670999977977601</v>
      </c>
      <c r="R100" s="403">
        <v>0.57312282512393298</v>
      </c>
      <c r="S100" s="27" t="s">
        <v>1238</v>
      </c>
      <c r="T100" s="28"/>
      <c r="U100" s="28"/>
      <c r="Y100" s="30"/>
      <c r="AC100" s="29"/>
      <c r="AE100" s="29"/>
      <c r="AF100" s="29"/>
      <c r="AG100" s="29"/>
      <c r="AH100" s="29"/>
      <c r="AI100" s="29"/>
    </row>
    <row r="101" spans="1:35" ht="19.95" customHeight="1">
      <c r="A101" s="23" t="s">
        <v>6227</v>
      </c>
      <c r="B101" s="21" t="s">
        <v>1321</v>
      </c>
      <c r="C101" s="21" t="s">
        <v>1223</v>
      </c>
      <c r="D101" s="21" t="s">
        <v>1233</v>
      </c>
      <c r="E101" s="24">
        <v>242.8</v>
      </c>
      <c r="F101" s="21" t="s">
        <v>1310</v>
      </c>
      <c r="G101" s="25">
        <v>305.85370843989767</v>
      </c>
      <c r="H101" s="25">
        <v>22.353745553372509</v>
      </c>
      <c r="I101" s="25">
        <v>1</v>
      </c>
      <c r="J101" s="26" t="s">
        <v>1631</v>
      </c>
      <c r="K101" s="403">
        <v>27.1974174818126</v>
      </c>
      <c r="L101" s="403">
        <v>27.3860469280297</v>
      </c>
      <c r="M101" s="403">
        <v>27.7468255563569</v>
      </c>
      <c r="N101" s="403">
        <v>28.388807873871102</v>
      </c>
      <c r="O101" s="403">
        <v>29.022774551897101</v>
      </c>
      <c r="P101" s="403">
        <v>29.417001868887201</v>
      </c>
      <c r="Q101" s="403">
        <v>29.594949426461</v>
      </c>
      <c r="R101" s="403">
        <v>0.616436580649248</v>
      </c>
      <c r="S101" s="27" t="s">
        <v>1238</v>
      </c>
      <c r="T101" s="28"/>
      <c r="U101" s="28"/>
      <c r="Y101" s="30"/>
      <c r="AC101" s="29"/>
      <c r="AE101" s="29"/>
      <c r="AF101" s="29"/>
      <c r="AG101" s="29"/>
      <c r="AH101" s="29"/>
      <c r="AI101" s="29"/>
    </row>
    <row r="102" spans="1:35" ht="19.95" customHeight="1">
      <c r="A102" s="23" t="s">
        <v>6228</v>
      </c>
      <c r="B102" s="21" t="s">
        <v>1322</v>
      </c>
      <c r="C102" s="21" t="s">
        <v>1223</v>
      </c>
      <c r="D102" s="21" t="s">
        <v>1233</v>
      </c>
      <c r="E102" s="24">
        <v>242</v>
      </c>
      <c r="F102" s="21" t="s">
        <v>1310</v>
      </c>
      <c r="G102" s="25">
        <v>305.98956521739132</v>
      </c>
      <c r="H102" s="25">
        <v>22.138374077770411</v>
      </c>
      <c r="I102" s="25">
        <v>1</v>
      </c>
      <c r="J102" s="26" t="s">
        <v>1631</v>
      </c>
      <c r="K102" s="403">
        <v>28.321032947988598</v>
      </c>
      <c r="L102" s="403">
        <v>28.5397751471845</v>
      </c>
      <c r="M102" s="403">
        <v>28.959749170271898</v>
      </c>
      <c r="N102" s="403">
        <v>29.658402695808199</v>
      </c>
      <c r="O102" s="403">
        <v>30.368089609139499</v>
      </c>
      <c r="P102" s="403">
        <v>30.7952040902112</v>
      </c>
      <c r="Q102" s="403">
        <v>30.993037969974701</v>
      </c>
      <c r="R102" s="403">
        <v>0.68431435655901796</v>
      </c>
      <c r="S102" s="27" t="s">
        <v>1238</v>
      </c>
      <c r="T102" s="28"/>
      <c r="U102" s="28"/>
      <c r="Y102" s="30"/>
      <c r="AC102" s="29"/>
      <c r="AE102" s="29"/>
      <c r="AF102" s="29"/>
      <c r="AG102" s="29"/>
      <c r="AH102" s="29"/>
      <c r="AI102" s="29"/>
    </row>
    <row r="103" spans="1:35" ht="19.95" customHeight="1">
      <c r="A103" s="23" t="s">
        <v>6229</v>
      </c>
      <c r="B103" s="21" t="s">
        <v>1323</v>
      </c>
      <c r="C103" s="21" t="s">
        <v>1223</v>
      </c>
      <c r="D103" s="21" t="s">
        <v>1233</v>
      </c>
      <c r="E103" s="24">
        <v>241</v>
      </c>
      <c r="F103" s="21" t="s">
        <v>1310</v>
      </c>
      <c r="G103" s="25">
        <v>306.15938618925833</v>
      </c>
      <c r="H103" s="25">
        <v>22.163481953290869</v>
      </c>
      <c r="I103" s="25">
        <v>1</v>
      </c>
      <c r="J103" s="26" t="s">
        <v>1631</v>
      </c>
      <c r="K103" s="403">
        <v>27.939692265632601</v>
      </c>
      <c r="L103" s="403">
        <v>28.143857895217401</v>
      </c>
      <c r="M103" s="403">
        <v>28.543635694445602</v>
      </c>
      <c r="N103" s="403">
        <v>29.228341267751698</v>
      </c>
      <c r="O103" s="403">
        <v>29.906825746566799</v>
      </c>
      <c r="P103" s="403">
        <v>30.330809295959401</v>
      </c>
      <c r="Q103" s="403">
        <v>30.552299461095</v>
      </c>
      <c r="R103" s="403">
        <v>0.66216198827859596</v>
      </c>
      <c r="S103" s="27" t="s">
        <v>1238</v>
      </c>
      <c r="T103" s="28"/>
      <c r="U103" s="28"/>
      <c r="Y103" s="30"/>
      <c r="AC103" s="29"/>
      <c r="AE103" s="29"/>
      <c r="AF103" s="29"/>
      <c r="AG103" s="29"/>
      <c r="AH103" s="29"/>
      <c r="AI103" s="29"/>
    </row>
    <row r="104" spans="1:35" ht="19.95" customHeight="1">
      <c r="A104" s="23" t="s">
        <v>6230</v>
      </c>
      <c r="B104" s="21" t="s">
        <v>1324</v>
      </c>
      <c r="C104" s="21" t="s">
        <v>1223</v>
      </c>
      <c r="D104" s="21" t="s">
        <v>1233</v>
      </c>
      <c r="E104" s="24">
        <v>239.3</v>
      </c>
      <c r="F104" s="21" t="s">
        <v>1310</v>
      </c>
      <c r="G104" s="25">
        <v>306.44808184143221</v>
      </c>
      <c r="H104" s="25">
        <v>22.155983882551549</v>
      </c>
      <c r="I104" s="25">
        <v>1</v>
      </c>
      <c r="J104" s="26" t="s">
        <v>1631</v>
      </c>
      <c r="K104" s="403">
        <v>27.9157136693773</v>
      </c>
      <c r="L104" s="403">
        <v>28.129173322949502</v>
      </c>
      <c r="M104" s="403">
        <v>28.541716283888899</v>
      </c>
      <c r="N104" s="403">
        <v>29.221223431279601</v>
      </c>
      <c r="O104" s="403">
        <v>29.909309473480398</v>
      </c>
      <c r="P104" s="403">
        <v>30.3011567912035</v>
      </c>
      <c r="Q104" s="403">
        <v>30.5037882502283</v>
      </c>
      <c r="R104" s="403">
        <v>0.66170383681827405</v>
      </c>
      <c r="S104" s="27" t="s">
        <v>1210</v>
      </c>
      <c r="T104" s="28"/>
      <c r="U104" s="28"/>
      <c r="Y104" s="30"/>
      <c r="AC104" s="29"/>
      <c r="AE104" s="29"/>
      <c r="AF104" s="29"/>
      <c r="AG104" s="29"/>
      <c r="AH104" s="29"/>
      <c r="AI104" s="29"/>
    </row>
    <row r="105" spans="1:35" ht="19.95" customHeight="1">
      <c r="A105" s="23" t="s">
        <v>6231</v>
      </c>
      <c r="B105" s="21" t="s">
        <v>1325</v>
      </c>
      <c r="C105" s="21" t="s">
        <v>1202</v>
      </c>
      <c r="D105" s="21" t="s">
        <v>1203</v>
      </c>
      <c r="E105" s="24">
        <v>237</v>
      </c>
      <c r="F105" s="21" t="s">
        <v>1326</v>
      </c>
      <c r="G105" s="25">
        <v>306.83867007672632</v>
      </c>
      <c r="H105" s="25">
        <v>22.762971841101354</v>
      </c>
      <c r="I105" s="25">
        <v>1</v>
      </c>
      <c r="J105" s="26" t="s">
        <v>1631</v>
      </c>
      <c r="K105" s="403">
        <v>25.6341883728991</v>
      </c>
      <c r="L105" s="403">
        <v>25.795929257200601</v>
      </c>
      <c r="M105" s="403">
        <v>26.1350256003788</v>
      </c>
      <c r="N105" s="403">
        <v>26.704668974687099</v>
      </c>
      <c r="O105" s="403">
        <v>27.259445799621499</v>
      </c>
      <c r="P105" s="403">
        <v>27.603893923053601</v>
      </c>
      <c r="Q105" s="403">
        <v>27.784174928867401</v>
      </c>
      <c r="R105" s="403">
        <v>0.54526757433584006</v>
      </c>
      <c r="S105" s="27" t="s">
        <v>1210</v>
      </c>
      <c r="T105" s="28"/>
      <c r="U105" s="28"/>
      <c r="Y105" s="30"/>
      <c r="AC105" s="29"/>
      <c r="AE105" s="29"/>
      <c r="AF105" s="29"/>
      <c r="AG105" s="29"/>
      <c r="AH105" s="29"/>
      <c r="AI105" s="29"/>
    </row>
    <row r="106" spans="1:35" ht="19.95" customHeight="1">
      <c r="A106" s="23" t="s">
        <v>6232</v>
      </c>
      <c r="B106" s="21" t="s">
        <v>1327</v>
      </c>
      <c r="C106" s="21" t="s">
        <v>1202</v>
      </c>
      <c r="D106" s="21" t="s">
        <v>1203</v>
      </c>
      <c r="E106" s="24">
        <v>236.1</v>
      </c>
      <c r="F106" s="21" t="s">
        <v>1328</v>
      </c>
      <c r="G106" s="25">
        <v>306.99150895140667</v>
      </c>
      <c r="H106" s="25">
        <v>21.98811040339703</v>
      </c>
      <c r="I106" s="25">
        <v>1</v>
      </c>
      <c r="J106" s="26" t="s">
        <v>1631</v>
      </c>
      <c r="K106" s="403">
        <v>28.7182154551911</v>
      </c>
      <c r="L106" s="403">
        <v>28.916443525932401</v>
      </c>
      <c r="M106" s="403">
        <v>29.348439221972502</v>
      </c>
      <c r="N106" s="403">
        <v>30.0771868046448</v>
      </c>
      <c r="O106" s="403">
        <v>30.8038986413709</v>
      </c>
      <c r="P106" s="403">
        <v>31.216821849687602</v>
      </c>
      <c r="Q106" s="403">
        <v>31.441877386487199</v>
      </c>
      <c r="R106" s="403">
        <v>0.69916564501753697</v>
      </c>
      <c r="S106" s="27" t="s">
        <v>1210</v>
      </c>
      <c r="T106" s="28"/>
      <c r="U106" s="28"/>
      <c r="Y106" s="30"/>
      <c r="AC106" s="29"/>
      <c r="AE106" s="29"/>
      <c r="AF106" s="29"/>
      <c r="AG106" s="29"/>
      <c r="AH106" s="29"/>
      <c r="AI106" s="29"/>
    </row>
    <row r="107" spans="1:35" ht="19.95" customHeight="1">
      <c r="A107" s="23" t="s">
        <v>6233</v>
      </c>
      <c r="B107" s="21" t="s">
        <v>1329</v>
      </c>
      <c r="C107" s="21" t="s">
        <v>1202</v>
      </c>
      <c r="D107" s="21" t="s">
        <v>1330</v>
      </c>
      <c r="E107" s="24">
        <v>233.4</v>
      </c>
      <c r="F107" s="21" t="s">
        <v>1328</v>
      </c>
      <c r="G107" s="25">
        <v>307.38061538461534</v>
      </c>
      <c r="H107" s="25">
        <v>22.008721890069296</v>
      </c>
      <c r="I107" s="25">
        <v>1</v>
      </c>
      <c r="J107" s="26" t="s">
        <v>1631</v>
      </c>
      <c r="K107" s="403">
        <v>28.693796149919802</v>
      </c>
      <c r="L107" s="403">
        <v>28.9331601421271</v>
      </c>
      <c r="M107" s="403">
        <v>29.363572019870599</v>
      </c>
      <c r="N107" s="403">
        <v>30.087555780710801</v>
      </c>
      <c r="O107" s="403">
        <v>30.811629071420899</v>
      </c>
      <c r="P107" s="403">
        <v>31.243207552596001</v>
      </c>
      <c r="Q107" s="403">
        <v>31.459056696560399</v>
      </c>
      <c r="R107" s="403">
        <v>0.70313117138842995</v>
      </c>
      <c r="S107" s="27" t="s">
        <v>1210</v>
      </c>
      <c r="T107" s="28"/>
      <c r="U107" s="28"/>
      <c r="Y107" s="30"/>
      <c r="AC107" s="29"/>
      <c r="AE107" s="29"/>
      <c r="AF107" s="29"/>
      <c r="AG107" s="29"/>
      <c r="AH107" s="29"/>
      <c r="AI107" s="29"/>
    </row>
    <row r="108" spans="1:35" ht="19.95" customHeight="1">
      <c r="A108" s="23" t="s">
        <v>6234</v>
      </c>
      <c r="B108" s="21" t="s">
        <v>1331</v>
      </c>
      <c r="C108" s="21" t="s">
        <v>1202</v>
      </c>
      <c r="D108" s="21" t="s">
        <v>1203</v>
      </c>
      <c r="E108" s="24">
        <v>232.8</v>
      </c>
      <c r="F108" s="21" t="s">
        <v>1328</v>
      </c>
      <c r="G108" s="25">
        <v>307.45999999999998</v>
      </c>
      <c r="H108" s="25">
        <v>22.17495224317959</v>
      </c>
      <c r="I108" s="25">
        <v>1</v>
      </c>
      <c r="J108" s="26" t="s">
        <v>1317</v>
      </c>
      <c r="K108" s="403">
        <v>27.950743197327199</v>
      </c>
      <c r="L108" s="403">
        <v>28.142877062213</v>
      </c>
      <c r="M108" s="403">
        <v>28.5514759556774</v>
      </c>
      <c r="N108" s="403">
        <v>29.234065609441998</v>
      </c>
      <c r="O108" s="403">
        <v>29.926611359529701</v>
      </c>
      <c r="P108" s="403">
        <v>30.3032795453224</v>
      </c>
      <c r="Q108" s="403">
        <v>30.5038056833369</v>
      </c>
      <c r="R108" s="403">
        <v>0.65819720600570197</v>
      </c>
      <c r="S108" s="27" t="s">
        <v>1210</v>
      </c>
      <c r="T108" s="28"/>
      <c r="U108" s="28"/>
      <c r="Y108" s="30"/>
      <c r="AC108" s="29"/>
      <c r="AE108" s="29"/>
      <c r="AF108" s="29"/>
      <c r="AG108" s="29"/>
      <c r="AH108" s="29"/>
      <c r="AI108" s="29"/>
    </row>
    <row r="109" spans="1:35" ht="19.95" customHeight="1">
      <c r="A109" s="23" t="s">
        <v>6235</v>
      </c>
      <c r="B109" s="21" t="s">
        <v>1332</v>
      </c>
      <c r="C109" s="21" t="s">
        <v>1202</v>
      </c>
      <c r="D109" s="21" t="s">
        <v>1203</v>
      </c>
      <c r="E109" s="24">
        <v>230.3</v>
      </c>
      <c r="F109" s="21" t="s">
        <v>1328</v>
      </c>
      <c r="G109" s="25">
        <v>307.79076923076923</v>
      </c>
      <c r="H109" s="25">
        <v>22.532173337188581</v>
      </c>
      <c r="I109" s="25">
        <v>1</v>
      </c>
      <c r="J109" s="26" t="s">
        <v>1634</v>
      </c>
      <c r="K109" s="403">
        <v>26.7946221416985</v>
      </c>
      <c r="L109" s="403">
        <v>26.9791313522739</v>
      </c>
      <c r="M109" s="403">
        <v>27.346449191469802</v>
      </c>
      <c r="N109" s="403">
        <v>27.971794160516101</v>
      </c>
      <c r="O109" s="403">
        <v>28.5996901028679</v>
      </c>
      <c r="P109" s="403">
        <v>28.967391922239301</v>
      </c>
      <c r="Q109" s="403">
        <v>29.1423304750334</v>
      </c>
      <c r="R109" s="403">
        <v>0.60479175486796899</v>
      </c>
      <c r="S109" s="27" t="s">
        <v>1210</v>
      </c>
      <c r="T109" s="28"/>
      <c r="U109" s="28"/>
      <c r="Y109" s="30"/>
      <c r="AC109" s="29"/>
      <c r="AE109" s="29"/>
      <c r="AF109" s="29"/>
      <c r="AG109" s="29"/>
      <c r="AH109" s="29"/>
      <c r="AI109" s="29"/>
    </row>
    <row r="110" spans="1:35" ht="19.95" customHeight="1">
      <c r="A110" s="23" t="s">
        <v>6236</v>
      </c>
      <c r="B110" s="21" t="s">
        <v>1333</v>
      </c>
      <c r="C110" s="21" t="s">
        <v>1202</v>
      </c>
      <c r="D110" s="21" t="s">
        <v>1330</v>
      </c>
      <c r="E110" s="24">
        <v>228.1</v>
      </c>
      <c r="F110" s="21" t="s">
        <v>1328</v>
      </c>
      <c r="G110" s="25">
        <v>308.08184615384613</v>
      </c>
      <c r="H110" s="25">
        <v>22.208813296894959</v>
      </c>
      <c r="I110" s="25">
        <v>1</v>
      </c>
      <c r="J110" s="26" t="s">
        <v>1634</v>
      </c>
      <c r="K110" s="403">
        <v>27.9625266517629</v>
      </c>
      <c r="L110" s="403">
        <v>28.169708684346499</v>
      </c>
      <c r="M110" s="403">
        <v>28.5722389411407</v>
      </c>
      <c r="N110" s="403">
        <v>29.246196698410898</v>
      </c>
      <c r="O110" s="403">
        <v>29.9318478922293</v>
      </c>
      <c r="P110" s="403">
        <v>30.332118936866099</v>
      </c>
      <c r="Q110" s="403">
        <v>30.546525825374498</v>
      </c>
      <c r="R110" s="403">
        <v>0.65880054105158903</v>
      </c>
      <c r="S110" s="27" t="s">
        <v>1210</v>
      </c>
      <c r="T110" s="28"/>
      <c r="U110" s="28"/>
      <c r="Y110" s="30"/>
      <c r="AC110" s="29"/>
      <c r="AE110" s="29"/>
      <c r="AF110" s="29"/>
      <c r="AG110" s="29"/>
      <c r="AH110" s="29"/>
      <c r="AI110" s="29"/>
    </row>
    <row r="111" spans="1:35" ht="19.95" customHeight="1">
      <c r="A111" s="23" t="s">
        <v>6237</v>
      </c>
      <c r="B111" s="21" t="s">
        <v>1334</v>
      </c>
      <c r="C111" s="21" t="s">
        <v>1202</v>
      </c>
      <c r="D111" s="21" t="s">
        <v>1203</v>
      </c>
      <c r="E111" s="24">
        <v>227</v>
      </c>
      <c r="F111" s="21" t="s">
        <v>1328</v>
      </c>
      <c r="G111" s="25">
        <v>308.22738461538461</v>
      </c>
      <c r="H111" s="25">
        <v>22.828678425190969</v>
      </c>
      <c r="I111" s="25">
        <v>1</v>
      </c>
      <c r="J111" s="26" t="s">
        <v>1634</v>
      </c>
      <c r="K111" s="403">
        <v>25.642107348890299</v>
      </c>
      <c r="L111" s="403">
        <v>25.830275436804801</v>
      </c>
      <c r="M111" s="403">
        <v>26.156361608794999</v>
      </c>
      <c r="N111" s="403">
        <v>26.7095522193259</v>
      </c>
      <c r="O111" s="403">
        <v>27.2655978080994</v>
      </c>
      <c r="P111" s="403">
        <v>27.5897489126822</v>
      </c>
      <c r="Q111" s="403">
        <v>27.758743549326201</v>
      </c>
      <c r="R111" s="403">
        <v>0.53524977057693901</v>
      </c>
      <c r="S111" s="27" t="s">
        <v>1207</v>
      </c>
      <c r="T111" s="28"/>
      <c r="U111" s="28"/>
      <c r="Y111" s="30"/>
      <c r="AC111" s="29"/>
      <c r="AE111" s="29"/>
      <c r="AF111" s="29"/>
      <c r="AG111" s="29"/>
      <c r="AH111" s="29"/>
      <c r="AI111" s="29"/>
    </row>
    <row r="112" spans="1:35" ht="19.95" customHeight="1">
      <c r="A112" s="23" t="s">
        <v>6238</v>
      </c>
      <c r="B112" s="21" t="s">
        <v>1335</v>
      </c>
      <c r="C112" s="21" t="s">
        <v>1202</v>
      </c>
      <c r="D112" s="21" t="s">
        <v>1213</v>
      </c>
      <c r="E112" s="24">
        <v>225.8</v>
      </c>
      <c r="F112" s="21" t="s">
        <v>1328</v>
      </c>
      <c r="G112" s="25">
        <v>308.38615384615383</v>
      </c>
      <c r="H112" s="25">
        <v>22.329000214526218</v>
      </c>
      <c r="I112" s="25">
        <v>1</v>
      </c>
      <c r="J112" s="26" t="s">
        <v>1634</v>
      </c>
      <c r="K112" s="403">
        <v>27.561104810106801</v>
      </c>
      <c r="L112" s="403">
        <v>27.773260891411699</v>
      </c>
      <c r="M112" s="403">
        <v>28.144086388810202</v>
      </c>
      <c r="N112" s="403">
        <v>28.8099227986065</v>
      </c>
      <c r="O112" s="403">
        <v>29.477754729441301</v>
      </c>
      <c r="P112" s="403">
        <v>29.8552047791459</v>
      </c>
      <c r="Q112" s="403">
        <v>30.0574082183355</v>
      </c>
      <c r="R112" s="403">
        <v>0.64006738839960797</v>
      </c>
      <c r="S112" s="27" t="s">
        <v>1336</v>
      </c>
      <c r="T112" s="28"/>
      <c r="U112" s="28"/>
      <c r="Y112" s="30"/>
      <c r="AC112" s="29"/>
      <c r="AE112" s="29"/>
      <c r="AF112" s="29"/>
      <c r="AG112" s="29"/>
      <c r="AH112" s="29"/>
      <c r="AI112" s="29"/>
    </row>
    <row r="113" spans="1:35" ht="19.95" customHeight="1">
      <c r="A113" s="23" t="s">
        <v>6239</v>
      </c>
      <c r="B113" s="21" t="s">
        <v>1337</v>
      </c>
      <c r="C113" s="21" t="s">
        <v>1202</v>
      </c>
      <c r="D113" s="21" t="s">
        <v>1203</v>
      </c>
      <c r="E113" s="24">
        <v>218</v>
      </c>
      <c r="F113" s="21" t="s">
        <v>1328</v>
      </c>
      <c r="G113" s="25">
        <v>309.41815384615381</v>
      </c>
      <c r="H113" s="25">
        <v>21.811936758893275</v>
      </c>
      <c r="I113" s="25">
        <v>1</v>
      </c>
      <c r="J113" s="26" t="s">
        <v>1634</v>
      </c>
      <c r="K113" s="403">
        <v>29.448426897520498</v>
      </c>
      <c r="L113" s="403">
        <v>29.702271478948798</v>
      </c>
      <c r="M113" s="403">
        <v>30.162629318860901</v>
      </c>
      <c r="N113" s="403">
        <v>30.929494251183598</v>
      </c>
      <c r="O113" s="403">
        <v>31.690114527555998</v>
      </c>
      <c r="P113" s="403">
        <v>32.147264817358298</v>
      </c>
      <c r="Q113" s="403">
        <v>32.3945637086671</v>
      </c>
      <c r="R113" s="403">
        <v>0.74089479612198705</v>
      </c>
      <c r="S113" s="27" t="s">
        <v>1210</v>
      </c>
      <c r="T113" s="28"/>
      <c r="U113" s="28"/>
      <c r="Y113" s="30"/>
      <c r="AC113" s="29"/>
      <c r="AE113" s="29"/>
      <c r="AF113" s="29"/>
      <c r="AG113" s="29"/>
      <c r="AH113" s="29"/>
      <c r="AI113" s="29"/>
    </row>
    <row r="114" spans="1:35" ht="19.95" customHeight="1">
      <c r="A114" s="23" t="s">
        <v>6240</v>
      </c>
      <c r="B114" s="21" t="s">
        <v>1338</v>
      </c>
      <c r="C114" s="21" t="s">
        <v>1202</v>
      </c>
      <c r="D114" s="21" t="s">
        <v>1203</v>
      </c>
      <c r="E114" s="24">
        <v>216.8</v>
      </c>
      <c r="F114" s="21" t="s">
        <v>1328</v>
      </c>
      <c r="G114" s="25">
        <v>309.57692307692304</v>
      </c>
      <c r="H114" s="25">
        <v>21.236706192358366</v>
      </c>
      <c r="I114" s="25">
        <v>1</v>
      </c>
      <c r="J114" s="26" t="s">
        <v>1634</v>
      </c>
      <c r="K114" s="403">
        <v>31.759582700262701</v>
      </c>
      <c r="L114" s="403">
        <v>32.027992411997403</v>
      </c>
      <c r="M114" s="403">
        <v>32.562635318377403</v>
      </c>
      <c r="N114" s="403">
        <v>33.454008651563797</v>
      </c>
      <c r="O114" s="403">
        <v>34.334134341669099</v>
      </c>
      <c r="P114" s="403">
        <v>34.873315538375799</v>
      </c>
      <c r="Q114" s="403">
        <v>35.162543153112701</v>
      </c>
      <c r="R114" s="403">
        <v>0.86362231316086302</v>
      </c>
      <c r="S114" s="27" t="s">
        <v>1207</v>
      </c>
      <c r="T114" s="28"/>
      <c r="U114" s="28"/>
      <c r="Y114" s="30"/>
      <c r="AC114" s="29"/>
      <c r="AE114" s="29"/>
      <c r="AF114" s="29"/>
      <c r="AG114" s="29"/>
      <c r="AH114" s="29"/>
      <c r="AI114" s="29"/>
    </row>
    <row r="115" spans="1:35" ht="19.95" customHeight="1">
      <c r="A115" s="23" t="s">
        <v>6241</v>
      </c>
      <c r="B115" s="21" t="s">
        <v>1339</v>
      </c>
      <c r="C115" s="21" t="s">
        <v>1340</v>
      </c>
      <c r="D115" s="21" t="s">
        <v>1203</v>
      </c>
      <c r="E115" s="24">
        <v>215.2</v>
      </c>
      <c r="F115" s="21" t="s">
        <v>1328</v>
      </c>
      <c r="G115" s="25">
        <v>309.78861538461535</v>
      </c>
      <c r="H115" s="25">
        <v>21.790171277997363</v>
      </c>
      <c r="I115" s="25">
        <v>1</v>
      </c>
      <c r="J115" s="26" t="s">
        <v>1634</v>
      </c>
      <c r="K115" s="403">
        <v>29.481689298238301</v>
      </c>
      <c r="L115" s="403">
        <v>29.717738076687201</v>
      </c>
      <c r="M115" s="403">
        <v>30.157213041119899</v>
      </c>
      <c r="N115" s="403">
        <v>30.9209858953724</v>
      </c>
      <c r="O115" s="403">
        <v>31.683587940984701</v>
      </c>
      <c r="P115" s="403">
        <v>32.129558377128298</v>
      </c>
      <c r="Q115" s="403">
        <v>32.401804247456603</v>
      </c>
      <c r="R115" s="403">
        <v>0.73829888063038496</v>
      </c>
      <c r="S115" s="27" t="s">
        <v>1210</v>
      </c>
      <c r="T115" s="28"/>
      <c r="U115" s="28"/>
      <c r="Y115" s="30"/>
      <c r="AC115" s="29"/>
      <c r="AE115" s="29"/>
      <c r="AF115" s="29"/>
      <c r="AG115" s="29"/>
      <c r="AH115" s="29"/>
      <c r="AI115" s="29"/>
    </row>
    <row r="116" spans="1:35" ht="19.95" customHeight="1">
      <c r="A116" s="23" t="s">
        <v>6242</v>
      </c>
      <c r="B116" s="21" t="s">
        <v>1341</v>
      </c>
      <c r="C116" s="21" t="s">
        <v>1202</v>
      </c>
      <c r="D116" s="21" t="s">
        <v>1203</v>
      </c>
      <c r="E116" s="24">
        <v>214.5</v>
      </c>
      <c r="F116" s="21" t="s">
        <v>1342</v>
      </c>
      <c r="G116" s="25">
        <v>309.88123076923074</v>
      </c>
      <c r="H116" s="25">
        <v>21.788140544149559</v>
      </c>
      <c r="I116" s="25">
        <v>1</v>
      </c>
      <c r="J116" s="26" t="s">
        <v>1634</v>
      </c>
      <c r="K116" s="403">
        <v>29.483372349042199</v>
      </c>
      <c r="L116" s="403">
        <v>29.705001958733199</v>
      </c>
      <c r="M116" s="403">
        <v>30.147094315128399</v>
      </c>
      <c r="N116" s="403">
        <v>30.921462822107799</v>
      </c>
      <c r="O116" s="403">
        <v>31.6974839936615</v>
      </c>
      <c r="P116" s="403">
        <v>32.151537705210302</v>
      </c>
      <c r="Q116" s="403">
        <v>32.378904649003303</v>
      </c>
      <c r="R116" s="403">
        <v>0.74426985097873699</v>
      </c>
      <c r="S116" s="27" t="s">
        <v>1210</v>
      </c>
      <c r="T116" s="28"/>
      <c r="U116" s="28"/>
      <c r="Y116" s="30"/>
      <c r="AC116" s="29"/>
      <c r="AE116" s="29"/>
      <c r="AF116" s="29"/>
      <c r="AG116" s="29"/>
      <c r="AH116" s="29"/>
      <c r="AI116" s="29"/>
    </row>
    <row r="117" spans="1:35" ht="19.95" customHeight="1">
      <c r="A117" s="23" t="s">
        <v>6243</v>
      </c>
      <c r="B117" s="21" t="s">
        <v>1343</v>
      </c>
      <c r="C117" s="21" t="s">
        <v>1237</v>
      </c>
      <c r="D117" s="21" t="s">
        <v>1203</v>
      </c>
      <c r="E117" s="24">
        <v>213</v>
      </c>
      <c r="F117" s="21" t="s">
        <v>1328</v>
      </c>
      <c r="G117" s="25">
        <v>310.07969230769231</v>
      </c>
      <c r="H117" s="25">
        <v>22.045138339920943</v>
      </c>
      <c r="I117" s="25">
        <v>1</v>
      </c>
      <c r="J117" s="26" t="s">
        <v>1634</v>
      </c>
      <c r="K117" s="403">
        <v>28.6849526120536</v>
      </c>
      <c r="L117" s="403">
        <v>28.923004326452801</v>
      </c>
      <c r="M117" s="403">
        <v>29.340890160585701</v>
      </c>
      <c r="N117" s="403">
        <v>30.078054388512101</v>
      </c>
      <c r="O117" s="403">
        <v>30.811018299117201</v>
      </c>
      <c r="P117" s="403">
        <v>31.2346530122873</v>
      </c>
      <c r="Q117" s="403">
        <v>31.472736991488699</v>
      </c>
      <c r="R117" s="403">
        <v>0.70831370566986396</v>
      </c>
      <c r="S117" s="27" t="s">
        <v>1336</v>
      </c>
      <c r="T117" s="28"/>
      <c r="U117" s="28"/>
      <c r="Y117" s="30"/>
      <c r="AC117" s="29"/>
      <c r="AE117" s="29"/>
      <c r="AF117" s="29"/>
      <c r="AG117" s="29"/>
      <c r="AH117" s="29"/>
      <c r="AI117" s="29"/>
    </row>
    <row r="118" spans="1:35" ht="19.95" customHeight="1">
      <c r="A118" s="23" t="s">
        <v>6244</v>
      </c>
      <c r="B118" s="21" t="s">
        <v>1344</v>
      </c>
      <c r="C118" s="21" t="s">
        <v>1202</v>
      </c>
      <c r="D118" s="21" t="s">
        <v>1203</v>
      </c>
      <c r="E118" s="24">
        <v>211.05</v>
      </c>
      <c r="F118" s="21" t="s">
        <v>1328</v>
      </c>
      <c r="G118" s="25">
        <v>310.33769230769229</v>
      </c>
      <c r="H118" s="25">
        <v>22.201596839704006</v>
      </c>
      <c r="I118" s="25">
        <v>1</v>
      </c>
      <c r="J118" s="26" t="s">
        <v>1634</v>
      </c>
      <c r="K118" s="403">
        <v>27.980037600737401</v>
      </c>
      <c r="L118" s="403">
        <v>28.161731355303299</v>
      </c>
      <c r="M118" s="403">
        <v>28.5608279608002</v>
      </c>
      <c r="N118" s="403">
        <v>29.226034845150501</v>
      </c>
      <c r="O118" s="403">
        <v>29.9031067225479</v>
      </c>
      <c r="P118" s="403">
        <v>30.3068756297357</v>
      </c>
      <c r="Q118" s="403">
        <v>30.516382362865201</v>
      </c>
      <c r="R118" s="403">
        <v>0.65089225568133702</v>
      </c>
      <c r="S118" s="27" t="s">
        <v>1210</v>
      </c>
      <c r="T118" s="28"/>
      <c r="U118" s="28"/>
      <c r="Y118" s="30"/>
      <c r="AC118" s="29"/>
      <c r="AE118" s="29"/>
      <c r="AF118" s="29"/>
      <c r="AG118" s="29"/>
      <c r="AH118" s="29"/>
      <c r="AI118" s="29"/>
    </row>
    <row r="119" spans="1:35" ht="19.95" customHeight="1">
      <c r="A119" s="23" t="s">
        <v>6245</v>
      </c>
      <c r="B119" s="21" t="s">
        <v>1345</v>
      </c>
      <c r="C119" s="21" t="s">
        <v>1202</v>
      </c>
      <c r="D119" s="21" t="s">
        <v>1203</v>
      </c>
      <c r="E119" s="24">
        <v>204.6</v>
      </c>
      <c r="F119" s="21" t="s">
        <v>1342</v>
      </c>
      <c r="G119" s="25">
        <v>311.19107692307693</v>
      </c>
      <c r="H119" s="25">
        <v>22.011956248053021</v>
      </c>
      <c r="I119" s="25">
        <v>1</v>
      </c>
      <c r="J119" s="26" t="s">
        <v>1634</v>
      </c>
      <c r="K119" s="403">
        <v>28.669605741837799</v>
      </c>
      <c r="L119" s="403">
        <v>28.9112747401939</v>
      </c>
      <c r="M119" s="403">
        <v>29.348205584854099</v>
      </c>
      <c r="N119" s="403">
        <v>30.0760482672978</v>
      </c>
      <c r="O119" s="403">
        <v>30.805998044403999</v>
      </c>
      <c r="P119" s="403">
        <v>31.2409594145429</v>
      </c>
      <c r="Q119" s="403">
        <v>31.439426095542199</v>
      </c>
      <c r="R119" s="403">
        <v>0.70393896343818996</v>
      </c>
      <c r="S119" s="27" t="s">
        <v>1346</v>
      </c>
      <c r="T119" s="28"/>
      <c r="U119" s="28"/>
      <c r="Y119" s="30"/>
      <c r="AC119" s="29"/>
      <c r="AE119" s="29"/>
      <c r="AF119" s="29"/>
      <c r="AG119" s="29"/>
      <c r="AH119" s="29"/>
      <c r="AI119" s="29"/>
    </row>
    <row r="120" spans="1:35" ht="19.95" customHeight="1">
      <c r="A120" s="23" t="s">
        <v>6246</v>
      </c>
      <c r="B120" s="21" t="s">
        <v>1347</v>
      </c>
      <c r="C120" s="21" t="s">
        <v>1348</v>
      </c>
      <c r="D120" s="21" t="s">
        <v>1203</v>
      </c>
      <c r="E120" s="24">
        <v>201.6</v>
      </c>
      <c r="F120" s="21" t="s">
        <v>1328</v>
      </c>
      <c r="G120" s="25">
        <v>311.58799999999997</v>
      </c>
      <c r="H120" s="25">
        <v>22.535721174354126</v>
      </c>
      <c r="I120" s="25">
        <v>1</v>
      </c>
      <c r="J120" s="26" t="s">
        <v>1634</v>
      </c>
      <c r="K120" s="403">
        <v>26.8038732471557</v>
      </c>
      <c r="L120" s="403">
        <v>26.9936592566009</v>
      </c>
      <c r="M120" s="403">
        <v>27.346304439718899</v>
      </c>
      <c r="N120" s="403">
        <v>27.969664531743899</v>
      </c>
      <c r="O120" s="403">
        <v>28.589293014125602</v>
      </c>
      <c r="P120" s="403">
        <v>28.963429249815601</v>
      </c>
      <c r="Q120" s="403">
        <v>29.1418980980303</v>
      </c>
      <c r="R120" s="403">
        <v>0.59735230888851898</v>
      </c>
      <c r="S120" s="27" t="s">
        <v>1210</v>
      </c>
      <c r="T120" s="28"/>
      <c r="U120" s="28"/>
      <c r="Y120" s="30"/>
      <c r="AC120" s="29"/>
      <c r="AE120" s="29"/>
      <c r="AF120" s="29"/>
      <c r="AG120" s="29"/>
      <c r="AH120" s="29"/>
      <c r="AI120" s="29"/>
    </row>
    <row r="121" spans="1:35" ht="19.95" customHeight="1">
      <c r="A121" s="23" t="s">
        <v>6247</v>
      </c>
      <c r="B121" s="21" t="s">
        <v>1349</v>
      </c>
      <c r="C121" s="21" t="s">
        <v>1340</v>
      </c>
      <c r="D121" s="21" t="s">
        <v>1213</v>
      </c>
      <c r="E121" s="24">
        <v>201</v>
      </c>
      <c r="F121" s="21" t="s">
        <v>1328</v>
      </c>
      <c r="G121" s="25">
        <v>311.66738461538461</v>
      </c>
      <c r="H121" s="25">
        <v>22.439052631578946</v>
      </c>
      <c r="I121" s="25">
        <v>1</v>
      </c>
      <c r="J121" s="26" t="s">
        <v>1634</v>
      </c>
      <c r="K121" s="403">
        <v>27.188256725616501</v>
      </c>
      <c r="L121" s="403">
        <v>27.388141084990799</v>
      </c>
      <c r="M121" s="403">
        <v>27.7584524613433</v>
      </c>
      <c r="N121" s="403">
        <v>28.391733658204501</v>
      </c>
      <c r="O121" s="403">
        <v>29.025831505973301</v>
      </c>
      <c r="P121" s="403">
        <v>29.4158077708265</v>
      </c>
      <c r="Q121" s="403">
        <v>29.617174866076699</v>
      </c>
      <c r="R121" s="403">
        <v>0.617639013251156</v>
      </c>
      <c r="S121" s="27" t="s">
        <v>1336</v>
      </c>
      <c r="T121" s="28"/>
      <c r="U121" s="28"/>
      <c r="Y121" s="30"/>
      <c r="AC121" s="29"/>
      <c r="AE121" s="29"/>
      <c r="AF121" s="29"/>
      <c r="AG121" s="29"/>
      <c r="AH121" s="29"/>
      <c r="AI121" s="29"/>
    </row>
    <row r="122" spans="1:35" ht="19.95" customHeight="1">
      <c r="A122" s="23" t="s">
        <v>6248</v>
      </c>
      <c r="B122" s="21" t="s">
        <v>1350</v>
      </c>
      <c r="C122" s="21" t="s">
        <v>1202</v>
      </c>
      <c r="D122" s="21" t="s">
        <v>1203</v>
      </c>
      <c r="E122" s="24">
        <v>200</v>
      </c>
      <c r="F122" s="21" t="s">
        <v>1351</v>
      </c>
      <c r="G122" s="25">
        <v>311.79969230769228</v>
      </c>
      <c r="H122" s="25">
        <v>22.091352769895593</v>
      </c>
      <c r="I122" s="25">
        <v>1</v>
      </c>
      <c r="J122" s="26" t="s">
        <v>1634</v>
      </c>
      <c r="K122" s="403">
        <v>28.336748499906701</v>
      </c>
      <c r="L122" s="403">
        <v>28.5328374940107</v>
      </c>
      <c r="M122" s="403">
        <v>28.942125346665598</v>
      </c>
      <c r="N122" s="403">
        <v>29.659979024728099</v>
      </c>
      <c r="O122" s="403">
        <v>30.368610317470001</v>
      </c>
      <c r="P122" s="403">
        <v>30.769187013112798</v>
      </c>
      <c r="Q122" s="403">
        <v>30.9757139870392</v>
      </c>
      <c r="R122" s="403">
        <v>0.68124346989674101</v>
      </c>
      <c r="S122" s="27" t="s">
        <v>1210</v>
      </c>
      <c r="T122" s="28"/>
      <c r="U122" s="28"/>
      <c r="Y122" s="30"/>
      <c r="AC122" s="29"/>
      <c r="AE122" s="29"/>
      <c r="AF122" s="29"/>
      <c r="AG122" s="29"/>
      <c r="AH122" s="29"/>
      <c r="AI122" s="29"/>
    </row>
    <row r="123" spans="1:35" ht="19.95" customHeight="1">
      <c r="A123" s="23" t="s">
        <v>6249</v>
      </c>
      <c r="B123" s="21" t="s">
        <v>1352</v>
      </c>
      <c r="C123" s="21" t="s">
        <v>1202</v>
      </c>
      <c r="D123" s="21" t="s">
        <v>1203</v>
      </c>
      <c r="E123" s="24">
        <v>199</v>
      </c>
      <c r="F123" s="21" t="s">
        <v>1328</v>
      </c>
      <c r="G123" s="25">
        <v>311.93199999999996</v>
      </c>
      <c r="H123" s="25">
        <v>21.684461878002196</v>
      </c>
      <c r="I123" s="25">
        <v>1</v>
      </c>
      <c r="J123" s="26" t="s">
        <v>1634</v>
      </c>
      <c r="K123" s="403">
        <v>29.862680584725901</v>
      </c>
      <c r="L123" s="403">
        <v>30.106015747051501</v>
      </c>
      <c r="M123" s="403">
        <v>30.570674000860901</v>
      </c>
      <c r="N123" s="403">
        <v>31.354925790794201</v>
      </c>
      <c r="O123" s="403">
        <v>32.154055190883398</v>
      </c>
      <c r="P123" s="403">
        <v>32.604265598297602</v>
      </c>
      <c r="Q123" s="403">
        <v>32.8566439146419</v>
      </c>
      <c r="R123" s="403">
        <v>0.759221290517481</v>
      </c>
      <c r="S123" s="27" t="s">
        <v>1210</v>
      </c>
      <c r="T123" s="28"/>
      <c r="U123" s="28"/>
      <c r="Y123" s="30"/>
      <c r="AC123" s="29"/>
      <c r="AE123" s="29"/>
      <c r="AF123" s="29"/>
      <c r="AG123" s="29"/>
      <c r="AH123" s="29"/>
      <c r="AI123" s="29"/>
    </row>
    <row r="124" spans="1:35" ht="19.95" customHeight="1">
      <c r="A124" s="23" t="s">
        <v>6250</v>
      </c>
      <c r="B124" s="21" t="s">
        <v>1353</v>
      </c>
      <c r="C124" s="21" t="s">
        <v>1237</v>
      </c>
      <c r="D124" s="21" t="s">
        <v>1213</v>
      </c>
      <c r="E124" s="24">
        <v>197.4</v>
      </c>
      <c r="F124" s="21" t="s">
        <v>1328</v>
      </c>
      <c r="G124" s="25">
        <v>312.14369230769228</v>
      </c>
      <c r="H124" s="25">
        <v>21.904467832815456</v>
      </c>
      <c r="I124" s="25">
        <v>1</v>
      </c>
      <c r="J124" s="26" t="s">
        <v>1634</v>
      </c>
      <c r="K124" s="403">
        <v>29.0748381054342</v>
      </c>
      <c r="L124" s="403">
        <v>29.2996542743048</v>
      </c>
      <c r="M124" s="403">
        <v>29.754712337052499</v>
      </c>
      <c r="N124" s="403">
        <v>30.504220604353399</v>
      </c>
      <c r="O124" s="403">
        <v>31.267700754189502</v>
      </c>
      <c r="P124" s="403">
        <v>31.722713927396299</v>
      </c>
      <c r="Q124" s="403">
        <v>31.956270881163299</v>
      </c>
      <c r="R124" s="403">
        <v>0.73453465368760595</v>
      </c>
      <c r="S124" s="27" t="s">
        <v>1346</v>
      </c>
      <c r="T124" s="28"/>
      <c r="U124" s="28"/>
      <c r="Y124" s="30"/>
      <c r="AC124" s="29"/>
      <c r="AE124" s="29"/>
      <c r="AF124" s="29"/>
      <c r="AG124" s="29"/>
      <c r="AH124" s="29"/>
      <c r="AI124" s="29"/>
    </row>
    <row r="125" spans="1:35" ht="19.95" customHeight="1">
      <c r="A125" s="23" t="s">
        <v>6251</v>
      </c>
      <c r="B125" s="21" t="s">
        <v>1354</v>
      </c>
      <c r="C125" s="21" t="s">
        <v>1340</v>
      </c>
      <c r="D125" s="21" t="s">
        <v>1213</v>
      </c>
      <c r="E125" s="24">
        <v>195.7</v>
      </c>
      <c r="F125" s="21" t="s">
        <v>1328</v>
      </c>
      <c r="G125" s="25">
        <v>312.3686153846154</v>
      </c>
      <c r="H125" s="25">
        <v>22.215152721638951</v>
      </c>
      <c r="I125" s="25">
        <v>1</v>
      </c>
      <c r="J125" s="26" t="s">
        <v>1634</v>
      </c>
      <c r="K125" s="403">
        <v>27.944035579652098</v>
      </c>
      <c r="L125" s="403">
        <v>28.160197308593101</v>
      </c>
      <c r="M125" s="403">
        <v>28.5518137806623</v>
      </c>
      <c r="N125" s="403">
        <v>29.222467269138999</v>
      </c>
      <c r="O125" s="403">
        <v>29.888841831904699</v>
      </c>
      <c r="P125" s="403">
        <v>30.307113744982299</v>
      </c>
      <c r="Q125" s="403">
        <v>30.498612437842699</v>
      </c>
      <c r="R125" s="403">
        <v>0.65046449693739194</v>
      </c>
      <c r="S125" s="27" t="s">
        <v>1207</v>
      </c>
      <c r="T125" s="28"/>
      <c r="U125" s="28"/>
      <c r="Y125" s="30"/>
      <c r="AC125" s="29"/>
      <c r="AE125" s="29"/>
      <c r="AF125" s="29"/>
      <c r="AG125" s="29"/>
      <c r="AH125" s="29"/>
      <c r="AI125" s="29"/>
    </row>
    <row r="126" spans="1:35" ht="19.95" customHeight="1">
      <c r="A126" s="23" t="s">
        <v>6252</v>
      </c>
      <c r="B126" s="21" t="s">
        <v>1355</v>
      </c>
      <c r="C126" s="21" t="s">
        <v>1202</v>
      </c>
      <c r="D126" s="21" t="s">
        <v>1330</v>
      </c>
      <c r="E126" s="24">
        <v>195.7</v>
      </c>
      <c r="F126" s="21" t="s">
        <v>1328</v>
      </c>
      <c r="G126" s="25">
        <v>312.3686153846154</v>
      </c>
      <c r="H126" s="25">
        <v>22.216719745222928</v>
      </c>
      <c r="I126" s="25">
        <v>1</v>
      </c>
      <c r="J126" s="26" t="s">
        <v>1637</v>
      </c>
      <c r="K126" s="403">
        <v>27.960492664170999</v>
      </c>
      <c r="L126" s="403">
        <v>28.1534595697401</v>
      </c>
      <c r="M126" s="403">
        <v>28.556136735428801</v>
      </c>
      <c r="N126" s="403">
        <v>29.233507850900502</v>
      </c>
      <c r="O126" s="403">
        <v>29.9241869118962</v>
      </c>
      <c r="P126" s="403">
        <v>30.326471575117701</v>
      </c>
      <c r="Q126" s="403">
        <v>30.528443144962001</v>
      </c>
      <c r="R126" s="403">
        <v>0.66007368998444604</v>
      </c>
      <c r="S126" s="27" t="s">
        <v>1336</v>
      </c>
      <c r="T126" s="28"/>
      <c r="U126" s="28"/>
      <c r="Y126" s="30"/>
      <c r="AC126" s="29"/>
      <c r="AE126" s="29"/>
      <c r="AF126" s="29"/>
      <c r="AG126" s="29"/>
      <c r="AH126" s="29"/>
      <c r="AI126" s="29"/>
    </row>
    <row r="127" spans="1:35" ht="19.95" customHeight="1">
      <c r="A127" s="23" t="s">
        <v>6253</v>
      </c>
      <c r="B127" s="21" t="s">
        <v>1356</v>
      </c>
      <c r="C127" s="21" t="s">
        <v>1202</v>
      </c>
      <c r="D127" s="21" t="s">
        <v>1233</v>
      </c>
      <c r="E127" s="24">
        <v>194.1</v>
      </c>
      <c r="F127" s="21" t="s">
        <v>1351</v>
      </c>
      <c r="G127" s="25">
        <v>312.58030769230766</v>
      </c>
      <c r="H127" s="25">
        <v>21.718789808917194</v>
      </c>
      <c r="I127" s="25">
        <v>1</v>
      </c>
      <c r="J127" s="26" t="s">
        <v>1631</v>
      </c>
      <c r="K127" s="403">
        <v>29.851212340211202</v>
      </c>
      <c r="L127" s="403">
        <v>30.097103917452401</v>
      </c>
      <c r="M127" s="403">
        <v>30.580282320006301</v>
      </c>
      <c r="N127" s="403">
        <v>31.360958096532499</v>
      </c>
      <c r="O127" s="403">
        <v>32.1516258406795</v>
      </c>
      <c r="P127" s="403">
        <v>32.634036215836602</v>
      </c>
      <c r="Q127" s="403">
        <v>32.851950641510101</v>
      </c>
      <c r="R127" s="403">
        <v>0.76515909154210804</v>
      </c>
      <c r="S127" s="27" t="s">
        <v>1346</v>
      </c>
      <c r="T127" s="28"/>
      <c r="U127" s="28"/>
      <c r="Y127" s="30"/>
      <c r="AC127" s="29"/>
      <c r="AE127" s="29"/>
      <c r="AF127" s="29"/>
      <c r="AG127" s="29"/>
      <c r="AH127" s="29"/>
      <c r="AI127" s="29"/>
    </row>
    <row r="128" spans="1:35" ht="19.95" customHeight="1">
      <c r="A128" s="23" t="s">
        <v>6254</v>
      </c>
      <c r="B128" s="21" t="s">
        <v>1357</v>
      </c>
      <c r="C128" s="21" t="s">
        <v>1340</v>
      </c>
      <c r="D128" s="21" t="s">
        <v>1330</v>
      </c>
      <c r="E128" s="24">
        <v>193.1</v>
      </c>
      <c r="F128" s="21" t="s">
        <v>1328</v>
      </c>
      <c r="G128" s="25">
        <v>312.71261538461539</v>
      </c>
      <c r="H128" s="25">
        <v>21.7140923566879</v>
      </c>
      <c r="I128" s="25">
        <v>1</v>
      </c>
      <c r="J128" s="26" t="s">
        <v>1637</v>
      </c>
      <c r="K128" s="403">
        <v>29.854568434583602</v>
      </c>
      <c r="L128" s="403">
        <v>30.087293701371799</v>
      </c>
      <c r="M128" s="403">
        <v>30.567739540704501</v>
      </c>
      <c r="N128" s="403">
        <v>31.354835955966799</v>
      </c>
      <c r="O128" s="403">
        <v>32.151748932004502</v>
      </c>
      <c r="P128" s="403">
        <v>32.602761588980499</v>
      </c>
      <c r="Q128" s="403">
        <v>32.859917356199603</v>
      </c>
      <c r="R128" s="403">
        <v>0.76269984890601294</v>
      </c>
      <c r="S128" s="27" t="s">
        <v>1336</v>
      </c>
      <c r="T128" s="28"/>
      <c r="U128" s="28"/>
      <c r="Y128" s="30"/>
      <c r="AC128" s="29"/>
      <c r="AE128" s="29"/>
      <c r="AF128" s="29"/>
      <c r="AG128" s="29"/>
      <c r="AH128" s="29"/>
      <c r="AI128" s="29"/>
    </row>
    <row r="129" spans="1:35" ht="19.95" customHeight="1">
      <c r="A129" s="23" t="s">
        <v>6255</v>
      </c>
      <c r="B129" s="21" t="s">
        <v>1358</v>
      </c>
      <c r="C129" s="21" t="s">
        <v>1223</v>
      </c>
      <c r="D129" s="21" t="s">
        <v>1233</v>
      </c>
      <c r="E129" s="24">
        <v>193</v>
      </c>
      <c r="F129" s="21" t="s">
        <v>1351</v>
      </c>
      <c r="G129" s="25">
        <v>312.72584615384613</v>
      </c>
      <c r="H129" s="25">
        <v>21.691946669123674</v>
      </c>
      <c r="I129" s="25">
        <v>1</v>
      </c>
      <c r="J129" s="26" t="s">
        <v>1628</v>
      </c>
      <c r="K129" s="403">
        <v>29.901803806465999</v>
      </c>
      <c r="L129" s="403">
        <v>30.1227709645182</v>
      </c>
      <c r="M129" s="403">
        <v>30.563952034375902</v>
      </c>
      <c r="N129" s="403">
        <v>31.356528926447002</v>
      </c>
      <c r="O129" s="403">
        <v>32.140953705928602</v>
      </c>
      <c r="P129" s="403">
        <v>32.606144663281697</v>
      </c>
      <c r="Q129" s="403">
        <v>32.860773607533602</v>
      </c>
      <c r="R129" s="403">
        <v>0.75831195544081298</v>
      </c>
      <c r="S129" s="27" t="s">
        <v>1210</v>
      </c>
      <c r="T129" s="28"/>
      <c r="U129" s="28"/>
      <c r="Y129" s="30"/>
      <c r="AC129" s="29"/>
      <c r="AE129" s="29"/>
      <c r="AF129" s="29"/>
      <c r="AG129" s="29"/>
      <c r="AH129" s="29"/>
      <c r="AI129" s="29"/>
    </row>
    <row r="130" spans="1:35" ht="19.95" customHeight="1">
      <c r="A130" s="23" t="s">
        <v>6256</v>
      </c>
      <c r="B130" s="21" t="s">
        <v>1359</v>
      </c>
      <c r="C130" s="21" t="s">
        <v>1340</v>
      </c>
      <c r="D130" s="21" t="s">
        <v>1203</v>
      </c>
      <c r="E130" s="24">
        <v>192.2</v>
      </c>
      <c r="F130" s="21" t="s">
        <v>1328</v>
      </c>
      <c r="G130" s="25">
        <v>312.83169230769232</v>
      </c>
      <c r="H130" s="25">
        <v>22.630726953270379</v>
      </c>
      <c r="I130" s="25">
        <v>1</v>
      </c>
      <c r="J130" s="26" t="s">
        <v>1638</v>
      </c>
      <c r="K130" s="403">
        <v>26.408391070109001</v>
      </c>
      <c r="L130" s="403">
        <v>26.581854067318002</v>
      </c>
      <c r="M130" s="403">
        <v>26.943693999108199</v>
      </c>
      <c r="N130" s="403">
        <v>27.5524749466042</v>
      </c>
      <c r="O130" s="403">
        <v>28.1498244996802</v>
      </c>
      <c r="P130" s="403">
        <v>28.519183094422502</v>
      </c>
      <c r="Q130" s="403">
        <v>28.7098372627039</v>
      </c>
      <c r="R130" s="403">
        <v>0.58715739292888602</v>
      </c>
      <c r="S130" s="27" t="s">
        <v>1336</v>
      </c>
      <c r="T130" s="28"/>
      <c r="U130" s="28"/>
      <c r="Y130" s="30"/>
      <c r="AC130" s="29"/>
      <c r="AE130" s="29"/>
      <c r="AF130" s="29"/>
      <c r="AG130" s="29"/>
      <c r="AH130" s="29"/>
      <c r="AI130" s="29"/>
    </row>
    <row r="131" spans="1:35" ht="19.95" customHeight="1">
      <c r="A131" s="23" t="s">
        <v>6257</v>
      </c>
      <c r="B131" s="22" t="s">
        <v>1360</v>
      </c>
      <c r="C131" s="21" t="s">
        <v>1202</v>
      </c>
      <c r="D131" s="21" t="s">
        <v>1361</v>
      </c>
      <c r="E131" s="24">
        <v>192.2</v>
      </c>
      <c r="F131" s="21" t="s">
        <v>1328</v>
      </c>
      <c r="G131" s="25">
        <v>312.83169230769232</v>
      </c>
      <c r="H131" s="25">
        <v>21.963802322580648</v>
      </c>
      <c r="I131" s="25">
        <v>1</v>
      </c>
      <c r="J131" s="26" t="s">
        <v>1629</v>
      </c>
      <c r="K131" s="403">
        <v>28.713389658079699</v>
      </c>
      <c r="L131" s="403">
        <v>28.934475202485501</v>
      </c>
      <c r="M131" s="403">
        <v>29.3711101598536</v>
      </c>
      <c r="N131" s="403">
        <v>30.091292779222702</v>
      </c>
      <c r="O131" s="403">
        <v>30.8203687972516</v>
      </c>
      <c r="P131" s="403">
        <v>31.240142658656701</v>
      </c>
      <c r="Q131" s="403">
        <v>31.4602875845607</v>
      </c>
      <c r="R131" s="403">
        <v>0.70040677147284902</v>
      </c>
      <c r="S131" s="27" t="s">
        <v>1210</v>
      </c>
      <c r="T131" s="28"/>
      <c r="U131" s="28"/>
      <c r="Y131" s="30"/>
      <c r="AC131" s="29"/>
      <c r="AE131" s="29"/>
      <c r="AF131" s="29"/>
      <c r="AG131" s="29"/>
      <c r="AH131" s="29"/>
      <c r="AI131" s="29"/>
    </row>
    <row r="132" spans="1:35" ht="19.95" customHeight="1">
      <c r="A132" s="23" t="s">
        <v>6258</v>
      </c>
      <c r="B132" s="22" t="s">
        <v>1362</v>
      </c>
      <c r="C132" s="21" t="s">
        <v>1340</v>
      </c>
      <c r="D132" s="21" t="s">
        <v>1233</v>
      </c>
      <c r="E132" s="24">
        <v>190.5</v>
      </c>
      <c r="F132" s="21" t="s">
        <v>1328</v>
      </c>
      <c r="G132" s="25">
        <v>313.05661538461538</v>
      </c>
      <c r="H132" s="25">
        <v>21.861225136113301</v>
      </c>
      <c r="I132" s="25">
        <v>1</v>
      </c>
      <c r="J132" s="21" t="s">
        <v>1214</v>
      </c>
      <c r="K132" s="403">
        <v>29.063698398560099</v>
      </c>
      <c r="L132" s="403">
        <v>29.3115890138283</v>
      </c>
      <c r="M132" s="403">
        <v>29.771854105474599</v>
      </c>
      <c r="N132" s="403">
        <v>30.509008095763601</v>
      </c>
      <c r="O132" s="403">
        <v>31.2551599173059</v>
      </c>
      <c r="P132" s="403">
        <v>31.7135916533311</v>
      </c>
      <c r="Q132" s="403">
        <v>31.9294626630214</v>
      </c>
      <c r="R132" s="403">
        <v>0.72272742681870505</v>
      </c>
      <c r="S132" s="27" t="s">
        <v>1210</v>
      </c>
      <c r="T132" s="28"/>
      <c r="U132" s="28"/>
      <c r="Y132" s="30"/>
      <c r="AC132" s="29"/>
      <c r="AE132" s="29"/>
      <c r="AF132" s="29"/>
      <c r="AG132" s="29"/>
      <c r="AH132" s="29"/>
      <c r="AI132" s="29"/>
    </row>
    <row r="133" spans="1:35" ht="19.95" customHeight="1">
      <c r="A133" s="23" t="s">
        <v>6259</v>
      </c>
      <c r="B133" s="21" t="s">
        <v>1363</v>
      </c>
      <c r="C133" s="21" t="s">
        <v>1202</v>
      </c>
      <c r="D133" s="21" t="s">
        <v>1203</v>
      </c>
      <c r="E133" s="24">
        <v>190.5</v>
      </c>
      <c r="F133" s="21" t="s">
        <v>1364</v>
      </c>
      <c r="G133" s="25">
        <v>313.05661538461538</v>
      </c>
      <c r="H133" s="25">
        <v>21.842662257712259</v>
      </c>
      <c r="I133" s="25">
        <v>1</v>
      </c>
      <c r="J133" s="26" t="s">
        <v>1639</v>
      </c>
      <c r="K133" s="403">
        <v>29.447560884664298</v>
      </c>
      <c r="L133" s="403">
        <v>29.6846401798947</v>
      </c>
      <c r="M133" s="403">
        <v>30.1416409441136</v>
      </c>
      <c r="N133" s="403">
        <v>30.9114187425978</v>
      </c>
      <c r="O133" s="403">
        <v>31.681699961546101</v>
      </c>
      <c r="P133" s="403">
        <v>32.120100961308502</v>
      </c>
      <c r="Q133" s="403">
        <v>32.349945716924701</v>
      </c>
      <c r="R133" s="403">
        <v>0.74276256239517902</v>
      </c>
      <c r="S133" s="27" t="s">
        <v>1210</v>
      </c>
      <c r="T133" s="28"/>
      <c r="U133" s="28"/>
      <c r="Y133" s="30"/>
      <c r="AC133" s="29"/>
      <c r="AE133" s="29"/>
      <c r="AF133" s="29"/>
      <c r="AG133" s="29"/>
      <c r="AH133" s="29"/>
      <c r="AI133" s="29"/>
    </row>
    <row r="134" spans="1:35" ht="19.95" customHeight="1">
      <c r="A134" s="23" t="s">
        <v>6260</v>
      </c>
      <c r="B134" s="21" t="s">
        <v>1365</v>
      </c>
      <c r="C134" s="21" t="s">
        <v>1223</v>
      </c>
      <c r="D134" s="21" t="s">
        <v>1330</v>
      </c>
      <c r="E134" s="24">
        <v>186.7</v>
      </c>
      <c r="F134" s="21" t="s">
        <v>1351</v>
      </c>
      <c r="G134" s="25">
        <v>313.5593846153846</v>
      </c>
      <c r="H134" s="25">
        <v>21.748321080535082</v>
      </c>
      <c r="I134" s="25">
        <v>1</v>
      </c>
      <c r="J134" s="26" t="s">
        <v>1639</v>
      </c>
      <c r="K134" s="403">
        <v>29.8467571379039</v>
      </c>
      <c r="L134" s="403">
        <v>30.094136767864899</v>
      </c>
      <c r="M134" s="403">
        <v>30.560599942264801</v>
      </c>
      <c r="N134" s="403">
        <v>31.3579644532707</v>
      </c>
      <c r="O134" s="403">
        <v>32.164742011390203</v>
      </c>
      <c r="P134" s="403">
        <v>32.616259481978602</v>
      </c>
      <c r="Q134" s="403">
        <v>32.840222863153699</v>
      </c>
      <c r="R134" s="403">
        <v>0.76904518177509495</v>
      </c>
      <c r="S134" s="27" t="s">
        <v>1346</v>
      </c>
      <c r="T134" s="28"/>
      <c r="U134" s="28"/>
      <c r="Y134" s="30"/>
      <c r="AC134" s="29"/>
      <c r="AE134" s="29"/>
      <c r="AF134" s="29"/>
      <c r="AG134" s="29"/>
      <c r="AH134" s="29"/>
      <c r="AI134" s="29"/>
    </row>
    <row r="135" spans="1:35" ht="19.95" customHeight="1">
      <c r="A135" s="23" t="s">
        <v>6261</v>
      </c>
      <c r="B135" s="21" t="s">
        <v>1366</v>
      </c>
      <c r="C135" s="21" t="s">
        <v>1223</v>
      </c>
      <c r="D135" s="21" t="s">
        <v>1233</v>
      </c>
      <c r="E135" s="24">
        <v>185.76</v>
      </c>
      <c r="F135" s="21" t="s">
        <v>1328</v>
      </c>
      <c r="G135" s="159">
        <v>313.68375384615382</v>
      </c>
      <c r="H135" s="159">
        <v>22.167236024844726</v>
      </c>
      <c r="I135" s="25">
        <v>1</v>
      </c>
      <c r="J135" s="26" t="s">
        <v>1640</v>
      </c>
      <c r="K135" s="403">
        <v>27.964780550699899</v>
      </c>
      <c r="L135" s="403">
        <v>28.157988643539401</v>
      </c>
      <c r="M135" s="403">
        <v>28.5507027580359</v>
      </c>
      <c r="N135" s="403">
        <v>29.234578824042</v>
      </c>
      <c r="O135" s="403">
        <v>29.922721239748199</v>
      </c>
      <c r="P135" s="403">
        <v>30.320579444490999</v>
      </c>
      <c r="Q135" s="403">
        <v>30.510914860804402</v>
      </c>
      <c r="R135" s="403">
        <v>0.66029312138889396</v>
      </c>
      <c r="S135" s="27" t="s">
        <v>1210</v>
      </c>
      <c r="T135" s="28"/>
      <c r="U135" s="28"/>
      <c r="Y135" s="30"/>
      <c r="AC135" s="29"/>
      <c r="AE135" s="29"/>
      <c r="AF135" s="29"/>
      <c r="AG135" s="29"/>
      <c r="AH135" s="29"/>
      <c r="AI135" s="29"/>
    </row>
    <row r="136" spans="1:35" ht="19.95" customHeight="1">
      <c r="A136" s="23" t="s">
        <v>6262</v>
      </c>
      <c r="B136" s="21" t="s">
        <v>1367</v>
      </c>
      <c r="C136" s="21" t="s">
        <v>1348</v>
      </c>
      <c r="D136" s="21" t="s">
        <v>1361</v>
      </c>
      <c r="E136" s="24">
        <v>185.55</v>
      </c>
      <c r="F136" s="21" t="s">
        <v>1328</v>
      </c>
      <c r="G136" s="25">
        <v>313.71153846153845</v>
      </c>
      <c r="H136" s="25">
        <v>22.208718419207695</v>
      </c>
      <c r="I136" s="25">
        <v>1</v>
      </c>
      <c r="J136" s="26" t="s">
        <v>1641</v>
      </c>
      <c r="K136" s="403">
        <v>27.9750260113364</v>
      </c>
      <c r="L136" s="403">
        <v>28.171957847555401</v>
      </c>
      <c r="M136" s="403">
        <v>28.574983185908199</v>
      </c>
      <c r="N136" s="403">
        <v>29.2470937250561</v>
      </c>
      <c r="O136" s="403">
        <v>29.946369048648599</v>
      </c>
      <c r="P136" s="403">
        <v>30.333158584220801</v>
      </c>
      <c r="Q136" s="403">
        <v>30.535728663091501</v>
      </c>
      <c r="R136" s="403">
        <v>0.65998750072305201</v>
      </c>
      <c r="S136" s="27" t="s">
        <v>1210</v>
      </c>
      <c r="T136" s="28"/>
      <c r="U136" s="28"/>
      <c r="Y136" s="30"/>
      <c r="AC136" s="29"/>
      <c r="AE136" s="29"/>
      <c r="AF136" s="29"/>
      <c r="AG136" s="29"/>
      <c r="AH136" s="29"/>
      <c r="AI136" s="29"/>
    </row>
    <row r="137" spans="1:35" ht="19.95" customHeight="1">
      <c r="A137" s="23" t="s">
        <v>6263</v>
      </c>
      <c r="B137" s="21" t="s">
        <v>1368</v>
      </c>
      <c r="C137" s="21" t="s">
        <v>1202</v>
      </c>
      <c r="D137" s="21" t="s">
        <v>1203</v>
      </c>
      <c r="E137" s="24">
        <v>185.5</v>
      </c>
      <c r="F137" s="21" t="s">
        <v>1369</v>
      </c>
      <c r="G137" s="25">
        <v>313.71815384615383</v>
      </c>
      <c r="H137" s="25">
        <v>21.820572660933664</v>
      </c>
      <c r="I137" s="25">
        <v>1</v>
      </c>
      <c r="J137" s="26" t="s">
        <v>1639</v>
      </c>
      <c r="K137" s="403">
        <v>29.447627251350301</v>
      </c>
      <c r="L137" s="403">
        <v>29.711464631558101</v>
      </c>
      <c r="M137" s="403">
        <v>30.1590758091419</v>
      </c>
      <c r="N137" s="403">
        <v>30.927219227570198</v>
      </c>
      <c r="O137" s="403">
        <v>31.685540755575801</v>
      </c>
      <c r="P137" s="403">
        <v>32.146126345403502</v>
      </c>
      <c r="Q137" s="403">
        <v>32.378500724857901</v>
      </c>
      <c r="R137" s="403">
        <v>0.74057177744455505</v>
      </c>
      <c r="S137" s="27" t="s">
        <v>1210</v>
      </c>
      <c r="T137" s="28"/>
      <c r="U137" s="28"/>
      <c r="Y137" s="30"/>
      <c r="AC137" s="29"/>
      <c r="AE137" s="29"/>
      <c r="AF137" s="29"/>
      <c r="AG137" s="29"/>
      <c r="AH137" s="29"/>
      <c r="AI137" s="29"/>
    </row>
    <row r="138" spans="1:35" ht="19.95" customHeight="1">
      <c r="A138" s="23" t="s">
        <v>6264</v>
      </c>
      <c r="B138" s="21" t="s">
        <v>1370</v>
      </c>
      <c r="C138" s="21" t="s">
        <v>1223</v>
      </c>
      <c r="D138" s="21" t="s">
        <v>1203</v>
      </c>
      <c r="E138" s="24">
        <v>184.55</v>
      </c>
      <c r="F138" s="21" t="s">
        <v>1328</v>
      </c>
      <c r="G138" s="25">
        <v>313.84384615384613</v>
      </c>
      <c r="H138" s="25">
        <v>22.060403599672757</v>
      </c>
      <c r="I138" s="25">
        <v>1</v>
      </c>
      <c r="J138" s="21" t="s">
        <v>1214</v>
      </c>
      <c r="K138" s="403">
        <v>28.323798550911601</v>
      </c>
      <c r="L138" s="403">
        <v>28.5478605297656</v>
      </c>
      <c r="M138" s="403">
        <v>28.940601473578202</v>
      </c>
      <c r="N138" s="403">
        <v>29.657204439468799</v>
      </c>
      <c r="O138" s="403">
        <v>30.3640480632681</v>
      </c>
      <c r="P138" s="403">
        <v>30.767737501348101</v>
      </c>
      <c r="Q138" s="403">
        <v>30.978129433394098</v>
      </c>
      <c r="R138" s="403">
        <v>0.68139943501368205</v>
      </c>
      <c r="S138" s="27" t="s">
        <v>1210</v>
      </c>
      <c r="T138" s="28"/>
      <c r="U138" s="28"/>
      <c r="Y138" s="30"/>
      <c r="AC138" s="29"/>
      <c r="AE138" s="29"/>
      <c r="AF138" s="29"/>
      <c r="AG138" s="29"/>
      <c r="AH138" s="29"/>
      <c r="AI138" s="29"/>
    </row>
    <row r="139" spans="1:35" ht="19.95" customHeight="1">
      <c r="A139" s="23" t="s">
        <v>6265</v>
      </c>
      <c r="B139" s="21" t="s">
        <v>1371</v>
      </c>
      <c r="C139" s="21" t="s">
        <v>1202</v>
      </c>
      <c r="D139" s="21" t="s">
        <v>1233</v>
      </c>
      <c r="E139" s="24">
        <v>184.55</v>
      </c>
      <c r="F139" s="21" t="s">
        <v>1364</v>
      </c>
      <c r="G139" s="25">
        <v>313.84384615384613</v>
      </c>
      <c r="H139" s="25">
        <v>21.651909201474204</v>
      </c>
      <c r="I139" s="25">
        <v>1</v>
      </c>
      <c r="J139" s="26" t="s">
        <v>1639</v>
      </c>
      <c r="K139" s="403">
        <v>29.888432367554401</v>
      </c>
      <c r="L139" s="403">
        <v>30.116240638009501</v>
      </c>
      <c r="M139" s="403">
        <v>30.560451419687102</v>
      </c>
      <c r="N139" s="403">
        <v>31.348177738005798</v>
      </c>
      <c r="O139" s="403">
        <v>32.132476777350497</v>
      </c>
      <c r="P139" s="403">
        <v>32.600340882605501</v>
      </c>
      <c r="Q139" s="403">
        <v>32.828457899955701</v>
      </c>
      <c r="R139" s="403">
        <v>0.75749876732350396</v>
      </c>
      <c r="S139" s="27" t="s">
        <v>1210</v>
      </c>
      <c r="T139" s="28"/>
      <c r="U139" s="28"/>
      <c r="Y139" s="30"/>
      <c r="AC139" s="29"/>
      <c r="AE139" s="29"/>
      <c r="AF139" s="29"/>
      <c r="AG139" s="29"/>
      <c r="AH139" s="29"/>
      <c r="AI139" s="29"/>
    </row>
    <row r="140" spans="1:35" ht="19.95" customHeight="1">
      <c r="A140" s="23" t="s">
        <v>6266</v>
      </c>
      <c r="B140" s="21" t="s">
        <v>1372</v>
      </c>
      <c r="C140" s="21" t="s">
        <v>1202</v>
      </c>
      <c r="D140" s="21" t="s">
        <v>1233</v>
      </c>
      <c r="E140" s="24">
        <v>184.5</v>
      </c>
      <c r="F140" s="21" t="s">
        <v>1328</v>
      </c>
      <c r="G140" s="25">
        <v>313.8504615384615</v>
      </c>
      <c r="H140" s="25">
        <v>22.434019789243791</v>
      </c>
      <c r="I140" s="25">
        <v>1</v>
      </c>
      <c r="J140" s="26" t="s">
        <v>1631</v>
      </c>
      <c r="K140" s="403">
        <v>27.170422307166501</v>
      </c>
      <c r="L140" s="403">
        <v>27.378048307515499</v>
      </c>
      <c r="M140" s="403">
        <v>27.763163599044098</v>
      </c>
      <c r="N140" s="403">
        <v>28.3932960009708</v>
      </c>
      <c r="O140" s="403">
        <v>29.026762077586799</v>
      </c>
      <c r="P140" s="403">
        <v>29.430472090275899</v>
      </c>
      <c r="Q140" s="403">
        <v>29.614449418220602</v>
      </c>
      <c r="R140" s="403">
        <v>0.61989330349670901</v>
      </c>
      <c r="S140" s="27" t="s">
        <v>1238</v>
      </c>
      <c r="T140" s="28"/>
      <c r="U140" s="28"/>
      <c r="Y140" s="30"/>
      <c r="AC140" s="29"/>
      <c r="AE140" s="29"/>
      <c r="AF140" s="29"/>
      <c r="AG140" s="29"/>
      <c r="AH140" s="29"/>
      <c r="AI140" s="29"/>
    </row>
    <row r="141" spans="1:35" ht="19.95" customHeight="1">
      <c r="A141" s="23" t="s">
        <v>6267</v>
      </c>
      <c r="B141" s="21" t="s">
        <v>1373</v>
      </c>
      <c r="C141" s="21" t="s">
        <v>1202</v>
      </c>
      <c r="D141" s="21" t="s">
        <v>1233</v>
      </c>
      <c r="E141" s="24">
        <v>183.5</v>
      </c>
      <c r="F141" s="21" t="s">
        <v>1328</v>
      </c>
      <c r="G141" s="25">
        <v>313.98276923076924</v>
      </c>
      <c r="H141" s="25">
        <v>22.166895453404532</v>
      </c>
      <c r="I141" s="25">
        <v>1</v>
      </c>
      <c r="J141" s="26" t="s">
        <v>1631</v>
      </c>
      <c r="K141" s="403">
        <v>27.9786877058499</v>
      </c>
      <c r="L141" s="403">
        <v>28.151366171718699</v>
      </c>
      <c r="M141" s="403">
        <v>28.548700745663901</v>
      </c>
      <c r="N141" s="403">
        <v>29.234603178057899</v>
      </c>
      <c r="O141" s="403">
        <v>29.923445610444499</v>
      </c>
      <c r="P141" s="403">
        <v>30.3184292055379</v>
      </c>
      <c r="Q141" s="403">
        <v>30.524338932388499</v>
      </c>
      <c r="R141" s="403">
        <v>0.65591466926207198</v>
      </c>
      <c r="S141" s="27" t="s">
        <v>1210</v>
      </c>
      <c r="T141" s="28"/>
      <c r="U141" s="28"/>
      <c r="Y141" s="30"/>
      <c r="AC141" s="29"/>
      <c r="AE141" s="29"/>
      <c r="AF141" s="29"/>
      <c r="AG141" s="29"/>
      <c r="AH141" s="29"/>
      <c r="AI141" s="29"/>
    </row>
    <row r="142" spans="1:35" ht="19.95" customHeight="1">
      <c r="A142" s="23" t="s">
        <v>6268</v>
      </c>
      <c r="B142" s="21" t="s">
        <v>1374</v>
      </c>
      <c r="C142" s="21" t="s">
        <v>1202</v>
      </c>
      <c r="D142" s="21" t="s">
        <v>1203</v>
      </c>
      <c r="E142" s="24">
        <v>183.5</v>
      </c>
      <c r="F142" s="21" t="s">
        <v>1328</v>
      </c>
      <c r="G142" s="25">
        <v>313.98276923076924</v>
      </c>
      <c r="H142" s="25">
        <v>22.029833651486229</v>
      </c>
      <c r="I142" s="25">
        <v>1</v>
      </c>
      <c r="J142" s="21" t="s">
        <v>1214</v>
      </c>
      <c r="K142" s="403">
        <v>28.742849404715599</v>
      </c>
      <c r="L142" s="403">
        <v>28.950858944704901</v>
      </c>
      <c r="M142" s="403">
        <v>29.371254519312</v>
      </c>
      <c r="N142" s="403">
        <v>30.0945655424336</v>
      </c>
      <c r="O142" s="403">
        <v>30.837654501280401</v>
      </c>
      <c r="P142" s="403">
        <v>31.260579651689</v>
      </c>
      <c r="Q142" s="403">
        <v>31.485882547916098</v>
      </c>
      <c r="R142" s="403">
        <v>0.70459007916255201</v>
      </c>
      <c r="S142" s="27" t="s">
        <v>1210</v>
      </c>
      <c r="T142" s="28"/>
      <c r="U142" s="28"/>
      <c r="Y142" s="30"/>
      <c r="AC142" s="29"/>
      <c r="AE142" s="29"/>
      <c r="AF142" s="29"/>
      <c r="AG142" s="29"/>
      <c r="AH142" s="29"/>
      <c r="AI142" s="29"/>
    </row>
    <row r="143" spans="1:35" ht="19.95" customHeight="1">
      <c r="A143" s="23" t="s">
        <v>6269</v>
      </c>
      <c r="B143" s="21" t="s">
        <v>1375</v>
      </c>
      <c r="C143" s="21" t="s">
        <v>1202</v>
      </c>
      <c r="D143" s="21" t="s">
        <v>1203</v>
      </c>
      <c r="E143" s="24">
        <v>183.5</v>
      </c>
      <c r="F143" s="21" t="s">
        <v>1328</v>
      </c>
      <c r="G143" s="25">
        <v>313.98276923076924</v>
      </c>
      <c r="H143" s="25">
        <v>22.022140450996449</v>
      </c>
      <c r="I143" s="25">
        <v>1</v>
      </c>
      <c r="J143" s="26" t="s">
        <v>1639</v>
      </c>
      <c r="K143" s="403">
        <v>28.724718843391599</v>
      </c>
      <c r="L143" s="403">
        <v>28.930124447075102</v>
      </c>
      <c r="M143" s="403">
        <v>29.3482750149211</v>
      </c>
      <c r="N143" s="403">
        <v>30.080140251404998</v>
      </c>
      <c r="O143" s="403">
        <v>30.7863886516338</v>
      </c>
      <c r="P143" s="403">
        <v>31.226087485678001</v>
      </c>
      <c r="Q143" s="403">
        <v>31.446538110603001</v>
      </c>
      <c r="R143" s="403">
        <v>0.69422434999976002</v>
      </c>
      <c r="S143" s="27" t="s">
        <v>1210</v>
      </c>
      <c r="T143" s="28"/>
      <c r="U143" s="28"/>
      <c r="Y143" s="30"/>
      <c r="AC143" s="29"/>
      <c r="AE143" s="29"/>
      <c r="AF143" s="29"/>
      <c r="AG143" s="29"/>
      <c r="AH143" s="29"/>
      <c r="AI143" s="29"/>
    </row>
    <row r="144" spans="1:35" ht="19.95" customHeight="1">
      <c r="A144" s="23" t="s">
        <v>6270</v>
      </c>
      <c r="B144" s="21" t="s">
        <v>1376</v>
      </c>
      <c r="C144" s="21" t="s">
        <v>1202</v>
      </c>
      <c r="D144" s="21" t="s">
        <v>1203</v>
      </c>
      <c r="E144" s="24">
        <v>179.8</v>
      </c>
      <c r="F144" s="21" t="s">
        <v>1364</v>
      </c>
      <c r="G144" s="25">
        <v>314.47230769230765</v>
      </c>
      <c r="H144" s="25">
        <v>22.670251953919522</v>
      </c>
      <c r="I144" s="25">
        <v>1</v>
      </c>
      <c r="J144" s="26" t="s">
        <v>1642</v>
      </c>
      <c r="K144" s="403">
        <v>26.034055853078101</v>
      </c>
      <c r="L144" s="403">
        <v>26.206476033562701</v>
      </c>
      <c r="M144" s="403">
        <v>26.550197675564</v>
      </c>
      <c r="N144" s="403">
        <v>27.127672035678302</v>
      </c>
      <c r="O144" s="403">
        <v>27.710213386236902</v>
      </c>
      <c r="P144" s="403">
        <v>28.036411472532201</v>
      </c>
      <c r="Q144" s="403">
        <v>28.218675237406401</v>
      </c>
      <c r="R144" s="403">
        <v>0.55978057203659903</v>
      </c>
      <c r="S144" s="27" t="s">
        <v>1210</v>
      </c>
      <c r="T144" s="28"/>
      <c r="U144" s="28"/>
      <c r="Y144" s="30"/>
      <c r="AC144" s="29"/>
      <c r="AE144" s="29"/>
      <c r="AF144" s="29"/>
      <c r="AG144" s="29"/>
      <c r="AH144" s="29"/>
      <c r="AI144" s="29"/>
    </row>
    <row r="145" spans="1:35" ht="19.95" customHeight="1">
      <c r="A145" s="23" t="s">
        <v>6271</v>
      </c>
      <c r="B145" s="21" t="s">
        <v>1377</v>
      </c>
      <c r="C145" s="21" t="s">
        <v>1202</v>
      </c>
      <c r="D145" s="21" t="s">
        <v>1203</v>
      </c>
      <c r="E145" s="24">
        <v>178.65</v>
      </c>
      <c r="F145" s="21" t="s">
        <v>1364</v>
      </c>
      <c r="G145" s="25">
        <v>314.6244615384615</v>
      </c>
      <c r="H145" s="25">
        <v>22.584605087014733</v>
      </c>
      <c r="I145" s="25">
        <v>1</v>
      </c>
      <c r="J145" s="26" t="s">
        <v>1643</v>
      </c>
      <c r="K145" s="403">
        <v>26.388301388725701</v>
      </c>
      <c r="L145" s="403">
        <v>26.5967392458059</v>
      </c>
      <c r="M145" s="403">
        <v>26.956789129684601</v>
      </c>
      <c r="N145" s="403">
        <v>27.551895568745699</v>
      </c>
      <c r="O145" s="403">
        <v>28.146667140594701</v>
      </c>
      <c r="P145" s="403">
        <v>28.501163189018499</v>
      </c>
      <c r="Q145" s="403">
        <v>28.677885262085901</v>
      </c>
      <c r="R145" s="403">
        <v>0.57865475016978196</v>
      </c>
      <c r="S145" s="27" t="s">
        <v>1238</v>
      </c>
      <c r="T145" s="28"/>
      <c r="U145" s="28"/>
      <c r="Y145" s="30"/>
      <c r="AC145" s="29"/>
      <c r="AE145" s="29"/>
      <c r="AF145" s="29"/>
      <c r="AG145" s="29"/>
      <c r="AH145" s="29"/>
      <c r="AI145" s="29"/>
    </row>
    <row r="146" spans="1:35" ht="19.95" customHeight="1">
      <c r="A146" s="23" t="s">
        <v>6272</v>
      </c>
      <c r="B146" s="21" t="s">
        <v>1378</v>
      </c>
      <c r="C146" s="21" t="s">
        <v>1202</v>
      </c>
      <c r="D146" s="21" t="s">
        <v>1233</v>
      </c>
      <c r="E146" s="24">
        <v>177.8</v>
      </c>
      <c r="F146" s="21" t="s">
        <v>1328</v>
      </c>
      <c r="G146" s="25">
        <v>314.73692307692306</v>
      </c>
      <c r="H146" s="25">
        <v>22.46670330716567</v>
      </c>
      <c r="I146" s="25">
        <v>1</v>
      </c>
      <c r="J146" s="26" t="s">
        <v>1644</v>
      </c>
      <c r="K146" s="403">
        <v>26.7756865913803</v>
      </c>
      <c r="L146" s="403">
        <v>26.980062420023899</v>
      </c>
      <c r="M146" s="403">
        <v>27.341808497263401</v>
      </c>
      <c r="N146" s="403">
        <v>27.965155595065699</v>
      </c>
      <c r="O146" s="403">
        <v>28.591086235303599</v>
      </c>
      <c r="P146" s="403">
        <v>28.9733247187404</v>
      </c>
      <c r="Q146" s="403">
        <v>29.148658272751799</v>
      </c>
      <c r="R146" s="403">
        <v>0.60261498932889301</v>
      </c>
      <c r="S146" s="27" t="s">
        <v>1238</v>
      </c>
      <c r="T146" s="28"/>
      <c r="U146" s="28"/>
      <c r="Y146" s="30"/>
      <c r="AC146" s="29"/>
      <c r="AE146" s="29"/>
      <c r="AF146" s="29"/>
      <c r="AG146" s="29"/>
      <c r="AH146" s="29"/>
      <c r="AI146" s="29"/>
    </row>
    <row r="147" spans="1:35" ht="19.95" customHeight="1">
      <c r="A147" s="23" t="s">
        <v>6273</v>
      </c>
      <c r="B147" s="21" t="s">
        <v>1379</v>
      </c>
      <c r="C147" s="21" t="s">
        <v>1202</v>
      </c>
      <c r="D147" s="21" t="s">
        <v>1233</v>
      </c>
      <c r="E147" s="24">
        <v>177.2</v>
      </c>
      <c r="F147" s="21" t="s">
        <v>1328</v>
      </c>
      <c r="G147" s="25">
        <v>314.8163076923077</v>
      </c>
      <c r="H147" s="25">
        <v>22.514705245938526</v>
      </c>
      <c r="I147" s="25">
        <v>1</v>
      </c>
      <c r="J147" s="26" t="s">
        <v>1645</v>
      </c>
      <c r="K147" s="403">
        <v>26.799899596550599</v>
      </c>
      <c r="L147" s="403">
        <v>26.994211821765902</v>
      </c>
      <c r="M147" s="403">
        <v>27.3528136001758</v>
      </c>
      <c r="N147" s="403">
        <v>27.974129107680898</v>
      </c>
      <c r="O147" s="403">
        <v>28.594793246677799</v>
      </c>
      <c r="P147" s="403">
        <v>28.972781885164402</v>
      </c>
      <c r="Q147" s="403">
        <v>29.1622873226091</v>
      </c>
      <c r="R147" s="403">
        <v>0.59947314863421697</v>
      </c>
      <c r="S147" s="27" t="s">
        <v>1210</v>
      </c>
      <c r="T147" s="28"/>
      <c r="U147" s="28"/>
      <c r="Y147" s="30"/>
      <c r="AC147" s="29"/>
      <c r="AE147" s="29"/>
      <c r="AF147" s="29"/>
      <c r="AG147" s="29"/>
      <c r="AH147" s="29"/>
      <c r="AI147" s="29"/>
    </row>
    <row r="148" spans="1:35" ht="19.95" customHeight="1">
      <c r="A148" s="23" t="s">
        <v>6274</v>
      </c>
      <c r="B148" s="21" t="s">
        <v>1380</v>
      </c>
      <c r="C148" s="21" t="s">
        <v>1202</v>
      </c>
      <c r="D148" s="21" t="s">
        <v>1233</v>
      </c>
      <c r="E148" s="24">
        <v>176</v>
      </c>
      <c r="F148" s="21" t="s">
        <v>1381</v>
      </c>
      <c r="G148" s="25">
        <v>314.97507692307693</v>
      </c>
      <c r="H148" s="25">
        <v>22.647240559809877</v>
      </c>
      <c r="I148" s="25">
        <v>1</v>
      </c>
      <c r="J148" s="26" t="s">
        <v>1646</v>
      </c>
      <c r="K148" s="403">
        <v>26.422646945725301</v>
      </c>
      <c r="L148" s="403">
        <v>26.5911417411359</v>
      </c>
      <c r="M148" s="403">
        <v>26.949108935758201</v>
      </c>
      <c r="N148" s="403">
        <v>27.5502237471472</v>
      </c>
      <c r="O148" s="403">
        <v>28.148378860460902</v>
      </c>
      <c r="P148" s="403">
        <v>28.502955013792199</v>
      </c>
      <c r="Q148" s="403">
        <v>28.6835483990724</v>
      </c>
      <c r="R148" s="403">
        <v>0.578088824668469</v>
      </c>
      <c r="S148" s="27" t="s">
        <v>1210</v>
      </c>
      <c r="T148" s="28"/>
      <c r="U148" s="28"/>
      <c r="Y148" s="30"/>
      <c r="AC148" s="29"/>
      <c r="AE148" s="29"/>
      <c r="AF148" s="29"/>
      <c r="AG148" s="29"/>
      <c r="AH148" s="29"/>
      <c r="AI148" s="29"/>
    </row>
    <row r="149" spans="1:35" ht="19.95" customHeight="1">
      <c r="A149" s="23" t="s">
        <v>6275</v>
      </c>
      <c r="B149" s="21" t="s">
        <v>1382</v>
      </c>
      <c r="C149" s="21" t="s">
        <v>1202</v>
      </c>
      <c r="D149" s="21" t="s">
        <v>1203</v>
      </c>
      <c r="E149" s="24">
        <v>176</v>
      </c>
      <c r="F149" s="21" t="s">
        <v>1383</v>
      </c>
      <c r="G149" s="25">
        <v>314.97507692307693</v>
      </c>
      <c r="H149" s="25">
        <v>22.366807499339846</v>
      </c>
      <c r="I149" s="25">
        <v>1</v>
      </c>
      <c r="J149" s="21" t="s">
        <v>1214</v>
      </c>
      <c r="K149" s="403">
        <v>27.164967372788499</v>
      </c>
      <c r="L149" s="403">
        <v>27.366366614524001</v>
      </c>
      <c r="M149" s="403">
        <v>27.745774092632299</v>
      </c>
      <c r="N149" s="403">
        <v>28.3910173786002</v>
      </c>
      <c r="O149" s="403">
        <v>29.024930662686199</v>
      </c>
      <c r="P149" s="403">
        <v>29.390905617008801</v>
      </c>
      <c r="Q149" s="403">
        <v>29.590089027754601</v>
      </c>
      <c r="R149" s="403">
        <v>0.61574235249792697</v>
      </c>
      <c r="S149" s="27" t="s">
        <v>1210</v>
      </c>
      <c r="T149" s="28"/>
      <c r="U149" s="28"/>
      <c r="Y149" s="30"/>
      <c r="AC149" s="29"/>
      <c r="AE149" s="29"/>
      <c r="AF149" s="29"/>
      <c r="AG149" s="29"/>
      <c r="AH149" s="29"/>
      <c r="AI149" s="29"/>
    </row>
    <row r="150" spans="1:35" ht="19.95" customHeight="1">
      <c r="A150" s="23" t="s">
        <v>6276</v>
      </c>
      <c r="B150" s="21" t="s">
        <v>1384</v>
      </c>
      <c r="C150" s="21" t="s">
        <v>1223</v>
      </c>
      <c r="D150" s="21" t="s">
        <v>1203</v>
      </c>
      <c r="E150" s="24">
        <v>175.4</v>
      </c>
      <c r="F150" s="21" t="s">
        <v>1381</v>
      </c>
      <c r="G150" s="25">
        <v>315.05446153846151</v>
      </c>
      <c r="H150" s="25">
        <v>22.968180617903357</v>
      </c>
      <c r="I150" s="25">
        <v>1</v>
      </c>
      <c r="J150" s="26" t="s">
        <v>1647</v>
      </c>
      <c r="K150" s="403">
        <v>24.889469588822401</v>
      </c>
      <c r="L150" s="403">
        <v>25.0422286688631</v>
      </c>
      <c r="M150" s="403">
        <v>25.361675621278899</v>
      </c>
      <c r="N150" s="403">
        <v>25.871492225829201</v>
      </c>
      <c r="O150" s="403">
        <v>26.385871777631799</v>
      </c>
      <c r="P150" s="403">
        <v>26.683207111617701</v>
      </c>
      <c r="Q150" s="403">
        <v>26.8484555616566</v>
      </c>
      <c r="R150" s="403">
        <v>0.49786158189442697</v>
      </c>
      <c r="S150" s="27" t="s">
        <v>1210</v>
      </c>
      <c r="T150" s="28"/>
      <c r="U150" s="28"/>
      <c r="Y150" s="30"/>
      <c r="AC150" s="29"/>
      <c r="AE150" s="29"/>
      <c r="AF150" s="29"/>
      <c r="AG150" s="29"/>
      <c r="AH150" s="29"/>
      <c r="AI150" s="29"/>
    </row>
    <row r="151" spans="1:35" ht="19.95" customHeight="1">
      <c r="A151" s="23" t="s">
        <v>6277</v>
      </c>
      <c r="B151" s="21" t="s">
        <v>1385</v>
      </c>
      <c r="C151" s="21" t="s">
        <v>1202</v>
      </c>
      <c r="D151" s="21" t="s">
        <v>1203</v>
      </c>
      <c r="E151" s="24">
        <v>174.8</v>
      </c>
      <c r="F151" s="21" t="s">
        <v>1381</v>
      </c>
      <c r="G151" s="25">
        <v>315.13384615384615</v>
      </c>
      <c r="H151" s="25">
        <v>22.656588328492216</v>
      </c>
      <c r="I151" s="25">
        <v>1</v>
      </c>
      <c r="J151" s="26" t="s">
        <v>1648</v>
      </c>
      <c r="K151" s="403">
        <v>26.025005413478201</v>
      </c>
      <c r="L151" s="403">
        <v>26.206737689911801</v>
      </c>
      <c r="M151" s="403">
        <v>26.534605211529001</v>
      </c>
      <c r="N151" s="403">
        <v>27.124158666274599</v>
      </c>
      <c r="O151" s="403">
        <v>27.702278735437901</v>
      </c>
      <c r="P151" s="403">
        <v>28.065210240591401</v>
      </c>
      <c r="Q151" s="403">
        <v>28.222530221740602</v>
      </c>
      <c r="R151" s="403">
        <v>0.56508413210259101</v>
      </c>
      <c r="S151" s="27" t="s">
        <v>1210</v>
      </c>
      <c r="T151" s="28"/>
      <c r="U151" s="28"/>
      <c r="Y151" s="30"/>
      <c r="AC151" s="29"/>
      <c r="AE151" s="29"/>
      <c r="AF151" s="29"/>
      <c r="AG151" s="29"/>
      <c r="AH151" s="29"/>
      <c r="AI151" s="29"/>
    </row>
    <row r="152" spans="1:35" ht="19.95" customHeight="1">
      <c r="A152" s="23" t="s">
        <v>6278</v>
      </c>
      <c r="B152" s="21" t="s">
        <v>1386</v>
      </c>
      <c r="C152" s="21" t="s">
        <v>1202</v>
      </c>
      <c r="D152" s="21" t="s">
        <v>1203</v>
      </c>
      <c r="E152" s="24">
        <v>174.7</v>
      </c>
      <c r="F152" s="21" t="s">
        <v>1383</v>
      </c>
      <c r="G152" s="159">
        <v>315.1470769230769</v>
      </c>
      <c r="H152" s="159">
        <v>22.448755020080323</v>
      </c>
      <c r="I152" s="25">
        <v>1</v>
      </c>
      <c r="J152" s="21" t="s">
        <v>1387</v>
      </c>
      <c r="K152" s="403">
        <v>27.185153672146001</v>
      </c>
      <c r="L152" s="403">
        <v>27.355740194393899</v>
      </c>
      <c r="M152" s="403">
        <v>27.738743149971899</v>
      </c>
      <c r="N152" s="403">
        <v>28.399347298201999</v>
      </c>
      <c r="O152" s="403">
        <v>29.049857632610099</v>
      </c>
      <c r="P152" s="403">
        <v>29.427016482705699</v>
      </c>
      <c r="Q152" s="403">
        <v>29.6305469962568</v>
      </c>
      <c r="R152" s="403">
        <v>0.62742341701457904</v>
      </c>
      <c r="S152" s="27" t="s">
        <v>1238</v>
      </c>
      <c r="T152" s="28"/>
      <c r="U152" s="28"/>
      <c r="Y152" s="30"/>
      <c r="AC152" s="29"/>
      <c r="AE152" s="29"/>
      <c r="AF152" s="29"/>
      <c r="AG152" s="29"/>
      <c r="AH152" s="29"/>
      <c r="AI152" s="29"/>
    </row>
    <row r="153" spans="1:35" ht="19.95" customHeight="1">
      <c r="A153" s="23" t="s">
        <v>6279</v>
      </c>
      <c r="B153" s="21" t="s">
        <v>1388</v>
      </c>
      <c r="C153" s="21" t="s">
        <v>1202</v>
      </c>
      <c r="D153" s="21" t="s">
        <v>1233</v>
      </c>
      <c r="E153" s="24">
        <v>174.5</v>
      </c>
      <c r="F153" s="21" t="s">
        <v>1383</v>
      </c>
      <c r="G153" s="25">
        <v>315.17353846153844</v>
      </c>
      <c r="H153" s="25">
        <v>22.831713676553438</v>
      </c>
      <c r="I153" s="25">
        <v>1</v>
      </c>
      <c r="J153" s="21" t="s">
        <v>1214</v>
      </c>
      <c r="K153" s="403">
        <v>25.610111287961299</v>
      </c>
      <c r="L153" s="403">
        <v>25.7923848943542</v>
      </c>
      <c r="M153" s="403">
        <v>26.131914391204202</v>
      </c>
      <c r="N153" s="403">
        <v>26.6939244865337</v>
      </c>
      <c r="O153" s="403">
        <v>27.265045275619599</v>
      </c>
      <c r="P153" s="403">
        <v>27.575495895644401</v>
      </c>
      <c r="Q153" s="403">
        <v>27.748145013274801</v>
      </c>
      <c r="R153" s="403">
        <v>0.542534989790181</v>
      </c>
      <c r="S153" s="27" t="s">
        <v>1238</v>
      </c>
      <c r="T153" s="28"/>
      <c r="U153" s="28"/>
      <c r="Y153" s="30"/>
      <c r="AC153" s="29"/>
      <c r="AE153" s="29"/>
      <c r="AF153" s="29"/>
      <c r="AG153" s="29"/>
      <c r="AH153" s="29"/>
      <c r="AI153" s="29"/>
    </row>
    <row r="154" spans="1:35" ht="19.95" customHeight="1">
      <c r="A154" s="23" t="s">
        <v>6280</v>
      </c>
      <c r="B154" s="21" t="s">
        <v>1389</v>
      </c>
      <c r="C154" s="21" t="s">
        <v>1223</v>
      </c>
      <c r="D154" s="21" t="s">
        <v>1233</v>
      </c>
      <c r="E154" s="24">
        <v>174.5</v>
      </c>
      <c r="F154" s="21" t="s">
        <v>1383</v>
      </c>
      <c r="G154" s="25">
        <v>315.17353846153844</v>
      </c>
      <c r="H154" s="25">
        <v>22.903694779116467</v>
      </c>
      <c r="I154" s="25">
        <v>1</v>
      </c>
      <c r="J154" s="26" t="s">
        <v>1629</v>
      </c>
      <c r="K154" s="403">
        <v>25.259068979300402</v>
      </c>
      <c r="L154" s="403">
        <v>25.429772859802899</v>
      </c>
      <c r="M154" s="403">
        <v>25.745509688824701</v>
      </c>
      <c r="N154" s="403">
        <v>26.284353826042</v>
      </c>
      <c r="O154" s="403">
        <v>26.826427962000299</v>
      </c>
      <c r="P154" s="403">
        <v>27.126070242716299</v>
      </c>
      <c r="Q154" s="403">
        <v>27.289553711174499</v>
      </c>
      <c r="R154" s="403">
        <v>0.51741170694412497</v>
      </c>
      <c r="S154" s="27" t="s">
        <v>1238</v>
      </c>
      <c r="T154" s="28"/>
      <c r="U154" s="28"/>
      <c r="Y154" s="30"/>
      <c r="AC154" s="29"/>
      <c r="AE154" s="29"/>
      <c r="AF154" s="29"/>
      <c r="AG154" s="29"/>
      <c r="AH154" s="29"/>
      <c r="AI154" s="29"/>
    </row>
    <row r="155" spans="1:35" ht="19.95" customHeight="1">
      <c r="A155" s="23" t="s">
        <v>6281</v>
      </c>
      <c r="B155" s="21" t="s">
        <v>1390</v>
      </c>
      <c r="C155" s="21" t="s">
        <v>1223</v>
      </c>
      <c r="D155" s="21" t="s">
        <v>1233</v>
      </c>
      <c r="E155" s="24">
        <v>173.3</v>
      </c>
      <c r="F155" s="21" t="s">
        <v>1381</v>
      </c>
      <c r="G155" s="25">
        <v>315.28579150579151</v>
      </c>
      <c r="H155" s="25">
        <v>22.562489959839358</v>
      </c>
      <c r="I155" s="25">
        <v>1</v>
      </c>
      <c r="J155" s="26" t="s">
        <v>1649</v>
      </c>
      <c r="K155" s="403">
        <v>26.425350094660399</v>
      </c>
      <c r="L155" s="403">
        <v>26.607883673309399</v>
      </c>
      <c r="M155" s="403">
        <v>26.956774250811499</v>
      </c>
      <c r="N155" s="403">
        <v>27.556732446618302</v>
      </c>
      <c r="O155" s="403">
        <v>28.152769412695001</v>
      </c>
      <c r="P155" s="403">
        <v>28.511352296865901</v>
      </c>
      <c r="Q155" s="403">
        <v>28.699641931762802</v>
      </c>
      <c r="R155" s="403">
        <v>0.57693864524122895</v>
      </c>
      <c r="S155" s="27" t="s">
        <v>1210</v>
      </c>
      <c r="T155" s="28"/>
      <c r="U155" s="28"/>
      <c r="Y155" s="30"/>
      <c r="AC155" s="29"/>
      <c r="AE155" s="29"/>
      <c r="AF155" s="29"/>
      <c r="AG155" s="29"/>
      <c r="AH155" s="29"/>
      <c r="AI155" s="29"/>
    </row>
    <row r="156" spans="1:35" ht="19.95" customHeight="1">
      <c r="A156" s="23" t="s">
        <v>6282</v>
      </c>
      <c r="B156" s="21" t="s">
        <v>1391</v>
      </c>
      <c r="C156" s="21" t="s">
        <v>1223</v>
      </c>
      <c r="D156" s="21" t="s">
        <v>1233</v>
      </c>
      <c r="E156" s="24">
        <v>173.2</v>
      </c>
      <c r="F156" s="21" t="s">
        <v>1383</v>
      </c>
      <c r="G156" s="25">
        <v>315.30137065637064</v>
      </c>
      <c r="H156" s="25">
        <v>21.799709532611562</v>
      </c>
      <c r="I156" s="25">
        <v>1</v>
      </c>
      <c r="J156" s="26" t="s">
        <v>1628</v>
      </c>
      <c r="K156" s="403">
        <v>29.491188713225402</v>
      </c>
      <c r="L156" s="403">
        <v>29.712995715047001</v>
      </c>
      <c r="M156" s="403">
        <v>30.180745361015699</v>
      </c>
      <c r="N156" s="403">
        <v>30.936775335752799</v>
      </c>
      <c r="O156" s="403">
        <v>31.704617953127201</v>
      </c>
      <c r="P156" s="403">
        <v>32.154573734397701</v>
      </c>
      <c r="Q156" s="403">
        <v>32.379062425346902</v>
      </c>
      <c r="R156" s="403">
        <v>0.73706916689028501</v>
      </c>
      <c r="S156" s="27" t="s">
        <v>1238</v>
      </c>
      <c r="T156" s="28"/>
      <c r="U156" s="28"/>
      <c r="Y156" s="30"/>
      <c r="AC156" s="29"/>
      <c r="AE156" s="29"/>
      <c r="AF156" s="29"/>
      <c r="AG156" s="29"/>
      <c r="AH156" s="29"/>
      <c r="AI156" s="29"/>
    </row>
    <row r="157" spans="1:35" ht="19.95" customHeight="1">
      <c r="A157" s="23" t="s">
        <v>6283</v>
      </c>
      <c r="B157" s="21" t="s">
        <v>1392</v>
      </c>
      <c r="C157" s="21" t="s">
        <v>1223</v>
      </c>
      <c r="D157" s="21" t="s">
        <v>1233</v>
      </c>
      <c r="E157" s="24">
        <v>173.1</v>
      </c>
      <c r="F157" s="21" t="s">
        <v>1383</v>
      </c>
      <c r="G157" s="25">
        <v>315.31694980694982</v>
      </c>
      <c r="H157" s="25">
        <v>22.613095238095241</v>
      </c>
      <c r="I157" s="25">
        <v>1</v>
      </c>
      <c r="J157" s="26" t="s">
        <v>1629</v>
      </c>
      <c r="K157" s="403">
        <v>26.416892566633699</v>
      </c>
      <c r="L157" s="403">
        <v>26.591133841540898</v>
      </c>
      <c r="M157" s="403">
        <v>26.953635354450199</v>
      </c>
      <c r="N157" s="403">
        <v>27.547319440774899</v>
      </c>
      <c r="O157" s="403">
        <v>28.1444872225922</v>
      </c>
      <c r="P157" s="403">
        <v>28.4853737726128</v>
      </c>
      <c r="Q157" s="403">
        <v>28.684564685951798</v>
      </c>
      <c r="R157" s="403">
        <v>0.57761044417830798</v>
      </c>
      <c r="S157" s="27" t="s">
        <v>1238</v>
      </c>
      <c r="T157" s="28"/>
      <c r="U157" s="28"/>
      <c r="Y157" s="30"/>
      <c r="AC157" s="29"/>
      <c r="AE157" s="29"/>
      <c r="AF157" s="29"/>
      <c r="AG157" s="29"/>
      <c r="AH157" s="29"/>
      <c r="AI157" s="29"/>
    </row>
    <row r="158" spans="1:35" ht="19.95" customHeight="1">
      <c r="A158" s="23" t="s">
        <v>6284</v>
      </c>
      <c r="B158" s="21" t="s">
        <v>1393</v>
      </c>
      <c r="C158" s="21" t="s">
        <v>1223</v>
      </c>
      <c r="D158" s="21" t="s">
        <v>1203</v>
      </c>
      <c r="E158" s="24">
        <v>173.1</v>
      </c>
      <c r="F158" s="21" t="s">
        <v>1381</v>
      </c>
      <c r="G158" s="25">
        <v>315.31694980694982</v>
      </c>
      <c r="H158" s="25">
        <v>22.16265527950311</v>
      </c>
      <c r="I158" s="25">
        <v>1</v>
      </c>
      <c r="J158" s="21" t="s">
        <v>1214</v>
      </c>
      <c r="K158" s="403">
        <v>27.9464117296348</v>
      </c>
      <c r="L158" s="403">
        <v>28.153439292526802</v>
      </c>
      <c r="M158" s="403">
        <v>28.5509087514857</v>
      </c>
      <c r="N158" s="403">
        <v>29.2366717916432</v>
      </c>
      <c r="O158" s="403">
        <v>29.926221720225001</v>
      </c>
      <c r="P158" s="403">
        <v>30.3152011989832</v>
      </c>
      <c r="Q158" s="403">
        <v>30.514234533730502</v>
      </c>
      <c r="R158" s="403">
        <v>0.65852309407696896</v>
      </c>
      <c r="S158" s="27" t="s">
        <v>1238</v>
      </c>
      <c r="T158" s="28"/>
      <c r="U158" s="28"/>
      <c r="Y158" s="30"/>
      <c r="AC158" s="29"/>
      <c r="AE158" s="29"/>
      <c r="AF158" s="29"/>
      <c r="AG158" s="29"/>
      <c r="AH158" s="29"/>
      <c r="AI158" s="29"/>
    </row>
    <row r="159" spans="1:35" ht="19.95" customHeight="1">
      <c r="A159" s="23" t="s">
        <v>6285</v>
      </c>
      <c r="B159" s="21" t="s">
        <v>1394</v>
      </c>
      <c r="C159" s="21" t="s">
        <v>1223</v>
      </c>
      <c r="D159" s="21" t="s">
        <v>1233</v>
      </c>
      <c r="E159" s="24">
        <v>172.7</v>
      </c>
      <c r="F159" s="21" t="s">
        <v>1383</v>
      </c>
      <c r="G159" s="25">
        <v>315.37926640926639</v>
      </c>
      <c r="H159" s="25">
        <v>22.815234270414994</v>
      </c>
      <c r="I159" s="25">
        <v>1</v>
      </c>
      <c r="J159" s="26" t="s">
        <v>1650</v>
      </c>
      <c r="K159" s="403">
        <v>25.631924589971302</v>
      </c>
      <c r="L159" s="403">
        <v>25.800691599679201</v>
      </c>
      <c r="M159" s="403">
        <v>26.128849610121101</v>
      </c>
      <c r="N159" s="403">
        <v>26.700825385798499</v>
      </c>
      <c r="O159" s="403">
        <v>27.266661369680101</v>
      </c>
      <c r="P159" s="403">
        <v>27.595049315289</v>
      </c>
      <c r="Q159" s="403">
        <v>27.770471986702098</v>
      </c>
      <c r="R159" s="403">
        <v>0.54463518303185698</v>
      </c>
      <c r="S159" s="27" t="s">
        <v>1238</v>
      </c>
      <c r="T159" s="28"/>
      <c r="U159" s="28"/>
      <c r="Y159" s="30"/>
      <c r="AC159" s="29"/>
      <c r="AE159" s="29"/>
      <c r="AF159" s="29"/>
      <c r="AG159" s="29"/>
      <c r="AH159" s="29"/>
      <c r="AI159" s="29"/>
    </row>
    <row r="160" spans="1:35" ht="19.95" customHeight="1">
      <c r="A160" s="23" t="s">
        <v>6286</v>
      </c>
      <c r="B160" s="21" t="s">
        <v>1395</v>
      </c>
      <c r="C160" s="21" t="s">
        <v>1202</v>
      </c>
      <c r="D160" s="21" t="s">
        <v>1233</v>
      </c>
      <c r="E160" s="24">
        <v>172.5</v>
      </c>
      <c r="F160" s="21" t="s">
        <v>1383</v>
      </c>
      <c r="G160" s="25">
        <v>315.41042471042471</v>
      </c>
      <c r="H160" s="25">
        <v>22.373369565217395</v>
      </c>
      <c r="I160" s="25">
        <v>1</v>
      </c>
      <c r="J160" s="26" t="s">
        <v>1651</v>
      </c>
      <c r="K160" s="403">
        <v>27.184164924611199</v>
      </c>
      <c r="L160" s="403">
        <v>27.383664764695599</v>
      </c>
      <c r="M160" s="403">
        <v>27.749003099093599</v>
      </c>
      <c r="N160" s="403">
        <v>28.389556317449301</v>
      </c>
      <c r="O160" s="403">
        <v>29.039788045369299</v>
      </c>
      <c r="P160" s="403">
        <v>29.426291924368201</v>
      </c>
      <c r="Q160" s="403">
        <v>29.629769189212499</v>
      </c>
      <c r="R160" s="403">
        <v>0.62127241747921502</v>
      </c>
      <c r="S160" s="27" t="s">
        <v>1238</v>
      </c>
      <c r="T160" s="28"/>
      <c r="U160" s="28"/>
      <c r="Y160" s="30"/>
      <c r="AC160" s="29"/>
      <c r="AE160" s="29"/>
      <c r="AF160" s="29"/>
      <c r="AG160" s="29"/>
      <c r="AH160" s="29"/>
      <c r="AI160" s="29"/>
    </row>
    <row r="161" spans="1:35" ht="19.95" customHeight="1">
      <c r="A161" s="23" t="s">
        <v>6287</v>
      </c>
      <c r="B161" s="21" t="s">
        <v>1396</v>
      </c>
      <c r="C161" s="21" t="s">
        <v>1223</v>
      </c>
      <c r="D161" s="21" t="s">
        <v>1233</v>
      </c>
      <c r="E161" s="24">
        <v>172.25</v>
      </c>
      <c r="F161" s="21" t="s">
        <v>1381</v>
      </c>
      <c r="G161" s="25">
        <v>315.44937258687258</v>
      </c>
      <c r="H161" s="25">
        <v>23.178554216867475</v>
      </c>
      <c r="I161" s="25">
        <v>1</v>
      </c>
      <c r="J161" s="21" t="s">
        <v>1387</v>
      </c>
      <c r="K161" s="403">
        <v>24.093041623450901</v>
      </c>
      <c r="L161" s="403">
        <v>24.2606130992469</v>
      </c>
      <c r="M161" s="403">
        <v>24.544932678150701</v>
      </c>
      <c r="N161" s="403">
        <v>25.015018324076401</v>
      </c>
      <c r="O161" s="403">
        <v>25.4936387524982</v>
      </c>
      <c r="P161" s="403">
        <v>25.775314198061</v>
      </c>
      <c r="Q161" s="403">
        <v>25.921470175636099</v>
      </c>
      <c r="R161" s="403">
        <v>0.46271711331599802</v>
      </c>
      <c r="S161" s="27" t="s">
        <v>1238</v>
      </c>
      <c r="T161" s="28"/>
      <c r="U161" s="28"/>
      <c r="Y161" s="30"/>
      <c r="AC161" s="29"/>
      <c r="AE161" s="29"/>
      <c r="AF161" s="29"/>
      <c r="AG161" s="29"/>
      <c r="AH161" s="29"/>
      <c r="AI161" s="29"/>
    </row>
    <row r="162" spans="1:35" ht="19.95" customHeight="1">
      <c r="A162" s="23" t="s">
        <v>6288</v>
      </c>
      <c r="B162" s="21" t="s">
        <v>1397</v>
      </c>
      <c r="C162" s="21" t="s">
        <v>1223</v>
      </c>
      <c r="D162" s="21" t="s">
        <v>1203</v>
      </c>
      <c r="E162" s="24">
        <v>171.87</v>
      </c>
      <c r="F162" s="21" t="s">
        <v>1381</v>
      </c>
      <c r="G162" s="25">
        <v>315.50857335907335</v>
      </c>
      <c r="H162" s="25">
        <v>21.447610245576971</v>
      </c>
      <c r="I162" s="25">
        <v>1</v>
      </c>
      <c r="J162" s="26" t="s">
        <v>1628</v>
      </c>
      <c r="K162" s="403">
        <v>31.0350734312382</v>
      </c>
      <c r="L162" s="403">
        <v>31.289104250882499</v>
      </c>
      <c r="M162" s="403">
        <v>31.7872381492271</v>
      </c>
      <c r="N162" s="403">
        <v>32.6245965471741</v>
      </c>
      <c r="O162" s="403">
        <v>33.461185198427302</v>
      </c>
      <c r="P162" s="403">
        <v>33.964626138715602</v>
      </c>
      <c r="Q162" s="403">
        <v>34.202896346003001</v>
      </c>
      <c r="R162" s="403">
        <v>0.80990387355173998</v>
      </c>
      <c r="S162" s="27" t="s">
        <v>1238</v>
      </c>
      <c r="T162" s="28"/>
      <c r="U162" s="28"/>
      <c r="Y162" s="30"/>
      <c r="AC162" s="29"/>
      <c r="AE162" s="29"/>
      <c r="AF162" s="29"/>
      <c r="AG162" s="29"/>
      <c r="AH162" s="29"/>
      <c r="AI162" s="29"/>
    </row>
    <row r="163" spans="1:35" ht="19.95" customHeight="1">
      <c r="A163" s="23" t="s">
        <v>6289</v>
      </c>
      <c r="B163" s="21" t="s">
        <v>1398</v>
      </c>
      <c r="C163" s="21" t="s">
        <v>1223</v>
      </c>
      <c r="D163" s="21" t="s">
        <v>1203</v>
      </c>
      <c r="E163" s="24">
        <v>171.87</v>
      </c>
      <c r="F163" s="21" t="s">
        <v>1383</v>
      </c>
      <c r="G163" s="25">
        <v>315.50857335907335</v>
      </c>
      <c r="H163" s="25">
        <v>22.912094005809347</v>
      </c>
      <c r="I163" s="25">
        <v>1</v>
      </c>
      <c r="J163" s="21" t="s">
        <v>1214</v>
      </c>
      <c r="K163" s="403">
        <v>25.2599036653328</v>
      </c>
      <c r="L163" s="403">
        <v>25.4228485291864</v>
      </c>
      <c r="M163" s="403">
        <v>25.747317353681701</v>
      </c>
      <c r="N163" s="403">
        <v>26.284656848174102</v>
      </c>
      <c r="O163" s="403">
        <v>26.8210818896878</v>
      </c>
      <c r="P163" s="403">
        <v>27.140229775711799</v>
      </c>
      <c r="Q163" s="403">
        <v>27.297416115793499</v>
      </c>
      <c r="R163" s="403">
        <v>0.51975289244628498</v>
      </c>
      <c r="S163" s="27" t="s">
        <v>1238</v>
      </c>
      <c r="T163" s="28"/>
      <c r="U163" s="28"/>
      <c r="Y163" s="30"/>
      <c r="AC163" s="29"/>
      <c r="AE163" s="29"/>
      <c r="AF163" s="29"/>
      <c r="AG163" s="29"/>
      <c r="AH163" s="29"/>
      <c r="AI163" s="29"/>
    </row>
    <row r="164" spans="1:35" ht="19.95" customHeight="1">
      <c r="A164" s="23" t="s">
        <v>6290</v>
      </c>
      <c r="B164" s="21" t="s">
        <v>1399</v>
      </c>
      <c r="C164" s="21" t="s">
        <v>1223</v>
      </c>
      <c r="D164" s="21" t="s">
        <v>1203</v>
      </c>
      <c r="E164" s="24">
        <v>170.8</v>
      </c>
      <c r="F164" s="21" t="s">
        <v>1383</v>
      </c>
      <c r="G164" s="25">
        <v>315.67527027027029</v>
      </c>
      <c r="H164" s="25">
        <v>21.874491682070236</v>
      </c>
      <c r="I164" s="25">
        <v>1</v>
      </c>
      <c r="J164" s="26" t="s">
        <v>1652</v>
      </c>
      <c r="K164" s="403">
        <v>29.135623965121098</v>
      </c>
      <c r="L164" s="403">
        <v>29.338923594624699</v>
      </c>
      <c r="M164" s="403">
        <v>29.769036088842501</v>
      </c>
      <c r="N164" s="403">
        <v>30.511790570635899</v>
      </c>
      <c r="O164" s="403">
        <v>31.261357438067801</v>
      </c>
      <c r="P164" s="403">
        <v>31.700353428530601</v>
      </c>
      <c r="Q164" s="403">
        <v>31.921470986095301</v>
      </c>
      <c r="R164" s="403">
        <v>0.71672858811143503</v>
      </c>
      <c r="S164" s="27" t="s">
        <v>1238</v>
      </c>
      <c r="T164" s="28"/>
      <c r="U164" s="28"/>
      <c r="Y164" s="30"/>
      <c r="AC164" s="29"/>
      <c r="AE164" s="29"/>
      <c r="AF164" s="29"/>
      <c r="AG164" s="29"/>
      <c r="AH164" s="29"/>
      <c r="AI164" s="29"/>
    </row>
    <row r="165" spans="1:35" ht="19.95" customHeight="1">
      <c r="A165" s="23" t="s">
        <v>6291</v>
      </c>
      <c r="B165" s="21" t="s">
        <v>1400</v>
      </c>
      <c r="C165" s="21" t="s">
        <v>1202</v>
      </c>
      <c r="D165" s="21" t="s">
        <v>1203</v>
      </c>
      <c r="E165" s="24">
        <v>170.5</v>
      </c>
      <c r="F165" s="21" t="s">
        <v>1383</v>
      </c>
      <c r="G165" s="25">
        <v>315.72200772200773</v>
      </c>
      <c r="H165" s="25">
        <v>22.221285140562252</v>
      </c>
      <c r="I165" s="25">
        <v>1</v>
      </c>
      <c r="J165" s="26" t="s">
        <v>1653</v>
      </c>
      <c r="K165" s="403">
        <v>27.950627988102099</v>
      </c>
      <c r="L165" s="403">
        <v>28.151915541836999</v>
      </c>
      <c r="M165" s="403">
        <v>28.550763272359401</v>
      </c>
      <c r="N165" s="403">
        <v>29.2334000232342</v>
      </c>
      <c r="O165" s="403">
        <v>29.9126316340251</v>
      </c>
      <c r="P165" s="403">
        <v>30.303018881607301</v>
      </c>
      <c r="Q165" s="403">
        <v>30.5324827647663</v>
      </c>
      <c r="R165" s="403">
        <v>0.65515338528234801</v>
      </c>
      <c r="S165" s="27" t="s">
        <v>1238</v>
      </c>
      <c r="T165" s="28"/>
      <c r="U165" s="28"/>
      <c r="Y165" s="30"/>
      <c r="AC165" s="29"/>
      <c r="AE165" s="29"/>
      <c r="AF165" s="29"/>
      <c r="AG165" s="29"/>
      <c r="AH165" s="29"/>
      <c r="AI165" s="29"/>
    </row>
    <row r="166" spans="1:35" ht="19.95" customHeight="1">
      <c r="A166" s="23" t="s">
        <v>6292</v>
      </c>
      <c r="B166" s="21" t="s">
        <v>1401</v>
      </c>
      <c r="C166" s="21" t="s">
        <v>1223</v>
      </c>
      <c r="D166" s="21" t="s">
        <v>1203</v>
      </c>
      <c r="E166" s="24">
        <v>170.3</v>
      </c>
      <c r="F166" s="21" t="s">
        <v>1383</v>
      </c>
      <c r="G166" s="25">
        <v>315.75316602316605</v>
      </c>
      <c r="H166" s="25">
        <v>22.678399788750987</v>
      </c>
      <c r="I166" s="25">
        <v>1</v>
      </c>
      <c r="J166" s="26" t="s">
        <v>1654</v>
      </c>
      <c r="K166" s="403">
        <v>26.0266118214419</v>
      </c>
      <c r="L166" s="403">
        <v>26.1876864733132</v>
      </c>
      <c r="M166" s="403">
        <v>26.540303343548999</v>
      </c>
      <c r="N166" s="403">
        <v>27.127015760910002</v>
      </c>
      <c r="O166" s="403">
        <v>27.713489013451898</v>
      </c>
      <c r="P166" s="403">
        <v>28.0483715473916</v>
      </c>
      <c r="Q166" s="403">
        <v>28.218121535338</v>
      </c>
      <c r="R166" s="403">
        <v>0.56330556302882895</v>
      </c>
      <c r="S166" s="27" t="s">
        <v>1210</v>
      </c>
      <c r="T166" s="28"/>
      <c r="U166" s="28"/>
      <c r="Y166" s="30"/>
      <c r="AC166" s="29"/>
      <c r="AE166" s="29"/>
      <c r="AF166" s="29"/>
      <c r="AG166" s="29"/>
      <c r="AH166" s="29"/>
      <c r="AI166" s="29"/>
    </row>
    <row r="167" spans="1:35" ht="19.95" customHeight="1">
      <c r="A167" s="23" t="s">
        <v>6293</v>
      </c>
      <c r="B167" s="21" t="s">
        <v>1402</v>
      </c>
      <c r="C167" s="21" t="s">
        <v>1202</v>
      </c>
      <c r="D167" s="21" t="s">
        <v>1203</v>
      </c>
      <c r="E167" s="24">
        <v>169</v>
      </c>
      <c r="F167" s="21" t="s">
        <v>1381</v>
      </c>
      <c r="G167" s="25">
        <v>315.955694980695</v>
      </c>
      <c r="H167" s="25">
        <v>23.015256916996041</v>
      </c>
      <c r="I167" s="25">
        <v>1</v>
      </c>
      <c r="J167" s="26" t="s">
        <v>1655</v>
      </c>
      <c r="K167" s="403">
        <v>24.8828617238328</v>
      </c>
      <c r="L167" s="403">
        <v>25.0417081607916</v>
      </c>
      <c r="M167" s="403">
        <v>25.339722639769999</v>
      </c>
      <c r="N167" s="403">
        <v>25.855053855614401</v>
      </c>
      <c r="O167" s="403">
        <v>26.373091371738202</v>
      </c>
      <c r="P167" s="403">
        <v>26.680054223859798</v>
      </c>
      <c r="Q167" s="403">
        <v>26.832970076045399</v>
      </c>
      <c r="R167" s="403">
        <v>0.497560802405347</v>
      </c>
      <c r="S167" s="27" t="s">
        <v>1210</v>
      </c>
      <c r="T167" s="28"/>
      <c r="U167" s="28"/>
      <c r="Y167" s="30"/>
      <c r="AC167" s="29"/>
      <c r="AE167" s="29"/>
      <c r="AF167" s="29"/>
      <c r="AG167" s="29"/>
      <c r="AH167" s="29"/>
      <c r="AI167" s="29"/>
    </row>
    <row r="168" spans="1:35" ht="19.95" customHeight="1">
      <c r="A168" s="23" t="s">
        <v>6294</v>
      </c>
      <c r="B168" s="21" t="s">
        <v>1402</v>
      </c>
      <c r="C168" s="21" t="s">
        <v>1202</v>
      </c>
      <c r="D168" s="21" t="s">
        <v>1203</v>
      </c>
      <c r="E168" s="24">
        <v>169</v>
      </c>
      <c r="F168" s="21" t="s">
        <v>1381</v>
      </c>
      <c r="G168" s="25">
        <v>315.955694980695</v>
      </c>
      <c r="H168" s="25">
        <v>22.673725904409821</v>
      </c>
      <c r="I168" s="25">
        <v>1</v>
      </c>
      <c r="J168" s="26" t="s">
        <v>1629</v>
      </c>
      <c r="K168" s="403">
        <v>26.0122009440264</v>
      </c>
      <c r="L168" s="403">
        <v>26.206358102617401</v>
      </c>
      <c r="M168" s="403">
        <v>26.538567158648799</v>
      </c>
      <c r="N168" s="403">
        <v>27.118785706820201</v>
      </c>
      <c r="O168" s="403">
        <v>27.7037802352305</v>
      </c>
      <c r="P168" s="403">
        <v>28.0352861907765</v>
      </c>
      <c r="Q168" s="403">
        <v>28.217683300986</v>
      </c>
      <c r="R168" s="403">
        <v>0.561197758480947</v>
      </c>
      <c r="S168" s="27" t="s">
        <v>1403</v>
      </c>
      <c r="T168" s="28"/>
      <c r="U168" s="28"/>
      <c r="Y168" s="30"/>
      <c r="AC168" s="29"/>
      <c r="AE168" s="29"/>
      <c r="AF168" s="29"/>
      <c r="AG168" s="29"/>
      <c r="AH168" s="29"/>
      <c r="AI168" s="29"/>
    </row>
    <row r="169" spans="1:35" ht="19.95" customHeight="1">
      <c r="A169" s="23" t="s">
        <v>6295</v>
      </c>
      <c r="B169" s="21" t="s">
        <v>1404</v>
      </c>
      <c r="C169" s="21" t="s">
        <v>1405</v>
      </c>
      <c r="D169" s="21" t="s">
        <v>1203</v>
      </c>
      <c r="E169" s="24">
        <v>168.2</v>
      </c>
      <c r="F169" s="21" t="s">
        <v>1406</v>
      </c>
      <c r="G169" s="25">
        <v>316.0803281853282</v>
      </c>
      <c r="H169" s="25">
        <v>23.005928853754938</v>
      </c>
      <c r="I169" s="25">
        <v>1</v>
      </c>
      <c r="J169" s="21" t="s">
        <v>1214</v>
      </c>
      <c r="K169" s="403">
        <v>24.9034546599</v>
      </c>
      <c r="L169" s="403">
        <v>25.0579935771081</v>
      </c>
      <c r="M169" s="403">
        <v>25.352913918146101</v>
      </c>
      <c r="N169" s="403">
        <v>25.859869793916801</v>
      </c>
      <c r="O169" s="403">
        <v>26.366871672188001</v>
      </c>
      <c r="P169" s="403">
        <v>26.666115463101502</v>
      </c>
      <c r="Q169" s="403">
        <v>26.8200312665934</v>
      </c>
      <c r="R169" s="403">
        <v>0.48957682058909802</v>
      </c>
      <c r="S169" s="27" t="s">
        <v>1407</v>
      </c>
      <c r="T169" s="28"/>
      <c r="U169" s="28"/>
      <c r="Y169" s="30"/>
      <c r="AC169" s="29"/>
      <c r="AE169" s="29"/>
      <c r="AF169" s="29"/>
      <c r="AG169" s="29"/>
      <c r="AH169" s="29"/>
      <c r="AI169" s="29"/>
    </row>
    <row r="170" spans="1:35" ht="19.95" customHeight="1">
      <c r="A170" s="23" t="s">
        <v>6296</v>
      </c>
      <c r="B170" s="21" t="s">
        <v>1408</v>
      </c>
      <c r="C170" s="21" t="s">
        <v>1409</v>
      </c>
      <c r="D170" s="21" t="s">
        <v>1410</v>
      </c>
      <c r="E170" s="24">
        <v>168.2</v>
      </c>
      <c r="F170" s="21" t="s">
        <v>1411</v>
      </c>
      <c r="G170" s="25">
        <v>316.0803281853282</v>
      </c>
      <c r="H170" s="25">
        <v>22.834973684210524</v>
      </c>
      <c r="I170" s="25">
        <v>1</v>
      </c>
      <c r="J170" s="26" t="s">
        <v>1656</v>
      </c>
      <c r="K170" s="403">
        <v>25.647471241798598</v>
      </c>
      <c r="L170" s="403">
        <v>25.8179691866663</v>
      </c>
      <c r="M170" s="403">
        <v>26.159546440978499</v>
      </c>
      <c r="N170" s="403">
        <v>26.705848167216502</v>
      </c>
      <c r="O170" s="403">
        <v>27.259152511659199</v>
      </c>
      <c r="P170" s="403">
        <v>27.584519593876902</v>
      </c>
      <c r="Q170" s="403">
        <v>27.750557551270798</v>
      </c>
      <c r="R170" s="403">
        <v>0.53264821741221102</v>
      </c>
      <c r="S170" s="27" t="s">
        <v>1412</v>
      </c>
      <c r="T170" s="28"/>
      <c r="U170" s="28"/>
      <c r="Y170" s="30"/>
      <c r="AC170" s="29"/>
      <c r="AE170" s="29"/>
      <c r="AF170" s="29"/>
      <c r="AG170" s="29"/>
      <c r="AH170" s="29"/>
      <c r="AI170" s="29"/>
    </row>
    <row r="171" spans="1:35" ht="19.95" customHeight="1">
      <c r="A171" s="23" t="s">
        <v>6297</v>
      </c>
      <c r="B171" s="21" t="s">
        <v>1413</v>
      </c>
      <c r="C171" s="21" t="s">
        <v>1414</v>
      </c>
      <c r="D171" s="21" t="s">
        <v>1415</v>
      </c>
      <c r="E171" s="24">
        <v>168.15</v>
      </c>
      <c r="F171" s="21" t="s">
        <v>1416</v>
      </c>
      <c r="G171" s="25">
        <v>316.08811776061776</v>
      </c>
      <c r="H171" s="25">
        <v>22.904746531414176</v>
      </c>
      <c r="I171" s="25">
        <v>1</v>
      </c>
      <c r="J171" s="26" t="s">
        <v>1657</v>
      </c>
      <c r="K171" s="403">
        <v>25.2757036006828</v>
      </c>
      <c r="L171" s="403">
        <v>25.421338962912198</v>
      </c>
      <c r="M171" s="403">
        <v>25.7334641538555</v>
      </c>
      <c r="N171" s="403">
        <v>26.282521617507999</v>
      </c>
      <c r="O171" s="403">
        <v>26.822780672008498</v>
      </c>
      <c r="P171" s="403">
        <v>27.142355409365798</v>
      </c>
      <c r="Q171" s="403">
        <v>27.315905076052299</v>
      </c>
      <c r="R171" s="403">
        <v>0.52072844677460695</v>
      </c>
      <c r="S171" s="27" t="s">
        <v>1417</v>
      </c>
      <c r="T171" s="28"/>
      <c r="U171" s="28"/>
      <c r="Y171" s="30"/>
      <c r="AC171" s="29"/>
      <c r="AE171" s="29"/>
      <c r="AF171" s="29"/>
      <c r="AG171" s="29"/>
      <c r="AH171" s="29"/>
      <c r="AI171" s="29"/>
    </row>
    <row r="172" spans="1:35" ht="19.95" customHeight="1">
      <c r="A172" s="23" t="s">
        <v>6298</v>
      </c>
      <c r="B172" s="21" t="s">
        <v>1418</v>
      </c>
      <c r="C172" s="21" t="s">
        <v>1419</v>
      </c>
      <c r="D172" s="21" t="s">
        <v>1420</v>
      </c>
      <c r="E172" s="24">
        <v>167.5</v>
      </c>
      <c r="F172" s="21" t="s">
        <v>1381</v>
      </c>
      <c r="G172" s="25">
        <v>316.18938223938221</v>
      </c>
      <c r="H172" s="25">
        <v>23.330200803212854</v>
      </c>
      <c r="I172" s="25">
        <v>1</v>
      </c>
      <c r="J172" s="26" t="s">
        <v>1658</v>
      </c>
      <c r="K172" s="403">
        <v>23.7115728405856</v>
      </c>
      <c r="L172" s="403">
        <v>23.8617525623972</v>
      </c>
      <c r="M172" s="403">
        <v>24.136059069462</v>
      </c>
      <c r="N172" s="403">
        <v>24.598524338986199</v>
      </c>
      <c r="O172" s="403">
        <v>25.0522618539175</v>
      </c>
      <c r="P172" s="403">
        <v>25.3252534776849</v>
      </c>
      <c r="Q172" s="403">
        <v>25.448503479309998</v>
      </c>
      <c r="R172" s="403">
        <v>0.441706201176639</v>
      </c>
      <c r="S172" s="27" t="s">
        <v>1421</v>
      </c>
      <c r="T172" s="28"/>
      <c r="U172" s="28"/>
      <c r="Y172" s="30"/>
      <c r="AC172" s="29"/>
      <c r="AE172" s="29"/>
      <c r="AF172" s="29"/>
      <c r="AG172" s="29"/>
      <c r="AH172" s="29"/>
      <c r="AI172" s="29"/>
    </row>
    <row r="173" spans="1:35" ht="19.95" customHeight="1">
      <c r="A173" s="23" t="s">
        <v>6299</v>
      </c>
      <c r="B173" s="21" t="s">
        <v>1422</v>
      </c>
      <c r="C173" s="21" t="s">
        <v>1423</v>
      </c>
      <c r="D173" s="21" t="s">
        <v>1424</v>
      </c>
      <c r="E173" s="24">
        <v>167.3</v>
      </c>
      <c r="F173" s="21" t="s">
        <v>1381</v>
      </c>
      <c r="G173" s="25">
        <v>316.22054054054053</v>
      </c>
      <c r="H173" s="25">
        <v>22.999422695759797</v>
      </c>
      <c r="I173" s="25">
        <v>1</v>
      </c>
      <c r="J173" s="21" t="s">
        <v>1214</v>
      </c>
      <c r="K173" s="403">
        <v>24.871949946930702</v>
      </c>
      <c r="L173" s="403">
        <v>25.029877326763199</v>
      </c>
      <c r="M173" s="403">
        <v>25.3364901617771</v>
      </c>
      <c r="N173" s="403">
        <v>25.860714429468999</v>
      </c>
      <c r="O173" s="403">
        <v>26.375971270387701</v>
      </c>
      <c r="P173" s="403">
        <v>26.695117001172399</v>
      </c>
      <c r="Q173" s="403">
        <v>26.867784764678099</v>
      </c>
      <c r="R173" s="403">
        <v>0.50559002395776997</v>
      </c>
      <c r="S173" s="27" t="s">
        <v>1417</v>
      </c>
      <c r="T173" s="28"/>
      <c r="U173" s="28"/>
      <c r="Y173" s="30"/>
      <c r="AC173" s="29"/>
      <c r="AE173" s="29"/>
      <c r="AF173" s="29"/>
      <c r="AG173" s="29"/>
      <c r="AH173" s="29"/>
      <c r="AI173" s="29"/>
    </row>
    <row r="174" spans="1:35" ht="19.95" customHeight="1">
      <c r="A174" s="23" t="s">
        <v>6300</v>
      </c>
      <c r="B174" s="21" t="s">
        <v>1425</v>
      </c>
      <c r="C174" s="21" t="s">
        <v>1426</v>
      </c>
      <c r="D174" s="21" t="s">
        <v>1415</v>
      </c>
      <c r="E174" s="24">
        <v>167.3</v>
      </c>
      <c r="F174" s="21" t="s">
        <v>1427</v>
      </c>
      <c r="G174" s="25">
        <v>316.22054054054053</v>
      </c>
      <c r="H174" s="25">
        <v>23.045863453815269</v>
      </c>
      <c r="I174" s="25">
        <v>1</v>
      </c>
      <c r="J174" s="26" t="s">
        <v>1629</v>
      </c>
      <c r="K174" s="403">
        <v>24.87278749635</v>
      </c>
      <c r="L174" s="403">
        <v>25.043174445982402</v>
      </c>
      <c r="M174" s="403">
        <v>25.347156319855401</v>
      </c>
      <c r="N174" s="403">
        <v>25.862985104665999</v>
      </c>
      <c r="O174" s="403">
        <v>26.391415599489399</v>
      </c>
      <c r="P174" s="403">
        <v>26.686350781123998</v>
      </c>
      <c r="Q174" s="403">
        <v>26.8363595360447</v>
      </c>
      <c r="R174" s="403">
        <v>0.50159437786348404</v>
      </c>
      <c r="S174" s="27" t="s">
        <v>1428</v>
      </c>
      <c r="T174" s="28"/>
      <c r="U174" s="28"/>
      <c r="Y174" s="30"/>
      <c r="AC174" s="29"/>
      <c r="AE174" s="29"/>
      <c r="AF174" s="29"/>
      <c r="AG174" s="29"/>
      <c r="AH174" s="29"/>
      <c r="AI174" s="29"/>
    </row>
    <row r="175" spans="1:35" ht="19.95" customHeight="1">
      <c r="A175" s="23" t="s">
        <v>6301</v>
      </c>
      <c r="B175" s="21" t="s">
        <v>1429</v>
      </c>
      <c r="C175" s="21" t="s">
        <v>1430</v>
      </c>
      <c r="D175" s="21" t="s">
        <v>1431</v>
      </c>
      <c r="E175" s="24">
        <v>167</v>
      </c>
      <c r="F175" s="21" t="s">
        <v>1432</v>
      </c>
      <c r="G175" s="25">
        <v>316.26727799227797</v>
      </c>
      <c r="H175" s="25">
        <v>22.797602108036884</v>
      </c>
      <c r="I175" s="25">
        <v>1</v>
      </c>
      <c r="J175" s="26" t="s">
        <v>1659</v>
      </c>
      <c r="K175" s="403">
        <v>25.644430152603</v>
      </c>
      <c r="L175" s="403">
        <v>25.811758781512101</v>
      </c>
      <c r="M175" s="403">
        <v>26.154032279475999</v>
      </c>
      <c r="N175" s="403">
        <v>26.708689321868999</v>
      </c>
      <c r="O175" s="403">
        <v>27.279162182317901</v>
      </c>
      <c r="P175" s="403">
        <v>27.6019018167536</v>
      </c>
      <c r="Q175" s="403">
        <v>27.740341695848102</v>
      </c>
      <c r="R175" s="403">
        <v>0.54331946013045096</v>
      </c>
      <c r="S175" s="27" t="s">
        <v>1417</v>
      </c>
      <c r="T175" s="28"/>
      <c r="U175" s="28"/>
      <c r="Y175" s="30"/>
      <c r="AC175" s="29"/>
      <c r="AE175" s="29"/>
      <c r="AF175" s="29"/>
      <c r="AG175" s="29"/>
      <c r="AH175" s="29"/>
      <c r="AI175" s="29"/>
    </row>
    <row r="176" spans="1:35" ht="19.95" customHeight="1">
      <c r="A176" s="23" t="s">
        <v>6302</v>
      </c>
      <c r="B176" s="21" t="s">
        <v>1433</v>
      </c>
      <c r="C176" s="21" t="s">
        <v>1419</v>
      </c>
      <c r="D176" s="21" t="s">
        <v>1434</v>
      </c>
      <c r="E176" s="24">
        <v>166.4</v>
      </c>
      <c r="F176" s="21" t="s">
        <v>1381</v>
      </c>
      <c r="G176" s="25">
        <v>316.36075289575291</v>
      </c>
      <c r="H176" s="25">
        <v>22.799437751004017</v>
      </c>
      <c r="I176" s="25">
        <v>1</v>
      </c>
      <c r="J176" s="26" t="s">
        <v>1660</v>
      </c>
      <c r="K176" s="403">
        <v>25.6585676895704</v>
      </c>
      <c r="L176" s="403">
        <v>25.822601860906001</v>
      </c>
      <c r="M176" s="403">
        <v>26.144192053856401</v>
      </c>
      <c r="N176" s="403">
        <v>26.711846570521899</v>
      </c>
      <c r="O176" s="403">
        <v>27.2602104435529</v>
      </c>
      <c r="P176" s="403">
        <v>27.611266342673598</v>
      </c>
      <c r="Q176" s="403">
        <v>27.779787070109698</v>
      </c>
      <c r="R176" s="403">
        <v>0.53975370437754699</v>
      </c>
      <c r="S176" s="27" t="s">
        <v>1435</v>
      </c>
      <c r="T176" s="28"/>
      <c r="U176" s="28"/>
      <c r="Y176" s="30"/>
      <c r="AC176" s="29"/>
      <c r="AE176" s="29"/>
      <c r="AF176" s="29"/>
      <c r="AG176" s="29"/>
      <c r="AH176" s="29"/>
      <c r="AI176" s="29"/>
    </row>
    <row r="177" spans="1:35" ht="19.95" customHeight="1">
      <c r="A177" s="23" t="s">
        <v>6303</v>
      </c>
      <c r="B177" s="21" t="s">
        <v>1436</v>
      </c>
      <c r="C177" s="21" t="s">
        <v>1437</v>
      </c>
      <c r="D177" s="21" t="s">
        <v>1434</v>
      </c>
      <c r="E177" s="24">
        <v>166.3</v>
      </c>
      <c r="F177" s="21" t="s">
        <v>1438</v>
      </c>
      <c r="G177" s="25">
        <v>316.37633204633204</v>
      </c>
      <c r="H177" s="25">
        <v>22.59324534161491</v>
      </c>
      <c r="I177" s="25">
        <v>1</v>
      </c>
      <c r="J177" s="26" t="s">
        <v>1658</v>
      </c>
      <c r="K177" s="403">
        <v>26.416855276564899</v>
      </c>
      <c r="L177" s="403">
        <v>26.6002951721544</v>
      </c>
      <c r="M177" s="403">
        <v>26.944225272618699</v>
      </c>
      <c r="N177" s="403">
        <v>27.5520652633579</v>
      </c>
      <c r="O177" s="403">
        <v>28.164452059996499</v>
      </c>
      <c r="P177" s="403">
        <v>28.520670007700101</v>
      </c>
      <c r="Q177" s="403">
        <v>28.690867490783599</v>
      </c>
      <c r="R177" s="403">
        <v>0.58295216698586505</v>
      </c>
      <c r="S177" s="27" t="s">
        <v>1435</v>
      </c>
      <c r="T177" s="28"/>
      <c r="U177" s="28"/>
      <c r="Y177" s="30"/>
      <c r="AC177" s="29"/>
      <c r="AE177" s="29"/>
      <c r="AF177" s="29"/>
      <c r="AG177" s="29"/>
      <c r="AH177" s="29"/>
      <c r="AI177" s="29"/>
    </row>
    <row r="178" spans="1:35" ht="19.95" customHeight="1">
      <c r="A178" s="23" t="s">
        <v>6304</v>
      </c>
      <c r="B178" s="21" t="s">
        <v>1439</v>
      </c>
      <c r="C178" s="21" t="s">
        <v>1423</v>
      </c>
      <c r="D178" s="21" t="s">
        <v>1434</v>
      </c>
      <c r="E178" s="24">
        <v>166.2</v>
      </c>
      <c r="F178" s="21" t="s">
        <v>1440</v>
      </c>
      <c r="G178" s="25">
        <v>316.39191119691117</v>
      </c>
      <c r="H178" s="25">
        <v>22.003162055335963</v>
      </c>
      <c r="I178" s="25">
        <v>1</v>
      </c>
      <c r="J178" s="26" t="s">
        <v>1656</v>
      </c>
      <c r="K178" s="403">
        <v>28.724793358486</v>
      </c>
      <c r="L178" s="403">
        <v>28.937899199554899</v>
      </c>
      <c r="M178" s="403">
        <v>29.3763761694638</v>
      </c>
      <c r="N178" s="403">
        <v>30.085734377451299</v>
      </c>
      <c r="O178" s="403">
        <v>30.804424682382699</v>
      </c>
      <c r="P178" s="403">
        <v>31.253587262089699</v>
      </c>
      <c r="Q178" s="403">
        <v>31.499318556489801</v>
      </c>
      <c r="R178" s="403">
        <v>0.69767859296413703</v>
      </c>
      <c r="S178" s="27" t="s">
        <v>1417</v>
      </c>
      <c r="T178" s="28"/>
      <c r="U178" s="28"/>
      <c r="Y178" s="30"/>
      <c r="AC178" s="29"/>
      <c r="AE178" s="29"/>
      <c r="AF178" s="29"/>
      <c r="AG178" s="29"/>
      <c r="AH178" s="29"/>
      <c r="AI178" s="29"/>
    </row>
    <row r="179" spans="1:35" ht="19.95" customHeight="1">
      <c r="A179" s="23" t="s">
        <v>6305</v>
      </c>
      <c r="B179" s="21" t="s">
        <v>1441</v>
      </c>
      <c r="C179" s="21" t="s">
        <v>1442</v>
      </c>
      <c r="D179" s="21" t="s">
        <v>1415</v>
      </c>
      <c r="E179" s="24">
        <v>165.7</v>
      </c>
      <c r="F179" s="21" t="s">
        <v>1381</v>
      </c>
      <c r="G179" s="25">
        <v>316.46980694980692</v>
      </c>
      <c r="H179" s="25">
        <v>22.689440993788825</v>
      </c>
      <c r="I179" s="25">
        <v>1</v>
      </c>
      <c r="J179" s="26" t="s">
        <v>1661</v>
      </c>
      <c r="K179" s="403">
        <v>26.027029837306401</v>
      </c>
      <c r="L179" s="403">
        <v>26.198787608672902</v>
      </c>
      <c r="M179" s="403">
        <v>26.542817079477999</v>
      </c>
      <c r="N179" s="403">
        <v>27.123057326463101</v>
      </c>
      <c r="O179" s="403">
        <v>27.7145080729894</v>
      </c>
      <c r="P179" s="403">
        <v>28.0526396392235</v>
      </c>
      <c r="Q179" s="403">
        <v>28.227042181452301</v>
      </c>
      <c r="R179" s="403">
        <v>0.56185298401603601</v>
      </c>
      <c r="S179" s="27" t="s">
        <v>1443</v>
      </c>
      <c r="T179" s="28"/>
      <c r="U179" s="28"/>
      <c r="Y179" s="30"/>
      <c r="AC179" s="29"/>
      <c r="AE179" s="29"/>
      <c r="AF179" s="29"/>
      <c r="AG179" s="29"/>
      <c r="AH179" s="29"/>
      <c r="AI179" s="29"/>
    </row>
    <row r="180" spans="1:35" ht="19.95" customHeight="1">
      <c r="A180" s="23" t="s">
        <v>6306</v>
      </c>
      <c r="B180" s="21" t="s">
        <v>1444</v>
      </c>
      <c r="C180" s="21" t="s">
        <v>1445</v>
      </c>
      <c r="D180" s="21" t="s">
        <v>1415</v>
      </c>
      <c r="E180" s="24">
        <v>164.6</v>
      </c>
      <c r="F180" s="21" t="s">
        <v>1446</v>
      </c>
      <c r="G180" s="25">
        <v>316.64117760617762</v>
      </c>
      <c r="H180" s="25">
        <v>22.374861660079048</v>
      </c>
      <c r="I180" s="25">
        <v>1</v>
      </c>
      <c r="J180" s="26" t="s">
        <v>1662</v>
      </c>
      <c r="K180" s="403">
        <v>27.170738287703699</v>
      </c>
      <c r="L180" s="403">
        <v>27.371225963623299</v>
      </c>
      <c r="M180" s="403">
        <v>27.756567295467502</v>
      </c>
      <c r="N180" s="403">
        <v>28.3939938475425</v>
      </c>
      <c r="O180" s="403">
        <v>29.0355752959677</v>
      </c>
      <c r="P180" s="403">
        <v>29.416062020835401</v>
      </c>
      <c r="Q180" s="403">
        <v>29.620835459397</v>
      </c>
      <c r="R180" s="403">
        <v>0.62283251227650105</v>
      </c>
      <c r="S180" s="27" t="s">
        <v>1210</v>
      </c>
      <c r="T180" s="28"/>
      <c r="U180" s="28"/>
      <c r="Y180" s="30"/>
      <c r="AC180" s="29"/>
      <c r="AE180" s="29"/>
      <c r="AF180" s="29"/>
      <c r="AG180" s="29"/>
      <c r="AH180" s="29"/>
      <c r="AI180" s="29"/>
    </row>
    <row r="181" spans="1:35" ht="19.95" customHeight="1">
      <c r="A181" s="23" t="s">
        <v>6307</v>
      </c>
      <c r="B181" s="21" t="s">
        <v>1447</v>
      </c>
      <c r="C181" s="21" t="s">
        <v>1419</v>
      </c>
      <c r="D181" s="21" t="s">
        <v>1434</v>
      </c>
      <c r="E181" s="24">
        <v>164</v>
      </c>
      <c r="F181" s="21" t="s">
        <v>1448</v>
      </c>
      <c r="G181" s="25">
        <v>316.73465250965251</v>
      </c>
      <c r="H181" s="25">
        <v>22.317947368421056</v>
      </c>
      <c r="I181" s="25">
        <v>1</v>
      </c>
      <c r="J181" s="26" t="s">
        <v>1629</v>
      </c>
      <c r="K181" s="403">
        <v>27.570184970853902</v>
      </c>
      <c r="L181" s="403">
        <v>27.775035654067999</v>
      </c>
      <c r="M181" s="403">
        <v>28.138653769382898</v>
      </c>
      <c r="N181" s="403">
        <v>28.814795196502601</v>
      </c>
      <c r="O181" s="403">
        <v>29.493975560822999</v>
      </c>
      <c r="P181" s="403">
        <v>29.863806500765801</v>
      </c>
      <c r="Q181" s="403">
        <v>30.049117753057899</v>
      </c>
      <c r="R181" s="403">
        <v>0.64123100319194704</v>
      </c>
      <c r="S181" s="27" t="s">
        <v>1412</v>
      </c>
      <c r="T181" s="28"/>
      <c r="U181" s="28"/>
      <c r="Y181" s="30"/>
      <c r="AC181" s="29"/>
      <c r="AE181" s="29"/>
      <c r="AF181" s="29"/>
      <c r="AG181" s="29"/>
      <c r="AH181" s="29"/>
      <c r="AI181" s="29"/>
    </row>
    <row r="182" spans="1:35" ht="19.95" customHeight="1">
      <c r="A182" s="23" t="s">
        <v>6308</v>
      </c>
      <c r="B182" s="21" t="s">
        <v>1449</v>
      </c>
      <c r="C182" s="21" t="s">
        <v>1430</v>
      </c>
      <c r="D182" s="21" t="s">
        <v>1420</v>
      </c>
      <c r="E182" s="24">
        <v>163</v>
      </c>
      <c r="F182" s="21" t="s">
        <v>1446</v>
      </c>
      <c r="G182" s="25">
        <v>316.89044401544402</v>
      </c>
      <c r="H182" s="25">
        <v>22.478278949019607</v>
      </c>
      <c r="I182" s="25">
        <v>1</v>
      </c>
      <c r="J182" s="26" t="s">
        <v>1450</v>
      </c>
      <c r="K182" s="403">
        <v>26.791550979707001</v>
      </c>
      <c r="L182" s="403">
        <v>26.976441568780299</v>
      </c>
      <c r="M182" s="403">
        <v>27.3364443552436</v>
      </c>
      <c r="N182" s="403">
        <v>27.968560696615999</v>
      </c>
      <c r="O182" s="403">
        <v>28.5956512442487</v>
      </c>
      <c r="P182" s="403">
        <v>28.951702080931501</v>
      </c>
      <c r="Q182" s="403">
        <v>29.163115329756501</v>
      </c>
      <c r="R182" s="403">
        <v>0.604215683494436</v>
      </c>
      <c r="S182" s="27" t="s">
        <v>1407</v>
      </c>
      <c r="T182" s="28"/>
      <c r="U182" s="28"/>
      <c r="Y182" s="30"/>
      <c r="AC182" s="29"/>
      <c r="AE182" s="29"/>
      <c r="AF182" s="29"/>
      <c r="AG182" s="29"/>
      <c r="AH182" s="29"/>
      <c r="AI182" s="29"/>
    </row>
    <row r="183" spans="1:35" ht="19.95" customHeight="1">
      <c r="A183" s="23" t="s">
        <v>6309</v>
      </c>
      <c r="B183" s="21" t="s">
        <v>1451</v>
      </c>
      <c r="C183" s="21" t="s">
        <v>1445</v>
      </c>
      <c r="D183" s="21" t="s">
        <v>1203</v>
      </c>
      <c r="E183" s="24">
        <v>162.30000000000001</v>
      </c>
      <c r="F183" s="21" t="s">
        <v>1427</v>
      </c>
      <c r="G183" s="25">
        <v>316.99949806949809</v>
      </c>
      <c r="H183" s="25">
        <v>22.836024844720502</v>
      </c>
      <c r="I183" s="25">
        <v>1</v>
      </c>
      <c r="J183" s="26" t="s">
        <v>1629</v>
      </c>
      <c r="K183" s="403">
        <v>25.624503827577499</v>
      </c>
      <c r="L183" s="403">
        <v>25.806277541643698</v>
      </c>
      <c r="M183" s="403">
        <v>26.1358040824555</v>
      </c>
      <c r="N183" s="403">
        <v>26.696343830913001</v>
      </c>
      <c r="O183" s="403">
        <v>27.255250646172701</v>
      </c>
      <c r="P183" s="403">
        <v>27.577583690335999</v>
      </c>
      <c r="Q183" s="403">
        <v>27.762174476559998</v>
      </c>
      <c r="R183" s="403">
        <v>0.54089888334911995</v>
      </c>
      <c r="S183" s="27" t="s">
        <v>1210</v>
      </c>
      <c r="T183" s="28"/>
      <c r="U183" s="28"/>
      <c r="Y183" s="30"/>
      <c r="AC183" s="29"/>
      <c r="AE183" s="29"/>
      <c r="AF183" s="29"/>
      <c r="AG183" s="29"/>
      <c r="AH183" s="29"/>
      <c r="AI183" s="29"/>
    </row>
    <row r="184" spans="1:35" ht="19.95" customHeight="1">
      <c r="A184" s="23" t="s">
        <v>6310</v>
      </c>
      <c r="B184" s="21" t="s">
        <v>1452</v>
      </c>
      <c r="C184" s="21" t="s">
        <v>1405</v>
      </c>
      <c r="D184" s="21" t="s">
        <v>1453</v>
      </c>
      <c r="E184" s="24">
        <v>161.9</v>
      </c>
      <c r="F184" s="21" t="s">
        <v>1440</v>
      </c>
      <c r="G184" s="25">
        <v>317.06181467181466</v>
      </c>
      <c r="H184" s="25">
        <v>22.733879775531619</v>
      </c>
      <c r="I184" s="25">
        <v>1</v>
      </c>
      <c r="J184" s="26" t="s">
        <v>1663</v>
      </c>
      <c r="K184" s="403">
        <v>26.000358232827399</v>
      </c>
      <c r="L184" s="403">
        <v>26.188655856489699</v>
      </c>
      <c r="M184" s="403">
        <v>26.542606552745301</v>
      </c>
      <c r="N184" s="403">
        <v>27.1217171282312</v>
      </c>
      <c r="O184" s="403">
        <v>27.705711818315901</v>
      </c>
      <c r="P184" s="403">
        <v>28.028084561145999</v>
      </c>
      <c r="Q184" s="403">
        <v>28.207903592969299</v>
      </c>
      <c r="R184" s="403">
        <v>0.56178288027150503</v>
      </c>
      <c r="S184" s="27" t="s">
        <v>1210</v>
      </c>
      <c r="T184" s="28"/>
      <c r="U184" s="28"/>
      <c r="Y184" s="30"/>
      <c r="AC184" s="29"/>
      <c r="AE184" s="29"/>
      <c r="AF184" s="29"/>
      <c r="AG184" s="29"/>
      <c r="AH184" s="29"/>
      <c r="AI184" s="29"/>
    </row>
    <row r="185" spans="1:35" ht="19.95" customHeight="1">
      <c r="A185" s="23" t="s">
        <v>6311</v>
      </c>
      <c r="B185" s="21" t="s">
        <v>1454</v>
      </c>
      <c r="C185" s="21" t="s">
        <v>1405</v>
      </c>
      <c r="D185" s="21" t="s">
        <v>1203</v>
      </c>
      <c r="E185" s="24">
        <v>161</v>
      </c>
      <c r="F185" s="21" t="s">
        <v>1381</v>
      </c>
      <c r="G185" s="25">
        <v>317.20202702702704</v>
      </c>
      <c r="H185" s="25">
        <v>22.377327983982326</v>
      </c>
      <c r="I185" s="25">
        <v>1</v>
      </c>
      <c r="J185" s="26" t="s">
        <v>1659</v>
      </c>
      <c r="K185" s="403">
        <v>27.181867478519699</v>
      </c>
      <c r="L185" s="403">
        <v>27.3910943306349</v>
      </c>
      <c r="M185" s="403">
        <v>27.753668140742299</v>
      </c>
      <c r="N185" s="403">
        <v>28.388461957827399</v>
      </c>
      <c r="O185" s="403">
        <v>29.0293191061069</v>
      </c>
      <c r="P185" s="403">
        <v>29.3925486391785</v>
      </c>
      <c r="Q185" s="403">
        <v>29.588156545987701</v>
      </c>
      <c r="R185" s="403">
        <v>0.61247595990857395</v>
      </c>
      <c r="S185" s="27" t="s">
        <v>1417</v>
      </c>
      <c r="T185" s="28"/>
      <c r="U185" s="28"/>
      <c r="Y185" s="30"/>
      <c r="AC185" s="29"/>
      <c r="AE185" s="29"/>
      <c r="AF185" s="29"/>
      <c r="AG185" s="29"/>
      <c r="AH185" s="29"/>
      <c r="AI185" s="29"/>
    </row>
    <row r="186" spans="1:35" ht="19.95" customHeight="1">
      <c r="A186" s="23" t="s">
        <v>6312</v>
      </c>
      <c r="B186" s="21" t="s">
        <v>1455</v>
      </c>
      <c r="C186" s="21" t="s">
        <v>1202</v>
      </c>
      <c r="D186" s="21" t="s">
        <v>1415</v>
      </c>
      <c r="E186" s="24">
        <v>161</v>
      </c>
      <c r="F186" s="21" t="s">
        <v>1427</v>
      </c>
      <c r="G186" s="25">
        <v>317.20202702702704</v>
      </c>
      <c r="H186" s="25">
        <v>22.530641821946173</v>
      </c>
      <c r="I186" s="25">
        <v>1</v>
      </c>
      <c r="J186" s="21" t="s">
        <v>1214</v>
      </c>
      <c r="K186" s="403">
        <v>26.777408264413701</v>
      </c>
      <c r="L186" s="403">
        <v>26.969273564776099</v>
      </c>
      <c r="M186" s="403">
        <v>27.332478724212301</v>
      </c>
      <c r="N186" s="403">
        <v>27.965879785313401</v>
      </c>
      <c r="O186" s="403">
        <v>28.595830653144102</v>
      </c>
      <c r="P186" s="403">
        <v>28.944364286266001</v>
      </c>
      <c r="Q186" s="403">
        <v>29.136159432421501</v>
      </c>
      <c r="R186" s="403">
        <v>0.60457501113987899</v>
      </c>
      <c r="S186" s="27" t="s">
        <v>1417</v>
      </c>
      <c r="T186" s="28"/>
      <c r="U186" s="28"/>
      <c r="Y186" s="30"/>
      <c r="AC186" s="29"/>
      <c r="AE186" s="29"/>
      <c r="AF186" s="29"/>
      <c r="AG186" s="29"/>
      <c r="AH186" s="29"/>
      <c r="AI186" s="29"/>
    </row>
    <row r="187" spans="1:35" ht="19.95" customHeight="1">
      <c r="A187" s="23" t="s">
        <v>6313</v>
      </c>
      <c r="B187" s="21" t="s">
        <v>1456</v>
      </c>
      <c r="C187" s="21" t="s">
        <v>1457</v>
      </c>
      <c r="D187" s="21" t="s">
        <v>1410</v>
      </c>
      <c r="E187" s="24">
        <v>160</v>
      </c>
      <c r="F187" s="21" t="s">
        <v>1458</v>
      </c>
      <c r="G187" s="25">
        <v>317.35781853281856</v>
      </c>
      <c r="H187" s="25">
        <v>22.084782608695654</v>
      </c>
      <c r="I187" s="25">
        <v>1</v>
      </c>
      <c r="J187" s="26" t="s">
        <v>1664</v>
      </c>
      <c r="K187" s="403">
        <v>28.343058500887601</v>
      </c>
      <c r="L187" s="403">
        <v>28.5575607176138</v>
      </c>
      <c r="M187" s="403">
        <v>28.961712519183301</v>
      </c>
      <c r="N187" s="403">
        <v>29.666179761183901</v>
      </c>
      <c r="O187" s="403">
        <v>30.3773117494516</v>
      </c>
      <c r="P187" s="403">
        <v>30.780475029365501</v>
      </c>
      <c r="Q187" s="403">
        <v>31.015667194650401</v>
      </c>
      <c r="R187" s="403">
        <v>0.67847759547588105</v>
      </c>
      <c r="S187" s="27" t="s">
        <v>1428</v>
      </c>
      <c r="T187" s="28"/>
      <c r="U187" s="28"/>
      <c r="Y187" s="30"/>
      <c r="AC187" s="29"/>
      <c r="AE187" s="29"/>
      <c r="AF187" s="29"/>
      <c r="AG187" s="29"/>
      <c r="AH187" s="29"/>
      <c r="AI187" s="29"/>
    </row>
    <row r="188" spans="1:35" ht="19.95" customHeight="1">
      <c r="A188" s="23" t="s">
        <v>6314</v>
      </c>
      <c r="B188" s="21" t="s">
        <v>1459</v>
      </c>
      <c r="C188" s="21" t="s">
        <v>1445</v>
      </c>
      <c r="D188" s="21" t="s">
        <v>1203</v>
      </c>
      <c r="E188" s="24">
        <v>159.69999999999999</v>
      </c>
      <c r="F188" s="21" t="s">
        <v>1460</v>
      </c>
      <c r="G188" s="25">
        <v>317.404555984556</v>
      </c>
      <c r="H188" s="25">
        <v>22.535661583209059</v>
      </c>
      <c r="I188" s="25">
        <v>1</v>
      </c>
      <c r="J188" s="26" t="s">
        <v>1629</v>
      </c>
      <c r="K188" s="403">
        <v>26.787621070503999</v>
      </c>
      <c r="L188" s="403">
        <v>26.9876910221865</v>
      </c>
      <c r="M188" s="403">
        <v>27.3507566821837</v>
      </c>
      <c r="N188" s="403">
        <v>27.968082205317099</v>
      </c>
      <c r="O188" s="403">
        <v>28.5799684266781</v>
      </c>
      <c r="P188" s="403">
        <v>28.967942952343101</v>
      </c>
      <c r="Q188" s="403">
        <v>29.157318832389901</v>
      </c>
      <c r="R188" s="403">
        <v>0.60019384699660205</v>
      </c>
      <c r="S188" s="27" t="s">
        <v>1435</v>
      </c>
      <c r="T188" s="28"/>
      <c r="U188" s="28"/>
      <c r="Y188" s="30"/>
      <c r="AC188" s="29"/>
      <c r="AE188" s="29"/>
      <c r="AF188" s="29"/>
      <c r="AG188" s="29"/>
      <c r="AH188" s="29"/>
      <c r="AI188" s="29"/>
    </row>
    <row r="189" spans="1:35" ht="19.95" customHeight="1">
      <c r="A189" s="23" t="s">
        <v>6315</v>
      </c>
      <c r="B189" s="21" t="s">
        <v>1461</v>
      </c>
      <c r="C189" s="21" t="s">
        <v>1445</v>
      </c>
      <c r="D189" s="21" t="s">
        <v>1410</v>
      </c>
      <c r="E189" s="24">
        <v>159</v>
      </c>
      <c r="F189" s="21" t="s">
        <v>1440</v>
      </c>
      <c r="G189" s="25">
        <v>317.51361003861001</v>
      </c>
      <c r="H189" s="25">
        <v>22.800674242883225</v>
      </c>
      <c r="I189" s="25">
        <v>1</v>
      </c>
      <c r="J189" s="21" t="s">
        <v>1214</v>
      </c>
      <c r="K189" s="403">
        <v>25.6169649280437</v>
      </c>
      <c r="L189" s="403">
        <v>25.797274833074201</v>
      </c>
      <c r="M189" s="403">
        <v>26.144552710456502</v>
      </c>
      <c r="N189" s="403">
        <v>26.699675298830002</v>
      </c>
      <c r="O189" s="403">
        <v>27.257965122711202</v>
      </c>
      <c r="P189" s="403">
        <v>27.573151702817501</v>
      </c>
      <c r="Q189" s="403">
        <v>27.748053086351</v>
      </c>
      <c r="R189" s="403">
        <v>0.54227287459905105</v>
      </c>
      <c r="S189" s="27" t="s">
        <v>1462</v>
      </c>
      <c r="T189" s="28"/>
      <c r="U189" s="28"/>
      <c r="Y189" s="30"/>
      <c r="AC189" s="29"/>
      <c r="AE189" s="29"/>
      <c r="AF189" s="29"/>
      <c r="AG189" s="29"/>
      <c r="AH189" s="29"/>
      <c r="AI189" s="29"/>
    </row>
    <row r="190" spans="1:35" ht="19.95" customHeight="1">
      <c r="A190" s="23" t="s">
        <v>6316</v>
      </c>
      <c r="B190" s="21" t="s">
        <v>1463</v>
      </c>
      <c r="C190" s="21" t="s">
        <v>1445</v>
      </c>
      <c r="D190" s="21" t="s">
        <v>1420</v>
      </c>
      <c r="E190" s="24">
        <v>158.72999999999999</v>
      </c>
      <c r="F190" s="21" t="s">
        <v>1411</v>
      </c>
      <c r="G190" s="25">
        <v>317.55567374517375</v>
      </c>
      <c r="H190" s="25">
        <v>22.664985102402653</v>
      </c>
      <c r="I190" s="25">
        <v>1</v>
      </c>
      <c r="J190" s="26" t="s">
        <v>1659</v>
      </c>
      <c r="K190" s="403">
        <v>26.0080373502967</v>
      </c>
      <c r="L190" s="403">
        <v>26.1891407141899</v>
      </c>
      <c r="M190" s="403">
        <v>26.533486826367199</v>
      </c>
      <c r="N190" s="403">
        <v>27.119887485931201</v>
      </c>
      <c r="O190" s="403">
        <v>27.709705208017802</v>
      </c>
      <c r="P190" s="403">
        <v>28.0319969975716</v>
      </c>
      <c r="Q190" s="403">
        <v>28.2055672625537</v>
      </c>
      <c r="R190" s="403">
        <v>0.56414362224246095</v>
      </c>
      <c r="S190" s="27" t="s">
        <v>1412</v>
      </c>
      <c r="T190" s="28"/>
      <c r="U190" s="28"/>
      <c r="Y190" s="30"/>
      <c r="AC190" s="29"/>
      <c r="AE190" s="29"/>
      <c r="AF190" s="29"/>
      <c r="AG190" s="29"/>
      <c r="AH190" s="29"/>
      <c r="AI190" s="29"/>
    </row>
    <row r="191" spans="1:35" ht="19.95" customHeight="1">
      <c r="A191" s="23" t="s">
        <v>6317</v>
      </c>
      <c r="B191" s="21" t="s">
        <v>1464</v>
      </c>
      <c r="C191" s="21" t="s">
        <v>1419</v>
      </c>
      <c r="D191" s="21" t="s">
        <v>1453</v>
      </c>
      <c r="E191" s="24">
        <v>158.6</v>
      </c>
      <c r="F191" s="21" t="s">
        <v>1440</v>
      </c>
      <c r="G191" s="25">
        <v>317.57592664092664</v>
      </c>
      <c r="H191" s="25">
        <v>22.613095238095241</v>
      </c>
      <c r="I191" s="25">
        <v>1</v>
      </c>
      <c r="J191" s="26" t="s">
        <v>1665</v>
      </c>
      <c r="K191" s="403">
        <v>26.395054876828201</v>
      </c>
      <c r="L191" s="403">
        <v>26.596276970951202</v>
      </c>
      <c r="M191" s="403">
        <v>26.941970409597701</v>
      </c>
      <c r="N191" s="403">
        <v>27.540265291099399</v>
      </c>
      <c r="O191" s="403">
        <v>28.1379075699728</v>
      </c>
      <c r="P191" s="403">
        <v>28.481937797732201</v>
      </c>
      <c r="Q191" s="403">
        <v>28.6571209873693</v>
      </c>
      <c r="R191" s="403">
        <v>0.57956712160660995</v>
      </c>
      <c r="S191" s="27" t="s">
        <v>1465</v>
      </c>
      <c r="T191" s="28"/>
      <c r="U191" s="28"/>
      <c r="Y191" s="30"/>
      <c r="AC191" s="29"/>
      <c r="AE191" s="29"/>
      <c r="AF191" s="29"/>
      <c r="AG191" s="29"/>
      <c r="AH191" s="29"/>
      <c r="AI191" s="29"/>
    </row>
    <row r="192" spans="1:35" ht="19.95" customHeight="1">
      <c r="A192" s="23" t="s">
        <v>6318</v>
      </c>
      <c r="B192" s="21" t="s">
        <v>1466</v>
      </c>
      <c r="C192" s="21" t="s">
        <v>1430</v>
      </c>
      <c r="D192" s="21" t="s">
        <v>1424</v>
      </c>
      <c r="E192" s="24">
        <v>157.30000000000001</v>
      </c>
      <c r="F192" s="21" t="s">
        <v>1383</v>
      </c>
      <c r="G192" s="25">
        <v>317.77845559845559</v>
      </c>
      <c r="H192" s="25">
        <v>23.26356107660456</v>
      </c>
      <c r="I192" s="25">
        <v>1</v>
      </c>
      <c r="J192" s="21" t="s">
        <v>1214</v>
      </c>
      <c r="K192" s="403">
        <v>23.736645211491801</v>
      </c>
      <c r="L192" s="403">
        <v>23.874124886550401</v>
      </c>
      <c r="M192" s="403">
        <v>24.1424740556557</v>
      </c>
      <c r="N192" s="403">
        <v>24.592994663797299</v>
      </c>
      <c r="O192" s="403">
        <v>25.056519286707299</v>
      </c>
      <c r="P192" s="403">
        <v>25.321953216084001</v>
      </c>
      <c r="Q192" s="403">
        <v>25.4505401854423</v>
      </c>
      <c r="R192" s="403">
        <v>0.43900651117980699</v>
      </c>
      <c r="S192" s="27" t="s">
        <v>1417</v>
      </c>
      <c r="T192" s="28"/>
      <c r="U192" s="28"/>
      <c r="Y192" s="30"/>
      <c r="AC192" s="29"/>
      <c r="AE192" s="29"/>
      <c r="AF192" s="29"/>
      <c r="AG192" s="29"/>
      <c r="AH192" s="29"/>
      <c r="AI192" s="29"/>
    </row>
    <row r="193" spans="1:35" ht="19.95" customHeight="1">
      <c r="A193" s="23" t="s">
        <v>6319</v>
      </c>
      <c r="B193" s="21" t="s">
        <v>1467</v>
      </c>
      <c r="C193" s="21" t="s">
        <v>1202</v>
      </c>
      <c r="D193" s="21" t="s">
        <v>1415</v>
      </c>
      <c r="E193" s="24">
        <v>156.80000000000001</v>
      </c>
      <c r="F193" s="21" t="s">
        <v>1468</v>
      </c>
      <c r="G193" s="25">
        <v>317.85635135135135</v>
      </c>
      <c r="H193" s="25">
        <v>23.136440454185372</v>
      </c>
      <c r="I193" s="25">
        <v>1</v>
      </c>
      <c r="J193" s="26" t="s">
        <v>1628</v>
      </c>
      <c r="K193" s="403">
        <v>24.5042918176838</v>
      </c>
      <c r="L193" s="403">
        <v>24.653893757127999</v>
      </c>
      <c r="M193" s="403">
        <v>24.9456753660325</v>
      </c>
      <c r="N193" s="403">
        <v>25.438739855255399</v>
      </c>
      <c r="O193" s="403">
        <v>25.930165768471198</v>
      </c>
      <c r="P193" s="403">
        <v>26.219694371321001</v>
      </c>
      <c r="Q193" s="403">
        <v>26.370418147739301</v>
      </c>
      <c r="R193" s="403">
        <v>0.47630811236934301</v>
      </c>
      <c r="S193" s="27" t="s">
        <v>1238</v>
      </c>
      <c r="T193" s="28"/>
      <c r="U193" s="28"/>
      <c r="Y193" s="30"/>
      <c r="AC193" s="29"/>
      <c r="AE193" s="29"/>
      <c r="AF193" s="29"/>
      <c r="AG193" s="29"/>
      <c r="AH193" s="29"/>
      <c r="AI193" s="29"/>
    </row>
    <row r="194" spans="1:35" ht="19.95" customHeight="1">
      <c r="A194" s="23" t="s">
        <v>6320</v>
      </c>
      <c r="B194" s="21" t="s">
        <v>1469</v>
      </c>
      <c r="C194" s="21" t="s">
        <v>1409</v>
      </c>
      <c r="D194" s="21" t="s">
        <v>1410</v>
      </c>
      <c r="E194" s="24">
        <v>154.80000000000001</v>
      </c>
      <c r="F194" s="21" t="s">
        <v>1470</v>
      </c>
      <c r="G194" s="25">
        <v>318.16793436293437</v>
      </c>
      <c r="H194" s="25">
        <v>22.934262617170251</v>
      </c>
      <c r="I194" s="25">
        <v>1</v>
      </c>
      <c r="J194" s="26" t="s">
        <v>1666</v>
      </c>
      <c r="K194" s="403">
        <v>25.245463589825199</v>
      </c>
      <c r="L194" s="403">
        <v>25.417605647752801</v>
      </c>
      <c r="M194" s="403">
        <v>25.730443794562198</v>
      </c>
      <c r="N194" s="403">
        <v>26.2779838490613</v>
      </c>
      <c r="O194" s="403">
        <v>26.826209183281499</v>
      </c>
      <c r="P194" s="403">
        <v>27.1452053225008</v>
      </c>
      <c r="Q194" s="403">
        <v>27.316229329165601</v>
      </c>
      <c r="R194" s="403">
        <v>0.52420287418145395</v>
      </c>
      <c r="S194" s="27" t="s">
        <v>1417</v>
      </c>
      <c r="T194" s="28"/>
      <c r="U194" s="28"/>
      <c r="Y194" s="30"/>
      <c r="AC194" s="29"/>
      <c r="AE194" s="29"/>
      <c r="AF194" s="29"/>
      <c r="AG194" s="29"/>
      <c r="AH194" s="29"/>
      <c r="AI194" s="29"/>
    </row>
    <row r="195" spans="1:35" ht="19.95" customHeight="1">
      <c r="A195" s="23" t="s">
        <v>6321</v>
      </c>
      <c r="B195" s="21" t="s">
        <v>1471</v>
      </c>
      <c r="C195" s="21" t="s">
        <v>1445</v>
      </c>
      <c r="D195" s="21" t="s">
        <v>1431</v>
      </c>
      <c r="E195" s="24">
        <v>153.9</v>
      </c>
      <c r="F195" s="21" t="s">
        <v>1411</v>
      </c>
      <c r="G195" s="159">
        <v>318.3081467181467</v>
      </c>
      <c r="H195" s="159">
        <v>23.024267229997356</v>
      </c>
      <c r="I195" s="25">
        <v>1</v>
      </c>
      <c r="J195" s="26" t="s">
        <v>1629</v>
      </c>
      <c r="K195" s="403">
        <v>24.839878099412999</v>
      </c>
      <c r="L195" s="403">
        <v>25.019224907840801</v>
      </c>
      <c r="M195" s="403">
        <v>25.333309819564398</v>
      </c>
      <c r="N195" s="403">
        <v>25.850760714910798</v>
      </c>
      <c r="O195" s="403">
        <v>26.3657372655728</v>
      </c>
      <c r="P195" s="403">
        <v>26.669477779987599</v>
      </c>
      <c r="Q195" s="403">
        <v>26.834075577678401</v>
      </c>
      <c r="R195" s="403">
        <v>0.50118446533052097</v>
      </c>
      <c r="S195" s="27" t="s">
        <v>1462</v>
      </c>
      <c r="T195" s="28"/>
      <c r="U195" s="28"/>
      <c r="Y195" s="30"/>
      <c r="AC195" s="29"/>
      <c r="AE195" s="29"/>
      <c r="AF195" s="29"/>
      <c r="AG195" s="29"/>
      <c r="AH195" s="29"/>
      <c r="AI195" s="29"/>
    </row>
    <row r="196" spans="1:35" ht="19.95" customHeight="1">
      <c r="A196" s="23" t="s">
        <v>6322</v>
      </c>
      <c r="B196" s="21" t="s">
        <v>1472</v>
      </c>
      <c r="C196" s="21" t="s">
        <v>1405</v>
      </c>
      <c r="D196" s="21" t="s">
        <v>1424</v>
      </c>
      <c r="E196" s="24">
        <v>153</v>
      </c>
      <c r="F196" s="21" t="s">
        <v>1473</v>
      </c>
      <c r="G196" s="25">
        <v>318.44835907335909</v>
      </c>
      <c r="H196" s="25">
        <v>23.527308917197452</v>
      </c>
      <c r="I196" s="25">
        <v>1</v>
      </c>
      <c r="J196" s="21" t="s">
        <v>1214</v>
      </c>
      <c r="K196" s="403">
        <v>22.975824947767201</v>
      </c>
      <c r="L196" s="403">
        <v>23.093528878734499</v>
      </c>
      <c r="M196" s="403">
        <v>23.329023435860801</v>
      </c>
      <c r="N196" s="403">
        <v>23.748686672405999</v>
      </c>
      <c r="O196" s="403">
        <v>24.1679262140456</v>
      </c>
      <c r="P196" s="403">
        <v>24.404908218788599</v>
      </c>
      <c r="Q196" s="403">
        <v>24.543060804829398</v>
      </c>
      <c r="R196" s="403">
        <v>0.40211352406440598</v>
      </c>
      <c r="S196" s="27" t="s">
        <v>1210</v>
      </c>
      <c r="T196" s="28"/>
      <c r="U196" s="28"/>
      <c r="Y196" s="30"/>
      <c r="AC196" s="29"/>
      <c r="AE196" s="29"/>
      <c r="AF196" s="29"/>
      <c r="AG196" s="29"/>
      <c r="AH196" s="29"/>
      <c r="AI196" s="29"/>
    </row>
    <row r="197" spans="1:35" ht="19.95" customHeight="1">
      <c r="A197" s="23" t="s">
        <v>6323</v>
      </c>
      <c r="B197" s="21" t="s">
        <v>1474</v>
      </c>
      <c r="C197" s="21" t="s">
        <v>1445</v>
      </c>
      <c r="D197" s="21" t="s">
        <v>1410</v>
      </c>
      <c r="E197" s="24">
        <v>152.30000000000001</v>
      </c>
      <c r="F197" s="21" t="s">
        <v>1440</v>
      </c>
      <c r="G197" s="25">
        <v>318.5574131274131</v>
      </c>
      <c r="H197" s="25">
        <v>23.716002112490095</v>
      </c>
      <c r="I197" s="25">
        <v>1</v>
      </c>
      <c r="J197" s="26" t="s">
        <v>1667</v>
      </c>
      <c r="K197" s="403">
        <v>22.217014438322</v>
      </c>
      <c r="L197" s="403">
        <v>22.318734181171099</v>
      </c>
      <c r="M197" s="403">
        <v>22.543699916605899</v>
      </c>
      <c r="N197" s="403">
        <v>22.908960498788701</v>
      </c>
      <c r="O197" s="403">
        <v>23.276620540796099</v>
      </c>
      <c r="P197" s="403">
        <v>23.494123531531599</v>
      </c>
      <c r="Q197" s="403">
        <v>23.615381816153398</v>
      </c>
      <c r="R197" s="403">
        <v>0.35394816431418902</v>
      </c>
      <c r="S197" s="27" t="s">
        <v>1417</v>
      </c>
      <c r="T197" s="28"/>
      <c r="U197" s="28"/>
      <c r="Y197" s="30"/>
      <c r="AC197" s="29"/>
      <c r="AE197" s="29"/>
      <c r="AF197" s="29"/>
      <c r="AG197" s="29"/>
      <c r="AH197" s="29"/>
      <c r="AI197" s="29"/>
    </row>
    <row r="198" spans="1:35" ht="19.95" customHeight="1">
      <c r="A198" s="23" t="s">
        <v>6324</v>
      </c>
      <c r="B198" s="21" t="s">
        <v>1474</v>
      </c>
      <c r="C198" s="21" t="s">
        <v>1419</v>
      </c>
      <c r="D198" s="21" t="s">
        <v>1424</v>
      </c>
      <c r="E198" s="24">
        <v>152.30000000000001</v>
      </c>
      <c r="F198" s="21" t="s">
        <v>1440</v>
      </c>
      <c r="G198" s="25">
        <v>318.5574131274131</v>
      </c>
      <c r="H198" s="25">
        <v>22.475129179397069</v>
      </c>
      <c r="I198" s="25">
        <v>1</v>
      </c>
      <c r="J198" s="26" t="s">
        <v>1629</v>
      </c>
      <c r="K198" s="403">
        <v>26.813188304424799</v>
      </c>
      <c r="L198" s="403">
        <v>26.989018681187801</v>
      </c>
      <c r="M198" s="403">
        <v>27.350833286790301</v>
      </c>
      <c r="N198" s="403">
        <v>27.981045546352998</v>
      </c>
      <c r="O198" s="403">
        <v>28.610189190938801</v>
      </c>
      <c r="P198" s="403">
        <v>28.9543681384806</v>
      </c>
      <c r="Q198" s="403">
        <v>29.145730305514899</v>
      </c>
      <c r="R198" s="403">
        <v>0.60066209855282704</v>
      </c>
      <c r="S198" s="27" t="s">
        <v>1417</v>
      </c>
      <c r="T198" s="28"/>
      <c r="U198" s="28"/>
      <c r="Y198" s="30"/>
      <c r="AC198" s="29"/>
      <c r="AE198" s="29"/>
      <c r="AF198" s="29"/>
      <c r="AG198" s="29"/>
      <c r="AH198" s="29"/>
      <c r="AI198" s="29"/>
    </row>
    <row r="199" spans="1:35" ht="19.95" customHeight="1">
      <c r="A199" s="23" t="s">
        <v>6325</v>
      </c>
      <c r="B199" s="21" t="s">
        <v>1475</v>
      </c>
      <c r="C199" s="21" t="s">
        <v>1405</v>
      </c>
      <c r="D199" s="21" t="s">
        <v>1431</v>
      </c>
      <c r="E199" s="24">
        <v>151</v>
      </c>
      <c r="F199" s="21" t="s">
        <v>1427</v>
      </c>
      <c r="G199" s="25">
        <v>318.75994208494205</v>
      </c>
      <c r="H199" s="25">
        <v>22.830509333554268</v>
      </c>
      <c r="I199" s="25">
        <v>1</v>
      </c>
      <c r="J199" s="26" t="s">
        <v>1668</v>
      </c>
      <c r="K199" s="403">
        <v>25.621153027963999</v>
      </c>
      <c r="L199" s="403">
        <v>25.8103726207843</v>
      </c>
      <c r="M199" s="403">
        <v>26.128036540079499</v>
      </c>
      <c r="N199" s="403">
        <v>26.6950689342655</v>
      </c>
      <c r="O199" s="403">
        <v>27.2646686182844</v>
      </c>
      <c r="P199" s="403">
        <v>27.598910914030899</v>
      </c>
      <c r="Q199" s="403">
        <v>27.766067417095101</v>
      </c>
      <c r="R199" s="403">
        <v>0.54557538971386699</v>
      </c>
      <c r="S199" s="27" t="s">
        <v>1417</v>
      </c>
      <c r="T199" s="28"/>
      <c r="U199" s="28"/>
      <c r="Y199" s="30"/>
      <c r="AC199" s="29"/>
      <c r="AE199" s="29"/>
      <c r="AF199" s="29"/>
      <c r="AG199" s="29"/>
      <c r="AH199" s="29"/>
      <c r="AI199" s="29"/>
    </row>
    <row r="200" spans="1:35" ht="19.95" customHeight="1">
      <c r="A200" s="23" t="s">
        <v>6326</v>
      </c>
      <c r="B200" s="21" t="s">
        <v>1476</v>
      </c>
      <c r="C200" s="21" t="s">
        <v>1405</v>
      </c>
      <c r="D200" s="21" t="s">
        <v>1431</v>
      </c>
      <c r="E200" s="24">
        <v>144.19999999999999</v>
      </c>
      <c r="F200" s="21" t="s">
        <v>1427</v>
      </c>
      <c r="G200" s="25">
        <v>319.81932432432433</v>
      </c>
      <c r="H200" s="25">
        <v>22.052099287034594</v>
      </c>
      <c r="I200" s="25">
        <v>0.5</v>
      </c>
      <c r="J200" s="26" t="s">
        <v>1669</v>
      </c>
      <c r="K200" s="403">
        <v>26.413080925568298</v>
      </c>
      <c r="L200" s="403">
        <v>26.587511410124002</v>
      </c>
      <c r="M200" s="403">
        <v>26.9453016722866</v>
      </c>
      <c r="N200" s="403">
        <v>27.5459085090366</v>
      </c>
      <c r="O200" s="403">
        <v>28.16153763793</v>
      </c>
      <c r="P200" s="403">
        <v>28.491375560709798</v>
      </c>
      <c r="Q200" s="403">
        <v>28.672160769529</v>
      </c>
      <c r="R200" s="403">
        <v>0.58235901245711597</v>
      </c>
      <c r="S200" s="27" t="s">
        <v>1435</v>
      </c>
      <c r="T200" s="28"/>
      <c r="U200" s="28"/>
      <c r="Y200" s="30"/>
      <c r="AC200" s="29"/>
      <c r="AE200" s="29"/>
      <c r="AF200" s="29"/>
      <c r="AG200" s="29"/>
      <c r="AH200" s="29"/>
      <c r="AI200" s="29"/>
    </row>
    <row r="201" spans="1:35" ht="19.95" customHeight="1">
      <c r="A201" s="23" t="s">
        <v>6327</v>
      </c>
      <c r="B201" s="21" t="s">
        <v>1477</v>
      </c>
      <c r="C201" s="21" t="s">
        <v>1445</v>
      </c>
      <c r="D201" s="21" t="s">
        <v>1431</v>
      </c>
      <c r="E201" s="24">
        <v>141.5</v>
      </c>
      <c r="F201" s="21" t="s">
        <v>1432</v>
      </c>
      <c r="G201" s="25">
        <v>320.23996138996137</v>
      </c>
      <c r="H201" s="25">
        <v>24.183390546606816</v>
      </c>
      <c r="I201" s="25">
        <v>0.5</v>
      </c>
      <c r="J201" s="26" t="s">
        <v>1628</v>
      </c>
      <c r="K201" s="403">
        <v>18.3739744808958</v>
      </c>
      <c r="L201" s="403">
        <v>18.420925495400599</v>
      </c>
      <c r="M201" s="403">
        <v>18.519555665481501</v>
      </c>
      <c r="N201" s="403">
        <v>18.686433182018401</v>
      </c>
      <c r="O201" s="403">
        <v>18.8542433648981</v>
      </c>
      <c r="P201" s="403">
        <v>18.953605413162698</v>
      </c>
      <c r="Q201" s="403">
        <v>19.003780427846401</v>
      </c>
      <c r="R201" s="403">
        <v>0.161435069536881</v>
      </c>
      <c r="S201" s="27" t="s">
        <v>1421</v>
      </c>
      <c r="T201" s="28"/>
      <c r="U201" s="28"/>
      <c r="Y201" s="30"/>
      <c r="AC201" s="29"/>
      <c r="AE201" s="29"/>
      <c r="AF201" s="29"/>
      <c r="AG201" s="29"/>
      <c r="AH201" s="29"/>
      <c r="AI201" s="29"/>
    </row>
    <row r="202" spans="1:35" ht="19.95" customHeight="1">
      <c r="A202" s="23" t="s">
        <v>6328</v>
      </c>
      <c r="B202" s="21" t="s">
        <v>1478</v>
      </c>
      <c r="C202" s="21" t="s">
        <v>1223</v>
      </c>
      <c r="D202" s="21" t="s">
        <v>1420</v>
      </c>
      <c r="E202" s="24">
        <v>135.9</v>
      </c>
      <c r="F202" s="21" t="s">
        <v>1460</v>
      </c>
      <c r="G202" s="25">
        <v>321.11239382239381</v>
      </c>
      <c r="H202" s="25">
        <v>22.668846113891188</v>
      </c>
      <c r="I202" s="25">
        <v>0.5</v>
      </c>
      <c r="J202" s="26" t="s">
        <v>1670</v>
      </c>
      <c r="K202" s="403">
        <v>24.148659974531299</v>
      </c>
      <c r="L202" s="403">
        <v>24.283605469764499</v>
      </c>
      <c r="M202" s="403">
        <v>24.5471571068685</v>
      </c>
      <c r="N202" s="403">
        <v>25.0199785462232</v>
      </c>
      <c r="O202" s="403">
        <v>25.495877817803901</v>
      </c>
      <c r="P202" s="403">
        <v>25.762179374413702</v>
      </c>
      <c r="Q202" s="403">
        <v>25.9199389356666</v>
      </c>
      <c r="R202" s="403">
        <v>0.45422362027621799</v>
      </c>
      <c r="S202" s="27" t="s">
        <v>1412</v>
      </c>
      <c r="T202" s="28"/>
      <c r="U202" s="28"/>
      <c r="Y202" s="30"/>
      <c r="AC202" s="29"/>
      <c r="AE202" s="29"/>
      <c r="AF202" s="29"/>
      <c r="AG202" s="29"/>
      <c r="AH202" s="29"/>
      <c r="AI202" s="29"/>
    </row>
    <row r="203" spans="1:35" ht="19.95" customHeight="1">
      <c r="A203" s="23" t="s">
        <v>6329</v>
      </c>
      <c r="B203" s="21" t="s">
        <v>1479</v>
      </c>
      <c r="C203" s="21" t="s">
        <v>1480</v>
      </c>
      <c r="D203" s="21" t="s">
        <v>1420</v>
      </c>
      <c r="E203" s="24">
        <v>135</v>
      </c>
      <c r="F203" s="21" t="s">
        <v>1411</v>
      </c>
      <c r="G203" s="25">
        <v>321.25260617760614</v>
      </c>
      <c r="H203" s="25">
        <v>23.0289399389119</v>
      </c>
      <c r="I203" s="25">
        <v>0.5</v>
      </c>
      <c r="J203" s="26" t="s">
        <v>1671</v>
      </c>
      <c r="K203" s="403">
        <v>22.973818918229199</v>
      </c>
      <c r="L203" s="403">
        <v>23.100668189748301</v>
      </c>
      <c r="M203" s="403">
        <v>23.341507836784999</v>
      </c>
      <c r="N203" s="403">
        <v>23.750369933942501</v>
      </c>
      <c r="O203" s="403">
        <v>24.1646854723279</v>
      </c>
      <c r="P203" s="403">
        <v>24.4103037920408</v>
      </c>
      <c r="Q203" s="403">
        <v>24.531675366570401</v>
      </c>
      <c r="R203" s="403">
        <v>0.39636347975639402</v>
      </c>
      <c r="S203" s="27" t="s">
        <v>1417</v>
      </c>
      <c r="T203" s="28"/>
      <c r="U203" s="28"/>
      <c r="Y203" s="30"/>
      <c r="AC203" s="29"/>
      <c r="AE203" s="29"/>
      <c r="AF203" s="29"/>
      <c r="AG203" s="29"/>
      <c r="AH203" s="29"/>
      <c r="AI203" s="29"/>
    </row>
    <row r="204" spans="1:35" ht="19.95" customHeight="1">
      <c r="A204" s="23" t="s">
        <v>6330</v>
      </c>
      <c r="B204" s="21" t="s">
        <v>1481</v>
      </c>
      <c r="C204" s="21" t="s">
        <v>1445</v>
      </c>
      <c r="D204" s="21" t="s">
        <v>1233</v>
      </c>
      <c r="E204" s="24">
        <v>134</v>
      </c>
      <c r="F204" s="21" t="s">
        <v>1440</v>
      </c>
      <c r="G204" s="25">
        <v>321.40839768339765</v>
      </c>
      <c r="H204" s="25">
        <v>21.801801190720795</v>
      </c>
      <c r="I204" s="25">
        <v>0.5</v>
      </c>
      <c r="J204" s="26" t="s">
        <v>1672</v>
      </c>
      <c r="K204" s="403">
        <v>27.495124393955699</v>
      </c>
      <c r="L204" s="403">
        <v>27.717405208467301</v>
      </c>
      <c r="M204" s="403">
        <v>28.130804319051801</v>
      </c>
      <c r="N204" s="403">
        <v>28.8062749442288</v>
      </c>
      <c r="O204" s="403">
        <v>29.472146857826299</v>
      </c>
      <c r="P204" s="403">
        <v>29.860765686214499</v>
      </c>
      <c r="Q204" s="403">
        <v>30.072213857576099</v>
      </c>
      <c r="R204" s="403">
        <v>0.64865620722667305</v>
      </c>
      <c r="S204" s="27" t="s">
        <v>1210</v>
      </c>
      <c r="T204" s="28"/>
      <c r="U204" s="28"/>
      <c r="Y204" s="30"/>
      <c r="AC204" s="29"/>
      <c r="AE204" s="29"/>
      <c r="AF204" s="29"/>
      <c r="AG204" s="29"/>
      <c r="AH204" s="29"/>
      <c r="AI204" s="29"/>
    </row>
    <row r="205" spans="1:35" ht="19.95" customHeight="1">
      <c r="A205" s="23" t="s">
        <v>6331</v>
      </c>
      <c r="B205" s="21" t="s">
        <v>1482</v>
      </c>
      <c r="C205" s="21" t="s">
        <v>1202</v>
      </c>
      <c r="D205" s="21" t="s">
        <v>1415</v>
      </c>
      <c r="E205" s="24">
        <v>128.6</v>
      </c>
      <c r="F205" s="21" t="s">
        <v>1130</v>
      </c>
      <c r="G205" s="25">
        <v>322.24967181467179</v>
      </c>
      <c r="H205" s="25">
        <v>22.507690209980893</v>
      </c>
      <c r="I205" s="25">
        <v>0.5</v>
      </c>
      <c r="J205" s="26" t="s">
        <v>1673</v>
      </c>
      <c r="K205" s="403">
        <v>24.8922938739762</v>
      </c>
      <c r="L205" s="403">
        <v>25.0463838536879</v>
      </c>
      <c r="M205" s="403">
        <v>25.338578597933701</v>
      </c>
      <c r="N205" s="403">
        <v>25.860175127886102</v>
      </c>
      <c r="O205" s="403">
        <v>26.3828133730911</v>
      </c>
      <c r="P205" s="403">
        <v>26.684403103618301</v>
      </c>
      <c r="Q205" s="403">
        <v>26.835966202562201</v>
      </c>
      <c r="R205" s="403">
        <v>0.49960465468375798</v>
      </c>
      <c r="S205" s="27" t="s">
        <v>1483</v>
      </c>
      <c r="T205" s="28"/>
      <c r="U205" s="28"/>
      <c r="Y205" s="30"/>
      <c r="AC205" s="29"/>
      <c r="AE205" s="29"/>
      <c r="AF205" s="29"/>
      <c r="AG205" s="29"/>
      <c r="AH205" s="29"/>
      <c r="AI205" s="29"/>
    </row>
    <row r="206" spans="1:35" ht="19.95" customHeight="1">
      <c r="A206" s="23" t="s">
        <v>6332</v>
      </c>
      <c r="B206" s="21" t="s">
        <v>1484</v>
      </c>
      <c r="C206" s="21" t="s">
        <v>1419</v>
      </c>
      <c r="D206" s="21" t="s">
        <v>1453</v>
      </c>
      <c r="E206" s="24">
        <v>127.9</v>
      </c>
      <c r="F206" s="21" t="s">
        <v>1130</v>
      </c>
      <c r="G206" s="25">
        <v>322.35872586872586</v>
      </c>
      <c r="H206" s="25">
        <v>22.671802563403325</v>
      </c>
      <c r="I206" s="25">
        <v>0.5</v>
      </c>
      <c r="J206" s="26" t="s">
        <v>1674</v>
      </c>
      <c r="K206" s="403">
        <v>24.134990312998699</v>
      </c>
      <c r="L206" s="403">
        <v>24.275780067900499</v>
      </c>
      <c r="M206" s="403">
        <v>24.5487310879662</v>
      </c>
      <c r="N206" s="403">
        <v>25.0290039948488</v>
      </c>
      <c r="O206" s="403">
        <v>25.504436285218201</v>
      </c>
      <c r="P206" s="403">
        <v>25.7924681987624</v>
      </c>
      <c r="Q206" s="403">
        <v>25.938486353907301</v>
      </c>
      <c r="R206" s="403">
        <v>0.46119893150642399</v>
      </c>
      <c r="S206" s="27" t="s">
        <v>1462</v>
      </c>
      <c r="T206" s="28"/>
      <c r="U206" s="28"/>
      <c r="Y206" s="30"/>
      <c r="AC206" s="29"/>
      <c r="AE206" s="29"/>
      <c r="AF206" s="29"/>
      <c r="AG206" s="29"/>
      <c r="AH206" s="29"/>
      <c r="AI206" s="29"/>
    </row>
    <row r="207" spans="1:35" ht="19.95" customHeight="1">
      <c r="A207" s="23" t="s">
        <v>6333</v>
      </c>
      <c r="B207" s="21" t="s">
        <v>1485</v>
      </c>
      <c r="C207" s="21" t="s">
        <v>1414</v>
      </c>
      <c r="D207" s="21" t="s">
        <v>1410</v>
      </c>
      <c r="E207" s="24">
        <v>127.2</v>
      </c>
      <c r="F207" s="21" t="s">
        <v>1130</v>
      </c>
      <c r="G207" s="25">
        <v>322.46777992277993</v>
      </c>
      <c r="H207" s="25">
        <v>22.635598705501625</v>
      </c>
      <c r="I207" s="25">
        <v>0.5</v>
      </c>
      <c r="J207" s="26" t="s">
        <v>1675</v>
      </c>
      <c r="K207" s="403">
        <v>24.504064822179199</v>
      </c>
      <c r="L207" s="403">
        <v>24.6535028143958</v>
      </c>
      <c r="M207" s="403">
        <v>24.942078656026201</v>
      </c>
      <c r="N207" s="403">
        <v>25.4360154843394</v>
      </c>
      <c r="O207" s="403">
        <v>25.928270983135299</v>
      </c>
      <c r="P207" s="403">
        <v>26.215064753117801</v>
      </c>
      <c r="Q207" s="403">
        <v>26.3677411537033</v>
      </c>
      <c r="R207" s="403">
        <v>0.47602775715620299</v>
      </c>
      <c r="S207" s="27" t="s">
        <v>1421</v>
      </c>
      <c r="T207" s="28"/>
      <c r="U207" s="28"/>
      <c r="Y207" s="30"/>
      <c r="AC207" s="29"/>
      <c r="AE207" s="29"/>
      <c r="AF207" s="29"/>
      <c r="AG207" s="29"/>
      <c r="AH207" s="29"/>
      <c r="AI207" s="29"/>
    </row>
    <row r="208" spans="1:35" ht="19.95" customHeight="1">
      <c r="A208" s="23" t="s">
        <v>6334</v>
      </c>
      <c r="B208" s="21" t="s">
        <v>1486</v>
      </c>
      <c r="C208" s="21" t="s">
        <v>1445</v>
      </c>
      <c r="D208" s="21" t="s">
        <v>1453</v>
      </c>
      <c r="E208" s="24">
        <v>126.1</v>
      </c>
      <c r="F208" s="21" t="s">
        <v>1130</v>
      </c>
      <c r="G208" s="25">
        <v>322.63915057915057</v>
      </c>
      <c r="H208" s="25">
        <v>22.005334394904459</v>
      </c>
      <c r="I208" s="25">
        <v>0.5</v>
      </c>
      <c r="J208" s="26" t="s">
        <v>1676</v>
      </c>
      <c r="K208" s="403">
        <v>26.8158570112797</v>
      </c>
      <c r="L208" s="403">
        <v>26.994847373245499</v>
      </c>
      <c r="M208" s="403">
        <v>27.351214360269999</v>
      </c>
      <c r="N208" s="403">
        <v>27.971759693677399</v>
      </c>
      <c r="O208" s="403">
        <v>28.583505425764901</v>
      </c>
      <c r="P208" s="403">
        <v>28.957135572948399</v>
      </c>
      <c r="Q208" s="403">
        <v>29.1332607785744</v>
      </c>
      <c r="R208" s="403">
        <v>0.59479443756531103</v>
      </c>
      <c r="S208" s="27" t="s">
        <v>1417</v>
      </c>
      <c r="T208" s="28"/>
      <c r="U208" s="28"/>
      <c r="Y208" s="30"/>
      <c r="AC208" s="29"/>
      <c r="AE208" s="29"/>
      <c r="AF208" s="29"/>
      <c r="AG208" s="29"/>
      <c r="AH208" s="29"/>
      <c r="AI208" s="29"/>
    </row>
    <row r="209" spans="1:35" ht="19.95" customHeight="1">
      <c r="A209" s="23" t="s">
        <v>6335</v>
      </c>
      <c r="B209" s="21" t="s">
        <v>1487</v>
      </c>
      <c r="C209" s="21" t="s">
        <v>1202</v>
      </c>
      <c r="D209" s="21" t="s">
        <v>1233</v>
      </c>
      <c r="E209" s="24">
        <v>125.2</v>
      </c>
      <c r="F209" s="21" t="s">
        <v>1130</v>
      </c>
      <c r="G209" s="25">
        <v>322.77936293436295</v>
      </c>
      <c r="H209" s="25">
        <v>22.301862606783967</v>
      </c>
      <c r="I209" s="25">
        <v>0.5</v>
      </c>
      <c r="J209" s="26" t="s">
        <v>1677</v>
      </c>
      <c r="K209" s="403">
        <v>25.636211014623001</v>
      </c>
      <c r="L209" s="403">
        <v>25.811513004731399</v>
      </c>
      <c r="M209" s="403">
        <v>26.140044400819299</v>
      </c>
      <c r="N209" s="403">
        <v>26.7000469521853</v>
      </c>
      <c r="O209" s="403">
        <v>27.259983898144601</v>
      </c>
      <c r="P209" s="403">
        <v>27.5993620764757</v>
      </c>
      <c r="Q209" s="403">
        <v>27.766529060467999</v>
      </c>
      <c r="R209" s="403">
        <v>0.53966116323442204</v>
      </c>
      <c r="S209" s="27" t="s">
        <v>1412</v>
      </c>
      <c r="T209" s="28"/>
      <c r="U209" s="28"/>
      <c r="Y209" s="30"/>
      <c r="AC209" s="29"/>
      <c r="AE209" s="29"/>
      <c r="AF209" s="29"/>
      <c r="AG209" s="29"/>
      <c r="AH209" s="29"/>
      <c r="AI209" s="29"/>
    </row>
    <row r="210" spans="1:35" ht="19.95" customHeight="1">
      <c r="A210" s="23" t="s">
        <v>6336</v>
      </c>
      <c r="B210" s="21" t="s">
        <v>1488</v>
      </c>
      <c r="C210" s="21" t="s">
        <v>1445</v>
      </c>
      <c r="D210" s="21" t="s">
        <v>1415</v>
      </c>
      <c r="E210" s="24">
        <v>123</v>
      </c>
      <c r="F210" s="21" t="s">
        <v>1130</v>
      </c>
      <c r="G210" s="159">
        <v>323.12210424710423</v>
      </c>
      <c r="H210" s="159">
        <v>22.385828025477707</v>
      </c>
      <c r="I210" s="25">
        <v>0.5</v>
      </c>
      <c r="J210" s="21" t="s">
        <v>1387</v>
      </c>
      <c r="K210" s="403">
        <v>25.264017700623999</v>
      </c>
      <c r="L210" s="403">
        <v>25.428332850637499</v>
      </c>
      <c r="M210" s="403">
        <v>25.746181687753801</v>
      </c>
      <c r="N210" s="403">
        <v>26.287306695620298</v>
      </c>
      <c r="O210" s="403">
        <v>26.8169885763105</v>
      </c>
      <c r="P210" s="403">
        <v>27.1587426635916</v>
      </c>
      <c r="Q210" s="403">
        <v>27.309621761513299</v>
      </c>
      <c r="R210" s="403">
        <v>0.52039583342224904</v>
      </c>
      <c r="S210" s="27" t="s">
        <v>1238</v>
      </c>
      <c r="T210" s="28"/>
      <c r="U210" s="28"/>
      <c r="Y210" s="30"/>
      <c r="AC210" s="29"/>
      <c r="AE210" s="29"/>
      <c r="AF210" s="29"/>
      <c r="AG210" s="29"/>
      <c r="AH210" s="29"/>
      <c r="AI210" s="29"/>
    </row>
    <row r="211" spans="1:35" ht="19.95" customHeight="1">
      <c r="A211" s="23" t="s">
        <v>6337</v>
      </c>
      <c r="B211" s="21" t="s">
        <v>1489</v>
      </c>
      <c r="C211" s="21" t="s">
        <v>1223</v>
      </c>
      <c r="D211" s="21" t="s">
        <v>1410</v>
      </c>
      <c r="E211" s="24">
        <v>122</v>
      </c>
      <c r="F211" s="21" t="s">
        <v>1130</v>
      </c>
      <c r="G211" s="25">
        <v>323.27161858974358</v>
      </c>
      <c r="H211" s="25">
        <v>22.667675159235671</v>
      </c>
      <c r="I211" s="25">
        <v>0.5</v>
      </c>
      <c r="J211" s="21" t="s">
        <v>1387</v>
      </c>
      <c r="K211" s="403">
        <v>24.105669599055599</v>
      </c>
      <c r="L211" s="403">
        <v>24.252270000790499</v>
      </c>
      <c r="M211" s="403">
        <v>24.5321854201758</v>
      </c>
      <c r="N211" s="403">
        <v>25.014698724614199</v>
      </c>
      <c r="O211" s="403">
        <v>25.493588026546401</v>
      </c>
      <c r="P211" s="403">
        <v>25.782257297632199</v>
      </c>
      <c r="Q211" s="403">
        <v>25.9188178666843</v>
      </c>
      <c r="R211" s="403">
        <v>0.46509692077693698</v>
      </c>
      <c r="S211" s="27" t="s">
        <v>1417</v>
      </c>
      <c r="T211" s="28"/>
      <c r="U211" s="28"/>
      <c r="Y211" s="30"/>
      <c r="AC211" s="29"/>
      <c r="AE211" s="29"/>
      <c r="AF211" s="29"/>
      <c r="AG211" s="29"/>
      <c r="AH211" s="29"/>
      <c r="AI211" s="29"/>
    </row>
    <row r="212" spans="1:35" ht="19.95" customHeight="1">
      <c r="A212" s="23" t="s">
        <v>6338</v>
      </c>
      <c r="B212" s="21" t="s">
        <v>1490</v>
      </c>
      <c r="C212" s="21" t="s">
        <v>1409</v>
      </c>
      <c r="D212" s="21" t="s">
        <v>1415</v>
      </c>
      <c r="E212" s="24">
        <v>118.5</v>
      </c>
      <c r="F212" s="21" t="s">
        <v>1130</v>
      </c>
      <c r="G212" s="25">
        <v>323.70294871794869</v>
      </c>
      <c r="H212" s="25">
        <v>22.492394822006478</v>
      </c>
      <c r="I212" s="25">
        <v>0.5</v>
      </c>
      <c r="J212" s="26" t="s">
        <v>1678</v>
      </c>
      <c r="K212" s="403">
        <v>24.899409503103101</v>
      </c>
      <c r="L212" s="403">
        <v>25.055512597615898</v>
      </c>
      <c r="M212" s="403">
        <v>25.356461627711901</v>
      </c>
      <c r="N212" s="403">
        <v>25.859911583557999</v>
      </c>
      <c r="O212" s="403">
        <v>26.3679894278368</v>
      </c>
      <c r="P212" s="403">
        <v>26.670829228865099</v>
      </c>
      <c r="Q212" s="403">
        <v>26.832564530380601</v>
      </c>
      <c r="R212" s="403">
        <v>0.49284142217222199</v>
      </c>
      <c r="S212" s="27" t="s">
        <v>1210</v>
      </c>
      <c r="T212" s="28"/>
      <c r="U212" s="28"/>
      <c r="Y212" s="30"/>
      <c r="AC212" s="29"/>
      <c r="AE212" s="29"/>
      <c r="AF212" s="29"/>
      <c r="AG212" s="29"/>
      <c r="AH212" s="29"/>
      <c r="AI212" s="29"/>
    </row>
    <row r="213" spans="1:35" ht="19.95" customHeight="1">
      <c r="A213" s="23" t="s">
        <v>6339</v>
      </c>
      <c r="B213" s="21" t="s">
        <v>1491</v>
      </c>
      <c r="C213" s="21" t="s">
        <v>1223</v>
      </c>
      <c r="D213" s="21" t="s">
        <v>1492</v>
      </c>
      <c r="E213" s="24">
        <v>118</v>
      </c>
      <c r="F213" s="21" t="s">
        <v>1130</v>
      </c>
      <c r="G213" s="25">
        <v>323.76456730769229</v>
      </c>
      <c r="H213" s="25">
        <v>22.068448322879739</v>
      </c>
      <c r="I213" s="25">
        <v>0.5</v>
      </c>
      <c r="J213" s="26" t="s">
        <v>1679</v>
      </c>
      <c r="K213" s="403">
        <v>26.4035344421705</v>
      </c>
      <c r="L213" s="403">
        <v>26.588333787417302</v>
      </c>
      <c r="M213" s="403">
        <v>26.943824100153002</v>
      </c>
      <c r="N213" s="403">
        <v>27.552951647994199</v>
      </c>
      <c r="O213" s="403">
        <v>28.1588965427738</v>
      </c>
      <c r="P213" s="403">
        <v>28.496514974814101</v>
      </c>
      <c r="Q213" s="403">
        <v>28.669117242691701</v>
      </c>
      <c r="R213" s="403">
        <v>0.58157166363109203</v>
      </c>
      <c r="S213" s="27" t="s">
        <v>1407</v>
      </c>
      <c r="T213" s="28"/>
      <c r="U213" s="28"/>
      <c r="Y213" s="30"/>
      <c r="AC213" s="29"/>
      <c r="AE213" s="29"/>
      <c r="AF213" s="29"/>
      <c r="AG213" s="29"/>
      <c r="AH213" s="29"/>
      <c r="AI213" s="29"/>
    </row>
    <row r="214" spans="1:35" ht="19.95" customHeight="1">
      <c r="A214" s="23" t="s">
        <v>6340</v>
      </c>
      <c r="B214" s="21" t="s">
        <v>1493</v>
      </c>
      <c r="C214" s="21" t="s">
        <v>1480</v>
      </c>
      <c r="D214" s="21" t="s">
        <v>1453</v>
      </c>
      <c r="E214" s="24">
        <v>117</v>
      </c>
      <c r="F214" s="21" t="s">
        <v>1130</v>
      </c>
      <c r="G214" s="25">
        <v>323.88780448717949</v>
      </c>
      <c r="H214" s="25">
        <v>21.880201799836374</v>
      </c>
      <c r="I214" s="25">
        <v>0.5</v>
      </c>
      <c r="J214" s="26" t="s">
        <v>1680</v>
      </c>
      <c r="K214" s="403">
        <v>27.172687603434099</v>
      </c>
      <c r="L214" s="403">
        <v>27.3681464691585</v>
      </c>
      <c r="M214" s="403">
        <v>27.759048030356698</v>
      </c>
      <c r="N214" s="403">
        <v>28.395971286275099</v>
      </c>
      <c r="O214" s="403">
        <v>29.037404805427901</v>
      </c>
      <c r="P214" s="403">
        <v>29.405610748687</v>
      </c>
      <c r="Q214" s="403">
        <v>29.613525170625</v>
      </c>
      <c r="R214" s="403">
        <v>0.61806167195898298</v>
      </c>
      <c r="S214" s="27" t="s">
        <v>1428</v>
      </c>
      <c r="T214" s="28"/>
      <c r="U214" s="28"/>
      <c r="Y214" s="30"/>
      <c r="AC214" s="29"/>
      <c r="AE214" s="29"/>
      <c r="AF214" s="29"/>
      <c r="AG214" s="29"/>
      <c r="AH214" s="29"/>
      <c r="AI214" s="29"/>
    </row>
    <row r="215" spans="1:35" ht="19.95" customHeight="1">
      <c r="A215" s="23" t="s">
        <v>6341</v>
      </c>
      <c r="B215" s="21" t="s">
        <v>1494</v>
      </c>
      <c r="C215" s="21" t="s">
        <v>1480</v>
      </c>
      <c r="D215" s="21" t="s">
        <v>1415</v>
      </c>
      <c r="E215" s="24">
        <v>115.3</v>
      </c>
      <c r="F215" s="21" t="s">
        <v>1130</v>
      </c>
      <c r="G215" s="25">
        <v>324.09730769230765</v>
      </c>
      <c r="H215" s="25">
        <v>22.039224714285716</v>
      </c>
      <c r="I215" s="25">
        <v>0.5</v>
      </c>
      <c r="J215" s="26" t="s">
        <v>1681</v>
      </c>
      <c r="K215" s="403">
        <v>26.790687479039299</v>
      </c>
      <c r="L215" s="403">
        <v>26.994220237153598</v>
      </c>
      <c r="M215" s="403">
        <v>27.331718346948801</v>
      </c>
      <c r="N215" s="403">
        <v>27.967802880823601</v>
      </c>
      <c r="O215" s="403">
        <v>28.592634770404199</v>
      </c>
      <c r="P215" s="403">
        <v>28.961256135942701</v>
      </c>
      <c r="Q215" s="403">
        <v>29.146358083800401</v>
      </c>
      <c r="R215" s="403">
        <v>0.60119220672975004</v>
      </c>
      <c r="S215" s="27" t="s">
        <v>1495</v>
      </c>
      <c r="T215" s="28"/>
      <c r="U215" s="28"/>
      <c r="Y215" s="30"/>
      <c r="AC215" s="29"/>
      <c r="AE215" s="29"/>
      <c r="AF215" s="29"/>
      <c r="AG215" s="29"/>
      <c r="AH215" s="29"/>
      <c r="AI215" s="29"/>
    </row>
    <row r="216" spans="1:35" ht="19.95" customHeight="1">
      <c r="A216" s="23" t="s">
        <v>6342</v>
      </c>
      <c r="B216" s="22" t="s">
        <v>1496</v>
      </c>
      <c r="C216" s="21" t="s">
        <v>1423</v>
      </c>
      <c r="D216" s="21" t="s">
        <v>1420</v>
      </c>
      <c r="E216" s="24">
        <v>114.1</v>
      </c>
      <c r="F216" s="21" t="s">
        <v>1130</v>
      </c>
      <c r="G216" s="25">
        <v>324.24519230769226</v>
      </c>
      <c r="H216" s="25">
        <v>22.238378958668815</v>
      </c>
      <c r="I216" s="25">
        <v>0.5</v>
      </c>
      <c r="J216" s="22" t="s">
        <v>1387</v>
      </c>
      <c r="K216" s="403">
        <v>26.041724186183799</v>
      </c>
      <c r="L216" s="403">
        <v>26.220589048010801</v>
      </c>
      <c r="M216" s="403">
        <v>26.551093294850698</v>
      </c>
      <c r="N216" s="403">
        <v>27.1340693810027</v>
      </c>
      <c r="O216" s="403">
        <v>27.721402613394801</v>
      </c>
      <c r="P216" s="403">
        <v>28.063909042091801</v>
      </c>
      <c r="Q216" s="403">
        <v>28.236389935302899</v>
      </c>
      <c r="R216" s="403">
        <v>0.56351481755951605</v>
      </c>
      <c r="S216" s="27" t="s">
        <v>1435</v>
      </c>
      <c r="T216" s="28"/>
      <c r="U216" s="28"/>
      <c r="Y216" s="30"/>
      <c r="AC216" s="29"/>
      <c r="AE216" s="29"/>
      <c r="AF216" s="29"/>
      <c r="AG216" s="29"/>
      <c r="AH216" s="29"/>
      <c r="AI216" s="29"/>
    </row>
    <row r="217" spans="1:35" ht="19.95" customHeight="1">
      <c r="A217" s="23" t="s">
        <v>6343</v>
      </c>
      <c r="B217" s="21" t="s">
        <v>1497</v>
      </c>
      <c r="C217" s="21" t="s">
        <v>1498</v>
      </c>
      <c r="D217" s="21" t="s">
        <v>1492</v>
      </c>
      <c r="E217" s="24">
        <v>113</v>
      </c>
      <c r="F217" s="21" t="s">
        <v>1130</v>
      </c>
      <c r="G217" s="25">
        <v>324.3807532051282</v>
      </c>
      <c r="H217" s="25">
        <v>22.095705976190477</v>
      </c>
      <c r="I217" s="25">
        <v>0.5</v>
      </c>
      <c r="J217" s="26" t="s">
        <v>1682</v>
      </c>
      <c r="K217" s="403">
        <v>26.4467930916007</v>
      </c>
      <c r="L217" s="403">
        <v>26.630208231618699</v>
      </c>
      <c r="M217" s="403">
        <v>26.964569367964</v>
      </c>
      <c r="N217" s="403">
        <v>27.5595793757137</v>
      </c>
      <c r="O217" s="403">
        <v>28.151400100682999</v>
      </c>
      <c r="P217" s="403">
        <v>28.515982140959199</v>
      </c>
      <c r="Q217" s="403">
        <v>28.696099365823098</v>
      </c>
      <c r="R217" s="403">
        <v>0.57095691658526104</v>
      </c>
      <c r="S217" s="27" t="s">
        <v>1421</v>
      </c>
      <c r="T217" s="28"/>
      <c r="U217" s="28"/>
      <c r="Y217" s="30"/>
      <c r="AC217" s="29"/>
      <c r="AE217" s="29"/>
      <c r="AF217" s="29"/>
      <c r="AG217" s="29"/>
      <c r="AH217" s="29"/>
      <c r="AI217" s="29"/>
    </row>
    <row r="218" spans="1:35" ht="19.95" customHeight="1">
      <c r="A218" s="23" t="s">
        <v>6344</v>
      </c>
      <c r="B218" s="21" t="s">
        <v>1499</v>
      </c>
      <c r="C218" s="21" t="s">
        <v>1223</v>
      </c>
      <c r="D218" s="21" t="s">
        <v>1453</v>
      </c>
      <c r="E218" s="24">
        <v>112</v>
      </c>
      <c r="F218" s="21" t="s">
        <v>1130</v>
      </c>
      <c r="G218" s="25">
        <v>324.50399038461535</v>
      </c>
      <c r="H218" s="25">
        <v>21.291328061085355</v>
      </c>
      <c r="I218" s="25">
        <v>0.5</v>
      </c>
      <c r="J218" s="26" t="s">
        <v>1683</v>
      </c>
      <c r="K218" s="403">
        <v>29.495023379731901</v>
      </c>
      <c r="L218" s="403">
        <v>29.7166217229056</v>
      </c>
      <c r="M218" s="403">
        <v>30.146994128467</v>
      </c>
      <c r="N218" s="403">
        <v>30.9213995324263</v>
      </c>
      <c r="O218" s="403">
        <v>31.686353130909101</v>
      </c>
      <c r="P218" s="403">
        <v>32.135418923823202</v>
      </c>
      <c r="Q218" s="403">
        <v>32.353950335942201</v>
      </c>
      <c r="R218" s="403">
        <v>0.73704987256007903</v>
      </c>
      <c r="S218" s="27" t="s">
        <v>1238</v>
      </c>
      <c r="T218" s="28"/>
      <c r="U218" s="28"/>
      <c r="Y218" s="30"/>
      <c r="AC218" s="29"/>
      <c r="AE218" s="29"/>
      <c r="AF218" s="29"/>
      <c r="AG218" s="29"/>
      <c r="AH218" s="29"/>
      <c r="AI218" s="29"/>
    </row>
    <row r="219" spans="1:35" ht="19.95" customHeight="1">
      <c r="A219" s="23" t="s">
        <v>6345</v>
      </c>
      <c r="B219" s="21" t="s">
        <v>1500</v>
      </c>
      <c r="C219" s="21" t="s">
        <v>1223</v>
      </c>
      <c r="D219" s="21" t="s">
        <v>1415</v>
      </c>
      <c r="E219" s="24">
        <v>111</v>
      </c>
      <c r="F219" s="21" t="s">
        <v>1130</v>
      </c>
      <c r="G219" s="25">
        <v>324.62722756410255</v>
      </c>
      <c r="H219" s="25">
        <v>21.776830642857146</v>
      </c>
      <c r="I219" s="25">
        <v>0.5</v>
      </c>
      <c r="J219" s="26" t="s">
        <v>1682</v>
      </c>
      <c r="K219" s="403">
        <v>27.554095275260899</v>
      </c>
      <c r="L219" s="403">
        <v>27.7697335353505</v>
      </c>
      <c r="M219" s="403">
        <v>28.145235954641901</v>
      </c>
      <c r="N219" s="403">
        <v>28.809971902150899</v>
      </c>
      <c r="O219" s="403">
        <v>29.4804911371501</v>
      </c>
      <c r="P219" s="403">
        <v>29.880362151144499</v>
      </c>
      <c r="Q219" s="403">
        <v>30.085075140902699</v>
      </c>
      <c r="R219" s="403">
        <v>0.64444665264360901</v>
      </c>
      <c r="S219" s="27" t="s">
        <v>1210</v>
      </c>
      <c r="T219" s="28"/>
      <c r="U219" s="28"/>
      <c r="Y219" s="30"/>
      <c r="AC219" s="29"/>
      <c r="AE219" s="29"/>
      <c r="AF219" s="29"/>
      <c r="AG219" s="29"/>
      <c r="AH219" s="29"/>
      <c r="AI219" s="29"/>
    </row>
    <row r="220" spans="1:35" ht="19.95" customHeight="1">
      <c r="A220" s="23" t="s">
        <v>6346</v>
      </c>
      <c r="B220" s="21" t="s">
        <v>1501</v>
      </c>
      <c r="C220" s="21" t="s">
        <v>1480</v>
      </c>
      <c r="D220" s="21" t="s">
        <v>1415</v>
      </c>
      <c r="E220" s="24">
        <v>109.4</v>
      </c>
      <c r="F220" s="21" t="s">
        <v>1130</v>
      </c>
      <c r="G220" s="25">
        <v>324.82440705128204</v>
      </c>
      <c r="H220" s="25">
        <v>22.089710526315788</v>
      </c>
      <c r="I220" s="25">
        <v>0.5</v>
      </c>
      <c r="J220" s="26" t="s">
        <v>1684</v>
      </c>
      <c r="K220" s="403">
        <v>26.415671303763801</v>
      </c>
      <c r="L220" s="403">
        <v>26.588958994909</v>
      </c>
      <c r="M220" s="403">
        <v>26.948381629849798</v>
      </c>
      <c r="N220" s="403">
        <v>27.550682269789601</v>
      </c>
      <c r="O220" s="403">
        <v>28.155933516193699</v>
      </c>
      <c r="P220" s="403">
        <v>28.522720786125699</v>
      </c>
      <c r="Q220" s="403">
        <v>28.7298796727557</v>
      </c>
      <c r="R220" s="403">
        <v>0.58461354498238605</v>
      </c>
      <c r="S220" s="27" t="s">
        <v>1238</v>
      </c>
      <c r="T220" s="28"/>
      <c r="U220" s="28"/>
      <c r="Y220" s="30"/>
      <c r="AC220" s="29"/>
      <c r="AE220" s="29"/>
      <c r="AF220" s="29"/>
      <c r="AG220" s="29"/>
      <c r="AH220" s="29"/>
      <c r="AI220" s="29"/>
    </row>
    <row r="221" spans="1:35" ht="19.95" customHeight="1">
      <c r="A221" s="23" t="s">
        <v>6347</v>
      </c>
      <c r="B221" s="21" t="s">
        <v>1502</v>
      </c>
      <c r="C221" s="21" t="s">
        <v>1419</v>
      </c>
      <c r="D221" s="21" t="s">
        <v>1431</v>
      </c>
      <c r="E221" s="24">
        <v>108.5</v>
      </c>
      <c r="F221" s="21" t="s">
        <v>1130</v>
      </c>
      <c r="G221" s="25">
        <v>324.93532051282051</v>
      </c>
      <c r="H221" s="25">
        <v>21.83365695792881</v>
      </c>
      <c r="I221" s="25">
        <v>0.5</v>
      </c>
      <c r="J221" s="26" t="s">
        <v>1685</v>
      </c>
      <c r="K221" s="403">
        <v>27.559925147148</v>
      </c>
      <c r="L221" s="403">
        <v>27.764274856556401</v>
      </c>
      <c r="M221" s="403">
        <v>28.145058308737799</v>
      </c>
      <c r="N221" s="403">
        <v>28.810964448831498</v>
      </c>
      <c r="O221" s="403">
        <v>29.4829185935262</v>
      </c>
      <c r="P221" s="403">
        <v>29.8442372630542</v>
      </c>
      <c r="Q221" s="403">
        <v>30.046041643277</v>
      </c>
      <c r="R221" s="403">
        <v>0.64041869386204897</v>
      </c>
      <c r="S221" s="27" t="s">
        <v>1210</v>
      </c>
      <c r="T221" s="28"/>
      <c r="U221" s="28"/>
      <c r="Y221" s="30"/>
      <c r="AC221" s="29"/>
      <c r="AE221" s="29"/>
      <c r="AF221" s="29"/>
      <c r="AG221" s="29"/>
      <c r="AH221" s="29"/>
      <c r="AI221" s="29"/>
    </row>
    <row r="222" spans="1:35" ht="19.95" customHeight="1">
      <c r="A222" s="23" t="s">
        <v>6348</v>
      </c>
      <c r="B222" s="21" t="s">
        <v>1503</v>
      </c>
      <c r="C222" s="21" t="s">
        <v>1223</v>
      </c>
      <c r="D222" s="21" t="s">
        <v>1233</v>
      </c>
      <c r="E222" s="24">
        <v>106.6</v>
      </c>
      <c r="F222" s="21" t="s">
        <v>1130</v>
      </c>
      <c r="G222" s="25">
        <v>325.16947115384613</v>
      </c>
      <c r="H222" s="25">
        <v>22.538292624121372</v>
      </c>
      <c r="I222" s="25">
        <v>0.5</v>
      </c>
      <c r="J222" s="26" t="s">
        <v>1637</v>
      </c>
      <c r="K222" s="403">
        <v>24.884723003561199</v>
      </c>
      <c r="L222" s="403">
        <v>25.0541226889816</v>
      </c>
      <c r="M222" s="403">
        <v>25.344961641146298</v>
      </c>
      <c r="N222" s="403">
        <v>25.8556005154344</v>
      </c>
      <c r="O222" s="403">
        <v>26.3632741940601</v>
      </c>
      <c r="P222" s="403">
        <v>26.663431226725301</v>
      </c>
      <c r="Q222" s="403">
        <v>26.8188208339281</v>
      </c>
      <c r="R222" s="403">
        <v>0.49256714328232298</v>
      </c>
      <c r="S222" s="27" t="s">
        <v>1421</v>
      </c>
      <c r="T222" s="28"/>
      <c r="U222" s="28"/>
      <c r="Y222" s="30"/>
      <c r="AC222" s="29"/>
      <c r="AE222" s="29"/>
      <c r="AF222" s="29"/>
      <c r="AG222" s="29"/>
      <c r="AH222" s="29"/>
      <c r="AI222" s="29"/>
    </row>
    <row r="223" spans="1:35" ht="19.95" customHeight="1">
      <c r="A223" s="23" t="s">
        <v>6349</v>
      </c>
      <c r="B223" s="21" t="s">
        <v>1504</v>
      </c>
      <c r="C223" s="21" t="s">
        <v>1223</v>
      </c>
      <c r="D223" s="21" t="s">
        <v>1233</v>
      </c>
      <c r="E223" s="24">
        <v>105.1</v>
      </c>
      <c r="F223" s="21" t="s">
        <v>1130</v>
      </c>
      <c r="G223" s="25">
        <v>325.35432692307688</v>
      </c>
      <c r="H223" s="25">
        <v>21.504288025889974</v>
      </c>
      <c r="I223" s="25">
        <v>0.5</v>
      </c>
      <c r="J223" s="26" t="s">
        <v>1637</v>
      </c>
      <c r="K223" s="403">
        <v>28.713780123076301</v>
      </c>
      <c r="L223" s="403">
        <v>28.928074628035201</v>
      </c>
      <c r="M223" s="403">
        <v>29.339832451516401</v>
      </c>
      <c r="N223" s="403">
        <v>30.072015356078101</v>
      </c>
      <c r="O223" s="403">
        <v>30.812925767577902</v>
      </c>
      <c r="P223" s="403">
        <v>31.216340969224301</v>
      </c>
      <c r="Q223" s="403">
        <v>31.4143515875598</v>
      </c>
      <c r="R223" s="403">
        <v>0.69726486984679903</v>
      </c>
      <c r="S223" s="27" t="s">
        <v>1403</v>
      </c>
      <c r="T223" s="28"/>
      <c r="U223" s="28"/>
      <c r="Y223" s="30"/>
      <c r="AC223" s="29"/>
      <c r="AE223" s="29"/>
      <c r="AF223" s="29"/>
      <c r="AG223" s="29"/>
      <c r="AH223" s="29"/>
      <c r="AI223" s="29"/>
    </row>
    <row r="224" spans="1:35" ht="19.95" customHeight="1">
      <c r="A224" s="23" t="s">
        <v>6350</v>
      </c>
      <c r="B224" s="21" t="s">
        <v>1505</v>
      </c>
      <c r="C224" s="21" t="s">
        <v>1223</v>
      </c>
      <c r="D224" s="21" t="s">
        <v>1203</v>
      </c>
      <c r="E224" s="24">
        <v>104.5</v>
      </c>
      <c r="F224" s="21" t="s">
        <v>1130</v>
      </c>
      <c r="G224" s="25">
        <v>325.42826923076922</v>
      </c>
      <c r="H224" s="25">
        <v>21.970157894736843</v>
      </c>
      <c r="I224" s="25">
        <v>0.5</v>
      </c>
      <c r="J224" s="26" t="s">
        <v>1686</v>
      </c>
      <c r="K224" s="403">
        <v>26.7851259469087</v>
      </c>
      <c r="L224" s="403">
        <v>26.979749545962399</v>
      </c>
      <c r="M224" s="403">
        <v>27.3443611490294</v>
      </c>
      <c r="N224" s="403">
        <v>27.959720460930701</v>
      </c>
      <c r="O224" s="403">
        <v>28.5814104916325</v>
      </c>
      <c r="P224" s="403">
        <v>28.957102921885198</v>
      </c>
      <c r="Q224" s="403">
        <v>29.137664618035501</v>
      </c>
      <c r="R224" s="403">
        <v>0.59765786454462999</v>
      </c>
      <c r="S224" s="27" t="s">
        <v>1417</v>
      </c>
      <c r="T224" s="28"/>
      <c r="U224" s="28"/>
      <c r="Y224" s="30"/>
      <c r="AC224" s="29"/>
      <c r="AE224" s="29"/>
      <c r="AF224" s="29"/>
      <c r="AG224" s="29"/>
      <c r="AH224" s="29"/>
      <c r="AI224" s="29"/>
    </row>
    <row r="225" spans="1:35" ht="19.95" customHeight="1">
      <c r="A225" s="23" t="s">
        <v>6351</v>
      </c>
      <c r="B225" s="21" t="s">
        <v>1506</v>
      </c>
      <c r="C225" s="21" t="s">
        <v>1423</v>
      </c>
      <c r="D225" s="21" t="s">
        <v>1203</v>
      </c>
      <c r="E225" s="24">
        <v>103.1</v>
      </c>
      <c r="F225" s="21" t="s">
        <v>1130</v>
      </c>
      <c r="G225" s="25">
        <v>325.60080128205124</v>
      </c>
      <c r="H225" s="25">
        <v>21.653421052631575</v>
      </c>
      <c r="I225" s="25">
        <v>0.5</v>
      </c>
      <c r="J225" s="26" t="s">
        <v>1637</v>
      </c>
      <c r="K225" s="403">
        <v>27.9317881849082</v>
      </c>
      <c r="L225" s="403">
        <v>28.1365419002944</v>
      </c>
      <c r="M225" s="403">
        <v>28.5574988970079</v>
      </c>
      <c r="N225" s="403">
        <v>29.232285261601401</v>
      </c>
      <c r="O225" s="403">
        <v>29.914525230340899</v>
      </c>
      <c r="P225" s="403">
        <v>30.320139368326899</v>
      </c>
      <c r="Q225" s="403">
        <v>30.5302057195629</v>
      </c>
      <c r="R225" s="403">
        <v>0.65984149792076197</v>
      </c>
      <c r="S225" s="27" t="s">
        <v>1507</v>
      </c>
      <c r="T225" s="28"/>
      <c r="U225" s="28"/>
      <c r="Y225" s="30"/>
      <c r="AC225" s="29"/>
      <c r="AE225" s="29"/>
      <c r="AF225" s="29"/>
      <c r="AG225" s="29"/>
      <c r="AH225" s="29"/>
      <c r="AI225" s="29"/>
    </row>
    <row r="226" spans="1:35" ht="19.95" customHeight="1">
      <c r="A226" s="23" t="s">
        <v>6352</v>
      </c>
      <c r="B226" s="21" t="s">
        <v>1508</v>
      </c>
      <c r="C226" s="21" t="s">
        <v>1445</v>
      </c>
      <c r="D226" s="21" t="s">
        <v>1415</v>
      </c>
      <c r="E226" s="24">
        <v>101</v>
      </c>
      <c r="F226" s="21" t="s">
        <v>1130</v>
      </c>
      <c r="G226" s="25">
        <v>325.85959935897432</v>
      </c>
      <c r="H226" s="25">
        <v>21.606236825396831</v>
      </c>
      <c r="I226" s="25">
        <v>0.5</v>
      </c>
      <c r="J226" s="26" t="s">
        <v>1687</v>
      </c>
      <c r="K226" s="403">
        <v>28.336540877603301</v>
      </c>
      <c r="L226" s="403">
        <v>28.548592542827201</v>
      </c>
      <c r="M226" s="403">
        <v>28.9609807531134</v>
      </c>
      <c r="N226" s="403">
        <v>29.6596732054605</v>
      </c>
      <c r="O226" s="403">
        <v>30.369640954406101</v>
      </c>
      <c r="P226" s="403">
        <v>30.7689461617855</v>
      </c>
      <c r="Q226" s="403">
        <v>30.988726226660901</v>
      </c>
      <c r="R226" s="403">
        <v>0.677233735450679</v>
      </c>
      <c r="S226" s="27" t="s">
        <v>1238</v>
      </c>
      <c r="T226" s="28"/>
      <c r="U226" s="28"/>
      <c r="Y226" s="30"/>
      <c r="AC226" s="29"/>
      <c r="AE226" s="29"/>
      <c r="AF226" s="29"/>
      <c r="AG226" s="29"/>
      <c r="AH226" s="29"/>
      <c r="AI226" s="29"/>
    </row>
    <row r="227" spans="1:35" ht="19.95" customHeight="1">
      <c r="A227" s="23" t="s">
        <v>6353</v>
      </c>
      <c r="B227" s="21" t="s">
        <v>1509</v>
      </c>
      <c r="C227" s="21" t="s">
        <v>1414</v>
      </c>
      <c r="D227" s="21" t="s">
        <v>1233</v>
      </c>
      <c r="E227" s="24">
        <v>101</v>
      </c>
      <c r="F227" s="21" t="s">
        <v>1130</v>
      </c>
      <c r="G227" s="25">
        <v>325.85959935897432</v>
      </c>
      <c r="H227" s="25">
        <v>21.942529644268774</v>
      </c>
      <c r="I227" s="25">
        <v>0.5</v>
      </c>
      <c r="J227" s="26" t="s">
        <v>1688</v>
      </c>
      <c r="K227" s="403">
        <v>27.181221394971899</v>
      </c>
      <c r="L227" s="403">
        <v>27.385133920764599</v>
      </c>
      <c r="M227" s="403">
        <v>27.7533603150153</v>
      </c>
      <c r="N227" s="403">
        <v>28.395541584617899</v>
      </c>
      <c r="O227" s="403">
        <v>29.0324625128336</v>
      </c>
      <c r="P227" s="403">
        <v>29.4008184658557</v>
      </c>
      <c r="Q227" s="403">
        <v>29.597444597199701</v>
      </c>
      <c r="R227" s="403">
        <v>0.61346500893254696</v>
      </c>
      <c r="S227" s="27" t="s">
        <v>1238</v>
      </c>
      <c r="T227" s="28"/>
      <c r="U227" s="28"/>
      <c r="Y227" s="30"/>
      <c r="AC227" s="29"/>
      <c r="AE227" s="29"/>
      <c r="AF227" s="29"/>
      <c r="AG227" s="29"/>
      <c r="AH227" s="29"/>
      <c r="AI227" s="29"/>
    </row>
    <row r="228" spans="1:35" ht="19.95" customHeight="1">
      <c r="A228" s="23" t="s">
        <v>6354</v>
      </c>
      <c r="B228" s="21" t="s">
        <v>1510</v>
      </c>
      <c r="C228" s="21" t="s">
        <v>1419</v>
      </c>
      <c r="D228" s="21" t="s">
        <v>1424</v>
      </c>
      <c r="E228" s="24">
        <v>100</v>
      </c>
      <c r="F228" s="21" t="s">
        <v>1130</v>
      </c>
      <c r="G228" s="25">
        <v>325.98283653846153</v>
      </c>
      <c r="H228" s="25">
        <v>22.243421052631575</v>
      </c>
      <c r="I228" s="25">
        <v>0.5</v>
      </c>
      <c r="J228" s="21" t="s">
        <v>1214</v>
      </c>
      <c r="K228" s="403">
        <v>26.014920035062101</v>
      </c>
      <c r="L228" s="403">
        <v>26.195156596078402</v>
      </c>
      <c r="M228" s="403">
        <v>26.542004731026999</v>
      </c>
      <c r="N228" s="403">
        <v>27.119915641160699</v>
      </c>
      <c r="O228" s="403">
        <v>27.699394327609799</v>
      </c>
      <c r="P228" s="403">
        <v>28.051892564826002</v>
      </c>
      <c r="Q228" s="403">
        <v>28.2219442384921</v>
      </c>
      <c r="R228" s="403">
        <v>0.55868575107759</v>
      </c>
      <c r="S228" s="27" t="s">
        <v>1238</v>
      </c>
      <c r="T228" s="28"/>
      <c r="U228" s="28"/>
      <c r="Y228" s="30"/>
      <c r="AC228" s="29"/>
      <c r="AE228" s="29"/>
      <c r="AF228" s="29"/>
      <c r="AG228" s="29"/>
      <c r="AH228" s="29"/>
      <c r="AI228" s="29"/>
    </row>
    <row r="229" spans="1:35" ht="19.95" customHeight="1">
      <c r="A229" s="23" t="s">
        <v>6355</v>
      </c>
      <c r="B229" s="21" t="s">
        <v>1511</v>
      </c>
      <c r="C229" s="21" t="s">
        <v>1409</v>
      </c>
      <c r="D229" s="21" t="s">
        <v>1233</v>
      </c>
      <c r="E229" s="24">
        <v>99</v>
      </c>
      <c r="F229" s="21" t="s">
        <v>1130</v>
      </c>
      <c r="G229" s="25">
        <v>326.10607371794868</v>
      </c>
      <c r="H229" s="25">
        <v>21.873894736842104</v>
      </c>
      <c r="I229" s="25">
        <v>0.5</v>
      </c>
      <c r="J229" s="21" t="s">
        <v>1214</v>
      </c>
      <c r="K229" s="403">
        <v>27.1621849151568</v>
      </c>
      <c r="L229" s="403">
        <v>27.363352162135399</v>
      </c>
      <c r="M229" s="403">
        <v>27.748508230819699</v>
      </c>
      <c r="N229" s="403">
        <v>28.395157386249299</v>
      </c>
      <c r="O229" s="403">
        <v>29.0558614811433</v>
      </c>
      <c r="P229" s="403">
        <v>29.426457326615001</v>
      </c>
      <c r="Q229" s="403">
        <v>29.611835341179599</v>
      </c>
      <c r="R229" s="403">
        <v>0.62844042799789102</v>
      </c>
      <c r="S229" s="27" t="s">
        <v>1210</v>
      </c>
      <c r="T229" s="28"/>
      <c r="U229" s="28"/>
      <c r="Y229" s="30"/>
      <c r="AC229" s="29"/>
      <c r="AE229" s="29"/>
      <c r="AF229" s="29"/>
      <c r="AG229" s="29"/>
      <c r="AH229" s="29"/>
      <c r="AI229" s="29"/>
    </row>
    <row r="230" spans="1:35" ht="19.95" customHeight="1">
      <c r="A230" s="23" t="s">
        <v>6356</v>
      </c>
      <c r="B230" s="21" t="s">
        <v>1512</v>
      </c>
      <c r="C230" s="21" t="s">
        <v>1419</v>
      </c>
      <c r="D230" s="21" t="s">
        <v>1233</v>
      </c>
      <c r="E230" s="24">
        <v>98.3</v>
      </c>
      <c r="F230" s="21" t="s">
        <v>1130</v>
      </c>
      <c r="G230" s="25">
        <v>326.19233974358974</v>
      </c>
      <c r="H230" s="25">
        <v>22.218080174529586</v>
      </c>
      <c r="I230" s="25">
        <v>0.5</v>
      </c>
      <c r="J230" s="26" t="s">
        <v>1682</v>
      </c>
      <c r="K230" s="403">
        <v>26.027208500226699</v>
      </c>
      <c r="L230" s="403">
        <v>26.201888851952798</v>
      </c>
      <c r="M230" s="403">
        <v>26.546941888427199</v>
      </c>
      <c r="N230" s="403">
        <v>27.129709892547499</v>
      </c>
      <c r="O230" s="403">
        <v>27.713154849826999</v>
      </c>
      <c r="P230" s="403">
        <v>28.042885606055499</v>
      </c>
      <c r="Q230" s="403">
        <v>28.229625188631601</v>
      </c>
      <c r="R230" s="403">
        <v>0.56271455023527395</v>
      </c>
      <c r="S230" s="27" t="s">
        <v>1435</v>
      </c>
      <c r="T230" s="28"/>
      <c r="U230" s="28"/>
      <c r="Y230" s="30"/>
      <c r="AC230" s="29"/>
      <c r="AE230" s="29"/>
      <c r="AF230" s="29"/>
      <c r="AG230" s="29"/>
      <c r="AH230" s="29"/>
      <c r="AI230" s="29"/>
    </row>
    <row r="231" spans="1:35" ht="19.95" customHeight="1">
      <c r="A231" s="23" t="s">
        <v>6357</v>
      </c>
      <c r="B231" s="21" t="s">
        <v>1513</v>
      </c>
      <c r="C231" s="21" t="s">
        <v>1480</v>
      </c>
      <c r="D231" s="21" t="s">
        <v>1203</v>
      </c>
      <c r="E231" s="24">
        <v>97.1</v>
      </c>
      <c r="F231" s="21" t="s">
        <v>1130</v>
      </c>
      <c r="G231" s="25">
        <v>326.34022435897435</v>
      </c>
      <c r="H231" s="25">
        <v>21.902505793650793</v>
      </c>
      <c r="I231" s="25">
        <v>0.5</v>
      </c>
      <c r="J231" s="26" t="s">
        <v>1689</v>
      </c>
      <c r="K231" s="403">
        <v>27.169687555677701</v>
      </c>
      <c r="L231" s="403">
        <v>27.370328456525701</v>
      </c>
      <c r="M231" s="403">
        <v>27.741649439641002</v>
      </c>
      <c r="N231" s="403">
        <v>28.393408307523298</v>
      </c>
      <c r="O231" s="403">
        <v>29.029654736655701</v>
      </c>
      <c r="P231" s="403">
        <v>29.4189455592015</v>
      </c>
      <c r="Q231" s="403">
        <v>29.597879088389501</v>
      </c>
      <c r="R231" s="403">
        <v>0.620209785022652</v>
      </c>
      <c r="S231" s="27" t="s">
        <v>1465</v>
      </c>
      <c r="T231" s="28"/>
      <c r="U231" s="28"/>
      <c r="Y231" s="30"/>
      <c r="AC231" s="29"/>
      <c r="AE231" s="29"/>
      <c r="AF231" s="29"/>
      <c r="AG231" s="29"/>
      <c r="AH231" s="29"/>
      <c r="AI231" s="29"/>
    </row>
    <row r="232" spans="1:35" ht="19.95" customHeight="1">
      <c r="A232" s="23" t="s">
        <v>6358</v>
      </c>
      <c r="B232" s="21" t="s">
        <v>1514</v>
      </c>
      <c r="C232" s="21" t="s">
        <v>1202</v>
      </c>
      <c r="D232" s="21" t="s">
        <v>1453</v>
      </c>
      <c r="E232" s="24">
        <v>96</v>
      </c>
      <c r="F232" s="21" t="s">
        <v>1130</v>
      </c>
      <c r="G232" s="25">
        <v>326.47578525641023</v>
      </c>
      <c r="H232" s="25">
        <v>22.043689320388353</v>
      </c>
      <c r="I232" s="25">
        <v>0.5</v>
      </c>
      <c r="J232" s="26" t="s">
        <v>1637</v>
      </c>
      <c r="K232" s="403">
        <v>26.7944928264615</v>
      </c>
      <c r="L232" s="403">
        <v>26.981711686341399</v>
      </c>
      <c r="M232" s="403">
        <v>27.334703052620899</v>
      </c>
      <c r="N232" s="403">
        <v>27.967421736626399</v>
      </c>
      <c r="O232" s="403">
        <v>28.6022254334456</v>
      </c>
      <c r="P232" s="403">
        <v>28.9629160966341</v>
      </c>
      <c r="Q232" s="403">
        <v>29.1638905820448</v>
      </c>
      <c r="R232" s="403">
        <v>0.60719198391362705</v>
      </c>
      <c r="S232" s="27" t="s">
        <v>1435</v>
      </c>
      <c r="T232" s="28"/>
      <c r="U232" s="28"/>
      <c r="Y232" s="30"/>
      <c r="AC232" s="29"/>
      <c r="AE232" s="29"/>
      <c r="AF232" s="29"/>
      <c r="AG232" s="29"/>
      <c r="AH232" s="29"/>
      <c r="AI232" s="29"/>
    </row>
    <row r="233" spans="1:35" ht="19.95" customHeight="1">
      <c r="A233" s="23" t="s">
        <v>6359</v>
      </c>
      <c r="B233" s="21" t="s">
        <v>1515</v>
      </c>
      <c r="C233" s="21" t="s">
        <v>1223</v>
      </c>
      <c r="D233" s="21" t="s">
        <v>1233</v>
      </c>
      <c r="E233" s="24">
        <v>95</v>
      </c>
      <c r="F233" s="21" t="s">
        <v>1130</v>
      </c>
      <c r="G233" s="25">
        <v>326.59902243589744</v>
      </c>
      <c r="H233" s="25">
        <v>21.667821107172074</v>
      </c>
      <c r="I233" s="25">
        <v>0.5</v>
      </c>
      <c r="J233" s="26" t="s">
        <v>1683</v>
      </c>
      <c r="K233" s="403">
        <v>27.945580858285201</v>
      </c>
      <c r="L233" s="403">
        <v>28.1442590842341</v>
      </c>
      <c r="M233" s="403">
        <v>28.553235305485</v>
      </c>
      <c r="N233" s="403">
        <v>29.231239496349001</v>
      </c>
      <c r="O233" s="403">
        <v>29.919579911761002</v>
      </c>
      <c r="P233" s="403">
        <v>30.3191211339185</v>
      </c>
      <c r="Q233" s="403">
        <v>30.5216926117869</v>
      </c>
      <c r="R233" s="403">
        <v>0.65946612157304396</v>
      </c>
      <c r="S233" s="27" t="s">
        <v>1412</v>
      </c>
      <c r="T233" s="28"/>
      <c r="U233" s="28"/>
      <c r="Y233" s="30"/>
      <c r="AC233" s="29"/>
      <c r="AE233" s="29"/>
      <c r="AF233" s="29"/>
      <c r="AG233" s="29"/>
      <c r="AH233" s="29"/>
      <c r="AI233" s="29"/>
    </row>
    <row r="234" spans="1:35" ht="19.95" customHeight="1">
      <c r="A234" s="23" t="s">
        <v>6360</v>
      </c>
      <c r="B234" s="21" t="s">
        <v>1516</v>
      </c>
      <c r="C234" s="21" t="s">
        <v>1480</v>
      </c>
      <c r="D234" s="21" t="s">
        <v>1233</v>
      </c>
      <c r="E234" s="24">
        <v>94.1</v>
      </c>
      <c r="F234" s="21" t="s">
        <v>1130</v>
      </c>
      <c r="G234" s="25">
        <v>326.70993589743586</v>
      </c>
      <c r="H234" s="25">
        <v>22.055989767195769</v>
      </c>
      <c r="I234" s="25">
        <v>0.5</v>
      </c>
      <c r="J234" s="26" t="s">
        <v>1682</v>
      </c>
      <c r="K234" s="403">
        <v>26.456930428008199</v>
      </c>
      <c r="L234" s="403">
        <v>26.6238419702801</v>
      </c>
      <c r="M234" s="403">
        <v>26.957546744454799</v>
      </c>
      <c r="N234" s="403">
        <v>27.551420541876201</v>
      </c>
      <c r="O234" s="403">
        <v>28.1453380233737</v>
      </c>
      <c r="P234" s="403">
        <v>28.5105583100496</v>
      </c>
      <c r="Q234" s="403">
        <v>28.704967918122399</v>
      </c>
      <c r="R234" s="403">
        <v>0.57446968207747096</v>
      </c>
      <c r="S234" s="27" t="s">
        <v>1238</v>
      </c>
      <c r="T234" s="28"/>
      <c r="U234" s="28"/>
      <c r="Y234" s="30"/>
      <c r="AC234" s="29"/>
      <c r="AE234" s="29"/>
      <c r="AF234" s="29"/>
      <c r="AG234" s="29"/>
      <c r="AH234" s="29"/>
      <c r="AI234" s="29"/>
    </row>
    <row r="235" spans="1:35" ht="19.95" customHeight="1">
      <c r="A235" s="23" t="s">
        <v>6361</v>
      </c>
      <c r="B235" s="21" t="s">
        <v>1517</v>
      </c>
      <c r="C235" s="21" t="s">
        <v>1223</v>
      </c>
      <c r="D235" s="21" t="s">
        <v>1518</v>
      </c>
      <c r="E235" s="24">
        <v>92.75</v>
      </c>
      <c r="F235" s="21" t="s">
        <v>1130</v>
      </c>
      <c r="G235" s="25">
        <v>326.87630608974359</v>
      </c>
      <c r="H235" s="25">
        <v>21.889846079365082</v>
      </c>
      <c r="I235" s="25">
        <v>0.5</v>
      </c>
      <c r="J235" s="26" t="s">
        <v>1637</v>
      </c>
      <c r="K235" s="403">
        <v>27.180791658773298</v>
      </c>
      <c r="L235" s="403">
        <v>27.369974896010799</v>
      </c>
      <c r="M235" s="403">
        <v>27.752175736267699</v>
      </c>
      <c r="N235" s="403">
        <v>28.3942382134924</v>
      </c>
      <c r="O235" s="403">
        <v>29.038261342426502</v>
      </c>
      <c r="P235" s="403">
        <v>29.412134467461101</v>
      </c>
      <c r="Q235" s="403">
        <v>29.5945318661784</v>
      </c>
      <c r="R235" s="403">
        <v>0.62048878422142195</v>
      </c>
      <c r="S235" s="27" t="s">
        <v>1238</v>
      </c>
      <c r="T235" s="28"/>
      <c r="U235" s="28"/>
      <c r="Y235" s="30"/>
      <c r="AC235" s="29"/>
      <c r="AE235" s="29"/>
      <c r="AF235" s="29"/>
      <c r="AG235" s="29"/>
      <c r="AH235" s="29"/>
      <c r="AI235" s="29"/>
    </row>
    <row r="236" spans="1:35" ht="19.95" customHeight="1">
      <c r="A236" s="23" t="s">
        <v>6362</v>
      </c>
      <c r="B236" s="21" t="s">
        <v>1519</v>
      </c>
      <c r="C236" s="21" t="s">
        <v>1223</v>
      </c>
      <c r="D236" s="21" t="s">
        <v>1520</v>
      </c>
      <c r="E236" s="24">
        <v>92.14</v>
      </c>
      <c r="F236" s="21" t="s">
        <v>1130</v>
      </c>
      <c r="G236" s="25">
        <v>326.95148076923073</v>
      </c>
      <c r="H236" s="25">
        <v>21.898736842105262</v>
      </c>
      <c r="I236" s="25">
        <v>0.5</v>
      </c>
      <c r="J236" s="26" t="s">
        <v>1690</v>
      </c>
      <c r="K236" s="403">
        <v>27.183860176227999</v>
      </c>
      <c r="L236" s="403">
        <v>27.381125834881001</v>
      </c>
      <c r="M236" s="403">
        <v>27.754663672856601</v>
      </c>
      <c r="N236" s="403">
        <v>28.403033014198702</v>
      </c>
      <c r="O236" s="403">
        <v>29.051134098184601</v>
      </c>
      <c r="P236" s="403">
        <v>29.425527107495899</v>
      </c>
      <c r="Q236" s="403">
        <v>29.601573656800799</v>
      </c>
      <c r="R236" s="403">
        <v>0.62088494490558999</v>
      </c>
      <c r="S236" s="27" t="s">
        <v>1238</v>
      </c>
      <c r="T236" s="28"/>
      <c r="U236" s="28"/>
      <c r="Y236" s="30"/>
      <c r="AC236" s="29"/>
      <c r="AE236" s="29"/>
      <c r="AF236" s="29"/>
      <c r="AG236" s="29"/>
      <c r="AH236" s="29"/>
      <c r="AI236" s="29"/>
    </row>
    <row r="237" spans="1:35" ht="19.95" customHeight="1">
      <c r="A237" s="23" t="s">
        <v>6363</v>
      </c>
      <c r="B237" s="21" t="s">
        <v>1521</v>
      </c>
      <c r="C237" s="21" t="s">
        <v>1414</v>
      </c>
      <c r="D237" s="21" t="s">
        <v>1424</v>
      </c>
      <c r="E237" s="24">
        <v>91.1</v>
      </c>
      <c r="F237" s="21" t="s">
        <v>1130</v>
      </c>
      <c r="G237" s="25">
        <v>327.07964743589741</v>
      </c>
      <c r="H237" s="25">
        <v>21.709434153153158</v>
      </c>
      <c r="I237" s="25">
        <v>0.5</v>
      </c>
      <c r="J237" s="26" t="s">
        <v>1691</v>
      </c>
      <c r="K237" s="403">
        <v>27.945273755672901</v>
      </c>
      <c r="L237" s="403">
        <v>28.1462184901537</v>
      </c>
      <c r="M237" s="403">
        <v>28.541185009708901</v>
      </c>
      <c r="N237" s="403">
        <v>29.229381868458901</v>
      </c>
      <c r="O237" s="403">
        <v>29.910539068966798</v>
      </c>
      <c r="P237" s="403">
        <v>30.2950567020753</v>
      </c>
      <c r="Q237" s="403">
        <v>30.530607271933</v>
      </c>
      <c r="R237" s="403">
        <v>0.65604422980356902</v>
      </c>
      <c r="S237" s="27" t="s">
        <v>1417</v>
      </c>
      <c r="T237" s="28"/>
      <c r="U237" s="28"/>
      <c r="Y237" s="30"/>
      <c r="AC237" s="29"/>
      <c r="AE237" s="29"/>
      <c r="AF237" s="29"/>
      <c r="AG237" s="29"/>
      <c r="AH237" s="29"/>
      <c r="AI237" s="29"/>
    </row>
    <row r="238" spans="1:35" ht="19.95" customHeight="1">
      <c r="A238" s="23" t="s">
        <v>6364</v>
      </c>
      <c r="B238" s="21" t="s">
        <v>1522</v>
      </c>
      <c r="C238" s="21" t="s">
        <v>1223</v>
      </c>
      <c r="D238" s="21" t="s">
        <v>1453</v>
      </c>
      <c r="E238" s="24">
        <v>90.12</v>
      </c>
      <c r="F238" s="21" t="s">
        <v>1130</v>
      </c>
      <c r="G238" s="25">
        <v>327.20041987179485</v>
      </c>
      <c r="H238" s="25">
        <v>21.532801053432006</v>
      </c>
      <c r="I238" s="25">
        <v>0.5</v>
      </c>
      <c r="J238" s="26" t="s">
        <v>1692</v>
      </c>
      <c r="K238" s="403">
        <v>28.676044699103599</v>
      </c>
      <c r="L238" s="403">
        <v>28.918292116263899</v>
      </c>
      <c r="M238" s="403">
        <v>29.340042902101299</v>
      </c>
      <c r="N238" s="403">
        <v>30.0790004366125</v>
      </c>
      <c r="O238" s="403">
        <v>30.8101531709898</v>
      </c>
      <c r="P238" s="403">
        <v>31.231073116546899</v>
      </c>
      <c r="Q238" s="403">
        <v>31.487796288236702</v>
      </c>
      <c r="R238" s="403">
        <v>0.70904577998152796</v>
      </c>
      <c r="S238" s="27" t="s">
        <v>1417</v>
      </c>
      <c r="T238" s="28"/>
      <c r="U238" s="28"/>
      <c r="Y238" s="30"/>
      <c r="AC238" s="29"/>
      <c r="AE238" s="29"/>
      <c r="AF238" s="29"/>
      <c r="AG238" s="29"/>
      <c r="AH238" s="29"/>
      <c r="AI238" s="29"/>
    </row>
    <row r="239" spans="1:35" ht="19.95" customHeight="1">
      <c r="A239" s="23" t="s">
        <v>6365</v>
      </c>
      <c r="B239" s="21" t="s">
        <v>1523</v>
      </c>
      <c r="C239" s="21" t="s">
        <v>1445</v>
      </c>
      <c r="D239" s="21" t="s">
        <v>1415</v>
      </c>
      <c r="E239" s="24">
        <v>90</v>
      </c>
      <c r="F239" s="21" t="s">
        <v>1130</v>
      </c>
      <c r="G239" s="25">
        <v>327.21520833333329</v>
      </c>
      <c r="H239" s="25">
        <v>20.11552992137592</v>
      </c>
      <c r="I239" s="25">
        <v>0.5</v>
      </c>
      <c r="J239" s="26" t="s">
        <v>1693</v>
      </c>
      <c r="K239" s="403">
        <v>34.014573649705099</v>
      </c>
      <c r="L239" s="403">
        <v>34.342238641328002</v>
      </c>
      <c r="M239" s="403">
        <v>34.952725513478903</v>
      </c>
      <c r="N239" s="403">
        <v>35.970045485264002</v>
      </c>
      <c r="O239" s="403">
        <v>36.995653378672699</v>
      </c>
      <c r="P239" s="403">
        <v>37.591484704528099</v>
      </c>
      <c r="Q239" s="403">
        <v>37.885954992963299</v>
      </c>
      <c r="R239" s="403">
        <v>0.99046027557424798</v>
      </c>
      <c r="S239" s="27" t="s">
        <v>1462</v>
      </c>
      <c r="T239" s="28"/>
      <c r="U239" s="28"/>
      <c r="Y239" s="30"/>
      <c r="AC239" s="29"/>
      <c r="AE239" s="29"/>
      <c r="AF239" s="29"/>
      <c r="AG239" s="29"/>
      <c r="AH239" s="29"/>
      <c r="AI239" s="29"/>
    </row>
    <row r="240" spans="1:35" ht="19.95" customHeight="1">
      <c r="A240" s="23" t="s">
        <v>6366</v>
      </c>
      <c r="B240" s="21" t="s">
        <v>1524</v>
      </c>
      <c r="C240" s="21" t="s">
        <v>1480</v>
      </c>
      <c r="D240" s="21" t="s">
        <v>1415</v>
      </c>
      <c r="E240" s="24">
        <v>89</v>
      </c>
      <c r="F240" s="21" t="s">
        <v>1130</v>
      </c>
      <c r="G240" s="25">
        <v>327.3384455128205</v>
      </c>
      <c r="H240" s="25">
        <v>21.879018048048053</v>
      </c>
      <c r="I240" s="25">
        <v>0.5</v>
      </c>
      <c r="J240" s="21" t="s">
        <v>1387</v>
      </c>
      <c r="K240" s="403">
        <v>27.168704328028898</v>
      </c>
      <c r="L240" s="403">
        <v>27.384500692113999</v>
      </c>
      <c r="M240" s="403">
        <v>27.7541701838683</v>
      </c>
      <c r="N240" s="403">
        <v>28.390394615189301</v>
      </c>
      <c r="O240" s="403">
        <v>29.027492912691301</v>
      </c>
      <c r="P240" s="403">
        <v>29.396460621348801</v>
      </c>
      <c r="Q240" s="403">
        <v>29.577535854135402</v>
      </c>
      <c r="R240" s="403">
        <v>0.61484337258352795</v>
      </c>
      <c r="S240" s="27" t="s">
        <v>1238</v>
      </c>
      <c r="T240" s="28"/>
      <c r="U240" s="28"/>
      <c r="Y240" s="30"/>
      <c r="AC240" s="29"/>
      <c r="AE240" s="29"/>
      <c r="AF240" s="29"/>
      <c r="AG240" s="29"/>
      <c r="AH240" s="29"/>
      <c r="AI240" s="29"/>
    </row>
    <row r="241" spans="1:35" ht="19.95" customHeight="1">
      <c r="A241" s="23" t="s">
        <v>6367</v>
      </c>
      <c r="B241" s="21" t="s">
        <v>1525</v>
      </c>
      <c r="C241" s="21" t="s">
        <v>1223</v>
      </c>
      <c r="D241" s="21" t="s">
        <v>1233</v>
      </c>
      <c r="E241" s="24">
        <v>89</v>
      </c>
      <c r="F241" s="21" t="s">
        <v>1130</v>
      </c>
      <c r="G241" s="25">
        <v>327.3384455128205</v>
      </c>
      <c r="H241" s="25">
        <v>20.335965856674861</v>
      </c>
      <c r="I241" s="25">
        <v>0.5</v>
      </c>
      <c r="J241" s="26" t="s">
        <v>1526</v>
      </c>
      <c r="K241" s="403">
        <v>33.311094482482702</v>
      </c>
      <c r="L241" s="403">
        <v>33.610121900812601</v>
      </c>
      <c r="M241" s="403">
        <v>34.162255926886203</v>
      </c>
      <c r="N241" s="403">
        <v>35.148172630145297</v>
      </c>
      <c r="O241" s="403">
        <v>36.145353526711801</v>
      </c>
      <c r="P241" s="403">
        <v>36.678072116087002</v>
      </c>
      <c r="Q241" s="403">
        <v>36.959428616020098</v>
      </c>
      <c r="R241" s="403">
        <v>0.94044153473148695</v>
      </c>
      <c r="S241" s="27" t="s">
        <v>1412</v>
      </c>
      <c r="T241" s="28"/>
      <c r="U241" s="28"/>
      <c r="Y241" s="30"/>
      <c r="AC241" s="29"/>
      <c r="AE241" s="29"/>
      <c r="AF241" s="29"/>
      <c r="AG241" s="29"/>
      <c r="AH241" s="29"/>
      <c r="AI241" s="29"/>
    </row>
    <row r="242" spans="1:35" ht="19.95" customHeight="1">
      <c r="A242" s="23" t="s">
        <v>6368</v>
      </c>
      <c r="B242" s="21" t="s">
        <v>1527</v>
      </c>
      <c r="C242" s="21" t="s">
        <v>1223</v>
      </c>
      <c r="D242" s="21" t="s">
        <v>1434</v>
      </c>
      <c r="E242" s="24">
        <v>88</v>
      </c>
      <c r="F242" s="21" t="s">
        <v>1130</v>
      </c>
      <c r="G242" s="25">
        <v>327.46168269230765</v>
      </c>
      <c r="H242" s="25">
        <v>21.645725996402017</v>
      </c>
      <c r="I242" s="25">
        <v>0.5</v>
      </c>
      <c r="J242" s="26" t="s">
        <v>1637</v>
      </c>
      <c r="K242" s="403">
        <v>28.333325668826301</v>
      </c>
      <c r="L242" s="403">
        <v>28.547377462539</v>
      </c>
      <c r="M242" s="403">
        <v>28.957992394934699</v>
      </c>
      <c r="N242" s="403">
        <v>29.669050385432701</v>
      </c>
      <c r="O242" s="403">
        <v>30.369211947653799</v>
      </c>
      <c r="P242" s="403">
        <v>30.788048507722401</v>
      </c>
      <c r="Q242" s="403">
        <v>31.013812337490201</v>
      </c>
      <c r="R242" s="403">
        <v>0.68236876923423795</v>
      </c>
      <c r="S242" s="27" t="s">
        <v>1238</v>
      </c>
      <c r="T242" s="28"/>
      <c r="U242" s="28"/>
      <c r="Y242" s="30"/>
      <c r="AC242" s="29"/>
      <c r="AE242" s="29"/>
      <c r="AF242" s="29"/>
      <c r="AG242" s="29"/>
      <c r="AH242" s="29"/>
      <c r="AI242" s="29"/>
    </row>
    <row r="243" spans="1:35" ht="19.95" customHeight="1">
      <c r="A243" s="23" t="s">
        <v>6369</v>
      </c>
      <c r="B243" s="21" t="s">
        <v>1528</v>
      </c>
      <c r="C243" s="21" t="s">
        <v>1405</v>
      </c>
      <c r="D243" s="21" t="s">
        <v>1415</v>
      </c>
      <c r="E243" s="24">
        <v>87.2</v>
      </c>
      <c r="F243" s="21" t="s">
        <v>1130</v>
      </c>
      <c r="G243" s="25">
        <v>327.56027243589739</v>
      </c>
      <c r="H243" s="25">
        <v>21.718631578947367</v>
      </c>
      <c r="I243" s="25">
        <v>0.5</v>
      </c>
      <c r="J243" s="26" t="s">
        <v>1637</v>
      </c>
      <c r="K243" s="403">
        <v>27.980008378577299</v>
      </c>
      <c r="L243" s="403">
        <v>28.178293098461801</v>
      </c>
      <c r="M243" s="403">
        <v>28.5518684261041</v>
      </c>
      <c r="N243" s="403">
        <v>29.2341024875488</v>
      </c>
      <c r="O243" s="403">
        <v>29.905222596020401</v>
      </c>
      <c r="P243" s="403">
        <v>30.316077780948302</v>
      </c>
      <c r="Q243" s="403">
        <v>30.5143438725419</v>
      </c>
      <c r="R243" s="403">
        <v>0.65072271678442395</v>
      </c>
      <c r="S243" s="27" t="s">
        <v>1435</v>
      </c>
      <c r="T243" s="28"/>
      <c r="U243" s="28"/>
      <c r="Y243" s="30"/>
      <c r="AC243" s="29"/>
      <c r="AE243" s="29"/>
      <c r="AF243" s="29"/>
      <c r="AG243" s="29"/>
      <c r="AH243" s="29"/>
      <c r="AI243" s="29"/>
    </row>
    <row r="244" spans="1:35" ht="19.95" customHeight="1">
      <c r="A244" s="23" t="s">
        <v>6370</v>
      </c>
      <c r="B244" s="21" t="s">
        <v>1529</v>
      </c>
      <c r="C244" s="21" t="s">
        <v>1445</v>
      </c>
      <c r="D244" s="21" t="s">
        <v>1233</v>
      </c>
      <c r="E244" s="24">
        <v>86</v>
      </c>
      <c r="F244" s="21" t="s">
        <v>1130</v>
      </c>
      <c r="G244" s="25">
        <v>327.70815705128206</v>
      </c>
      <c r="H244" s="25">
        <v>21.350141238095237</v>
      </c>
      <c r="I244" s="25">
        <v>0.5</v>
      </c>
      <c r="J244" s="21" t="s">
        <v>1530</v>
      </c>
      <c r="K244" s="403">
        <v>29.1050385036223</v>
      </c>
      <c r="L244" s="403">
        <v>29.322675327820001</v>
      </c>
      <c r="M244" s="403">
        <v>29.767642962962999</v>
      </c>
      <c r="N244" s="403">
        <v>30.500881124358202</v>
      </c>
      <c r="O244" s="403">
        <v>31.241551004918701</v>
      </c>
      <c r="P244" s="403">
        <v>31.6753111142324</v>
      </c>
      <c r="Q244" s="403">
        <v>31.899696865044699</v>
      </c>
      <c r="R244" s="403">
        <v>0.71700503557787199</v>
      </c>
      <c r="S244" s="27" t="s">
        <v>1417</v>
      </c>
      <c r="T244" s="28"/>
      <c r="U244" s="28"/>
      <c r="Y244" s="30"/>
      <c r="AC244" s="29"/>
      <c r="AE244" s="29"/>
      <c r="AF244" s="29"/>
      <c r="AG244" s="29"/>
      <c r="AH244" s="29"/>
      <c r="AI244" s="29"/>
    </row>
    <row r="245" spans="1:35" ht="19.95" customHeight="1">
      <c r="A245" s="23" t="s">
        <v>6371</v>
      </c>
      <c r="B245" s="21" t="s">
        <v>1531</v>
      </c>
      <c r="C245" s="21" t="s">
        <v>1223</v>
      </c>
      <c r="D245" s="21" t="s">
        <v>1492</v>
      </c>
      <c r="E245" s="24">
        <v>85</v>
      </c>
      <c r="F245" s="21" t="s">
        <v>1130</v>
      </c>
      <c r="G245" s="25">
        <v>327.83139423076921</v>
      </c>
      <c r="H245" s="25">
        <v>20.661980846560848</v>
      </c>
      <c r="I245" s="25">
        <v>0.5</v>
      </c>
      <c r="J245" s="21" t="s">
        <v>1214</v>
      </c>
      <c r="K245" s="403">
        <v>31.762485496979199</v>
      </c>
      <c r="L245" s="403">
        <v>32.024348538260902</v>
      </c>
      <c r="M245" s="403">
        <v>32.557487707380403</v>
      </c>
      <c r="N245" s="403">
        <v>33.475449758233303</v>
      </c>
      <c r="O245" s="403">
        <v>34.398935982816603</v>
      </c>
      <c r="P245" s="403">
        <v>34.894549649322002</v>
      </c>
      <c r="Q245" s="403">
        <v>35.164636299784902</v>
      </c>
      <c r="R245" s="403">
        <v>0.87510205538868602</v>
      </c>
      <c r="S245" s="27" t="s">
        <v>1435</v>
      </c>
      <c r="T245" s="28"/>
      <c r="U245" s="28"/>
      <c r="Y245" s="30"/>
      <c r="AC245" s="29"/>
      <c r="AE245" s="29"/>
      <c r="AF245" s="29"/>
      <c r="AG245" s="29"/>
      <c r="AH245" s="29"/>
      <c r="AI245" s="29"/>
    </row>
    <row r="246" spans="1:35" ht="19.95" customHeight="1">
      <c r="A246" s="23" t="s">
        <v>6372</v>
      </c>
      <c r="B246" s="21" t="s">
        <v>1532</v>
      </c>
      <c r="C246" s="21" t="s">
        <v>1223</v>
      </c>
      <c r="D246" s="21" t="s">
        <v>1233</v>
      </c>
      <c r="E246" s="24">
        <v>85</v>
      </c>
      <c r="F246" s="21" t="s">
        <v>1130</v>
      </c>
      <c r="G246" s="25">
        <v>327.83139423076921</v>
      </c>
      <c r="H246" s="25">
        <v>21.968639642857145</v>
      </c>
      <c r="I246" s="25">
        <v>0.5</v>
      </c>
      <c r="J246" s="26" t="s">
        <v>1637</v>
      </c>
      <c r="K246" s="403">
        <v>26.7956039451966</v>
      </c>
      <c r="L246" s="403">
        <v>26.993926372914899</v>
      </c>
      <c r="M246" s="403">
        <v>27.374137624896001</v>
      </c>
      <c r="N246" s="403">
        <v>27.9822289694552</v>
      </c>
      <c r="O246" s="403">
        <v>28.5987767870418</v>
      </c>
      <c r="P246" s="403">
        <v>28.977495988926901</v>
      </c>
      <c r="Q246" s="403">
        <v>29.1711492688585</v>
      </c>
      <c r="R246" s="403">
        <v>0.59873271772479697</v>
      </c>
      <c r="S246" s="27" t="s">
        <v>1435</v>
      </c>
      <c r="T246" s="28"/>
      <c r="U246" s="28"/>
      <c r="Y246" s="30"/>
      <c r="AC246" s="29"/>
      <c r="AE246" s="29"/>
      <c r="AF246" s="29"/>
      <c r="AG246" s="29"/>
      <c r="AH246" s="29"/>
      <c r="AI246" s="29"/>
    </row>
    <row r="247" spans="1:35" ht="19.95" customHeight="1">
      <c r="A247" s="23" t="s">
        <v>6373</v>
      </c>
      <c r="B247" s="21" t="s">
        <v>1533</v>
      </c>
      <c r="C247" s="21" t="s">
        <v>1414</v>
      </c>
      <c r="D247" s="21" t="s">
        <v>1233</v>
      </c>
      <c r="E247" s="24">
        <v>83.9</v>
      </c>
      <c r="F247" s="21" t="s">
        <v>1130</v>
      </c>
      <c r="G247" s="25">
        <v>327.96695512820509</v>
      </c>
      <c r="H247" s="25">
        <v>21.624156280423279</v>
      </c>
      <c r="I247" s="25">
        <v>0</v>
      </c>
      <c r="J247" s="26" t="s">
        <v>1637</v>
      </c>
      <c r="K247" s="403">
        <v>26.4067219921026</v>
      </c>
      <c r="L247" s="403">
        <v>26.596663980190399</v>
      </c>
      <c r="M247" s="403">
        <v>26.9470210295393</v>
      </c>
      <c r="N247" s="403">
        <v>27.551264353840899</v>
      </c>
      <c r="O247" s="403">
        <v>28.149888892281499</v>
      </c>
      <c r="P247" s="403">
        <v>28.508053627278301</v>
      </c>
      <c r="Q247" s="403">
        <v>28.6661014799535</v>
      </c>
      <c r="R247" s="403">
        <v>0.57825882446267496</v>
      </c>
      <c r="S247" s="27" t="s">
        <v>1238</v>
      </c>
      <c r="T247" s="28"/>
      <c r="U247" s="28"/>
      <c r="Y247" s="30"/>
      <c r="AC247" s="29"/>
      <c r="AE247" s="29"/>
      <c r="AF247" s="29"/>
      <c r="AG247" s="29"/>
      <c r="AH247" s="29"/>
      <c r="AI247" s="29"/>
    </row>
    <row r="248" spans="1:35" ht="19.95" customHeight="1">
      <c r="A248" s="23" t="s">
        <v>6374</v>
      </c>
      <c r="B248" s="21" t="s">
        <v>1534</v>
      </c>
      <c r="C248" s="21" t="s">
        <v>1223</v>
      </c>
      <c r="D248" s="21" t="s">
        <v>1233</v>
      </c>
      <c r="E248" s="24">
        <v>82.4</v>
      </c>
      <c r="F248" s="21" t="s">
        <v>1130</v>
      </c>
      <c r="G248" s="25">
        <v>328.15181089743589</v>
      </c>
      <c r="H248" s="25">
        <v>21.922026315789473</v>
      </c>
      <c r="I248" s="25">
        <v>0</v>
      </c>
      <c r="J248" s="26" t="s">
        <v>1637</v>
      </c>
      <c r="K248" s="403">
        <v>25.267533996067101</v>
      </c>
      <c r="L248" s="403">
        <v>25.429262000602598</v>
      </c>
      <c r="M248" s="403">
        <v>25.741680207568201</v>
      </c>
      <c r="N248" s="403">
        <v>26.286255354854401</v>
      </c>
      <c r="O248" s="403">
        <v>26.826504132206999</v>
      </c>
      <c r="P248" s="403">
        <v>27.135476161302801</v>
      </c>
      <c r="Q248" s="403">
        <v>27.283865493021199</v>
      </c>
      <c r="R248" s="403">
        <v>0.51897610513245096</v>
      </c>
      <c r="S248" s="27" t="s">
        <v>1238</v>
      </c>
      <c r="T248" s="28"/>
      <c r="U248" s="28"/>
      <c r="Y248" s="30"/>
      <c r="AC248" s="29"/>
      <c r="AE248" s="29"/>
      <c r="AF248" s="29"/>
      <c r="AG248" s="29"/>
      <c r="AH248" s="29"/>
      <c r="AI248" s="29"/>
    </row>
    <row r="249" spans="1:35" ht="19.95" customHeight="1">
      <c r="A249" s="23" t="s">
        <v>6375</v>
      </c>
      <c r="B249" s="21" t="s">
        <v>1535</v>
      </c>
      <c r="C249" s="21" t="s">
        <v>1445</v>
      </c>
      <c r="D249" s="21" t="s">
        <v>1520</v>
      </c>
      <c r="E249" s="24">
        <v>81.599999999999994</v>
      </c>
      <c r="F249" s="21" t="s">
        <v>1130</v>
      </c>
      <c r="G249" s="25">
        <v>328.25040064102564</v>
      </c>
      <c r="H249" s="25">
        <v>20.65909265608466</v>
      </c>
      <c r="I249" s="25">
        <v>0</v>
      </c>
      <c r="J249" s="21" t="s">
        <v>1536</v>
      </c>
      <c r="K249" s="403">
        <v>29.8755842621254</v>
      </c>
      <c r="L249" s="403">
        <v>30.097836638531</v>
      </c>
      <c r="M249" s="403">
        <v>30.5565445995726</v>
      </c>
      <c r="N249" s="403">
        <v>31.339947609035701</v>
      </c>
      <c r="O249" s="403">
        <v>32.122987621861697</v>
      </c>
      <c r="P249" s="403">
        <v>32.567523365019099</v>
      </c>
      <c r="Q249" s="403">
        <v>32.797663615429698</v>
      </c>
      <c r="R249" s="403">
        <v>0.75084115781517102</v>
      </c>
      <c r="S249" s="27" t="s">
        <v>1238</v>
      </c>
      <c r="T249" s="28"/>
      <c r="U249" s="28"/>
      <c r="Y249" s="30"/>
      <c r="AC249" s="29"/>
      <c r="AE249" s="29"/>
      <c r="AF249" s="29"/>
      <c r="AG249" s="29"/>
      <c r="AH249" s="29"/>
      <c r="AI249" s="29"/>
    </row>
    <row r="250" spans="1:35" ht="19.95" customHeight="1">
      <c r="A250" s="23" t="s">
        <v>6376</v>
      </c>
      <c r="B250" s="21" t="s">
        <v>1537</v>
      </c>
      <c r="C250" s="21" t="s">
        <v>1223</v>
      </c>
      <c r="D250" s="21" t="s">
        <v>1233</v>
      </c>
      <c r="E250" s="24">
        <v>79.8</v>
      </c>
      <c r="F250" s="21" t="s">
        <v>1130</v>
      </c>
      <c r="G250" s="25">
        <v>328.47222756410252</v>
      </c>
      <c r="H250" s="25">
        <v>22.034776769841272</v>
      </c>
      <c r="I250" s="25">
        <v>0</v>
      </c>
      <c r="J250" s="21" t="s">
        <v>1536</v>
      </c>
      <c r="K250" s="403">
        <v>24.903815413657199</v>
      </c>
      <c r="L250" s="403">
        <v>25.054414952291602</v>
      </c>
      <c r="M250" s="403">
        <v>25.351723952222599</v>
      </c>
      <c r="N250" s="403">
        <v>25.866963434521001</v>
      </c>
      <c r="O250" s="403">
        <v>26.380415801796701</v>
      </c>
      <c r="P250" s="403">
        <v>26.6855742555551</v>
      </c>
      <c r="Q250" s="403">
        <v>26.839067562868198</v>
      </c>
      <c r="R250" s="403">
        <v>0.49672366575882299</v>
      </c>
      <c r="S250" s="27" t="s">
        <v>1435</v>
      </c>
      <c r="T250" s="28"/>
      <c r="U250" s="28"/>
      <c r="Y250" s="30"/>
      <c r="AC250" s="29"/>
      <c r="AE250" s="29"/>
      <c r="AF250" s="29"/>
      <c r="AG250" s="29"/>
      <c r="AH250" s="29"/>
      <c r="AI250" s="29"/>
    </row>
    <row r="251" spans="1:35" ht="19.95" customHeight="1">
      <c r="A251" s="23" t="s">
        <v>6377</v>
      </c>
      <c r="B251" s="21" t="s">
        <v>1538</v>
      </c>
      <c r="C251" s="21" t="s">
        <v>1419</v>
      </c>
      <c r="D251" s="21" t="s">
        <v>1453</v>
      </c>
      <c r="E251" s="24">
        <v>78.900000000000006</v>
      </c>
      <c r="F251" s="21" t="s">
        <v>1130</v>
      </c>
      <c r="G251" s="25">
        <v>328.583141025641</v>
      </c>
      <c r="H251" s="25">
        <v>22.286477325396827</v>
      </c>
      <c r="I251" s="25">
        <v>0</v>
      </c>
      <c r="J251" s="21" t="s">
        <v>1214</v>
      </c>
      <c r="K251" s="403">
        <v>23.7198243379313</v>
      </c>
      <c r="L251" s="403">
        <v>23.863201709194499</v>
      </c>
      <c r="M251" s="403">
        <v>24.1369977173152</v>
      </c>
      <c r="N251" s="403">
        <v>24.588700193950501</v>
      </c>
      <c r="O251" s="403">
        <v>25.038799330657501</v>
      </c>
      <c r="P251" s="403">
        <v>25.307666220898501</v>
      </c>
      <c r="Q251" s="403">
        <v>25.4447379106293</v>
      </c>
      <c r="R251" s="403">
        <v>0.43580748304795403</v>
      </c>
      <c r="S251" s="27" t="s">
        <v>1417</v>
      </c>
      <c r="T251" s="28"/>
      <c r="U251" s="28"/>
      <c r="Y251" s="30"/>
      <c r="AC251" s="29"/>
      <c r="AE251" s="29"/>
      <c r="AF251" s="29"/>
      <c r="AG251" s="29"/>
      <c r="AH251" s="29"/>
      <c r="AI251" s="29"/>
    </row>
    <row r="252" spans="1:35" ht="19.95" customHeight="1">
      <c r="A252" s="23" t="s">
        <v>6378</v>
      </c>
      <c r="B252" s="21" t="s">
        <v>1539</v>
      </c>
      <c r="C252" s="21" t="s">
        <v>1223</v>
      </c>
      <c r="D252" s="21" t="s">
        <v>1233</v>
      </c>
      <c r="E252" s="24">
        <v>78</v>
      </c>
      <c r="F252" s="21" t="s">
        <v>1130</v>
      </c>
      <c r="G252" s="25">
        <v>328.69405448717947</v>
      </c>
      <c r="H252" s="25">
        <v>21.886561264822131</v>
      </c>
      <c r="I252" s="25">
        <v>0</v>
      </c>
      <c r="J252" s="21" t="s">
        <v>1536</v>
      </c>
      <c r="K252" s="403">
        <v>25.269227919191199</v>
      </c>
      <c r="L252" s="403">
        <v>25.425854407259099</v>
      </c>
      <c r="M252" s="403">
        <v>25.749227877816502</v>
      </c>
      <c r="N252" s="403">
        <v>26.2811323114157</v>
      </c>
      <c r="O252" s="403">
        <v>26.820119644304199</v>
      </c>
      <c r="P252" s="403">
        <v>27.126029015006601</v>
      </c>
      <c r="Q252" s="403">
        <v>27.302476169874701</v>
      </c>
      <c r="R252" s="403">
        <v>0.51671809614963204</v>
      </c>
      <c r="S252" s="27" t="s">
        <v>1238</v>
      </c>
      <c r="T252" s="28"/>
      <c r="U252" s="28"/>
      <c r="Y252" s="30"/>
      <c r="AC252" s="29"/>
      <c r="AE252" s="29"/>
      <c r="AF252" s="29"/>
      <c r="AG252" s="29"/>
      <c r="AH252" s="29"/>
      <c r="AI252" s="29"/>
    </row>
    <row r="253" spans="1:35" ht="19.95" customHeight="1">
      <c r="A253" s="23" t="s">
        <v>6379</v>
      </c>
      <c r="B253" s="21" t="s">
        <v>1540</v>
      </c>
      <c r="C253" s="21" t="s">
        <v>1423</v>
      </c>
      <c r="D253" s="21" t="s">
        <v>1233</v>
      </c>
      <c r="E253" s="24">
        <v>77.260000000000005</v>
      </c>
      <c r="F253" s="21" t="s">
        <v>1130</v>
      </c>
      <c r="G253" s="25">
        <v>328.78524999999996</v>
      </c>
      <c r="H253" s="25">
        <v>21.790171277997363</v>
      </c>
      <c r="I253" s="25">
        <v>0</v>
      </c>
      <c r="J253" s="21" t="s">
        <v>1694</v>
      </c>
      <c r="K253" s="403">
        <v>25.632349389614099</v>
      </c>
      <c r="L253" s="403">
        <v>25.809823817464601</v>
      </c>
      <c r="M253" s="403">
        <v>26.1352636825535</v>
      </c>
      <c r="N253" s="403">
        <v>26.697083828319599</v>
      </c>
      <c r="O253" s="403">
        <v>27.262215673528601</v>
      </c>
      <c r="P253" s="403">
        <v>27.595753296402101</v>
      </c>
      <c r="Q253" s="403">
        <v>27.7731487626038</v>
      </c>
      <c r="R253" s="403">
        <v>0.54386212929750499</v>
      </c>
      <c r="S253" s="27" t="s">
        <v>1541</v>
      </c>
      <c r="T253" s="28"/>
      <c r="U253" s="28"/>
      <c r="Y253" s="30"/>
      <c r="AC253" s="29"/>
      <c r="AE253" s="29"/>
      <c r="AF253" s="29"/>
      <c r="AG253" s="29"/>
      <c r="AH253" s="29"/>
      <c r="AI253" s="29"/>
    </row>
    <row r="254" spans="1:35" ht="19.95" customHeight="1">
      <c r="A254" s="23" t="s">
        <v>6380</v>
      </c>
      <c r="B254" s="21" t="s">
        <v>1542</v>
      </c>
      <c r="C254" s="21" t="s">
        <v>1445</v>
      </c>
      <c r="D254" s="21" t="s">
        <v>1415</v>
      </c>
      <c r="E254" s="24">
        <v>77.260000000000005</v>
      </c>
      <c r="F254" s="21" t="s">
        <v>1130</v>
      </c>
      <c r="G254" s="25">
        <v>328.78524999999996</v>
      </c>
      <c r="H254" s="25">
        <v>22.082450592885369</v>
      </c>
      <c r="I254" s="25">
        <v>0</v>
      </c>
      <c r="J254" s="26" t="s">
        <v>1637</v>
      </c>
      <c r="K254" s="403">
        <v>24.492710600743202</v>
      </c>
      <c r="L254" s="403">
        <v>24.644485934942999</v>
      </c>
      <c r="M254" s="403">
        <v>24.929873018493002</v>
      </c>
      <c r="N254" s="403">
        <v>25.4332440847624</v>
      </c>
      <c r="O254" s="403">
        <v>25.932953965990301</v>
      </c>
      <c r="P254" s="403">
        <v>26.220408590076602</v>
      </c>
      <c r="Q254" s="403">
        <v>26.379752821996998</v>
      </c>
      <c r="R254" s="403">
        <v>0.48207769772195402</v>
      </c>
      <c r="S254" s="27" t="s">
        <v>1238</v>
      </c>
      <c r="T254" s="28"/>
      <c r="U254" s="28"/>
      <c r="Y254" s="30"/>
      <c r="AC254" s="29"/>
      <c r="AE254" s="29"/>
      <c r="AF254" s="29"/>
      <c r="AG254" s="29"/>
      <c r="AH254" s="29"/>
      <c r="AI254" s="29"/>
    </row>
    <row r="255" spans="1:35" ht="19.95" customHeight="1">
      <c r="A255" s="23" t="s">
        <v>6381</v>
      </c>
      <c r="B255" s="21" t="s">
        <v>1543</v>
      </c>
      <c r="C255" s="21" t="s">
        <v>1419</v>
      </c>
      <c r="D255" s="21" t="s">
        <v>1431</v>
      </c>
      <c r="E255" s="24">
        <v>77.260000000000005</v>
      </c>
      <c r="F255" s="21" t="s">
        <v>1130</v>
      </c>
      <c r="G255" s="25">
        <v>328.78524999999996</v>
      </c>
      <c r="H255" s="25">
        <v>22.060685111989457</v>
      </c>
      <c r="I255" s="25">
        <v>0</v>
      </c>
      <c r="J255" s="26" t="s">
        <v>1695</v>
      </c>
      <c r="K255" s="403">
        <v>24.4729707458539</v>
      </c>
      <c r="L255" s="403">
        <v>24.6384771442473</v>
      </c>
      <c r="M255" s="403">
        <v>24.941401832011</v>
      </c>
      <c r="N255" s="403">
        <v>25.433521440517101</v>
      </c>
      <c r="O255" s="403">
        <v>25.925112670640601</v>
      </c>
      <c r="P255" s="403">
        <v>26.2178314758035</v>
      </c>
      <c r="Q255" s="403">
        <v>26.376897544839601</v>
      </c>
      <c r="R255" s="403">
        <v>0.478465685792684</v>
      </c>
      <c r="S255" s="27" t="s">
        <v>1407</v>
      </c>
      <c r="T255" s="28"/>
      <c r="U255" s="28"/>
      <c r="Y255" s="30"/>
      <c r="AC255" s="29"/>
      <c r="AE255" s="29"/>
      <c r="AF255" s="29"/>
      <c r="AG255" s="29"/>
      <c r="AH255" s="29"/>
      <c r="AI255" s="29"/>
    </row>
    <row r="256" spans="1:35" ht="19.95" customHeight="1">
      <c r="A256" s="23" t="s">
        <v>6382</v>
      </c>
      <c r="B256" s="21" t="s">
        <v>1544</v>
      </c>
      <c r="C256" s="21" t="s">
        <v>1419</v>
      </c>
      <c r="D256" s="21" t="s">
        <v>1233</v>
      </c>
      <c r="E256" s="24">
        <v>76</v>
      </c>
      <c r="F256" s="21" t="s">
        <v>1130</v>
      </c>
      <c r="G256" s="25">
        <v>328.94052884615382</v>
      </c>
      <c r="H256" s="25">
        <v>21.541631578947364</v>
      </c>
      <c r="I256" s="25">
        <v>0</v>
      </c>
      <c r="J256" s="26" t="s">
        <v>1637</v>
      </c>
      <c r="K256" s="403">
        <v>26.788972380741999</v>
      </c>
      <c r="L256" s="403">
        <v>26.969394247230898</v>
      </c>
      <c r="M256" s="403">
        <v>27.344110054552502</v>
      </c>
      <c r="N256" s="403">
        <v>27.9675642942568</v>
      </c>
      <c r="O256" s="403">
        <v>28.5846202519811</v>
      </c>
      <c r="P256" s="403">
        <v>28.9473422843372</v>
      </c>
      <c r="Q256" s="403">
        <v>29.138778720707101</v>
      </c>
      <c r="R256" s="403">
        <v>0.60073072821693596</v>
      </c>
      <c r="S256" s="27" t="s">
        <v>1417</v>
      </c>
      <c r="T256" s="28"/>
      <c r="U256" s="28"/>
      <c r="Y256" s="30"/>
      <c r="AC256" s="29"/>
      <c r="AE256" s="29"/>
      <c r="AF256" s="29"/>
      <c r="AG256" s="29"/>
      <c r="AH256" s="29"/>
      <c r="AI256" s="29"/>
    </row>
    <row r="257" spans="1:35" ht="19.95" customHeight="1">
      <c r="A257" s="23" t="s">
        <v>6383</v>
      </c>
      <c r="B257" s="21" t="s">
        <v>1545</v>
      </c>
      <c r="C257" s="21" t="s">
        <v>1223</v>
      </c>
      <c r="D257" s="21" t="s">
        <v>1233</v>
      </c>
      <c r="E257" s="24">
        <v>75.2</v>
      </c>
      <c r="F257" s="21" t="s">
        <v>1130</v>
      </c>
      <c r="G257" s="25">
        <v>329.03911858974357</v>
      </c>
      <c r="H257" s="25">
        <v>21.547618608465609</v>
      </c>
      <c r="I257" s="25">
        <v>0</v>
      </c>
      <c r="J257" s="26" t="s">
        <v>1696</v>
      </c>
      <c r="K257" s="403">
        <v>26.791048098012698</v>
      </c>
      <c r="L257" s="403">
        <v>26.972283593937501</v>
      </c>
      <c r="M257" s="403">
        <v>27.335792459946202</v>
      </c>
      <c r="N257" s="403">
        <v>27.974031971695599</v>
      </c>
      <c r="O257" s="403">
        <v>28.611386914431002</v>
      </c>
      <c r="P257" s="403">
        <v>28.952209757089602</v>
      </c>
      <c r="Q257" s="403">
        <v>29.118691438615901</v>
      </c>
      <c r="R257" s="403">
        <v>0.60346869516517598</v>
      </c>
      <c r="S257" s="27" t="s">
        <v>1238</v>
      </c>
      <c r="T257" s="28"/>
      <c r="U257" s="28"/>
      <c r="Y257" s="30"/>
      <c r="AC257" s="29"/>
      <c r="AE257" s="29"/>
      <c r="AF257" s="29"/>
      <c r="AG257" s="29"/>
      <c r="AH257" s="29"/>
      <c r="AI257" s="29"/>
    </row>
    <row r="258" spans="1:35" ht="19.95" customHeight="1">
      <c r="A258" s="23" t="s">
        <v>6384</v>
      </c>
      <c r="B258" s="21" t="s">
        <v>1546</v>
      </c>
      <c r="C258" s="21" t="s">
        <v>1223</v>
      </c>
      <c r="D258" s="21" t="s">
        <v>1233</v>
      </c>
      <c r="E258" s="24">
        <v>75.2</v>
      </c>
      <c r="F258" s="21" t="s">
        <v>1130</v>
      </c>
      <c r="G258" s="25">
        <v>329.03911858974357</v>
      </c>
      <c r="H258" s="25">
        <v>21.7368853015873</v>
      </c>
      <c r="I258" s="25">
        <v>0</v>
      </c>
      <c r="J258" s="26" t="s">
        <v>1695</v>
      </c>
      <c r="K258" s="403">
        <v>26.004829660689602</v>
      </c>
      <c r="L258" s="403">
        <v>26.2061237377163</v>
      </c>
      <c r="M258" s="403">
        <v>26.539701636879698</v>
      </c>
      <c r="N258" s="403">
        <v>27.1351132597283</v>
      </c>
      <c r="O258" s="403">
        <v>27.7212250295517</v>
      </c>
      <c r="P258" s="403">
        <v>28.051397769964499</v>
      </c>
      <c r="Q258" s="403">
        <v>28.233910474061599</v>
      </c>
      <c r="R258" s="403">
        <v>0.56559975580936095</v>
      </c>
      <c r="S258" s="27" t="s">
        <v>1238</v>
      </c>
      <c r="T258" s="28"/>
      <c r="U258" s="28"/>
      <c r="Y258" s="30"/>
      <c r="AC258" s="29"/>
      <c r="AE258" s="29"/>
      <c r="AF258" s="29"/>
      <c r="AG258" s="29"/>
      <c r="AH258" s="29"/>
      <c r="AI258" s="29"/>
    </row>
    <row r="259" spans="1:35" ht="19.95" customHeight="1">
      <c r="A259" s="23" t="s">
        <v>6385</v>
      </c>
      <c r="B259" s="21" t="s">
        <v>1547</v>
      </c>
      <c r="C259" s="21" t="s">
        <v>1548</v>
      </c>
      <c r="D259" s="21" t="s">
        <v>1410</v>
      </c>
      <c r="E259" s="24">
        <v>74</v>
      </c>
      <c r="F259" s="21" t="s">
        <v>1130</v>
      </c>
      <c r="G259" s="25">
        <v>329.18700320512818</v>
      </c>
      <c r="H259" s="25">
        <v>21.976738478320147</v>
      </c>
      <c r="I259" s="25">
        <v>0</v>
      </c>
      <c r="J259" s="26" t="s">
        <v>1697</v>
      </c>
      <c r="K259" s="403">
        <v>24.890506965356899</v>
      </c>
      <c r="L259" s="403">
        <v>25.047782384312399</v>
      </c>
      <c r="M259" s="403">
        <v>25.3396853795123</v>
      </c>
      <c r="N259" s="403">
        <v>25.864259530686901</v>
      </c>
      <c r="O259" s="403">
        <v>26.385697944214002</v>
      </c>
      <c r="P259" s="403">
        <v>26.685736340752801</v>
      </c>
      <c r="Q259" s="403">
        <v>26.8375610529556</v>
      </c>
      <c r="R259" s="403">
        <v>0.49799833126206899</v>
      </c>
      <c r="S259" s="27" t="s">
        <v>1238</v>
      </c>
      <c r="T259" s="28"/>
      <c r="U259" s="28"/>
      <c r="Y259" s="30"/>
      <c r="AC259" s="29"/>
      <c r="AE259" s="29"/>
      <c r="AF259" s="29"/>
      <c r="AG259" s="29"/>
      <c r="AH259" s="29"/>
      <c r="AI259" s="29"/>
    </row>
    <row r="260" spans="1:35" ht="19.95" customHeight="1">
      <c r="A260" s="23" t="s">
        <v>6386</v>
      </c>
      <c r="B260" s="21" t="s">
        <v>1549</v>
      </c>
      <c r="C260" s="21" t="s">
        <v>1223</v>
      </c>
      <c r="D260" s="21" t="s">
        <v>1233</v>
      </c>
      <c r="E260" s="24">
        <v>72.8</v>
      </c>
      <c r="F260" s="21" t="s">
        <v>1130</v>
      </c>
      <c r="G260" s="25">
        <v>329.33488782051279</v>
      </c>
      <c r="H260" s="25">
        <v>22.082928824652299</v>
      </c>
      <c r="I260" s="25">
        <v>0</v>
      </c>
      <c r="J260" s="26" t="s">
        <v>1698</v>
      </c>
      <c r="K260" s="403">
        <v>24.492867991125902</v>
      </c>
      <c r="L260" s="403">
        <v>24.6358399881026</v>
      </c>
      <c r="M260" s="403">
        <v>24.941687192198</v>
      </c>
      <c r="N260" s="403">
        <v>25.435831755979901</v>
      </c>
      <c r="O260" s="403">
        <v>25.9341025554086</v>
      </c>
      <c r="P260" s="403">
        <v>26.230850243448899</v>
      </c>
      <c r="Q260" s="403">
        <v>26.380811605183801</v>
      </c>
      <c r="R260" s="403">
        <v>0.48033297805140102</v>
      </c>
      <c r="S260" s="27" t="s">
        <v>1238</v>
      </c>
      <c r="T260" s="28"/>
      <c r="U260" s="28"/>
      <c r="Y260" s="30"/>
      <c r="AC260" s="29"/>
      <c r="AE260" s="29"/>
      <c r="AF260" s="29"/>
      <c r="AG260" s="29"/>
      <c r="AH260" s="29"/>
      <c r="AI260" s="29"/>
    </row>
    <row r="261" spans="1:35" ht="19.95" customHeight="1">
      <c r="A261" s="23" t="s">
        <v>6387</v>
      </c>
      <c r="B261" s="21" t="s">
        <v>1550</v>
      </c>
      <c r="C261" s="21" t="s">
        <v>1480</v>
      </c>
      <c r="D261" s="21" t="s">
        <v>1410</v>
      </c>
      <c r="E261" s="24">
        <v>71.8</v>
      </c>
      <c r="F261" s="21" t="s">
        <v>1130</v>
      </c>
      <c r="G261" s="25">
        <v>329.458125</v>
      </c>
      <c r="H261" s="25">
        <v>21.706435778565588</v>
      </c>
      <c r="I261" s="25">
        <v>0</v>
      </c>
      <c r="J261" s="26" t="s">
        <v>1699</v>
      </c>
      <c r="K261" s="403">
        <v>26.029611862477601</v>
      </c>
      <c r="L261" s="403">
        <v>26.19605158557</v>
      </c>
      <c r="M261" s="403">
        <v>26.546477068390701</v>
      </c>
      <c r="N261" s="403">
        <v>27.125689721693899</v>
      </c>
      <c r="O261" s="403">
        <v>27.711645033329301</v>
      </c>
      <c r="P261" s="403">
        <v>28.0625110043527</v>
      </c>
      <c r="Q261" s="403">
        <v>28.225396445836601</v>
      </c>
      <c r="R261" s="403">
        <v>0.56281279497613501</v>
      </c>
      <c r="S261" s="27" t="s">
        <v>1238</v>
      </c>
      <c r="T261" s="28"/>
      <c r="U261" s="28"/>
      <c r="Y261" s="30"/>
      <c r="AC261" s="29"/>
      <c r="AE261" s="29"/>
      <c r="AF261" s="29"/>
      <c r="AG261" s="29"/>
      <c r="AH261" s="29"/>
      <c r="AI261" s="29"/>
    </row>
    <row r="262" spans="1:35" ht="19.95" customHeight="1">
      <c r="A262" s="23" t="s">
        <v>6388</v>
      </c>
      <c r="B262" s="21" t="s">
        <v>1551</v>
      </c>
      <c r="C262" s="21" t="s">
        <v>1419</v>
      </c>
      <c r="D262" s="21" t="s">
        <v>1492</v>
      </c>
      <c r="E262" s="24">
        <v>70.099999999999994</v>
      </c>
      <c r="F262" s="21" t="s">
        <v>1130</v>
      </c>
      <c r="G262" s="25">
        <v>329.66762820512821</v>
      </c>
      <c r="H262" s="25">
        <v>21.735396782110715</v>
      </c>
      <c r="I262" s="25">
        <v>0</v>
      </c>
      <c r="J262" s="26" t="s">
        <v>1696</v>
      </c>
      <c r="K262" s="403">
        <v>26.045117862279199</v>
      </c>
      <c r="L262" s="403">
        <v>26.2304131440406</v>
      </c>
      <c r="M262" s="403">
        <v>26.5534485333575</v>
      </c>
      <c r="N262" s="403">
        <v>27.135649753014398</v>
      </c>
      <c r="O262" s="403">
        <v>27.7180827536606</v>
      </c>
      <c r="P262" s="403">
        <v>28.055001920955402</v>
      </c>
      <c r="Q262" s="403">
        <v>28.228367249709802</v>
      </c>
      <c r="R262" s="403">
        <v>0.55606683446987304</v>
      </c>
      <c r="S262" s="27" t="s">
        <v>1417</v>
      </c>
      <c r="T262" s="28"/>
      <c r="U262" s="28"/>
      <c r="Y262" s="30"/>
      <c r="AC262" s="29"/>
      <c r="AE262" s="29"/>
      <c r="AF262" s="29"/>
      <c r="AG262" s="29"/>
      <c r="AH262" s="29"/>
      <c r="AI262" s="29"/>
    </row>
    <row r="263" spans="1:35" ht="19.95" customHeight="1">
      <c r="A263" s="23" t="s">
        <v>6389</v>
      </c>
      <c r="B263" s="21" t="s">
        <v>1552</v>
      </c>
      <c r="C263" s="21" t="s">
        <v>1223</v>
      </c>
      <c r="D263" s="21" t="s">
        <v>1410</v>
      </c>
      <c r="E263" s="24">
        <v>69.8</v>
      </c>
      <c r="F263" s="21" t="s">
        <v>1130</v>
      </c>
      <c r="G263" s="25">
        <v>329.70459935897435</v>
      </c>
      <c r="H263" s="25">
        <v>21.66890645586297</v>
      </c>
      <c r="I263" s="25">
        <v>0</v>
      </c>
      <c r="J263" s="21" t="s">
        <v>1214</v>
      </c>
      <c r="K263" s="403">
        <v>26.012178289672601</v>
      </c>
      <c r="L263" s="403">
        <v>26.191746923243699</v>
      </c>
      <c r="M263" s="403">
        <v>26.534284590903301</v>
      </c>
      <c r="N263" s="403">
        <v>27.116859984619801</v>
      </c>
      <c r="O263" s="403">
        <v>27.7022431699198</v>
      </c>
      <c r="P263" s="403">
        <v>28.042314719097099</v>
      </c>
      <c r="Q263" s="403">
        <v>28.218650608875201</v>
      </c>
      <c r="R263" s="403">
        <v>0.56373362263139304</v>
      </c>
      <c r="S263" s="27" t="s">
        <v>1238</v>
      </c>
      <c r="T263" s="28"/>
      <c r="U263" s="28"/>
      <c r="Y263" s="30"/>
      <c r="AC263" s="29"/>
      <c r="AE263" s="29"/>
      <c r="AF263" s="29"/>
      <c r="AG263" s="29"/>
      <c r="AH263" s="29"/>
      <c r="AI263" s="29"/>
    </row>
    <row r="264" spans="1:35" ht="19.95" customHeight="1">
      <c r="A264" s="23" t="s">
        <v>6390</v>
      </c>
      <c r="B264" s="21" t="s">
        <v>1553</v>
      </c>
      <c r="C264" s="21" t="s">
        <v>1423</v>
      </c>
      <c r="D264" s="21" t="s">
        <v>1410</v>
      </c>
      <c r="E264" s="24">
        <v>69.8</v>
      </c>
      <c r="F264" s="21" t="s">
        <v>1130</v>
      </c>
      <c r="G264" s="25">
        <v>329.70459935897435</v>
      </c>
      <c r="H264" s="25">
        <v>21.865480043149955</v>
      </c>
      <c r="I264" s="25">
        <v>0</v>
      </c>
      <c r="J264" s="26" t="s">
        <v>1637</v>
      </c>
      <c r="K264" s="403">
        <v>25.2540762350792</v>
      </c>
      <c r="L264" s="403">
        <v>25.434052735646301</v>
      </c>
      <c r="M264" s="403">
        <v>25.731169557598601</v>
      </c>
      <c r="N264" s="403">
        <v>26.277368157668999</v>
      </c>
      <c r="O264" s="403">
        <v>26.818837915678099</v>
      </c>
      <c r="P264" s="403">
        <v>27.134041069090301</v>
      </c>
      <c r="Q264" s="403">
        <v>27.295162844999702</v>
      </c>
      <c r="R264" s="403">
        <v>0.51955308233386599</v>
      </c>
      <c r="S264" s="27" t="s">
        <v>1238</v>
      </c>
      <c r="T264" s="28"/>
      <c r="U264" s="28"/>
      <c r="Y264" s="30"/>
      <c r="AC264" s="29"/>
      <c r="AE264" s="29"/>
      <c r="AF264" s="29"/>
      <c r="AG264" s="29"/>
      <c r="AH264" s="29"/>
      <c r="AI264" s="29"/>
    </row>
    <row r="265" spans="1:35" ht="19.95" customHeight="1">
      <c r="A265" s="23" t="s">
        <v>6391</v>
      </c>
      <c r="B265" s="21" t="s">
        <v>1554</v>
      </c>
      <c r="C265" s="21" t="s">
        <v>1423</v>
      </c>
      <c r="D265" s="21" t="s">
        <v>1233</v>
      </c>
      <c r="E265" s="24">
        <v>66.5</v>
      </c>
      <c r="F265" s="21" t="s">
        <v>1130</v>
      </c>
      <c r="G265" s="25">
        <v>330.11128205128205</v>
      </c>
      <c r="H265" s="25">
        <v>22.269633225458474</v>
      </c>
      <c r="I265" s="25">
        <v>0</v>
      </c>
      <c r="J265" s="26" t="s">
        <v>1688</v>
      </c>
      <c r="K265" s="403">
        <v>23.732709999671901</v>
      </c>
      <c r="L265" s="403">
        <v>23.868397508229901</v>
      </c>
      <c r="M265" s="403">
        <v>24.128791602302201</v>
      </c>
      <c r="N265" s="403">
        <v>24.593607650266001</v>
      </c>
      <c r="O265" s="403">
        <v>25.058471626512901</v>
      </c>
      <c r="P265" s="403">
        <v>25.324217919392002</v>
      </c>
      <c r="Q265" s="403">
        <v>25.466696780527901</v>
      </c>
      <c r="R265" s="403">
        <v>0.44367373993633902</v>
      </c>
      <c r="S265" s="27" t="s">
        <v>1465</v>
      </c>
      <c r="T265" s="28"/>
      <c r="U265" s="28"/>
      <c r="Y265" s="30"/>
      <c r="AC265" s="29"/>
      <c r="AE265" s="29"/>
      <c r="AF265" s="29"/>
      <c r="AG265" s="29"/>
      <c r="AH265" s="29"/>
      <c r="AI265" s="29"/>
    </row>
    <row r="266" spans="1:35" ht="19.95" customHeight="1">
      <c r="A266" s="23" t="s">
        <v>6392</v>
      </c>
      <c r="B266" s="21" t="s">
        <v>1554</v>
      </c>
      <c r="C266" s="21" t="s">
        <v>1223</v>
      </c>
      <c r="D266" s="21" t="s">
        <v>1520</v>
      </c>
      <c r="E266" s="24">
        <v>66.5</v>
      </c>
      <c r="F266" s="21" t="s">
        <v>1130</v>
      </c>
      <c r="G266" s="25">
        <v>330.11128205128205</v>
      </c>
      <c r="H266" s="25">
        <v>22.514670981661283</v>
      </c>
      <c r="I266" s="25">
        <v>0</v>
      </c>
      <c r="J266" s="26" t="s">
        <v>1688</v>
      </c>
      <c r="K266" s="403">
        <v>22.977831249504099</v>
      </c>
      <c r="L266" s="403">
        <v>23.104928085539001</v>
      </c>
      <c r="M266" s="403">
        <v>23.3529403482387</v>
      </c>
      <c r="N266" s="403">
        <v>23.749143169890498</v>
      </c>
      <c r="O266" s="403">
        <v>24.147604498344901</v>
      </c>
      <c r="P266" s="403">
        <v>24.390637967223199</v>
      </c>
      <c r="Q266" s="403">
        <v>24.523767959742099</v>
      </c>
      <c r="R266" s="403">
        <v>0.39051512460674898</v>
      </c>
      <c r="S266" s="27" t="s">
        <v>1238</v>
      </c>
      <c r="T266" s="28"/>
      <c r="U266" s="28"/>
      <c r="Y266" s="30"/>
      <c r="AC266" s="29"/>
      <c r="AE266" s="29"/>
      <c r="AF266" s="29"/>
      <c r="AG266" s="29"/>
      <c r="AH266" s="29"/>
      <c r="AI266" s="29"/>
    </row>
    <row r="267" spans="1:35" ht="19.95" customHeight="1">
      <c r="A267" s="23" t="s">
        <v>6393</v>
      </c>
      <c r="B267" s="21" t="s">
        <v>1555</v>
      </c>
      <c r="C267" s="21" t="s">
        <v>1445</v>
      </c>
      <c r="D267" s="21" t="s">
        <v>1453</v>
      </c>
      <c r="E267" s="24">
        <v>66</v>
      </c>
      <c r="F267" s="21" t="s">
        <v>1130</v>
      </c>
      <c r="G267" s="25">
        <v>330.17290064102559</v>
      </c>
      <c r="H267" s="25">
        <v>21.715796519410983</v>
      </c>
      <c r="I267" s="25">
        <v>0</v>
      </c>
      <c r="J267" s="21" t="s">
        <v>1214</v>
      </c>
      <c r="K267" s="403">
        <v>26.0374191650175</v>
      </c>
      <c r="L267" s="403">
        <v>26.209833625529299</v>
      </c>
      <c r="M267" s="403">
        <v>26.5314590342057</v>
      </c>
      <c r="N267" s="403">
        <v>27.122774050424798</v>
      </c>
      <c r="O267" s="403">
        <v>27.699021500565799</v>
      </c>
      <c r="P267" s="403">
        <v>28.0503115902102</v>
      </c>
      <c r="Q267" s="403">
        <v>28.213106385129901</v>
      </c>
      <c r="R267" s="403">
        <v>0.56059720917253597</v>
      </c>
      <c r="S267" s="27" t="s">
        <v>1238</v>
      </c>
      <c r="T267" s="28"/>
      <c r="U267" s="28"/>
      <c r="Y267" s="30"/>
      <c r="AC267" s="29"/>
      <c r="AE267" s="29"/>
      <c r="AF267" s="29"/>
      <c r="AG267" s="29"/>
      <c r="AH267" s="29"/>
      <c r="AI267" s="29"/>
    </row>
    <row r="268" spans="1:35" ht="19.95" customHeight="1">
      <c r="A268" s="23" t="s">
        <v>6394</v>
      </c>
      <c r="B268" s="21" t="s">
        <v>1556</v>
      </c>
      <c r="C268" s="21" t="s">
        <v>1223</v>
      </c>
      <c r="D268" s="21" t="s">
        <v>1410</v>
      </c>
      <c r="E268" s="24">
        <v>65.8</v>
      </c>
      <c r="F268" s="21" t="s">
        <v>1130</v>
      </c>
      <c r="G268" s="25">
        <v>330.19754807692306</v>
      </c>
      <c r="H268" s="25">
        <v>21.649083063646174</v>
      </c>
      <c r="I268" s="25">
        <v>0</v>
      </c>
      <c r="J268" s="26" t="s">
        <v>1684</v>
      </c>
      <c r="K268" s="403">
        <v>26.427685902302802</v>
      </c>
      <c r="L268" s="403">
        <v>26.596680512483399</v>
      </c>
      <c r="M268" s="403">
        <v>26.951157265619099</v>
      </c>
      <c r="N268" s="403">
        <v>27.5539861573175</v>
      </c>
      <c r="O268" s="403">
        <v>28.157591982004099</v>
      </c>
      <c r="P268" s="403">
        <v>28.5062349083206</v>
      </c>
      <c r="Q268" s="403">
        <v>28.697555064299799</v>
      </c>
      <c r="R268" s="403">
        <v>0.58371570892963698</v>
      </c>
      <c r="S268" s="27" t="s">
        <v>1238</v>
      </c>
      <c r="T268" s="28"/>
      <c r="U268" s="28"/>
      <c r="Y268" s="30"/>
      <c r="AC268" s="29"/>
      <c r="AE268" s="29"/>
      <c r="AF268" s="29"/>
      <c r="AG268" s="29"/>
      <c r="AH268" s="29"/>
      <c r="AI268" s="29"/>
    </row>
    <row r="269" spans="1:35" ht="19.95" customHeight="1">
      <c r="A269" s="23" t="s">
        <v>6395</v>
      </c>
      <c r="B269" s="21" t="s">
        <v>1557</v>
      </c>
      <c r="C269" s="21" t="s">
        <v>1423</v>
      </c>
      <c r="D269" s="21" t="s">
        <v>1233</v>
      </c>
      <c r="E269" s="24">
        <v>65.5</v>
      </c>
      <c r="F269" s="21" t="s">
        <v>1130</v>
      </c>
      <c r="G269" s="25">
        <v>330.23451923076919</v>
      </c>
      <c r="H269" s="25">
        <v>22.005501618122981</v>
      </c>
      <c r="I269" s="25">
        <v>0</v>
      </c>
      <c r="J269" s="26" t="s">
        <v>1684</v>
      </c>
      <c r="K269" s="403">
        <v>24.8752379948696</v>
      </c>
      <c r="L269" s="403">
        <v>25.033830300856899</v>
      </c>
      <c r="M269" s="403">
        <v>25.338806766903499</v>
      </c>
      <c r="N269" s="403">
        <v>25.857684632355799</v>
      </c>
      <c r="O269" s="403">
        <v>26.371345428776799</v>
      </c>
      <c r="P269" s="403">
        <v>26.685260566878299</v>
      </c>
      <c r="Q269" s="403">
        <v>26.8483988934805</v>
      </c>
      <c r="R269" s="403">
        <v>0.50094746549589098</v>
      </c>
      <c r="S269" s="27" t="s">
        <v>1238</v>
      </c>
      <c r="T269" s="28"/>
      <c r="U269" s="28"/>
      <c r="Y269" s="30"/>
      <c r="AC269" s="29"/>
      <c r="AE269" s="29"/>
      <c r="AF269" s="29"/>
      <c r="AG269" s="29"/>
      <c r="AH269" s="29"/>
      <c r="AI269" s="29"/>
    </row>
    <row r="270" spans="1:35" ht="19.95" customHeight="1">
      <c r="A270" s="23" t="s">
        <v>6396</v>
      </c>
      <c r="B270" s="21" t="s">
        <v>1558</v>
      </c>
      <c r="C270" s="21" t="s">
        <v>1223</v>
      </c>
      <c r="D270" s="21" t="s">
        <v>1410</v>
      </c>
      <c r="E270" s="24">
        <v>65.3</v>
      </c>
      <c r="F270" s="21" t="s">
        <v>1130</v>
      </c>
      <c r="G270" s="25">
        <v>330.25916666666666</v>
      </c>
      <c r="H270" s="25">
        <v>22.196666666666669</v>
      </c>
      <c r="I270" s="25">
        <v>0</v>
      </c>
      <c r="J270" s="21" t="s">
        <v>1387</v>
      </c>
      <c r="K270" s="403">
        <v>24.1107304995699</v>
      </c>
      <c r="L270" s="403">
        <v>24.26178407511</v>
      </c>
      <c r="M270" s="403">
        <v>24.536900402930801</v>
      </c>
      <c r="N270" s="403">
        <v>25.016290338182401</v>
      </c>
      <c r="O270" s="403">
        <v>25.492332840604099</v>
      </c>
      <c r="P270" s="403">
        <v>25.762851200215799</v>
      </c>
      <c r="Q270" s="403">
        <v>25.9058593204532</v>
      </c>
      <c r="R270" s="403">
        <v>0.45867152884102902</v>
      </c>
      <c r="S270" s="27" t="s">
        <v>1238</v>
      </c>
      <c r="T270" s="28"/>
      <c r="U270" s="28"/>
      <c r="Y270" s="30"/>
      <c r="AC270" s="29"/>
      <c r="AE270" s="29"/>
      <c r="AF270" s="29"/>
      <c r="AG270" s="29"/>
      <c r="AH270" s="29"/>
      <c r="AI270" s="29"/>
    </row>
    <row r="271" spans="1:35" ht="19.95" customHeight="1">
      <c r="A271" s="23" t="s">
        <v>6397</v>
      </c>
      <c r="B271" s="21" t="s">
        <v>1559</v>
      </c>
      <c r="C271" s="21" t="s">
        <v>1223</v>
      </c>
      <c r="D271" s="21" t="s">
        <v>1410</v>
      </c>
      <c r="E271" s="24">
        <v>63.7</v>
      </c>
      <c r="F271" s="21" t="s">
        <v>1130</v>
      </c>
      <c r="G271" s="25">
        <v>330.45634615384614</v>
      </c>
      <c r="H271" s="25">
        <v>22.855</v>
      </c>
      <c r="I271" s="25">
        <v>0</v>
      </c>
      <c r="J271" s="21" t="s">
        <v>1387</v>
      </c>
      <c r="K271" s="403">
        <v>21.450053837993899</v>
      </c>
      <c r="L271" s="403">
        <v>21.555464559034199</v>
      </c>
      <c r="M271" s="403">
        <v>21.742789462108501</v>
      </c>
      <c r="N271" s="403">
        <v>22.064139858345399</v>
      </c>
      <c r="O271" s="403">
        <v>22.388134847033701</v>
      </c>
      <c r="P271" s="403">
        <v>22.5836442154454</v>
      </c>
      <c r="Q271" s="403">
        <v>22.690335722349101</v>
      </c>
      <c r="R271" s="403">
        <v>0.31331360821159898</v>
      </c>
      <c r="S271" s="27" t="s">
        <v>1238</v>
      </c>
      <c r="T271" s="28"/>
      <c r="U271" s="28"/>
      <c r="Y271" s="30"/>
      <c r="AC271" s="29"/>
      <c r="AE271" s="29"/>
      <c r="AF271" s="29"/>
      <c r="AG271" s="29"/>
      <c r="AH271" s="29"/>
      <c r="AI271" s="29"/>
    </row>
    <row r="272" spans="1:35" ht="19.95" customHeight="1">
      <c r="A272" s="23" t="s">
        <v>6398</v>
      </c>
      <c r="B272" s="21" t="s">
        <v>1560</v>
      </c>
      <c r="C272" s="21" t="s">
        <v>1223</v>
      </c>
      <c r="D272" s="21" t="s">
        <v>1453</v>
      </c>
      <c r="E272" s="24">
        <v>63.6</v>
      </c>
      <c r="F272" s="21" t="s">
        <v>1130</v>
      </c>
      <c r="G272" s="25">
        <v>330.46866987179487</v>
      </c>
      <c r="H272" s="25">
        <v>21.532928802589005</v>
      </c>
      <c r="I272" s="25">
        <v>0</v>
      </c>
      <c r="J272" s="26" t="s">
        <v>1687</v>
      </c>
      <c r="K272" s="403">
        <v>26.801851214075199</v>
      </c>
      <c r="L272" s="403">
        <v>26.9965706776314</v>
      </c>
      <c r="M272" s="403">
        <v>27.366686829602799</v>
      </c>
      <c r="N272" s="403">
        <v>27.985193435242099</v>
      </c>
      <c r="O272" s="403">
        <v>28.604523184303901</v>
      </c>
      <c r="P272" s="403">
        <v>28.975536894860699</v>
      </c>
      <c r="Q272" s="403">
        <v>29.1481926273648</v>
      </c>
      <c r="R272" s="403">
        <v>0.59889520269482799</v>
      </c>
      <c r="S272" s="27" t="s">
        <v>1435</v>
      </c>
      <c r="T272" s="28"/>
      <c r="U272" s="28"/>
      <c r="Y272" s="30"/>
      <c r="AC272" s="29"/>
      <c r="AE272" s="29"/>
      <c r="AF272" s="29"/>
      <c r="AG272" s="29"/>
      <c r="AH272" s="29"/>
      <c r="AI272" s="29"/>
    </row>
    <row r="273" spans="1:35" ht="19.95" customHeight="1">
      <c r="A273" s="23" t="s">
        <v>6399</v>
      </c>
      <c r="B273" s="21" t="s">
        <v>1561</v>
      </c>
      <c r="C273" s="21" t="s">
        <v>1202</v>
      </c>
      <c r="D273" s="21" t="s">
        <v>1415</v>
      </c>
      <c r="E273" s="24">
        <v>63.6</v>
      </c>
      <c r="F273" s="21" t="s">
        <v>1130</v>
      </c>
      <c r="G273" s="25">
        <v>330.46866987179487</v>
      </c>
      <c r="H273" s="25">
        <v>21.740421607378124</v>
      </c>
      <c r="I273" s="25">
        <v>0</v>
      </c>
      <c r="J273" s="26" t="s">
        <v>1688</v>
      </c>
      <c r="K273" s="403">
        <v>26.034652823763999</v>
      </c>
      <c r="L273" s="403">
        <v>26.2120192701775</v>
      </c>
      <c r="M273" s="403">
        <v>26.547698832296799</v>
      </c>
      <c r="N273" s="403">
        <v>27.1228926340446</v>
      </c>
      <c r="O273" s="403">
        <v>27.702737650841801</v>
      </c>
      <c r="P273" s="403">
        <v>28.045991913773001</v>
      </c>
      <c r="Q273" s="403">
        <v>28.228028647261901</v>
      </c>
      <c r="R273" s="403">
        <v>0.55736875270894104</v>
      </c>
      <c r="S273" s="27" t="s">
        <v>1238</v>
      </c>
      <c r="T273" s="28"/>
      <c r="U273" s="28"/>
      <c r="Y273" s="30"/>
      <c r="AC273" s="29"/>
      <c r="AE273" s="29"/>
      <c r="AF273" s="29"/>
      <c r="AG273" s="29"/>
      <c r="AH273" s="29"/>
      <c r="AI273" s="29"/>
    </row>
    <row r="274" spans="1:35" ht="19.95" customHeight="1">
      <c r="A274" s="23" t="s">
        <v>6400</v>
      </c>
      <c r="B274" s="21" t="s">
        <v>1562</v>
      </c>
      <c r="C274" s="21" t="s">
        <v>1223</v>
      </c>
      <c r="D274" s="21" t="s">
        <v>1233</v>
      </c>
      <c r="E274" s="24">
        <v>63.45</v>
      </c>
      <c r="F274" s="21" t="s">
        <v>1130</v>
      </c>
      <c r="G274" s="25">
        <v>330.48715544871794</v>
      </c>
      <c r="H274" s="25">
        <v>22.65666666666667</v>
      </c>
      <c r="I274" s="25">
        <v>0</v>
      </c>
      <c r="J274" s="21" t="s">
        <v>1387</v>
      </c>
      <c r="K274" s="403">
        <v>22.205912186515299</v>
      </c>
      <c r="L274" s="403">
        <v>22.3216482643682</v>
      </c>
      <c r="M274" s="403">
        <v>22.5338474774966</v>
      </c>
      <c r="N274" s="403">
        <v>22.906067031456701</v>
      </c>
      <c r="O274" s="403">
        <v>23.2756838972171</v>
      </c>
      <c r="P274" s="403">
        <v>23.494997804932801</v>
      </c>
      <c r="Q274" s="403">
        <v>23.606488661950799</v>
      </c>
      <c r="R274" s="403">
        <v>0.35830981800099898</v>
      </c>
      <c r="S274" s="27" t="s">
        <v>1238</v>
      </c>
      <c r="T274" s="28"/>
      <c r="U274" s="28"/>
      <c r="Y274" s="30"/>
      <c r="AC274" s="29"/>
      <c r="AE274" s="29"/>
      <c r="AF274" s="29"/>
      <c r="AG274" s="29"/>
      <c r="AH274" s="29"/>
      <c r="AI274" s="29"/>
    </row>
    <row r="275" spans="1:35" ht="19.95" customHeight="1">
      <c r="A275" s="23" t="s">
        <v>6401</v>
      </c>
      <c r="B275" s="21" t="s">
        <v>1563</v>
      </c>
      <c r="C275" s="21" t="s">
        <v>1405</v>
      </c>
      <c r="D275" s="21" t="s">
        <v>1233</v>
      </c>
      <c r="E275" s="24">
        <v>63.15</v>
      </c>
      <c r="F275" s="21" t="s">
        <v>1130</v>
      </c>
      <c r="G275" s="25">
        <v>330.52412660256408</v>
      </c>
      <c r="H275" s="25">
        <v>22.310000000000002</v>
      </c>
      <c r="I275" s="25">
        <v>0</v>
      </c>
      <c r="J275" s="21" t="s">
        <v>1214</v>
      </c>
      <c r="K275" s="403">
        <v>23.7183295390737</v>
      </c>
      <c r="L275" s="403">
        <v>23.8671852780171</v>
      </c>
      <c r="M275" s="403">
        <v>24.1412217574916</v>
      </c>
      <c r="N275" s="403">
        <v>24.5943757730576</v>
      </c>
      <c r="O275" s="403">
        <v>25.047164146559101</v>
      </c>
      <c r="P275" s="403">
        <v>25.316751978004302</v>
      </c>
      <c r="Q275" s="403">
        <v>25.4448547182247</v>
      </c>
      <c r="R275" s="403">
        <v>0.43998651481110901</v>
      </c>
      <c r="S275" s="27" t="s">
        <v>1435</v>
      </c>
      <c r="T275" s="28"/>
      <c r="U275" s="28"/>
      <c r="Y275" s="30"/>
      <c r="AC275" s="29"/>
      <c r="AE275" s="29"/>
      <c r="AF275" s="29"/>
      <c r="AG275" s="29"/>
      <c r="AH275" s="29"/>
      <c r="AI275" s="29"/>
    </row>
    <row r="276" spans="1:35" ht="19.95" customHeight="1">
      <c r="A276" s="23" t="s">
        <v>6402</v>
      </c>
      <c r="B276" s="21" t="s">
        <v>1564</v>
      </c>
      <c r="C276" s="21" t="s">
        <v>1223</v>
      </c>
      <c r="D276" s="21" t="s">
        <v>1233</v>
      </c>
      <c r="E276" s="24">
        <v>62.5</v>
      </c>
      <c r="F276" s="21" t="s">
        <v>1130</v>
      </c>
      <c r="G276" s="25">
        <v>330.60423076923075</v>
      </c>
      <c r="H276" s="25">
        <v>21.836666666666666</v>
      </c>
      <c r="I276" s="25">
        <v>0</v>
      </c>
      <c r="J276" s="21" t="s">
        <v>1214</v>
      </c>
      <c r="K276" s="403">
        <v>25.644032520350201</v>
      </c>
      <c r="L276" s="403">
        <v>25.8237361881765</v>
      </c>
      <c r="M276" s="403">
        <v>26.147178137325199</v>
      </c>
      <c r="N276" s="403">
        <v>26.710733241613799</v>
      </c>
      <c r="O276" s="403">
        <v>27.2646593487354</v>
      </c>
      <c r="P276" s="403">
        <v>27.610103073594601</v>
      </c>
      <c r="Q276" s="403">
        <v>27.754155496565101</v>
      </c>
      <c r="R276" s="403">
        <v>0.54147477310631198</v>
      </c>
      <c r="S276" s="27" t="s">
        <v>1238</v>
      </c>
      <c r="T276" s="28"/>
      <c r="U276" s="28"/>
      <c r="Y276" s="30"/>
      <c r="AC276" s="29"/>
      <c r="AE276" s="29"/>
      <c r="AF276" s="29"/>
      <c r="AG276" s="29"/>
      <c r="AH276" s="29"/>
      <c r="AI276" s="29"/>
    </row>
    <row r="277" spans="1:35" ht="19.95" customHeight="1">
      <c r="A277" s="23" t="s">
        <v>6403</v>
      </c>
      <c r="B277" s="21" t="s">
        <v>1565</v>
      </c>
      <c r="C277" s="21" t="s">
        <v>1223</v>
      </c>
      <c r="D277" s="21" t="s">
        <v>1453</v>
      </c>
      <c r="E277" s="24">
        <v>61.4</v>
      </c>
      <c r="F277" s="21" t="s">
        <v>1130</v>
      </c>
      <c r="G277" s="25">
        <v>330.73979166666663</v>
      </c>
      <c r="H277" s="25">
        <v>23.316666666666666</v>
      </c>
      <c r="I277" s="25">
        <v>0</v>
      </c>
      <c r="J277" s="21" t="s">
        <v>1214</v>
      </c>
      <c r="K277" s="403">
        <v>19.9050648708022</v>
      </c>
      <c r="L277" s="403">
        <v>19.981962638433401</v>
      </c>
      <c r="M277" s="403">
        <v>20.122813394257001</v>
      </c>
      <c r="N277" s="403">
        <v>20.369830603659501</v>
      </c>
      <c r="O277" s="403">
        <v>20.614483090262699</v>
      </c>
      <c r="P277" s="403">
        <v>20.7717328754329</v>
      </c>
      <c r="Q277" s="403">
        <v>20.844878059914699</v>
      </c>
      <c r="R277" s="403">
        <v>0.23893746313091699</v>
      </c>
      <c r="S277" s="27" t="s">
        <v>1435</v>
      </c>
      <c r="T277" s="28"/>
      <c r="U277" s="28"/>
      <c r="Y277" s="30"/>
      <c r="AC277" s="29"/>
      <c r="AE277" s="29"/>
      <c r="AF277" s="29"/>
      <c r="AG277" s="29"/>
      <c r="AH277" s="29"/>
      <c r="AI277" s="29"/>
    </row>
    <row r="278" spans="1:35" ht="19.95" customHeight="1">
      <c r="A278" s="23" t="s">
        <v>6404</v>
      </c>
      <c r="B278" s="21" t="s">
        <v>1566</v>
      </c>
      <c r="C278" s="21" t="s">
        <v>1548</v>
      </c>
      <c r="D278" s="21" t="s">
        <v>1233</v>
      </c>
      <c r="E278" s="24">
        <v>61.4</v>
      </c>
      <c r="F278" s="21" t="s">
        <v>1130</v>
      </c>
      <c r="G278" s="25">
        <v>330.73979166666663</v>
      </c>
      <c r="H278" s="25">
        <v>22.09333333333333</v>
      </c>
      <c r="I278" s="25">
        <v>0</v>
      </c>
      <c r="J278" s="26" t="s">
        <v>1637</v>
      </c>
      <c r="K278" s="403">
        <v>24.488776799865299</v>
      </c>
      <c r="L278" s="403">
        <v>24.6442933422869</v>
      </c>
      <c r="M278" s="403">
        <v>24.948196593042301</v>
      </c>
      <c r="N278" s="403">
        <v>25.4404130959607</v>
      </c>
      <c r="O278" s="403">
        <v>25.9412445069106</v>
      </c>
      <c r="P278" s="403">
        <v>26.2237091227889</v>
      </c>
      <c r="Q278" s="403">
        <v>26.372854424851798</v>
      </c>
      <c r="R278" s="403">
        <v>0.47875542378192298</v>
      </c>
      <c r="S278" s="27" t="s">
        <v>1435</v>
      </c>
      <c r="T278" s="28"/>
      <c r="U278" s="28"/>
      <c r="Y278" s="30"/>
      <c r="AC278" s="29"/>
      <c r="AE278" s="29"/>
      <c r="AF278" s="29"/>
      <c r="AG278" s="29"/>
      <c r="AH278" s="29"/>
      <c r="AI278" s="29"/>
    </row>
    <row r="279" spans="1:35" ht="19.95" customHeight="1">
      <c r="A279" s="23" t="s">
        <v>6405</v>
      </c>
      <c r="B279" s="21" t="s">
        <v>1567</v>
      </c>
      <c r="C279" s="21" t="s">
        <v>1223</v>
      </c>
      <c r="D279" s="21" t="s">
        <v>1520</v>
      </c>
      <c r="E279" s="24">
        <v>61.3</v>
      </c>
      <c r="F279" s="21" t="s">
        <v>1130</v>
      </c>
      <c r="G279" s="25">
        <v>330.75211538461537</v>
      </c>
      <c r="H279" s="25">
        <v>22.38315789473684</v>
      </c>
      <c r="I279" s="25">
        <v>0</v>
      </c>
      <c r="J279" s="26" t="s">
        <v>1637</v>
      </c>
      <c r="K279" s="403">
        <v>23.352120213081299</v>
      </c>
      <c r="L279" s="403">
        <v>23.475061591566298</v>
      </c>
      <c r="M279" s="403">
        <v>23.733118933110799</v>
      </c>
      <c r="N279" s="403">
        <v>24.1672219848002</v>
      </c>
      <c r="O279" s="403">
        <v>24.605286100302401</v>
      </c>
      <c r="P279" s="403">
        <v>24.853115849102</v>
      </c>
      <c r="Q279" s="403">
        <v>24.971710919615099</v>
      </c>
      <c r="R279" s="403">
        <v>0.41890946665455098</v>
      </c>
      <c r="S279" s="27" t="s">
        <v>1238</v>
      </c>
      <c r="T279" s="28"/>
      <c r="U279" s="28"/>
      <c r="Y279" s="30"/>
      <c r="AC279" s="29"/>
      <c r="AE279" s="29"/>
      <c r="AF279" s="29"/>
      <c r="AG279" s="29"/>
      <c r="AH279" s="29"/>
      <c r="AI279" s="29"/>
    </row>
    <row r="280" spans="1:35" ht="19.95" customHeight="1">
      <c r="A280" s="23" t="s">
        <v>6406</v>
      </c>
      <c r="B280" s="21" t="s">
        <v>1568</v>
      </c>
      <c r="C280" s="21" t="s">
        <v>1423</v>
      </c>
      <c r="D280" s="21" t="s">
        <v>1410</v>
      </c>
      <c r="E280" s="24">
        <v>61</v>
      </c>
      <c r="F280" s="21" t="s">
        <v>1130</v>
      </c>
      <c r="G280" s="25">
        <v>330.7890865384615</v>
      </c>
      <c r="H280" s="25">
        <v>22.740000000000002</v>
      </c>
      <c r="I280" s="25">
        <v>0</v>
      </c>
      <c r="J280" s="21" t="s">
        <v>1214</v>
      </c>
      <c r="K280" s="403">
        <v>22.179390063038898</v>
      </c>
      <c r="L280" s="403">
        <v>22.3055950561935</v>
      </c>
      <c r="M280" s="403">
        <v>22.5385332540937</v>
      </c>
      <c r="N280" s="403">
        <v>22.909092396247299</v>
      </c>
      <c r="O280" s="403">
        <v>23.287460719374501</v>
      </c>
      <c r="P280" s="403">
        <v>23.498675008909998</v>
      </c>
      <c r="Q280" s="403">
        <v>23.618674715960498</v>
      </c>
      <c r="R280" s="403">
        <v>0.36310493969214003</v>
      </c>
      <c r="S280" s="27" t="s">
        <v>1417</v>
      </c>
      <c r="T280" s="28"/>
      <c r="U280" s="28"/>
      <c r="Y280" s="30"/>
      <c r="AC280" s="29"/>
      <c r="AE280" s="29"/>
      <c r="AF280" s="29"/>
      <c r="AG280" s="29"/>
      <c r="AH280" s="29"/>
      <c r="AI280" s="29"/>
    </row>
    <row r="281" spans="1:35" ht="19.95" customHeight="1">
      <c r="A281" s="23" t="s">
        <v>6407</v>
      </c>
      <c r="B281" s="21" t="s">
        <v>1569</v>
      </c>
      <c r="C281" s="21" t="s">
        <v>1223</v>
      </c>
      <c r="D281" s="21" t="s">
        <v>1233</v>
      </c>
      <c r="E281" s="24">
        <v>60.3</v>
      </c>
      <c r="F281" s="21" t="s">
        <v>1130</v>
      </c>
      <c r="G281" s="25">
        <v>330.87535256410251</v>
      </c>
      <c r="H281" s="25">
        <v>22.316873706004145</v>
      </c>
      <c r="I281" s="25">
        <v>0</v>
      </c>
      <c r="J281" s="21" t="s">
        <v>1214</v>
      </c>
      <c r="K281" s="403">
        <v>23.730182528621501</v>
      </c>
      <c r="L281" s="403">
        <v>23.872097482311201</v>
      </c>
      <c r="M281" s="403">
        <v>24.1363040576591</v>
      </c>
      <c r="N281" s="403">
        <v>24.5925832849254</v>
      </c>
      <c r="O281" s="403">
        <v>25.042597654961501</v>
      </c>
      <c r="P281" s="403">
        <v>25.315470784671302</v>
      </c>
      <c r="Q281" s="403">
        <v>25.464083363658101</v>
      </c>
      <c r="R281" s="403">
        <v>0.440182526879217</v>
      </c>
      <c r="S281" s="27" t="s">
        <v>1495</v>
      </c>
      <c r="T281" s="28"/>
      <c r="U281" s="28"/>
      <c r="Y281" s="30"/>
      <c r="AC281" s="29"/>
      <c r="AE281" s="29"/>
      <c r="AF281" s="29"/>
      <c r="AG281" s="29"/>
      <c r="AH281" s="29"/>
      <c r="AI281" s="29"/>
    </row>
    <row r="282" spans="1:35" ht="19.95" customHeight="1">
      <c r="A282" s="23" t="s">
        <v>6408</v>
      </c>
      <c r="B282" s="21" t="s">
        <v>1570</v>
      </c>
      <c r="C282" s="21" t="s">
        <v>1223</v>
      </c>
      <c r="D282" s="21" t="s">
        <v>1415</v>
      </c>
      <c r="E282" s="24">
        <v>60.2</v>
      </c>
      <c r="F282" s="21" t="s">
        <v>1130</v>
      </c>
      <c r="G282" s="25">
        <v>330.88767628205125</v>
      </c>
      <c r="H282" s="25">
        <v>22.523333333333337</v>
      </c>
      <c r="I282" s="25">
        <v>0</v>
      </c>
      <c r="J282" s="21" t="s">
        <v>1387</v>
      </c>
      <c r="K282" s="403">
        <v>22.974970666368399</v>
      </c>
      <c r="L282" s="403">
        <v>23.092446215168199</v>
      </c>
      <c r="M282" s="403">
        <v>23.343661423824202</v>
      </c>
      <c r="N282" s="403">
        <v>23.750736269525198</v>
      </c>
      <c r="O282" s="403">
        <v>24.1606288895318</v>
      </c>
      <c r="P282" s="403">
        <v>24.398695086991101</v>
      </c>
      <c r="Q282" s="403">
        <v>24.513106120928999</v>
      </c>
      <c r="R282" s="403">
        <v>0.39501880182486199</v>
      </c>
      <c r="S282" s="27" t="s">
        <v>1435</v>
      </c>
      <c r="T282" s="28"/>
      <c r="U282" s="28"/>
      <c r="Y282" s="30"/>
      <c r="AC282" s="29"/>
      <c r="AE282" s="29"/>
      <c r="AF282" s="29"/>
      <c r="AG282" s="29"/>
      <c r="AH282" s="29"/>
      <c r="AI282" s="29"/>
    </row>
    <row r="283" spans="1:35" ht="19.95" customHeight="1">
      <c r="A283" s="23" t="s">
        <v>6409</v>
      </c>
      <c r="B283" s="21" t="s">
        <v>1571</v>
      </c>
      <c r="C283" s="21" t="s">
        <v>1223</v>
      </c>
      <c r="D283" s="21" t="s">
        <v>1520</v>
      </c>
      <c r="E283" s="24">
        <v>60</v>
      </c>
      <c r="F283" s="21" t="s">
        <v>1572</v>
      </c>
      <c r="G283" s="25">
        <v>330.93435967302452</v>
      </c>
      <c r="H283" s="25">
        <v>22.146666666666668</v>
      </c>
      <c r="I283" s="25">
        <v>0</v>
      </c>
      <c r="J283" s="21" t="s">
        <v>1214</v>
      </c>
      <c r="K283" s="403">
        <v>24.476244877853102</v>
      </c>
      <c r="L283" s="403">
        <v>24.627584887023701</v>
      </c>
      <c r="M283" s="403">
        <v>24.942057202997699</v>
      </c>
      <c r="N283" s="403">
        <v>25.432600887161101</v>
      </c>
      <c r="O283" s="403">
        <v>25.924237368925098</v>
      </c>
      <c r="P283" s="403">
        <v>26.225080469172202</v>
      </c>
      <c r="Q283" s="403">
        <v>26.383106652339801</v>
      </c>
      <c r="R283" s="403">
        <v>0.48194588313144998</v>
      </c>
      <c r="S283" s="27" t="s">
        <v>1238</v>
      </c>
      <c r="T283" s="28"/>
      <c r="U283" s="28"/>
      <c r="Y283" s="30"/>
      <c r="AC283" s="29"/>
      <c r="AE283" s="29"/>
      <c r="AF283" s="29"/>
      <c r="AG283" s="29"/>
      <c r="AH283" s="29"/>
      <c r="AI283" s="29"/>
    </row>
    <row r="284" spans="1:35" ht="19.95" customHeight="1">
      <c r="A284" s="23" t="s">
        <v>6410</v>
      </c>
      <c r="B284" s="21" t="s">
        <v>1573</v>
      </c>
      <c r="C284" s="21" t="s">
        <v>1223</v>
      </c>
      <c r="D284" s="21" t="s">
        <v>1410</v>
      </c>
      <c r="E284" s="24">
        <v>60</v>
      </c>
      <c r="F284" s="21" t="s">
        <v>1574</v>
      </c>
      <c r="G284" s="25">
        <v>330.93435967302452</v>
      </c>
      <c r="H284" s="25">
        <v>22.113333333333337</v>
      </c>
      <c r="I284" s="25">
        <v>0</v>
      </c>
      <c r="J284" s="26" t="s">
        <v>1637</v>
      </c>
      <c r="K284" s="403">
        <v>24.481254178596899</v>
      </c>
      <c r="L284" s="403">
        <v>24.647788102076898</v>
      </c>
      <c r="M284" s="403">
        <v>24.9318682370339</v>
      </c>
      <c r="N284" s="403">
        <v>25.433287802758201</v>
      </c>
      <c r="O284" s="403">
        <v>25.934625261624799</v>
      </c>
      <c r="P284" s="403">
        <v>26.222920387385201</v>
      </c>
      <c r="Q284" s="403">
        <v>26.379270881225299</v>
      </c>
      <c r="R284" s="403">
        <v>0.48275353244011998</v>
      </c>
      <c r="S284" s="27" t="s">
        <v>1238</v>
      </c>
      <c r="T284" s="28"/>
      <c r="U284" s="28"/>
      <c r="Y284" s="30"/>
      <c r="AC284" s="29"/>
      <c r="AE284" s="29"/>
      <c r="AF284" s="29"/>
      <c r="AG284" s="29"/>
      <c r="AH284" s="29"/>
      <c r="AI284" s="29"/>
    </row>
    <row r="285" spans="1:35" ht="19.95" customHeight="1">
      <c r="A285" s="23" t="s">
        <v>6411</v>
      </c>
      <c r="B285" s="21" t="s">
        <v>1575</v>
      </c>
      <c r="C285" s="21" t="s">
        <v>1223</v>
      </c>
      <c r="D285" s="21" t="s">
        <v>1233</v>
      </c>
      <c r="E285" s="24">
        <v>57.6</v>
      </c>
      <c r="F285" s="21" t="s">
        <v>1576</v>
      </c>
      <c r="G285" s="25">
        <v>331.2789918256131</v>
      </c>
      <c r="H285" s="25">
        <v>22.032263157894732</v>
      </c>
      <c r="I285" s="25">
        <v>0</v>
      </c>
      <c r="J285" s="26" t="s">
        <v>1682</v>
      </c>
      <c r="K285" s="403">
        <v>24.876990585246499</v>
      </c>
      <c r="L285" s="403">
        <v>25.036959350331799</v>
      </c>
      <c r="M285" s="403">
        <v>25.348396586305999</v>
      </c>
      <c r="N285" s="403">
        <v>25.8583856132792</v>
      </c>
      <c r="O285" s="403">
        <v>26.372786843213301</v>
      </c>
      <c r="P285" s="403">
        <v>26.674794442564899</v>
      </c>
      <c r="Q285" s="403">
        <v>26.826891172363801</v>
      </c>
      <c r="R285" s="403">
        <v>0.49660346672408801</v>
      </c>
      <c r="S285" s="27" t="s">
        <v>1238</v>
      </c>
      <c r="T285" s="28"/>
      <c r="U285" s="28"/>
      <c r="Y285" s="30"/>
      <c r="AC285" s="29"/>
      <c r="AE285" s="29"/>
      <c r="AF285" s="29"/>
      <c r="AG285" s="29"/>
      <c r="AH285" s="29"/>
      <c r="AI285" s="29"/>
    </row>
    <row r="286" spans="1:35" ht="19.95" customHeight="1">
      <c r="A286" s="23" t="s">
        <v>6412</v>
      </c>
      <c r="B286" s="21" t="s">
        <v>1577</v>
      </c>
      <c r="C286" s="21" t="s">
        <v>1423</v>
      </c>
      <c r="D286" s="21" t="s">
        <v>1431</v>
      </c>
      <c r="E286" s="24">
        <v>56.3</v>
      </c>
      <c r="F286" s="21" t="s">
        <v>1572</v>
      </c>
      <c r="G286" s="25">
        <v>331.4656675749319</v>
      </c>
      <c r="H286" s="25">
        <v>22.373842105263158</v>
      </c>
      <c r="I286" s="25">
        <v>0</v>
      </c>
      <c r="J286" s="26" t="s">
        <v>1686</v>
      </c>
      <c r="K286" s="403">
        <v>23.3634629448986</v>
      </c>
      <c r="L286" s="403">
        <v>23.4870890247071</v>
      </c>
      <c r="M286" s="403">
        <v>23.748246778907301</v>
      </c>
      <c r="N286" s="403">
        <v>24.177755017994699</v>
      </c>
      <c r="O286" s="403">
        <v>24.605897296254199</v>
      </c>
      <c r="P286" s="403">
        <v>24.869968372743301</v>
      </c>
      <c r="Q286" s="403">
        <v>24.9955119248751</v>
      </c>
      <c r="R286" s="403">
        <v>0.41690327111665099</v>
      </c>
      <c r="S286" s="27" t="s">
        <v>1238</v>
      </c>
      <c r="T286" s="28"/>
      <c r="U286" s="28"/>
      <c r="Y286" s="30"/>
      <c r="AC286" s="29"/>
      <c r="AE286" s="29"/>
      <c r="AF286" s="29"/>
      <c r="AG286" s="29"/>
      <c r="AH286" s="29"/>
      <c r="AI286" s="29"/>
    </row>
    <row r="287" spans="1:35" ht="19.95" customHeight="1">
      <c r="A287" s="23" t="s">
        <v>6413</v>
      </c>
      <c r="B287" s="21" t="s">
        <v>1578</v>
      </c>
      <c r="C287" s="21" t="s">
        <v>1419</v>
      </c>
      <c r="D287" s="21" t="s">
        <v>1431</v>
      </c>
      <c r="E287" s="24">
        <v>52.8</v>
      </c>
      <c r="F287" s="21" t="s">
        <v>1572</v>
      </c>
      <c r="G287" s="25">
        <v>331.96825613079022</v>
      </c>
      <c r="H287" s="25">
        <v>21.756666666666668</v>
      </c>
      <c r="I287" s="25">
        <v>0</v>
      </c>
      <c r="J287" s="21" t="s">
        <v>1214</v>
      </c>
      <c r="K287" s="403">
        <v>25.638563654890898</v>
      </c>
      <c r="L287" s="403">
        <v>25.8114675672137</v>
      </c>
      <c r="M287" s="403">
        <v>26.148635765374099</v>
      </c>
      <c r="N287" s="403">
        <v>26.7095598536545</v>
      </c>
      <c r="O287" s="403">
        <v>27.2664883551987</v>
      </c>
      <c r="P287" s="403">
        <v>27.600761721579801</v>
      </c>
      <c r="Q287" s="403">
        <v>27.769893665461101</v>
      </c>
      <c r="R287" s="403">
        <v>0.54121870880492895</v>
      </c>
      <c r="S287" s="27" t="s">
        <v>1403</v>
      </c>
      <c r="T287" s="28"/>
      <c r="U287" s="28"/>
      <c r="Y287" s="30"/>
      <c r="AC287" s="29"/>
      <c r="AE287" s="29"/>
      <c r="AF287" s="29"/>
      <c r="AG287" s="29"/>
      <c r="AH287" s="29"/>
      <c r="AI287" s="29"/>
    </row>
    <row r="288" spans="1:35" ht="19.95" customHeight="1">
      <c r="A288" s="23" t="s">
        <v>6414</v>
      </c>
      <c r="B288" s="21" t="s">
        <v>1579</v>
      </c>
      <c r="C288" s="21" t="s">
        <v>1223</v>
      </c>
      <c r="D288" s="21" t="s">
        <v>1233</v>
      </c>
      <c r="E288" s="24">
        <v>52.6</v>
      </c>
      <c r="F288" s="21" t="s">
        <v>1572</v>
      </c>
      <c r="G288" s="25">
        <v>331.99697547683922</v>
      </c>
      <c r="H288" s="25">
        <v>22.450000000000003</v>
      </c>
      <c r="I288" s="25">
        <v>0</v>
      </c>
      <c r="J288" s="21" t="s">
        <v>1214</v>
      </c>
      <c r="K288" s="403">
        <v>22.9657699796232</v>
      </c>
      <c r="L288" s="403">
        <v>23.083962119191099</v>
      </c>
      <c r="M288" s="403">
        <v>23.331258142565101</v>
      </c>
      <c r="N288" s="403">
        <v>23.749784124774699</v>
      </c>
      <c r="O288" s="403">
        <v>24.167858838239201</v>
      </c>
      <c r="P288" s="403">
        <v>24.417011903718301</v>
      </c>
      <c r="Q288" s="403">
        <v>24.554138145003499</v>
      </c>
      <c r="R288" s="403">
        <v>0.40231062306883397</v>
      </c>
      <c r="S288" s="27" t="s">
        <v>1238</v>
      </c>
      <c r="T288" s="28"/>
      <c r="U288" s="28"/>
      <c r="Y288" s="30"/>
      <c r="AC288" s="29"/>
      <c r="AE288" s="29"/>
      <c r="AF288" s="29"/>
      <c r="AG288" s="29"/>
      <c r="AH288" s="29"/>
      <c r="AI288" s="29"/>
    </row>
    <row r="289" spans="1:35" ht="19.95" customHeight="1">
      <c r="A289" s="23" t="s">
        <v>6415</v>
      </c>
      <c r="B289" s="22" t="s">
        <v>1580</v>
      </c>
      <c r="C289" s="21" t="s">
        <v>1445</v>
      </c>
      <c r="D289" s="21" t="s">
        <v>1233</v>
      </c>
      <c r="E289" s="24">
        <v>49.2</v>
      </c>
      <c r="F289" s="21" t="s">
        <v>1576</v>
      </c>
      <c r="G289" s="25">
        <v>332.48520435967305</v>
      </c>
      <c r="H289" s="25">
        <v>22.390731707317073</v>
      </c>
      <c r="I289" s="25">
        <v>0</v>
      </c>
      <c r="J289" s="26" t="s">
        <v>1700</v>
      </c>
      <c r="K289" s="403">
        <v>23.358006378229899</v>
      </c>
      <c r="L289" s="403">
        <v>23.484239814554599</v>
      </c>
      <c r="M289" s="403">
        <v>23.729645666265899</v>
      </c>
      <c r="N289" s="403">
        <v>24.171277317613601</v>
      </c>
      <c r="O289" s="403">
        <v>24.6113787415606</v>
      </c>
      <c r="P289" s="403">
        <v>24.875759429301699</v>
      </c>
      <c r="Q289" s="403">
        <v>25.008790279167101</v>
      </c>
      <c r="R289" s="403">
        <v>0.42392651245537</v>
      </c>
      <c r="S289" s="27" t="s">
        <v>1403</v>
      </c>
      <c r="T289" s="28"/>
      <c r="U289" s="28"/>
      <c r="Y289" s="30"/>
      <c r="AC289" s="29"/>
      <c r="AE289" s="29"/>
      <c r="AF289" s="29"/>
      <c r="AG289" s="29"/>
      <c r="AH289" s="29"/>
      <c r="AI289" s="29"/>
    </row>
    <row r="290" spans="1:35" ht="19.95" customHeight="1">
      <c r="A290" s="23" t="s">
        <v>6416</v>
      </c>
      <c r="B290" s="21" t="s">
        <v>1581</v>
      </c>
      <c r="C290" s="21" t="s">
        <v>1223</v>
      </c>
      <c r="D290" s="21" t="s">
        <v>1233</v>
      </c>
      <c r="E290" s="24">
        <v>46.2</v>
      </c>
      <c r="F290" s="21" t="s">
        <v>1576</v>
      </c>
      <c r="G290" s="25">
        <v>332.91599455040875</v>
      </c>
      <c r="H290" s="25">
        <v>22.45</v>
      </c>
      <c r="I290" s="25">
        <v>0</v>
      </c>
      <c r="J290" s="26" t="s">
        <v>1701</v>
      </c>
      <c r="K290" s="403">
        <v>22.961120737241099</v>
      </c>
      <c r="L290" s="403">
        <v>23.086205924236499</v>
      </c>
      <c r="M290" s="403">
        <v>23.3400834767418</v>
      </c>
      <c r="N290" s="403">
        <v>23.747522297047698</v>
      </c>
      <c r="O290" s="403">
        <v>24.162725808546298</v>
      </c>
      <c r="P290" s="403">
        <v>24.406408082213598</v>
      </c>
      <c r="Q290" s="403">
        <v>24.520804454728399</v>
      </c>
      <c r="R290" s="403">
        <v>0.39769951846290702</v>
      </c>
      <c r="S290" s="27" t="s">
        <v>1238</v>
      </c>
      <c r="T290" s="28"/>
      <c r="U290" s="28"/>
      <c r="Y290" s="30"/>
      <c r="AC290" s="29"/>
      <c r="AE290" s="29"/>
      <c r="AF290" s="29"/>
      <c r="AG290" s="29"/>
      <c r="AH290" s="29"/>
      <c r="AI290" s="29"/>
    </row>
    <row r="291" spans="1:35" ht="19.95" customHeight="1">
      <c r="A291" s="23" t="s">
        <v>6417</v>
      </c>
      <c r="B291" s="22" t="s">
        <v>1582</v>
      </c>
      <c r="C291" s="21" t="s">
        <v>1223</v>
      </c>
      <c r="D291" s="21" t="s">
        <v>1233</v>
      </c>
      <c r="E291" s="24">
        <v>45</v>
      </c>
      <c r="F291" s="21" t="s">
        <v>1583</v>
      </c>
      <c r="G291" s="25">
        <v>333.08831062670299</v>
      </c>
      <c r="H291" s="25">
        <v>21.805528455284549</v>
      </c>
      <c r="I291" s="25">
        <v>0</v>
      </c>
      <c r="J291" s="26" t="s">
        <v>1682</v>
      </c>
      <c r="K291" s="403">
        <v>25.6480258442927</v>
      </c>
      <c r="L291" s="403">
        <v>25.8278151738308</v>
      </c>
      <c r="M291" s="403">
        <v>26.1356890611269</v>
      </c>
      <c r="N291" s="403">
        <v>26.698127539784899</v>
      </c>
      <c r="O291" s="403">
        <v>27.262261832979299</v>
      </c>
      <c r="P291" s="403">
        <v>27.5918250880591</v>
      </c>
      <c r="Q291" s="403">
        <v>27.7616909259282</v>
      </c>
      <c r="R291" s="403">
        <v>0.54021086210210101</v>
      </c>
      <c r="S291" s="27" t="s">
        <v>1435</v>
      </c>
      <c r="T291" s="28"/>
      <c r="U291" s="28"/>
      <c r="Y291" s="30"/>
      <c r="AC291" s="29"/>
      <c r="AE291" s="29"/>
      <c r="AF291" s="29"/>
      <c r="AG291" s="29"/>
      <c r="AH291" s="29"/>
      <c r="AI291" s="29"/>
    </row>
    <row r="292" spans="1:35" ht="19.95" customHeight="1">
      <c r="A292" s="23" t="s">
        <v>6418</v>
      </c>
      <c r="B292" s="21" t="s">
        <v>1584</v>
      </c>
      <c r="C292" s="21" t="s">
        <v>1445</v>
      </c>
      <c r="D292" s="21" t="s">
        <v>1233</v>
      </c>
      <c r="E292" s="24">
        <v>44</v>
      </c>
      <c r="F292" s="21" t="s">
        <v>1572</v>
      </c>
      <c r="G292" s="25">
        <v>333.23190735694823</v>
      </c>
      <c r="H292" s="25">
        <v>22.407658959537571</v>
      </c>
      <c r="I292" s="25">
        <v>0</v>
      </c>
      <c r="J292" s="26" t="s">
        <v>1637</v>
      </c>
      <c r="K292" s="403">
        <v>23.337516476437699</v>
      </c>
      <c r="L292" s="403">
        <v>23.467243572581999</v>
      </c>
      <c r="M292" s="403">
        <v>23.7308813130178</v>
      </c>
      <c r="N292" s="403">
        <v>24.167395207656</v>
      </c>
      <c r="O292" s="403">
        <v>24.608507797331001</v>
      </c>
      <c r="P292" s="403">
        <v>24.8623117735923</v>
      </c>
      <c r="Q292" s="403">
        <v>24.9907204089168</v>
      </c>
      <c r="R292" s="403">
        <v>0.42239161622521099</v>
      </c>
      <c r="S292" s="27" t="s">
        <v>1238</v>
      </c>
      <c r="T292" s="28"/>
      <c r="U292" s="28"/>
      <c r="Y292" s="30"/>
      <c r="AC292" s="29"/>
      <c r="AE292" s="29"/>
      <c r="AF292" s="29"/>
      <c r="AG292" s="29"/>
      <c r="AH292" s="29"/>
      <c r="AI292" s="29"/>
    </row>
    <row r="293" spans="1:35" ht="19.95" customHeight="1">
      <c r="A293" s="23" t="s">
        <v>6419</v>
      </c>
      <c r="B293" s="21" t="s">
        <v>1585</v>
      </c>
      <c r="C293" s="21" t="s">
        <v>1223</v>
      </c>
      <c r="D293" s="21" t="s">
        <v>1233</v>
      </c>
      <c r="E293" s="24">
        <v>42.6</v>
      </c>
      <c r="F293" s="21" t="s">
        <v>1572</v>
      </c>
      <c r="G293" s="25">
        <v>333.43294277929158</v>
      </c>
      <c r="H293" s="25">
        <v>21.715526315789475</v>
      </c>
      <c r="I293" s="25">
        <v>0</v>
      </c>
      <c r="J293" s="26" t="s">
        <v>1637</v>
      </c>
      <c r="K293" s="403">
        <v>26.045882726763001</v>
      </c>
      <c r="L293" s="403">
        <v>26.212597710004701</v>
      </c>
      <c r="M293" s="403">
        <v>26.552670960671399</v>
      </c>
      <c r="N293" s="403">
        <v>27.1335554753962</v>
      </c>
      <c r="O293" s="403">
        <v>27.716682778758599</v>
      </c>
      <c r="P293" s="403">
        <v>28.0530278515639</v>
      </c>
      <c r="Q293" s="403">
        <v>28.236007135734098</v>
      </c>
      <c r="R293" s="403">
        <v>0.56294466207792904</v>
      </c>
      <c r="S293" s="27" t="s">
        <v>1417</v>
      </c>
      <c r="T293" s="28"/>
      <c r="U293" s="28"/>
      <c r="Y293" s="30"/>
      <c r="AC293" s="29"/>
      <c r="AE293" s="29"/>
      <c r="AF293" s="29"/>
      <c r="AG293" s="29"/>
      <c r="AH293" s="29"/>
      <c r="AI293" s="29"/>
    </row>
    <row r="294" spans="1:35" ht="19.95" customHeight="1">
      <c r="A294" s="23" t="s">
        <v>6420</v>
      </c>
      <c r="B294" s="21" t="s">
        <v>1586</v>
      </c>
      <c r="C294" s="21" t="s">
        <v>1223</v>
      </c>
      <c r="D294" s="21" t="s">
        <v>1233</v>
      </c>
      <c r="E294" s="24">
        <v>42</v>
      </c>
      <c r="F294" s="21" t="s">
        <v>1574</v>
      </c>
      <c r="G294" s="25">
        <v>333.5191008174387</v>
      </c>
      <c r="H294" s="25">
        <v>21.631672143993374</v>
      </c>
      <c r="I294" s="25">
        <v>0</v>
      </c>
      <c r="J294" s="26" t="s">
        <v>1702</v>
      </c>
      <c r="K294" s="403">
        <v>26.443184905475501</v>
      </c>
      <c r="L294" s="403">
        <v>26.604179913135901</v>
      </c>
      <c r="M294" s="403">
        <v>26.936514344709</v>
      </c>
      <c r="N294" s="403">
        <v>27.5483158889501</v>
      </c>
      <c r="O294" s="403">
        <v>28.143167495942201</v>
      </c>
      <c r="P294" s="403">
        <v>28.491003391964998</v>
      </c>
      <c r="Q294" s="403">
        <v>28.676581953402099</v>
      </c>
      <c r="R294" s="403">
        <v>0.57961102369780404</v>
      </c>
      <c r="S294" s="27" t="s">
        <v>1412</v>
      </c>
      <c r="T294" s="28"/>
      <c r="U294" s="28"/>
      <c r="Y294" s="30"/>
      <c r="AC294" s="29"/>
      <c r="AE294" s="29"/>
      <c r="AF294" s="29"/>
      <c r="AG294" s="29"/>
      <c r="AH294" s="29"/>
      <c r="AI294" s="29"/>
    </row>
    <row r="295" spans="1:35" ht="19.95" customHeight="1">
      <c r="A295" s="23" t="s">
        <v>6421</v>
      </c>
      <c r="B295" s="21" t="s">
        <v>1587</v>
      </c>
      <c r="C295" s="21" t="s">
        <v>1223</v>
      </c>
      <c r="D295" s="21" t="s">
        <v>1233</v>
      </c>
      <c r="E295" s="24">
        <v>41</v>
      </c>
      <c r="F295" s="21" t="s">
        <v>1572</v>
      </c>
      <c r="G295" s="25">
        <v>333.66269754768393</v>
      </c>
      <c r="H295" s="25">
        <v>21.876999999999999</v>
      </c>
      <c r="I295" s="25">
        <v>0</v>
      </c>
      <c r="J295" s="21" t="s">
        <v>1588</v>
      </c>
      <c r="K295" s="403">
        <v>25.2747805837889</v>
      </c>
      <c r="L295" s="403">
        <v>25.4246421192166</v>
      </c>
      <c r="M295" s="403">
        <v>25.737707892203399</v>
      </c>
      <c r="N295" s="403">
        <v>26.279558161372002</v>
      </c>
      <c r="O295" s="403">
        <v>26.822781143245901</v>
      </c>
      <c r="P295" s="403">
        <v>27.1195771495108</v>
      </c>
      <c r="Q295" s="403">
        <v>27.305003152937601</v>
      </c>
      <c r="R295" s="403">
        <v>0.51875874509701903</v>
      </c>
      <c r="S295" s="27" t="s">
        <v>1412</v>
      </c>
      <c r="T295" s="28"/>
      <c r="U295" s="28"/>
      <c r="Y295" s="30"/>
      <c r="AC295" s="29"/>
      <c r="AE295" s="29"/>
      <c r="AF295" s="29"/>
      <c r="AG295" s="29"/>
      <c r="AH295" s="29"/>
      <c r="AI295" s="29"/>
    </row>
    <row r="296" spans="1:35" ht="19.95" customHeight="1">
      <c r="A296" s="23" t="s">
        <v>6422</v>
      </c>
      <c r="B296" s="21" t="s">
        <v>1589</v>
      </c>
      <c r="C296" s="21" t="s">
        <v>1223</v>
      </c>
      <c r="D296" s="21" t="s">
        <v>1453</v>
      </c>
      <c r="E296" s="24">
        <v>38.200000000000003</v>
      </c>
      <c r="F296" s="21" t="s">
        <v>1572</v>
      </c>
      <c r="G296" s="25">
        <v>334.06476839237058</v>
      </c>
      <c r="H296" s="25">
        <v>22.557929913294803</v>
      </c>
      <c r="I296" s="25">
        <v>0</v>
      </c>
      <c r="J296" s="21" t="s">
        <v>1214</v>
      </c>
      <c r="K296" s="403">
        <v>22.575327606174699</v>
      </c>
      <c r="L296" s="403">
        <v>22.697973571366798</v>
      </c>
      <c r="M296" s="403">
        <v>22.938282940158</v>
      </c>
      <c r="N296" s="403">
        <v>23.323641841135899</v>
      </c>
      <c r="O296" s="403">
        <v>23.711976939303099</v>
      </c>
      <c r="P296" s="403">
        <v>23.947456627304899</v>
      </c>
      <c r="Q296" s="403">
        <v>24.075327936673901</v>
      </c>
      <c r="R296" s="403">
        <v>0.37703448182467902</v>
      </c>
      <c r="S296" s="27" t="s">
        <v>1417</v>
      </c>
      <c r="T296" s="28"/>
      <c r="U296" s="28"/>
      <c r="Y296" s="30"/>
      <c r="AC296" s="29"/>
      <c r="AE296" s="29"/>
      <c r="AF296" s="29"/>
      <c r="AG296" s="29"/>
      <c r="AH296" s="29"/>
      <c r="AI296" s="29"/>
    </row>
    <row r="297" spans="1:35" ht="19.95" customHeight="1">
      <c r="A297" s="23" t="s">
        <v>6423</v>
      </c>
      <c r="B297" s="21" t="s">
        <v>1590</v>
      </c>
      <c r="C297" s="21" t="s">
        <v>1223</v>
      </c>
      <c r="D297" s="21" t="s">
        <v>1415</v>
      </c>
      <c r="E297" s="24">
        <v>37.6</v>
      </c>
      <c r="F297" s="21" t="s">
        <v>1572</v>
      </c>
      <c r="G297" s="25">
        <v>334.1509264305177</v>
      </c>
      <c r="H297" s="25">
        <v>22.602691473988443</v>
      </c>
      <c r="I297" s="25">
        <v>0</v>
      </c>
      <c r="J297" s="21" t="s">
        <v>1214</v>
      </c>
      <c r="K297" s="403">
        <v>22.5676158952941</v>
      </c>
      <c r="L297" s="403">
        <v>22.6891000528231</v>
      </c>
      <c r="M297" s="403">
        <v>22.9285941093564</v>
      </c>
      <c r="N297" s="403">
        <v>23.324672822690001</v>
      </c>
      <c r="O297" s="403">
        <v>23.719996782834901</v>
      </c>
      <c r="P297" s="403">
        <v>23.957814969802499</v>
      </c>
      <c r="Q297" s="403">
        <v>24.0743604340216</v>
      </c>
      <c r="R297" s="403">
        <v>0.38347137585253899</v>
      </c>
      <c r="S297" s="27" t="s">
        <v>1238</v>
      </c>
      <c r="T297" s="28"/>
      <c r="U297" s="28"/>
      <c r="Y297" s="30"/>
      <c r="AC297" s="29"/>
      <c r="AE297" s="29"/>
      <c r="AF297" s="29"/>
      <c r="AG297" s="29"/>
      <c r="AH297" s="29"/>
      <c r="AI297" s="29"/>
    </row>
    <row r="298" spans="1:35" ht="19.95" customHeight="1">
      <c r="A298" s="23" t="s">
        <v>6424</v>
      </c>
      <c r="B298" s="21" t="s">
        <v>1591</v>
      </c>
      <c r="C298" s="21" t="s">
        <v>1445</v>
      </c>
      <c r="D298" s="21" t="s">
        <v>1233</v>
      </c>
      <c r="E298" s="24">
        <v>36.6</v>
      </c>
      <c r="F298" s="21" t="s">
        <v>1572</v>
      </c>
      <c r="G298" s="25">
        <v>334.29452316076294</v>
      </c>
      <c r="H298" s="25">
        <v>22.567521676300576</v>
      </c>
      <c r="I298" s="25">
        <v>0</v>
      </c>
      <c r="J298" s="21" t="s">
        <v>1214</v>
      </c>
      <c r="K298" s="403">
        <v>22.6007389062854</v>
      </c>
      <c r="L298" s="403">
        <v>22.709650414204599</v>
      </c>
      <c r="M298" s="403">
        <v>22.9339992283805</v>
      </c>
      <c r="N298" s="403">
        <v>23.326919376268101</v>
      </c>
      <c r="O298" s="403">
        <v>23.718913300458599</v>
      </c>
      <c r="P298" s="403">
        <v>23.9486009716897</v>
      </c>
      <c r="Q298" s="403">
        <v>24.061478153650398</v>
      </c>
      <c r="R298" s="403">
        <v>0.376584183419646</v>
      </c>
      <c r="S298" s="27" t="s">
        <v>1238</v>
      </c>
      <c r="T298" s="28"/>
      <c r="U298" s="28"/>
      <c r="Y298" s="30"/>
      <c r="AC298" s="29"/>
      <c r="AE298" s="29"/>
      <c r="AF298" s="29"/>
      <c r="AG298" s="29"/>
      <c r="AH298" s="29"/>
      <c r="AI298" s="29"/>
    </row>
    <row r="299" spans="1:35" ht="19.95" customHeight="1">
      <c r="A299" s="23" t="s">
        <v>6425</v>
      </c>
      <c r="B299" s="21" t="s">
        <v>1592</v>
      </c>
      <c r="C299" s="21" t="s">
        <v>1223</v>
      </c>
      <c r="D299" s="21" t="s">
        <v>1233</v>
      </c>
      <c r="E299" s="24">
        <v>35.9</v>
      </c>
      <c r="F299" s="21" t="s">
        <v>1572</v>
      </c>
      <c r="G299" s="25">
        <v>334.39504087193461</v>
      </c>
      <c r="H299" s="25">
        <v>22.858471820809246</v>
      </c>
      <c r="I299" s="25">
        <v>0</v>
      </c>
      <c r="J299" s="21" t="s">
        <v>1214</v>
      </c>
      <c r="K299" s="403">
        <v>21.442965944494599</v>
      </c>
      <c r="L299" s="403">
        <v>21.540099625489098</v>
      </c>
      <c r="M299" s="403">
        <v>21.7298027143963</v>
      </c>
      <c r="N299" s="403">
        <v>22.0616351013098</v>
      </c>
      <c r="O299" s="403">
        <v>22.38856508556</v>
      </c>
      <c r="P299" s="403">
        <v>22.589522350745099</v>
      </c>
      <c r="Q299" s="403">
        <v>22.6896788945377</v>
      </c>
      <c r="R299" s="403">
        <v>0.31869597069754102</v>
      </c>
      <c r="S299" s="27" t="s">
        <v>1417</v>
      </c>
      <c r="T299" s="28"/>
      <c r="U299" s="28"/>
      <c r="Y299" s="30"/>
      <c r="AC299" s="29"/>
      <c r="AE299" s="29"/>
      <c r="AF299" s="29"/>
      <c r="AG299" s="29"/>
      <c r="AH299" s="29"/>
      <c r="AI299" s="29"/>
    </row>
    <row r="300" spans="1:35" ht="19.95" customHeight="1">
      <c r="A300" s="23" t="s">
        <v>6426</v>
      </c>
      <c r="B300" s="21" t="s">
        <v>1593</v>
      </c>
      <c r="C300" s="21" t="s">
        <v>1414</v>
      </c>
      <c r="D300" s="21" t="s">
        <v>1233</v>
      </c>
      <c r="E300" s="24">
        <v>35.9</v>
      </c>
      <c r="F300" s="21" t="s">
        <v>1572</v>
      </c>
      <c r="G300" s="25">
        <v>334.39504087193461</v>
      </c>
      <c r="H300" s="25">
        <v>23.099209486166004</v>
      </c>
      <c r="I300" s="25">
        <v>0</v>
      </c>
      <c r="J300" s="26" t="s">
        <v>1637</v>
      </c>
      <c r="K300" s="403">
        <v>20.6632513633072</v>
      </c>
      <c r="L300" s="403">
        <v>20.752469305319</v>
      </c>
      <c r="M300" s="403">
        <v>20.9271704803636</v>
      </c>
      <c r="N300" s="403">
        <v>21.216516148483901</v>
      </c>
      <c r="O300" s="403">
        <v>21.499223707641299</v>
      </c>
      <c r="P300" s="403">
        <v>21.676220531682901</v>
      </c>
      <c r="Q300" s="403">
        <v>21.755631221698799</v>
      </c>
      <c r="R300" s="403">
        <v>0.27925925953017799</v>
      </c>
      <c r="S300" s="27" t="s">
        <v>1238</v>
      </c>
      <c r="T300" s="28"/>
      <c r="U300" s="28"/>
      <c r="Y300" s="30"/>
      <c r="AC300" s="29"/>
      <c r="AE300" s="29"/>
      <c r="AF300" s="29"/>
      <c r="AG300" s="29"/>
      <c r="AH300" s="29"/>
      <c r="AI300" s="29"/>
    </row>
    <row r="301" spans="1:35" ht="19.95" customHeight="1">
      <c r="A301" s="23" t="s">
        <v>6427</v>
      </c>
      <c r="B301" s="21" t="s">
        <v>1594</v>
      </c>
      <c r="C301" s="21" t="s">
        <v>1445</v>
      </c>
      <c r="D301" s="21" t="s">
        <v>1434</v>
      </c>
      <c r="E301" s="24">
        <v>35.200000000000003</v>
      </c>
      <c r="F301" s="21" t="s">
        <v>1572</v>
      </c>
      <c r="G301" s="159">
        <v>334.49555858310629</v>
      </c>
      <c r="H301" s="159">
        <v>22.580310693641618</v>
      </c>
      <c r="I301" s="25">
        <v>0</v>
      </c>
      <c r="J301" s="21" t="s">
        <v>1214</v>
      </c>
      <c r="K301" s="403">
        <v>22.589304028347101</v>
      </c>
      <c r="L301" s="403">
        <v>22.699430418769001</v>
      </c>
      <c r="M301" s="403">
        <v>22.931305543084999</v>
      </c>
      <c r="N301" s="403">
        <v>23.330439009411599</v>
      </c>
      <c r="O301" s="403">
        <v>23.730419410391399</v>
      </c>
      <c r="P301" s="403">
        <v>23.962617702771499</v>
      </c>
      <c r="Q301" s="403">
        <v>24.071884214004601</v>
      </c>
      <c r="R301" s="403">
        <v>0.383975342770352</v>
      </c>
      <c r="S301" s="27" t="s">
        <v>1238</v>
      </c>
      <c r="T301" s="28"/>
      <c r="U301" s="28"/>
      <c r="Y301" s="30"/>
      <c r="AC301" s="29"/>
      <c r="AE301" s="29"/>
      <c r="AF301" s="29"/>
      <c r="AG301" s="29"/>
      <c r="AH301" s="29"/>
      <c r="AI301" s="29"/>
    </row>
    <row r="302" spans="1:35" ht="19.95" customHeight="1">
      <c r="A302" s="23" t="s">
        <v>6428</v>
      </c>
      <c r="B302" s="21" t="s">
        <v>1595</v>
      </c>
      <c r="C302" s="21" t="s">
        <v>1223</v>
      </c>
      <c r="D302" s="21" t="s">
        <v>1233</v>
      </c>
      <c r="E302" s="24">
        <v>34.4</v>
      </c>
      <c r="F302" s="21" t="s">
        <v>1596</v>
      </c>
      <c r="G302" s="25">
        <v>334.61043596730246</v>
      </c>
      <c r="H302" s="25">
        <v>22.513168352601156</v>
      </c>
      <c r="I302" s="25">
        <v>0</v>
      </c>
      <c r="J302" s="26" t="s">
        <v>1683</v>
      </c>
      <c r="K302" s="403">
        <v>22.962451063732701</v>
      </c>
      <c r="L302" s="403">
        <v>23.090942381616902</v>
      </c>
      <c r="M302" s="403">
        <v>23.347602750060101</v>
      </c>
      <c r="N302" s="403">
        <v>23.758279438817102</v>
      </c>
      <c r="O302" s="403">
        <v>24.166667723702702</v>
      </c>
      <c r="P302" s="403">
        <v>24.409125898095301</v>
      </c>
      <c r="Q302" s="403">
        <v>24.535589070166601</v>
      </c>
      <c r="R302" s="403">
        <v>0.39779062763843098</v>
      </c>
      <c r="S302" s="27" t="s">
        <v>1238</v>
      </c>
      <c r="T302" s="28"/>
      <c r="U302" s="28"/>
      <c r="Y302" s="30"/>
      <c r="AC302" s="29"/>
      <c r="AE302" s="29"/>
      <c r="AF302" s="29"/>
      <c r="AG302" s="29"/>
      <c r="AH302" s="29"/>
      <c r="AI302" s="29"/>
    </row>
    <row r="303" spans="1:35" ht="19.95" customHeight="1">
      <c r="A303" s="23" t="s">
        <v>6429</v>
      </c>
      <c r="B303" s="21" t="s">
        <v>1597</v>
      </c>
      <c r="C303" s="21" t="s">
        <v>1223</v>
      </c>
      <c r="D303" s="21" t="s">
        <v>1233</v>
      </c>
      <c r="E303" s="24">
        <v>33.200000000000003</v>
      </c>
      <c r="F303" s="21" t="s">
        <v>1572</v>
      </c>
      <c r="G303" s="25">
        <v>334.78275204359676</v>
      </c>
      <c r="H303" s="25">
        <v>22.88404985549133</v>
      </c>
      <c r="I303" s="25">
        <v>0</v>
      </c>
      <c r="J303" s="21" t="s">
        <v>1214</v>
      </c>
      <c r="K303" s="403">
        <v>21.453158136890799</v>
      </c>
      <c r="L303" s="403">
        <v>21.544056386519099</v>
      </c>
      <c r="M303" s="403">
        <v>21.737114281491099</v>
      </c>
      <c r="N303" s="403">
        <v>22.060236166418299</v>
      </c>
      <c r="O303" s="403">
        <v>22.389843634167399</v>
      </c>
      <c r="P303" s="403">
        <v>22.578473999867501</v>
      </c>
      <c r="Q303" s="403">
        <v>22.684585134304601</v>
      </c>
      <c r="R303" s="403">
        <v>0.31591611751287402</v>
      </c>
      <c r="S303" s="27" t="s">
        <v>1238</v>
      </c>
      <c r="T303" s="28"/>
      <c r="U303" s="28"/>
      <c r="Y303" s="30"/>
      <c r="AC303" s="29"/>
      <c r="AE303" s="29"/>
      <c r="AF303" s="29"/>
      <c r="AG303" s="29"/>
      <c r="AH303" s="29"/>
      <c r="AI303" s="29"/>
    </row>
    <row r="304" spans="1:35" ht="19.95" customHeight="1">
      <c r="A304" s="23" t="s">
        <v>6430</v>
      </c>
      <c r="B304" s="21" t="s">
        <v>1598</v>
      </c>
      <c r="C304" s="21" t="s">
        <v>1223</v>
      </c>
      <c r="D304" s="21" t="s">
        <v>1233</v>
      </c>
      <c r="E304" s="24">
        <v>31.8</v>
      </c>
      <c r="F304" s="21" t="s">
        <v>1572</v>
      </c>
      <c r="G304" s="25">
        <v>334.98378746594005</v>
      </c>
      <c r="H304" s="25">
        <v>22.509971098265897</v>
      </c>
      <c r="I304" s="25">
        <v>0</v>
      </c>
      <c r="J304" s="26" t="s">
        <v>1690</v>
      </c>
      <c r="K304" s="403">
        <v>22.976975164493101</v>
      </c>
      <c r="L304" s="403">
        <v>23.102322258328901</v>
      </c>
      <c r="M304" s="403">
        <v>23.345581959343601</v>
      </c>
      <c r="N304" s="403">
        <v>23.754525846208001</v>
      </c>
      <c r="O304" s="403">
        <v>24.169243213672399</v>
      </c>
      <c r="P304" s="403">
        <v>24.4271851986231</v>
      </c>
      <c r="Q304" s="403">
        <v>24.5503163363468</v>
      </c>
      <c r="R304" s="403">
        <v>0.399085689288603</v>
      </c>
      <c r="S304" s="27" t="s">
        <v>1417</v>
      </c>
      <c r="T304" s="28"/>
      <c r="U304" s="28"/>
      <c r="Y304" s="30"/>
      <c r="AC304" s="29"/>
      <c r="AE304" s="29"/>
      <c r="AF304" s="29"/>
      <c r="AG304" s="29"/>
      <c r="AH304" s="29"/>
      <c r="AI304" s="29"/>
    </row>
    <row r="305" spans="1:35" ht="19.95" customHeight="1">
      <c r="A305" s="23" t="s">
        <v>6431</v>
      </c>
      <c r="B305" s="21" t="s">
        <v>1599</v>
      </c>
      <c r="C305" s="21" t="s">
        <v>1419</v>
      </c>
      <c r="D305" s="21" t="s">
        <v>1233</v>
      </c>
      <c r="E305" s="24">
        <v>30</v>
      </c>
      <c r="F305" s="21" t="s">
        <v>1572</v>
      </c>
      <c r="G305" s="25">
        <v>335.24226158038147</v>
      </c>
      <c r="H305" s="25">
        <v>22.009600794797688</v>
      </c>
      <c r="I305" s="25">
        <v>0</v>
      </c>
      <c r="J305" s="26" t="s">
        <v>1703</v>
      </c>
      <c r="K305" s="403">
        <v>24.879678814026999</v>
      </c>
      <c r="L305" s="403">
        <v>25.041305550929</v>
      </c>
      <c r="M305" s="403">
        <v>25.3470669828022</v>
      </c>
      <c r="N305" s="403">
        <v>25.866717759034302</v>
      </c>
      <c r="O305" s="403">
        <v>26.3840366931218</v>
      </c>
      <c r="P305" s="403">
        <v>26.694964741398199</v>
      </c>
      <c r="Q305" s="403">
        <v>26.842396146604901</v>
      </c>
      <c r="R305" s="403">
        <v>0.50125247303018405</v>
      </c>
      <c r="S305" s="27" t="s">
        <v>1417</v>
      </c>
      <c r="T305" s="28"/>
      <c r="U305" s="28"/>
      <c r="Y305" s="30"/>
      <c r="AC305" s="29"/>
      <c r="AE305" s="29"/>
      <c r="AF305" s="29"/>
      <c r="AG305" s="29"/>
      <c r="AH305" s="29"/>
      <c r="AI305" s="29"/>
    </row>
    <row r="306" spans="1:35" ht="19.95" customHeight="1">
      <c r="A306" s="23" t="s">
        <v>6432</v>
      </c>
      <c r="B306" s="21" t="s">
        <v>1600</v>
      </c>
      <c r="C306" s="21" t="s">
        <v>1419</v>
      </c>
      <c r="D306" s="21" t="s">
        <v>1233</v>
      </c>
      <c r="E306" s="24">
        <v>28</v>
      </c>
      <c r="F306" s="21" t="s">
        <v>1572</v>
      </c>
      <c r="G306" s="25">
        <v>335.52945504087194</v>
      </c>
      <c r="H306" s="25">
        <v>22.63306539017341</v>
      </c>
      <c r="I306" s="25">
        <v>0</v>
      </c>
      <c r="J306" s="21" t="s">
        <v>1214</v>
      </c>
      <c r="K306" s="403">
        <v>22.5780910382448</v>
      </c>
      <c r="L306" s="403">
        <v>22.694769487524901</v>
      </c>
      <c r="M306" s="403">
        <v>22.926493271630999</v>
      </c>
      <c r="N306" s="403">
        <v>23.321888276313398</v>
      </c>
      <c r="O306" s="403">
        <v>23.713046424096799</v>
      </c>
      <c r="P306" s="403">
        <v>23.942002264997399</v>
      </c>
      <c r="Q306" s="403">
        <v>24.0647977749747</v>
      </c>
      <c r="R306" s="403">
        <v>0.38090033794049</v>
      </c>
      <c r="S306" s="27" t="s">
        <v>1238</v>
      </c>
      <c r="T306" s="28"/>
      <c r="U306" s="28"/>
      <c r="Y306" s="30"/>
      <c r="AC306" s="29"/>
      <c r="AE306" s="29"/>
      <c r="AF306" s="29"/>
      <c r="AG306" s="29"/>
      <c r="AH306" s="29"/>
      <c r="AI306" s="29"/>
    </row>
    <row r="307" spans="1:35" ht="19.95" customHeight="1">
      <c r="A307" s="23" t="s">
        <v>6433</v>
      </c>
      <c r="B307" s="21" t="s">
        <v>1601</v>
      </c>
      <c r="C307" s="21" t="s">
        <v>1445</v>
      </c>
      <c r="D307" s="21" t="s">
        <v>1431</v>
      </c>
      <c r="E307" s="24">
        <v>22.2</v>
      </c>
      <c r="F307" s="21" t="s">
        <v>1602</v>
      </c>
      <c r="G307" s="25">
        <v>336.36231607629429</v>
      </c>
      <c r="H307" s="25">
        <v>22.219020953757223</v>
      </c>
      <c r="I307" s="25">
        <v>0</v>
      </c>
      <c r="J307" s="26" t="s">
        <v>1704</v>
      </c>
      <c r="K307" s="403">
        <v>24.112333761269898</v>
      </c>
      <c r="L307" s="403">
        <v>24.251546150858999</v>
      </c>
      <c r="M307" s="403">
        <v>24.535822945638699</v>
      </c>
      <c r="N307" s="403">
        <v>25.018281384221002</v>
      </c>
      <c r="O307" s="403">
        <v>25.498692789180701</v>
      </c>
      <c r="P307" s="403">
        <v>25.773188157383299</v>
      </c>
      <c r="Q307" s="403">
        <v>25.917304618736399</v>
      </c>
      <c r="R307" s="403">
        <v>0.46287759520384097</v>
      </c>
      <c r="S307" s="27" t="s">
        <v>1238</v>
      </c>
      <c r="T307" s="28"/>
      <c r="U307" s="28"/>
      <c r="Y307" s="30"/>
      <c r="AC307" s="29"/>
      <c r="AE307" s="29"/>
      <c r="AF307" s="29"/>
      <c r="AG307" s="29"/>
      <c r="AH307" s="29"/>
      <c r="AI307" s="29"/>
    </row>
    <row r="308" spans="1:35" ht="19.95" customHeight="1">
      <c r="A308" s="23" t="s">
        <v>6434</v>
      </c>
      <c r="B308" s="21" t="s">
        <v>1603</v>
      </c>
      <c r="C308" s="21" t="s">
        <v>1223</v>
      </c>
      <c r="D308" s="21" t="s">
        <v>1520</v>
      </c>
      <c r="E308" s="24">
        <v>22.2</v>
      </c>
      <c r="F308" s="21" t="s">
        <v>1572</v>
      </c>
      <c r="G308" s="25">
        <v>336.36231607629429</v>
      </c>
      <c r="H308" s="25">
        <v>21.688276734104047</v>
      </c>
      <c r="I308" s="25">
        <v>0</v>
      </c>
      <c r="J308" s="21" t="s">
        <v>1214</v>
      </c>
      <c r="K308" s="403">
        <v>26.012236124158498</v>
      </c>
      <c r="L308" s="403">
        <v>26.190253381729001</v>
      </c>
      <c r="M308" s="403">
        <v>26.536947428245501</v>
      </c>
      <c r="N308" s="403">
        <v>27.1150051703756</v>
      </c>
      <c r="O308" s="403">
        <v>27.700791900318801</v>
      </c>
      <c r="P308" s="403">
        <v>28.030555897927002</v>
      </c>
      <c r="Q308" s="403">
        <v>28.1966742358224</v>
      </c>
      <c r="R308" s="403">
        <v>0.55901360342179995</v>
      </c>
      <c r="S308" s="27" t="s">
        <v>1238</v>
      </c>
      <c r="T308" s="28"/>
      <c r="U308" s="28"/>
      <c r="Y308" s="30"/>
      <c r="AC308" s="29"/>
      <c r="AE308" s="29"/>
      <c r="AF308" s="29"/>
      <c r="AG308" s="29"/>
      <c r="AH308" s="29"/>
      <c r="AI308" s="29"/>
    </row>
    <row r="309" spans="1:35" ht="19.95" customHeight="1">
      <c r="A309" s="23" t="s">
        <v>6435</v>
      </c>
      <c r="B309" s="21" t="s">
        <v>1604</v>
      </c>
      <c r="C309" s="21" t="s">
        <v>1223</v>
      </c>
      <c r="D309" s="21" t="s">
        <v>1233</v>
      </c>
      <c r="E309" s="24">
        <v>21</v>
      </c>
      <c r="F309" s="21" t="s">
        <v>1572</v>
      </c>
      <c r="G309" s="159">
        <v>336.53463215258859</v>
      </c>
      <c r="H309" s="159">
        <v>21.73623554913295</v>
      </c>
      <c r="I309" s="25">
        <v>0</v>
      </c>
      <c r="J309" s="26" t="s">
        <v>1705</v>
      </c>
      <c r="K309" s="403">
        <v>26.032018459611699</v>
      </c>
      <c r="L309" s="403">
        <v>26.2184528664704</v>
      </c>
      <c r="M309" s="403">
        <v>26.5452460866019</v>
      </c>
      <c r="N309" s="403">
        <v>27.124872309539999</v>
      </c>
      <c r="O309" s="403">
        <v>27.699399854329101</v>
      </c>
      <c r="P309" s="403">
        <v>28.060332585896301</v>
      </c>
      <c r="Q309" s="403">
        <v>28.238944825781299</v>
      </c>
      <c r="R309" s="403">
        <v>0.56209453294654299</v>
      </c>
      <c r="S309" s="27" t="s">
        <v>1417</v>
      </c>
      <c r="T309" s="28"/>
      <c r="U309" s="28"/>
      <c r="Y309" s="30"/>
      <c r="AC309" s="29"/>
      <c r="AE309" s="29"/>
      <c r="AF309" s="29"/>
      <c r="AG309" s="29"/>
      <c r="AH309" s="29"/>
      <c r="AI309" s="29"/>
    </row>
    <row r="310" spans="1:35" ht="19.95" customHeight="1">
      <c r="A310" s="23" t="s">
        <v>6436</v>
      </c>
      <c r="B310" s="21" t="s">
        <v>1605</v>
      </c>
      <c r="C310" s="21" t="s">
        <v>1223</v>
      </c>
      <c r="D310" s="21" t="s">
        <v>1415</v>
      </c>
      <c r="E310" s="24">
        <v>15.4</v>
      </c>
      <c r="F310" s="21" t="s">
        <v>1606</v>
      </c>
      <c r="G310" s="25">
        <v>337.33877384196188</v>
      </c>
      <c r="H310" s="25">
        <v>22.033580202312141</v>
      </c>
      <c r="I310" s="25">
        <v>0</v>
      </c>
      <c r="J310" s="21" t="s">
        <v>1214</v>
      </c>
      <c r="K310" s="403">
        <v>24.870551730548399</v>
      </c>
      <c r="L310" s="403">
        <v>25.032478394801899</v>
      </c>
      <c r="M310" s="403">
        <v>25.341385823072699</v>
      </c>
      <c r="N310" s="403">
        <v>25.859288467286198</v>
      </c>
      <c r="O310" s="403">
        <v>26.3696468854891</v>
      </c>
      <c r="P310" s="403">
        <v>26.688807098401</v>
      </c>
      <c r="Q310" s="403">
        <v>26.845585946220801</v>
      </c>
      <c r="R310" s="403">
        <v>0.50108990454299696</v>
      </c>
      <c r="S310" s="27" t="s">
        <v>1495</v>
      </c>
      <c r="T310" s="28"/>
      <c r="U310" s="28"/>
      <c r="Y310" s="30"/>
      <c r="AC310" s="29"/>
      <c r="AE310" s="29"/>
      <c r="AF310" s="29"/>
      <c r="AG310" s="29"/>
      <c r="AH310" s="29"/>
      <c r="AI310" s="29"/>
    </row>
    <row r="311" spans="1:35" ht="19.95" customHeight="1">
      <c r="A311" s="23" t="s">
        <v>6437</v>
      </c>
      <c r="B311" s="21" t="s">
        <v>1607</v>
      </c>
      <c r="C311" s="21" t="s">
        <v>1223</v>
      </c>
      <c r="D311" s="21" t="s">
        <v>1520</v>
      </c>
      <c r="E311" s="24">
        <v>14.4</v>
      </c>
      <c r="F311" s="21" t="s">
        <v>1606</v>
      </c>
      <c r="G311" s="25">
        <v>337.48237057220712</v>
      </c>
      <c r="H311" s="25">
        <v>21.889703757225433</v>
      </c>
      <c r="I311" s="25">
        <v>0</v>
      </c>
      <c r="J311" s="21" t="s">
        <v>1214</v>
      </c>
      <c r="K311" s="403">
        <v>25.243179958567499</v>
      </c>
      <c r="L311" s="403">
        <v>25.399930001850599</v>
      </c>
      <c r="M311" s="403">
        <v>25.731389401395401</v>
      </c>
      <c r="N311" s="403">
        <v>26.268049858586501</v>
      </c>
      <c r="O311" s="403">
        <v>26.806831755338202</v>
      </c>
      <c r="P311" s="403">
        <v>27.144052407821299</v>
      </c>
      <c r="Q311" s="403">
        <v>27.3246199119043</v>
      </c>
      <c r="R311" s="403">
        <v>0.52511321625179996</v>
      </c>
      <c r="S311" s="27" t="s">
        <v>1238</v>
      </c>
      <c r="T311" s="28"/>
      <c r="U311" s="28"/>
      <c r="Y311" s="30"/>
      <c r="AC311" s="29"/>
      <c r="AE311" s="29"/>
      <c r="AF311" s="29"/>
      <c r="AG311" s="29"/>
      <c r="AH311" s="29"/>
      <c r="AI311" s="29"/>
    </row>
    <row r="312" spans="1:35" ht="19.95" customHeight="1">
      <c r="A312" s="23" t="s">
        <v>6438</v>
      </c>
      <c r="B312" s="21" t="s">
        <v>1608</v>
      </c>
      <c r="C312" s="21" t="s">
        <v>1414</v>
      </c>
      <c r="D312" s="21" t="s">
        <v>1233</v>
      </c>
      <c r="E312" s="24">
        <v>7</v>
      </c>
      <c r="F312" s="21" t="s">
        <v>1606</v>
      </c>
      <c r="G312" s="25">
        <v>338.54498637602182</v>
      </c>
      <c r="H312" s="25">
        <v>23.256529985549133</v>
      </c>
      <c r="I312" s="25">
        <v>0</v>
      </c>
      <c r="J312" s="21" t="s">
        <v>1214</v>
      </c>
      <c r="K312" s="403">
        <v>19.8924667931614</v>
      </c>
      <c r="L312" s="403">
        <v>19.977150515216302</v>
      </c>
      <c r="M312" s="403">
        <v>20.126299675044699</v>
      </c>
      <c r="N312" s="403">
        <v>20.374073829623502</v>
      </c>
      <c r="O312" s="403">
        <v>20.618054315264001</v>
      </c>
      <c r="P312" s="403">
        <v>20.7599317370229</v>
      </c>
      <c r="Q312" s="403">
        <v>20.836626210622502</v>
      </c>
      <c r="R312" s="403">
        <v>0.237100907723578</v>
      </c>
      <c r="S312" s="27" t="s">
        <v>1435</v>
      </c>
      <c r="T312" s="28"/>
      <c r="U312" s="28"/>
      <c r="Y312" s="30"/>
      <c r="AC312" s="29"/>
      <c r="AE312" s="29"/>
      <c r="AF312" s="29"/>
      <c r="AG312" s="29"/>
      <c r="AH312" s="29"/>
      <c r="AI312" s="29"/>
    </row>
    <row r="313" spans="1:35" ht="19.95" customHeight="1">
      <c r="A313" s="23" t="s">
        <v>6439</v>
      </c>
      <c r="B313" s="21" t="s">
        <v>1609</v>
      </c>
      <c r="C313" s="21" t="s">
        <v>1223</v>
      </c>
      <c r="D313" s="21" t="s">
        <v>1233</v>
      </c>
      <c r="E313" s="24">
        <v>2.2000000000000002</v>
      </c>
      <c r="F313" s="21" t="s">
        <v>1572</v>
      </c>
      <c r="G313" s="25">
        <v>339.23425068119894</v>
      </c>
      <c r="H313" s="25">
        <v>22.031726907630524</v>
      </c>
      <c r="I313" s="25">
        <v>0</v>
      </c>
      <c r="J313" s="26" t="s">
        <v>1706</v>
      </c>
      <c r="K313" s="403">
        <v>24.8974068402581</v>
      </c>
      <c r="L313" s="403">
        <v>25.0375627064995</v>
      </c>
      <c r="M313" s="403">
        <v>25.3409478320362</v>
      </c>
      <c r="N313" s="403">
        <v>25.8582601358628</v>
      </c>
      <c r="O313" s="403">
        <v>26.375131191925099</v>
      </c>
      <c r="P313" s="403">
        <v>26.669750689200601</v>
      </c>
      <c r="Q313" s="403">
        <v>26.825900117158401</v>
      </c>
      <c r="R313" s="403">
        <v>0.49613503925672597</v>
      </c>
      <c r="S313" s="27" t="s">
        <v>1417</v>
      </c>
      <c r="T313" s="28"/>
      <c r="U313" s="28"/>
      <c r="Y313" s="30"/>
      <c r="AC313" s="29"/>
      <c r="AE313" s="29"/>
      <c r="AF313" s="29"/>
      <c r="AG313" s="29"/>
      <c r="AH313" s="29"/>
      <c r="AI313" s="29"/>
    </row>
    <row r="314" spans="1:35">
      <c r="G314" s="31"/>
      <c r="P314" s="405"/>
      <c r="Q314" s="405"/>
      <c r="R314" s="405"/>
      <c r="T314" s="28"/>
      <c r="U314" s="28"/>
      <c r="Y314" s="30"/>
      <c r="AC314" s="29"/>
      <c r="AE314" s="29"/>
      <c r="AF314" s="29"/>
      <c r="AG314" s="29"/>
      <c r="AH314" s="29"/>
      <c r="AI314" s="29"/>
    </row>
    <row r="315" spans="1:35">
      <c r="B315" s="27"/>
      <c r="C315" s="27"/>
      <c r="D315" s="27"/>
      <c r="E315" s="32"/>
      <c r="F315" s="33"/>
      <c r="G315" s="32"/>
      <c r="H315" s="34"/>
      <c r="I315" s="34"/>
      <c r="J315" s="33"/>
      <c r="P315" s="405"/>
      <c r="Q315" s="405"/>
      <c r="R315" s="405"/>
      <c r="T315" s="28"/>
      <c r="U315" s="28"/>
      <c r="Y315" s="30"/>
      <c r="AC315" s="29"/>
      <c r="AE315" s="29"/>
      <c r="AF315" s="29"/>
      <c r="AG315" s="29"/>
      <c r="AH315" s="29"/>
      <c r="AI315" s="29"/>
    </row>
    <row r="316" spans="1:35">
      <c r="E316" s="35"/>
      <c r="F316" s="36"/>
      <c r="G316" s="35"/>
      <c r="H316" s="37"/>
      <c r="I316" s="37"/>
      <c r="J316" s="36"/>
      <c r="P316" s="405"/>
      <c r="Q316" s="405"/>
      <c r="R316" s="405"/>
      <c r="T316" s="28"/>
      <c r="U316" s="28"/>
      <c r="Y316" s="30"/>
      <c r="AC316" s="29"/>
      <c r="AE316" s="29"/>
      <c r="AF316" s="29"/>
      <c r="AG316" s="29"/>
      <c r="AH316" s="29"/>
      <c r="AI316" s="29"/>
    </row>
    <row r="317" spans="1:35">
      <c r="E317" s="35"/>
      <c r="F317" s="36"/>
      <c r="G317" s="35"/>
      <c r="H317" s="37"/>
      <c r="I317" s="37"/>
      <c r="J317" s="36"/>
      <c r="P317" s="405"/>
      <c r="Q317" s="405"/>
      <c r="R317" s="405"/>
      <c r="T317" s="28"/>
      <c r="U317" s="28"/>
      <c r="Y317" s="30"/>
      <c r="AC317" s="29"/>
      <c r="AE317" s="29"/>
      <c r="AF317" s="29"/>
      <c r="AG317" s="29"/>
      <c r="AH317" s="29"/>
      <c r="AI317" s="29"/>
    </row>
    <row r="318" spans="1:35">
      <c r="E318" s="35"/>
      <c r="F318" s="36"/>
      <c r="G318" s="35"/>
      <c r="H318" s="37"/>
      <c r="I318" s="37"/>
      <c r="J318" s="36"/>
      <c r="P318" s="405"/>
      <c r="Q318" s="405"/>
      <c r="R318" s="405"/>
      <c r="T318" s="28"/>
      <c r="U318" s="28"/>
      <c r="Y318" s="30"/>
      <c r="AC318" s="29"/>
      <c r="AE318" s="29"/>
      <c r="AF318" s="29"/>
      <c r="AG318" s="29"/>
      <c r="AH318" s="29"/>
      <c r="AI318" s="29"/>
    </row>
    <row r="319" spans="1:35">
      <c r="E319" s="35"/>
      <c r="F319" s="36"/>
      <c r="G319" s="35"/>
      <c r="H319" s="37"/>
      <c r="I319" s="37"/>
      <c r="J319" s="36"/>
      <c r="P319" s="405"/>
      <c r="Q319" s="405"/>
      <c r="R319" s="405"/>
      <c r="T319" s="28"/>
      <c r="U319" s="28"/>
      <c r="Y319" s="30"/>
      <c r="AC319" s="29"/>
      <c r="AE319" s="29"/>
      <c r="AF319" s="29"/>
      <c r="AG319" s="29"/>
      <c r="AH319" s="29"/>
      <c r="AI319" s="29"/>
    </row>
    <row r="320" spans="1:35">
      <c r="E320" s="35"/>
      <c r="F320" s="36"/>
      <c r="G320" s="35"/>
      <c r="H320" s="37"/>
      <c r="I320" s="37"/>
      <c r="J320" s="36"/>
      <c r="K320" s="405"/>
      <c r="L320" s="405"/>
      <c r="P320" s="405"/>
      <c r="Q320" s="405"/>
      <c r="R320" s="405"/>
      <c r="S320" s="28"/>
      <c r="T320" s="28"/>
      <c r="U320" s="28"/>
      <c r="Y320" s="30"/>
      <c r="AC320" s="29"/>
      <c r="AE320" s="29"/>
      <c r="AF320" s="29"/>
      <c r="AG320" s="29"/>
      <c r="AH320" s="29"/>
      <c r="AI320" s="29"/>
    </row>
    <row r="321" spans="5:35">
      <c r="E321" s="35"/>
      <c r="F321" s="36"/>
      <c r="G321" s="35"/>
      <c r="H321" s="37"/>
      <c r="I321" s="37"/>
      <c r="J321" s="36"/>
      <c r="K321" s="405"/>
      <c r="L321" s="405"/>
      <c r="P321" s="405"/>
      <c r="Q321" s="405"/>
      <c r="R321" s="405"/>
      <c r="T321" s="28"/>
      <c r="U321" s="28"/>
      <c r="Y321" s="30"/>
      <c r="AC321" s="29"/>
      <c r="AE321" s="29"/>
      <c r="AF321" s="29"/>
      <c r="AG321" s="29"/>
      <c r="AH321" s="29"/>
      <c r="AI321" s="29"/>
    </row>
    <row r="322" spans="5:35">
      <c r="E322" s="35"/>
      <c r="F322" s="36"/>
      <c r="G322" s="35"/>
      <c r="H322" s="37"/>
      <c r="I322" s="37"/>
      <c r="J322" s="36"/>
      <c r="K322" s="405"/>
      <c r="L322" s="405"/>
      <c r="P322" s="405"/>
      <c r="Q322" s="405"/>
      <c r="R322" s="405"/>
      <c r="T322" s="28"/>
      <c r="U322" s="28"/>
      <c r="Y322" s="30"/>
      <c r="AC322" s="29"/>
      <c r="AE322" s="29"/>
      <c r="AF322" s="29"/>
      <c r="AG322" s="29"/>
      <c r="AH322" s="29"/>
      <c r="AI322" s="29"/>
    </row>
    <row r="323" spans="5:35">
      <c r="E323" s="35"/>
      <c r="F323" s="36"/>
      <c r="G323" s="35"/>
      <c r="H323" s="37"/>
      <c r="I323" s="37"/>
      <c r="J323" s="36"/>
      <c r="K323" s="405"/>
      <c r="L323" s="405"/>
      <c r="P323" s="405"/>
      <c r="Q323" s="405"/>
      <c r="R323" s="405"/>
      <c r="T323" s="28"/>
      <c r="U323" s="28"/>
      <c r="Y323" s="30"/>
      <c r="AC323" s="29"/>
      <c r="AE323" s="29"/>
      <c r="AF323" s="29"/>
      <c r="AG323" s="29"/>
      <c r="AH323" s="29"/>
      <c r="AI323" s="29"/>
    </row>
    <row r="324" spans="5:35">
      <c r="E324" s="35"/>
      <c r="F324" s="36"/>
      <c r="G324" s="35"/>
      <c r="H324" s="37"/>
      <c r="I324" s="37"/>
      <c r="J324" s="36"/>
      <c r="K324" s="405"/>
      <c r="L324" s="405"/>
      <c r="P324" s="405"/>
      <c r="Q324" s="405"/>
      <c r="R324" s="405"/>
      <c r="S324" s="31"/>
      <c r="T324" s="28"/>
      <c r="U324" s="28"/>
      <c r="Y324" s="30"/>
      <c r="AC324" s="29"/>
      <c r="AE324" s="29"/>
      <c r="AF324" s="29"/>
      <c r="AG324" s="29"/>
      <c r="AH324" s="29"/>
      <c r="AI324" s="29"/>
    </row>
    <row r="325" spans="5:35">
      <c r="E325" s="35"/>
      <c r="F325" s="36"/>
      <c r="G325" s="35"/>
      <c r="H325" s="37"/>
      <c r="I325" s="37"/>
      <c r="J325" s="36"/>
      <c r="K325" s="405"/>
      <c r="L325" s="405"/>
      <c r="P325" s="405"/>
      <c r="Q325" s="405"/>
      <c r="R325" s="405"/>
      <c r="S325" s="28"/>
      <c r="T325" s="28"/>
      <c r="U325" s="28"/>
      <c r="Y325" s="30"/>
      <c r="AC325" s="29"/>
      <c r="AE325" s="29"/>
      <c r="AF325" s="29"/>
      <c r="AG325" s="29"/>
      <c r="AH325" s="29"/>
      <c r="AI325" s="29"/>
    </row>
    <row r="326" spans="5:35">
      <c r="E326" s="35"/>
      <c r="F326" s="36"/>
      <c r="G326" s="35"/>
      <c r="H326" s="37"/>
      <c r="I326" s="37"/>
      <c r="J326" s="36"/>
      <c r="K326" s="405"/>
      <c r="L326" s="405"/>
      <c r="P326" s="405"/>
      <c r="Q326" s="405"/>
      <c r="R326" s="405"/>
      <c r="T326" s="28"/>
      <c r="U326" s="28"/>
      <c r="Y326" s="30"/>
      <c r="AC326" s="29"/>
      <c r="AE326" s="29"/>
      <c r="AF326" s="29"/>
      <c r="AG326" s="29"/>
      <c r="AH326" s="29"/>
      <c r="AI326" s="29"/>
    </row>
    <row r="327" spans="5:35">
      <c r="E327" s="36"/>
      <c r="F327" s="36"/>
      <c r="G327" s="38"/>
      <c r="H327" s="37"/>
      <c r="I327" s="37"/>
      <c r="J327" s="36"/>
      <c r="K327" s="405"/>
      <c r="L327" s="405"/>
      <c r="P327" s="405"/>
      <c r="Q327" s="405"/>
      <c r="R327" s="405"/>
      <c r="T327" s="28"/>
      <c r="U327" s="28"/>
      <c r="Y327" s="30"/>
      <c r="AC327" s="29"/>
      <c r="AE327" s="29"/>
      <c r="AF327" s="29"/>
      <c r="AG327" s="29"/>
      <c r="AH327" s="29"/>
      <c r="AI327" s="29"/>
    </row>
    <row r="328" spans="5:35">
      <c r="E328" s="36"/>
      <c r="F328" s="36"/>
      <c r="G328" s="38"/>
      <c r="H328" s="37"/>
      <c r="I328" s="37"/>
      <c r="J328" s="36"/>
      <c r="K328" s="405"/>
      <c r="L328" s="405"/>
      <c r="P328" s="405"/>
      <c r="Q328" s="405"/>
      <c r="R328" s="405"/>
      <c r="T328" s="28"/>
      <c r="U328" s="28"/>
      <c r="Y328" s="30"/>
      <c r="AC328" s="29"/>
      <c r="AE328" s="29"/>
      <c r="AF328" s="29"/>
      <c r="AG328" s="29"/>
      <c r="AH328" s="29"/>
      <c r="AI328" s="29"/>
    </row>
    <row r="329" spans="5:35">
      <c r="E329" s="36"/>
      <c r="F329" s="36"/>
      <c r="G329" s="38"/>
      <c r="H329" s="37"/>
      <c r="I329" s="37"/>
      <c r="J329" s="36"/>
      <c r="K329" s="405"/>
      <c r="L329" s="405"/>
      <c r="P329" s="405"/>
      <c r="Q329" s="405"/>
      <c r="R329" s="405"/>
      <c r="S329" s="31"/>
      <c r="T329" s="28"/>
      <c r="U329" s="28"/>
      <c r="Y329" s="30"/>
      <c r="AC329" s="29"/>
      <c r="AE329" s="29"/>
      <c r="AF329" s="29"/>
      <c r="AG329" s="29"/>
      <c r="AH329" s="29"/>
      <c r="AI329" s="29"/>
    </row>
    <row r="330" spans="5:35">
      <c r="E330" s="36"/>
      <c r="F330" s="36"/>
      <c r="G330" s="38"/>
      <c r="H330" s="37"/>
      <c r="I330" s="37"/>
      <c r="J330" s="36"/>
      <c r="K330" s="405"/>
      <c r="L330" s="405"/>
      <c r="P330" s="405"/>
      <c r="Q330" s="405"/>
      <c r="R330" s="405"/>
      <c r="S330" s="28"/>
      <c r="T330" s="28"/>
      <c r="U330" s="28"/>
      <c r="Y330" s="30"/>
      <c r="AC330" s="29"/>
      <c r="AE330" s="29"/>
      <c r="AF330" s="29"/>
      <c r="AG330" s="29"/>
      <c r="AH330" s="29"/>
      <c r="AI330" s="29"/>
    </row>
    <row r="331" spans="5:35">
      <c r="E331" s="36"/>
      <c r="F331" s="36"/>
      <c r="G331" s="38"/>
      <c r="H331" s="37"/>
      <c r="I331" s="37"/>
      <c r="J331" s="36"/>
      <c r="K331" s="405"/>
      <c r="L331" s="405"/>
      <c r="P331" s="405"/>
      <c r="Q331" s="405"/>
      <c r="R331" s="405"/>
      <c r="T331" s="28"/>
      <c r="U331" s="28"/>
      <c r="Y331" s="30"/>
      <c r="AC331" s="29"/>
      <c r="AE331" s="29"/>
      <c r="AF331" s="29"/>
      <c r="AG331" s="29"/>
      <c r="AH331" s="29"/>
      <c r="AI331" s="29"/>
    </row>
    <row r="332" spans="5:35">
      <c r="E332" s="36"/>
      <c r="F332" s="36"/>
      <c r="G332" s="38"/>
      <c r="H332" s="37"/>
      <c r="I332" s="37"/>
      <c r="J332" s="36"/>
      <c r="K332" s="405"/>
      <c r="L332" s="405"/>
      <c r="P332" s="405"/>
      <c r="Q332" s="405"/>
      <c r="R332" s="405"/>
      <c r="T332" s="28"/>
      <c r="U332" s="28"/>
      <c r="Y332" s="30"/>
      <c r="AC332" s="29"/>
      <c r="AE332" s="29"/>
      <c r="AF332" s="29"/>
      <c r="AG332" s="29"/>
      <c r="AH332" s="29"/>
      <c r="AI332" s="29"/>
    </row>
    <row r="333" spans="5:35">
      <c r="E333" s="36"/>
      <c r="F333" s="36"/>
      <c r="G333" s="38"/>
      <c r="H333" s="37"/>
      <c r="I333" s="37"/>
      <c r="J333" s="36"/>
      <c r="K333" s="405"/>
      <c r="L333" s="405"/>
      <c r="P333" s="405"/>
      <c r="Q333" s="405"/>
      <c r="R333" s="405"/>
      <c r="T333" s="28"/>
      <c r="U333" s="28"/>
      <c r="Y333" s="30"/>
      <c r="AC333" s="29"/>
      <c r="AE333" s="29"/>
      <c r="AF333" s="29"/>
      <c r="AG333" s="29"/>
      <c r="AH333" s="29"/>
      <c r="AI333" s="29"/>
    </row>
    <row r="334" spans="5:35">
      <c r="E334" s="36"/>
      <c r="F334" s="36"/>
      <c r="G334" s="38"/>
      <c r="H334" s="37"/>
      <c r="I334" s="37"/>
      <c r="J334" s="36"/>
      <c r="K334" s="405"/>
      <c r="L334" s="405"/>
      <c r="P334" s="405"/>
      <c r="Q334" s="405"/>
      <c r="R334" s="405"/>
      <c r="S334" s="31"/>
      <c r="T334" s="28"/>
      <c r="U334" s="28"/>
      <c r="Y334" s="30"/>
      <c r="AC334" s="29"/>
      <c r="AE334" s="29"/>
      <c r="AF334" s="29"/>
      <c r="AG334" s="29"/>
      <c r="AH334" s="29"/>
      <c r="AI334" s="29"/>
    </row>
    <row r="335" spans="5:35">
      <c r="E335" s="36"/>
      <c r="F335" s="36"/>
      <c r="G335" s="38"/>
      <c r="H335" s="37"/>
      <c r="I335" s="37"/>
      <c r="J335" s="36"/>
      <c r="K335" s="405"/>
      <c r="L335" s="405"/>
      <c r="P335" s="405"/>
      <c r="Q335" s="405"/>
      <c r="R335" s="405"/>
      <c r="S335" s="28"/>
      <c r="T335" s="28"/>
      <c r="U335" s="28"/>
      <c r="Y335" s="30"/>
      <c r="AC335" s="29"/>
      <c r="AE335" s="29"/>
      <c r="AF335" s="29"/>
      <c r="AG335" s="29"/>
      <c r="AH335" s="29"/>
      <c r="AI335" s="29"/>
    </row>
    <row r="336" spans="5:35">
      <c r="E336" s="36"/>
      <c r="F336" s="36"/>
      <c r="G336" s="38"/>
      <c r="H336" s="37"/>
      <c r="I336" s="37"/>
      <c r="J336" s="36"/>
      <c r="K336" s="405"/>
      <c r="L336" s="405"/>
      <c r="P336" s="405"/>
      <c r="Q336" s="405"/>
      <c r="R336" s="405"/>
      <c r="T336" s="28"/>
      <c r="U336" s="28"/>
      <c r="Y336" s="30"/>
      <c r="AC336" s="29"/>
      <c r="AE336" s="29"/>
      <c r="AF336" s="29"/>
      <c r="AG336" s="29"/>
      <c r="AH336" s="29"/>
      <c r="AI336" s="29"/>
    </row>
    <row r="337" spans="5:35">
      <c r="E337" s="36"/>
      <c r="F337" s="36"/>
      <c r="G337" s="38"/>
      <c r="H337" s="37"/>
      <c r="I337" s="37"/>
      <c r="J337" s="36"/>
      <c r="K337" s="405"/>
      <c r="L337" s="405"/>
      <c r="P337" s="405"/>
      <c r="Q337" s="405"/>
      <c r="R337" s="405"/>
      <c r="T337" s="28"/>
      <c r="U337" s="28"/>
      <c r="Y337" s="30"/>
      <c r="AC337" s="29"/>
      <c r="AE337" s="29"/>
      <c r="AF337" s="29"/>
      <c r="AG337" s="29"/>
      <c r="AH337" s="29"/>
      <c r="AI337" s="29"/>
    </row>
    <row r="338" spans="5:35">
      <c r="E338" s="36"/>
      <c r="F338" s="36"/>
      <c r="G338" s="38"/>
      <c r="H338" s="37"/>
      <c r="I338" s="37"/>
      <c r="J338" s="36"/>
      <c r="K338" s="405"/>
      <c r="L338" s="405"/>
      <c r="P338" s="405"/>
      <c r="Q338" s="405"/>
      <c r="R338" s="405"/>
      <c r="T338" s="28"/>
      <c r="U338" s="28"/>
      <c r="Y338" s="30"/>
      <c r="AC338" s="29"/>
      <c r="AE338" s="29"/>
      <c r="AF338" s="29"/>
      <c r="AG338" s="29"/>
      <c r="AH338" s="29"/>
      <c r="AI338" s="29"/>
    </row>
    <row r="339" spans="5:35">
      <c r="E339" s="36"/>
      <c r="F339" s="36"/>
      <c r="G339" s="38"/>
      <c r="H339" s="37"/>
      <c r="I339" s="37"/>
      <c r="J339" s="36"/>
      <c r="K339" s="405"/>
      <c r="L339" s="405"/>
      <c r="P339" s="405"/>
      <c r="Q339" s="405"/>
      <c r="R339" s="405"/>
      <c r="S339" s="28"/>
      <c r="T339" s="28"/>
      <c r="U339" s="28"/>
      <c r="Y339" s="30"/>
      <c r="AC339" s="29"/>
      <c r="AE339" s="29"/>
      <c r="AF339" s="29"/>
      <c r="AG339" s="29"/>
      <c r="AH339" s="29"/>
      <c r="AI339" s="29"/>
    </row>
    <row r="340" spans="5:35">
      <c r="E340" s="36"/>
      <c r="F340" s="36"/>
      <c r="G340" s="38"/>
      <c r="H340" s="37"/>
      <c r="I340" s="37"/>
      <c r="J340" s="36"/>
      <c r="K340" s="405"/>
      <c r="L340" s="405"/>
      <c r="P340" s="405"/>
      <c r="Q340" s="405"/>
      <c r="R340" s="405"/>
      <c r="S340" s="28"/>
      <c r="T340" s="28"/>
      <c r="U340" s="28"/>
      <c r="Y340" s="30"/>
      <c r="AC340" s="29"/>
      <c r="AE340" s="29"/>
      <c r="AF340" s="29"/>
      <c r="AG340" s="29"/>
      <c r="AH340" s="29"/>
      <c r="AI340" s="29"/>
    </row>
    <row r="341" spans="5:35">
      <c r="E341" s="36"/>
      <c r="F341" s="36"/>
      <c r="G341" s="38"/>
      <c r="H341" s="37"/>
      <c r="I341" s="37"/>
      <c r="J341" s="36"/>
      <c r="K341" s="405"/>
      <c r="L341" s="405"/>
      <c r="P341" s="405"/>
      <c r="Q341" s="405"/>
      <c r="R341" s="405"/>
      <c r="T341" s="28"/>
      <c r="U341" s="28"/>
      <c r="Y341" s="30"/>
      <c r="AC341" s="29"/>
      <c r="AE341" s="29"/>
      <c r="AF341" s="29"/>
      <c r="AG341" s="29"/>
      <c r="AH341" s="29"/>
      <c r="AI341" s="29"/>
    </row>
    <row r="342" spans="5:35">
      <c r="E342" s="36"/>
      <c r="F342" s="36"/>
      <c r="G342" s="38"/>
      <c r="H342" s="37"/>
      <c r="I342" s="37"/>
      <c r="J342" s="36"/>
      <c r="K342" s="405"/>
      <c r="L342" s="405"/>
      <c r="P342" s="405"/>
      <c r="Q342" s="405"/>
      <c r="R342" s="405"/>
      <c r="T342" s="28"/>
      <c r="U342" s="28"/>
      <c r="Y342" s="30"/>
      <c r="AC342" s="29"/>
      <c r="AE342" s="29"/>
      <c r="AF342" s="29"/>
      <c r="AG342" s="29"/>
      <c r="AH342" s="29"/>
      <c r="AI342" s="29"/>
    </row>
    <row r="343" spans="5:35">
      <c r="E343" s="36"/>
      <c r="F343" s="36"/>
      <c r="G343" s="38"/>
      <c r="H343" s="37"/>
      <c r="I343" s="37"/>
      <c r="J343" s="36"/>
      <c r="K343" s="405"/>
      <c r="L343" s="405"/>
      <c r="P343" s="405"/>
      <c r="Q343" s="405"/>
      <c r="R343" s="405"/>
      <c r="T343" s="28"/>
      <c r="U343" s="28"/>
      <c r="Y343" s="30"/>
      <c r="AC343" s="29"/>
      <c r="AE343" s="29"/>
      <c r="AF343" s="29"/>
      <c r="AG343" s="29"/>
      <c r="AH343" s="29"/>
      <c r="AI343" s="29"/>
    </row>
    <row r="344" spans="5:35">
      <c r="E344" s="36"/>
      <c r="F344" s="36"/>
      <c r="G344" s="38"/>
      <c r="H344" s="37"/>
      <c r="I344" s="37"/>
      <c r="J344" s="36"/>
      <c r="K344" s="405"/>
      <c r="L344" s="405"/>
      <c r="P344" s="405"/>
      <c r="Q344" s="405"/>
      <c r="R344" s="405"/>
      <c r="S344" s="31"/>
      <c r="T344" s="28"/>
      <c r="U344" s="28"/>
      <c r="Y344" s="30"/>
      <c r="AC344" s="29"/>
      <c r="AE344" s="29"/>
      <c r="AF344" s="29"/>
      <c r="AG344" s="29"/>
      <c r="AH344" s="29"/>
      <c r="AI344" s="29"/>
    </row>
    <row r="345" spans="5:35">
      <c r="E345" s="36"/>
      <c r="F345" s="36"/>
      <c r="G345" s="38"/>
      <c r="H345" s="37"/>
      <c r="I345" s="37"/>
      <c r="J345" s="36"/>
      <c r="K345" s="405"/>
      <c r="L345" s="405"/>
      <c r="P345" s="405"/>
      <c r="Q345" s="405"/>
      <c r="R345" s="405"/>
      <c r="S345" s="28"/>
      <c r="T345" s="28"/>
      <c r="U345" s="28"/>
      <c r="Y345" s="30"/>
      <c r="AC345" s="29"/>
      <c r="AE345" s="29"/>
      <c r="AF345" s="29"/>
      <c r="AG345" s="29"/>
      <c r="AH345" s="29"/>
      <c r="AI345" s="29"/>
    </row>
    <row r="346" spans="5:35">
      <c r="E346" s="36"/>
      <c r="F346" s="36"/>
      <c r="G346" s="38"/>
      <c r="H346" s="37"/>
      <c r="I346" s="37"/>
      <c r="J346" s="36"/>
      <c r="K346" s="405"/>
      <c r="L346" s="405"/>
      <c r="P346" s="405"/>
      <c r="Q346" s="405"/>
      <c r="R346" s="405"/>
      <c r="T346" s="28"/>
      <c r="U346" s="28"/>
      <c r="Y346" s="30"/>
      <c r="AC346" s="29"/>
      <c r="AE346" s="29"/>
      <c r="AF346" s="29"/>
      <c r="AG346" s="29"/>
      <c r="AH346" s="29"/>
      <c r="AI346" s="29"/>
    </row>
    <row r="347" spans="5:35">
      <c r="E347" s="36"/>
      <c r="F347" s="36"/>
      <c r="G347" s="38"/>
      <c r="H347" s="37"/>
      <c r="I347" s="37"/>
      <c r="J347" s="36"/>
      <c r="K347" s="405"/>
      <c r="L347" s="405"/>
      <c r="P347" s="405"/>
      <c r="Q347" s="405"/>
      <c r="R347" s="405"/>
      <c r="T347" s="28"/>
      <c r="U347" s="28"/>
      <c r="Y347" s="30"/>
      <c r="AC347" s="29"/>
      <c r="AE347" s="29"/>
      <c r="AF347" s="29"/>
      <c r="AG347" s="29"/>
      <c r="AH347" s="29"/>
      <c r="AI347" s="29"/>
    </row>
    <row r="348" spans="5:35">
      <c r="E348" s="36"/>
      <c r="F348" s="36"/>
      <c r="G348" s="38"/>
      <c r="H348" s="37"/>
      <c r="I348" s="37"/>
      <c r="J348" s="36"/>
      <c r="K348" s="405"/>
      <c r="L348" s="405"/>
      <c r="P348" s="405"/>
      <c r="Q348" s="405"/>
      <c r="R348" s="405"/>
      <c r="T348" s="28"/>
      <c r="U348" s="28"/>
      <c r="Y348" s="30"/>
      <c r="AC348" s="29"/>
      <c r="AE348" s="29"/>
      <c r="AF348" s="29"/>
      <c r="AG348" s="29"/>
      <c r="AH348" s="29"/>
      <c r="AI348" s="29"/>
    </row>
    <row r="349" spans="5:35">
      <c r="E349" s="36"/>
      <c r="F349" s="36"/>
      <c r="G349" s="38"/>
      <c r="H349" s="37"/>
      <c r="I349" s="37"/>
      <c r="J349" s="36"/>
      <c r="K349" s="405"/>
      <c r="L349" s="405"/>
      <c r="P349" s="405"/>
      <c r="Q349" s="405"/>
      <c r="R349" s="405"/>
      <c r="S349" s="31"/>
      <c r="T349" s="28"/>
      <c r="U349" s="28"/>
      <c r="Y349" s="30"/>
      <c r="AC349" s="29"/>
      <c r="AE349" s="29"/>
      <c r="AF349" s="29"/>
      <c r="AG349" s="29"/>
      <c r="AH349" s="29"/>
      <c r="AI349" s="29"/>
    </row>
    <row r="350" spans="5:35">
      <c r="E350" s="36"/>
      <c r="F350" s="36"/>
      <c r="G350" s="38"/>
      <c r="H350" s="37"/>
      <c r="I350" s="37"/>
      <c r="J350" s="36"/>
      <c r="K350" s="405"/>
      <c r="L350" s="405"/>
      <c r="P350" s="405"/>
      <c r="Q350" s="405"/>
      <c r="R350" s="405"/>
      <c r="S350" s="28"/>
      <c r="T350" s="28"/>
      <c r="U350" s="28"/>
      <c r="Y350" s="30"/>
      <c r="AC350" s="29"/>
      <c r="AE350" s="29"/>
      <c r="AF350" s="29"/>
      <c r="AG350" s="29"/>
      <c r="AH350" s="29"/>
      <c r="AI350" s="29"/>
    </row>
    <row r="351" spans="5:35">
      <c r="E351" s="36"/>
      <c r="F351" s="36"/>
      <c r="G351" s="38"/>
      <c r="H351" s="37"/>
      <c r="I351" s="37"/>
      <c r="J351" s="36"/>
      <c r="K351" s="405"/>
      <c r="L351" s="405"/>
      <c r="P351" s="405"/>
      <c r="Q351" s="405"/>
      <c r="R351" s="405"/>
      <c r="T351" s="28"/>
      <c r="U351" s="28"/>
      <c r="Y351" s="30"/>
      <c r="AC351" s="29"/>
      <c r="AE351" s="29"/>
      <c r="AF351" s="29"/>
      <c r="AG351" s="29"/>
      <c r="AH351" s="29"/>
      <c r="AI351" s="29"/>
    </row>
    <row r="352" spans="5:35">
      <c r="E352" s="36"/>
      <c r="F352" s="36"/>
      <c r="G352" s="38"/>
      <c r="H352" s="37"/>
      <c r="I352" s="37"/>
      <c r="J352" s="36"/>
      <c r="K352" s="405"/>
      <c r="L352" s="405"/>
      <c r="P352" s="405"/>
      <c r="Q352" s="405"/>
      <c r="R352" s="405"/>
      <c r="T352" s="28"/>
      <c r="U352" s="28"/>
      <c r="Y352" s="30"/>
      <c r="AC352" s="29"/>
      <c r="AE352" s="29"/>
      <c r="AF352" s="29"/>
      <c r="AG352" s="29"/>
      <c r="AH352" s="29"/>
      <c r="AI352" s="29"/>
    </row>
    <row r="353" spans="5:35">
      <c r="E353" s="36"/>
      <c r="F353" s="36"/>
      <c r="G353" s="38"/>
      <c r="H353" s="37"/>
      <c r="I353" s="37"/>
      <c r="J353" s="36"/>
      <c r="K353" s="405"/>
      <c r="L353" s="405"/>
      <c r="P353" s="405"/>
      <c r="Q353" s="405"/>
      <c r="R353" s="405"/>
      <c r="T353" s="28"/>
      <c r="U353" s="28"/>
      <c r="Y353" s="30"/>
      <c r="AC353" s="29"/>
      <c r="AE353" s="29"/>
      <c r="AF353" s="29"/>
      <c r="AG353" s="29"/>
      <c r="AH353" s="29"/>
      <c r="AI353" s="29"/>
    </row>
    <row r="354" spans="5:35">
      <c r="E354" s="36"/>
      <c r="F354" s="36"/>
      <c r="G354" s="38"/>
      <c r="H354" s="37"/>
      <c r="I354" s="37"/>
      <c r="J354" s="36"/>
      <c r="K354" s="405"/>
      <c r="L354" s="405"/>
      <c r="P354" s="405"/>
      <c r="Q354" s="405"/>
      <c r="R354" s="405"/>
      <c r="S354" s="31"/>
      <c r="T354" s="28"/>
      <c r="U354" s="28"/>
      <c r="Y354" s="30"/>
      <c r="AC354" s="29"/>
      <c r="AE354" s="29"/>
      <c r="AF354" s="29"/>
      <c r="AG354" s="29"/>
      <c r="AH354" s="29"/>
      <c r="AI354" s="29"/>
    </row>
    <row r="355" spans="5:35">
      <c r="E355" s="36"/>
      <c r="F355" s="36"/>
      <c r="G355" s="38"/>
      <c r="H355" s="37"/>
      <c r="I355" s="37"/>
      <c r="J355" s="36"/>
      <c r="K355" s="405"/>
      <c r="L355" s="405"/>
      <c r="P355" s="405"/>
      <c r="Q355" s="405"/>
      <c r="R355" s="405"/>
      <c r="S355" s="28"/>
      <c r="T355" s="28"/>
      <c r="U355" s="28"/>
      <c r="Y355" s="30"/>
      <c r="AC355" s="29"/>
      <c r="AE355" s="29"/>
      <c r="AF355" s="29"/>
      <c r="AG355" s="29"/>
      <c r="AH355" s="29"/>
      <c r="AI355" s="29"/>
    </row>
    <row r="356" spans="5:35">
      <c r="E356" s="36"/>
      <c r="F356" s="36"/>
      <c r="G356" s="38"/>
      <c r="H356" s="37"/>
      <c r="I356" s="37"/>
      <c r="J356" s="36"/>
      <c r="K356" s="405"/>
      <c r="L356" s="405"/>
      <c r="P356" s="405"/>
      <c r="Q356" s="405"/>
      <c r="R356" s="405"/>
      <c r="T356" s="28"/>
      <c r="U356" s="28"/>
      <c r="Y356" s="30"/>
      <c r="AC356" s="29"/>
      <c r="AE356" s="29"/>
      <c r="AF356" s="29"/>
      <c r="AG356" s="29"/>
      <c r="AH356" s="29"/>
      <c r="AI356" s="29"/>
    </row>
    <row r="357" spans="5:35">
      <c r="E357" s="36"/>
      <c r="F357" s="36"/>
      <c r="G357" s="38"/>
      <c r="H357" s="37"/>
      <c r="I357" s="37"/>
      <c r="J357" s="36"/>
      <c r="K357" s="405"/>
      <c r="L357" s="405"/>
      <c r="P357" s="405"/>
      <c r="Q357" s="405"/>
      <c r="R357" s="405"/>
      <c r="T357" s="28"/>
      <c r="U357" s="28"/>
      <c r="Y357" s="30"/>
      <c r="AC357" s="29"/>
      <c r="AE357" s="29"/>
      <c r="AF357" s="29"/>
      <c r="AG357" s="29"/>
      <c r="AH357" s="29"/>
      <c r="AI357" s="29"/>
    </row>
    <row r="358" spans="5:35">
      <c r="E358" s="36"/>
      <c r="F358" s="36"/>
      <c r="G358" s="38"/>
      <c r="H358" s="37"/>
      <c r="I358" s="37"/>
      <c r="J358" s="36"/>
      <c r="K358" s="405"/>
      <c r="L358" s="405"/>
      <c r="P358" s="405"/>
      <c r="Q358" s="405"/>
      <c r="R358" s="405"/>
      <c r="T358" s="28"/>
      <c r="U358" s="28"/>
      <c r="Y358" s="30"/>
      <c r="AC358" s="29"/>
      <c r="AE358" s="29"/>
      <c r="AF358" s="29"/>
      <c r="AG358" s="29"/>
      <c r="AH358" s="29"/>
      <c r="AI358" s="29"/>
    </row>
    <row r="359" spans="5:35">
      <c r="E359" s="36"/>
      <c r="F359" s="36"/>
      <c r="G359" s="38"/>
      <c r="H359" s="37"/>
      <c r="I359" s="37"/>
      <c r="J359" s="36"/>
      <c r="K359" s="405"/>
      <c r="L359" s="405"/>
      <c r="P359" s="405"/>
      <c r="Q359" s="405"/>
      <c r="R359" s="405"/>
      <c r="S359" s="31"/>
      <c r="T359" s="28"/>
      <c r="U359" s="28"/>
      <c r="Y359" s="30"/>
      <c r="AC359" s="29"/>
      <c r="AE359" s="29"/>
      <c r="AF359" s="29"/>
      <c r="AG359" s="29"/>
      <c r="AH359" s="29"/>
      <c r="AI359" s="29"/>
    </row>
    <row r="360" spans="5:35">
      <c r="E360" s="36"/>
      <c r="F360" s="36"/>
      <c r="G360" s="38"/>
      <c r="H360" s="37"/>
      <c r="I360" s="37"/>
      <c r="J360" s="36"/>
      <c r="K360" s="405"/>
      <c r="L360" s="405"/>
      <c r="P360" s="405"/>
      <c r="Q360" s="405"/>
      <c r="R360" s="405"/>
      <c r="S360" s="28"/>
      <c r="T360" s="28"/>
      <c r="U360" s="28"/>
      <c r="Y360" s="30"/>
      <c r="AC360" s="29"/>
      <c r="AE360" s="29"/>
      <c r="AF360" s="29"/>
      <c r="AG360" s="29"/>
      <c r="AH360" s="29"/>
      <c r="AI360" s="29"/>
    </row>
    <row r="361" spans="5:35">
      <c r="E361" s="36"/>
      <c r="F361" s="36"/>
      <c r="G361" s="38"/>
      <c r="H361" s="37"/>
      <c r="I361" s="37"/>
      <c r="J361" s="36"/>
      <c r="K361" s="405"/>
      <c r="L361" s="405"/>
      <c r="P361" s="405"/>
      <c r="Q361" s="405"/>
      <c r="R361" s="405"/>
      <c r="T361" s="28"/>
      <c r="U361" s="28"/>
      <c r="Y361" s="30"/>
      <c r="AC361" s="29"/>
      <c r="AE361" s="29"/>
      <c r="AF361" s="29"/>
      <c r="AG361" s="29"/>
      <c r="AH361" s="29"/>
      <c r="AI361" s="29"/>
    </row>
    <row r="362" spans="5:35">
      <c r="E362" s="36"/>
      <c r="F362" s="36"/>
      <c r="G362" s="38"/>
      <c r="H362" s="37"/>
      <c r="I362" s="37"/>
      <c r="J362" s="36"/>
      <c r="K362" s="405"/>
      <c r="L362" s="405"/>
      <c r="P362" s="405"/>
      <c r="Q362" s="405"/>
      <c r="R362" s="405"/>
      <c r="T362" s="28"/>
      <c r="U362" s="28"/>
      <c r="Y362" s="30"/>
      <c r="AC362" s="29"/>
      <c r="AE362" s="29"/>
      <c r="AF362" s="29"/>
      <c r="AG362" s="29"/>
      <c r="AH362" s="29"/>
      <c r="AI362" s="29"/>
    </row>
    <row r="363" spans="5:35">
      <c r="E363" s="36"/>
      <c r="F363" s="36"/>
      <c r="G363" s="38"/>
      <c r="H363" s="37"/>
      <c r="I363" s="37"/>
      <c r="J363" s="36"/>
      <c r="K363" s="405"/>
      <c r="L363" s="405"/>
      <c r="P363" s="405"/>
      <c r="Q363" s="405"/>
      <c r="R363" s="405"/>
      <c r="T363" s="28"/>
      <c r="U363" s="28"/>
      <c r="Y363" s="30"/>
      <c r="AC363" s="29"/>
      <c r="AE363" s="29"/>
      <c r="AF363" s="29"/>
      <c r="AG363" s="29"/>
      <c r="AH363" s="29"/>
      <c r="AI363" s="29"/>
    </row>
    <row r="364" spans="5:35">
      <c r="E364" s="36"/>
      <c r="F364" s="36"/>
      <c r="G364" s="38"/>
      <c r="H364" s="37"/>
      <c r="I364" s="37"/>
      <c r="J364" s="36"/>
      <c r="K364" s="405"/>
      <c r="L364" s="405"/>
      <c r="P364" s="405"/>
      <c r="Q364" s="405"/>
      <c r="R364" s="405"/>
      <c r="S364" s="31"/>
      <c r="T364" s="28"/>
      <c r="U364" s="28"/>
      <c r="Y364" s="30"/>
      <c r="AC364" s="29"/>
      <c r="AE364" s="29"/>
      <c r="AF364" s="29"/>
      <c r="AG364" s="29"/>
      <c r="AH364" s="29"/>
      <c r="AI364" s="29"/>
    </row>
    <row r="365" spans="5:35">
      <c r="E365" s="36"/>
      <c r="F365" s="36"/>
      <c r="G365" s="38"/>
      <c r="H365" s="37"/>
      <c r="I365" s="37"/>
      <c r="J365" s="36"/>
      <c r="K365" s="405"/>
      <c r="L365" s="405"/>
      <c r="P365" s="405"/>
      <c r="Q365" s="405"/>
      <c r="R365" s="405"/>
      <c r="S365" s="28"/>
      <c r="T365" s="28"/>
      <c r="U365" s="28"/>
      <c r="Y365" s="30"/>
      <c r="AC365" s="29"/>
      <c r="AE365" s="29"/>
      <c r="AF365" s="29"/>
      <c r="AG365" s="29"/>
      <c r="AH365" s="29"/>
      <c r="AI365" s="29"/>
    </row>
    <row r="366" spans="5:35">
      <c r="E366" s="36"/>
      <c r="F366" s="36"/>
      <c r="G366" s="38"/>
      <c r="H366" s="37"/>
      <c r="I366" s="37"/>
      <c r="J366" s="36"/>
      <c r="K366" s="405"/>
      <c r="L366" s="405"/>
      <c r="P366" s="405"/>
      <c r="Q366" s="405"/>
      <c r="R366" s="405"/>
      <c r="T366" s="28"/>
      <c r="U366" s="28"/>
      <c r="Y366" s="30"/>
      <c r="AC366" s="29"/>
      <c r="AE366" s="29"/>
      <c r="AF366" s="29"/>
      <c r="AG366" s="29"/>
      <c r="AH366" s="29"/>
      <c r="AI366" s="29"/>
    </row>
    <row r="367" spans="5:35">
      <c r="E367" s="36"/>
      <c r="F367" s="36"/>
      <c r="G367" s="38"/>
      <c r="H367" s="37"/>
      <c r="I367" s="37"/>
      <c r="J367" s="36"/>
      <c r="K367" s="405"/>
      <c r="L367" s="405"/>
      <c r="P367" s="405"/>
      <c r="Q367" s="405"/>
      <c r="R367" s="405"/>
      <c r="T367" s="28"/>
      <c r="U367" s="28"/>
      <c r="Y367" s="30"/>
      <c r="AC367" s="29"/>
      <c r="AE367" s="29"/>
      <c r="AF367" s="29"/>
      <c r="AG367" s="29"/>
      <c r="AH367" s="29"/>
      <c r="AI367" s="29"/>
    </row>
    <row r="368" spans="5:35">
      <c r="E368" s="36"/>
      <c r="F368" s="36"/>
      <c r="G368" s="38"/>
      <c r="H368" s="37"/>
      <c r="I368" s="37"/>
      <c r="J368" s="36"/>
      <c r="K368" s="405"/>
      <c r="L368" s="405"/>
      <c r="P368" s="405"/>
      <c r="Q368" s="405"/>
      <c r="R368" s="405"/>
      <c r="T368" s="28"/>
      <c r="U368" s="28"/>
      <c r="Y368" s="30"/>
      <c r="AC368" s="29"/>
      <c r="AE368" s="29"/>
      <c r="AF368" s="29"/>
      <c r="AG368" s="29"/>
      <c r="AH368" s="29"/>
      <c r="AI368" s="29"/>
    </row>
    <row r="369" spans="2:35">
      <c r="E369" s="36"/>
      <c r="F369" s="36"/>
      <c r="G369" s="38"/>
      <c r="H369" s="37"/>
      <c r="I369" s="37"/>
      <c r="J369" s="36"/>
      <c r="K369" s="405"/>
      <c r="L369" s="405"/>
      <c r="P369" s="405"/>
      <c r="Q369" s="405"/>
      <c r="R369" s="405"/>
      <c r="T369" s="28"/>
      <c r="U369" s="28"/>
      <c r="Y369" s="30"/>
      <c r="AC369" s="29"/>
      <c r="AE369" s="29"/>
      <c r="AF369" s="29"/>
      <c r="AG369" s="29"/>
      <c r="AH369" s="29"/>
      <c r="AI369" s="29"/>
    </row>
    <row r="370" spans="2:35">
      <c r="E370" s="36"/>
      <c r="F370" s="36"/>
      <c r="G370" s="38"/>
      <c r="H370" s="37"/>
      <c r="I370" s="37"/>
      <c r="J370" s="36"/>
      <c r="K370" s="405"/>
      <c r="L370" s="405"/>
      <c r="P370" s="405"/>
      <c r="Q370" s="405"/>
      <c r="R370" s="405"/>
      <c r="S370" s="31"/>
      <c r="T370" s="28"/>
      <c r="U370" s="28"/>
      <c r="Y370" s="30"/>
      <c r="AC370" s="29"/>
      <c r="AE370" s="29"/>
      <c r="AF370" s="29"/>
      <c r="AG370" s="29"/>
      <c r="AH370" s="29"/>
      <c r="AI370" s="29"/>
    </row>
    <row r="371" spans="2:35">
      <c r="E371" s="36"/>
      <c r="F371" s="36"/>
      <c r="G371" s="38"/>
      <c r="H371" s="37"/>
      <c r="I371" s="37"/>
      <c r="J371" s="36"/>
      <c r="K371" s="405"/>
      <c r="L371" s="405"/>
      <c r="P371" s="405"/>
      <c r="Q371" s="405"/>
      <c r="R371" s="405"/>
      <c r="T371" s="28"/>
      <c r="U371" s="28"/>
      <c r="Y371" s="30"/>
      <c r="AC371" s="29"/>
      <c r="AE371" s="29"/>
      <c r="AF371" s="29"/>
      <c r="AG371" s="29"/>
      <c r="AH371" s="29"/>
      <c r="AI371" s="29"/>
    </row>
    <row r="372" spans="2:35">
      <c r="B372" s="39"/>
      <c r="C372" s="39"/>
      <c r="D372" s="39"/>
      <c r="E372" s="36"/>
      <c r="F372" s="36"/>
      <c r="G372" s="38"/>
      <c r="H372" s="37"/>
      <c r="I372" s="37"/>
      <c r="J372" s="36"/>
      <c r="K372" s="405"/>
      <c r="L372" s="405"/>
      <c r="P372" s="405"/>
      <c r="Q372" s="405"/>
      <c r="R372" s="405"/>
      <c r="T372" s="28"/>
      <c r="U372" s="28"/>
      <c r="Y372" s="30"/>
      <c r="AC372" s="29"/>
      <c r="AE372" s="29"/>
      <c r="AF372" s="29"/>
      <c r="AG372" s="29"/>
      <c r="AH372" s="29"/>
      <c r="AI372" s="29"/>
    </row>
    <row r="373" spans="2:35">
      <c r="E373" s="36"/>
      <c r="F373" s="36"/>
      <c r="G373" s="38"/>
      <c r="H373" s="37"/>
      <c r="I373" s="37"/>
      <c r="J373" s="36"/>
      <c r="K373" s="405"/>
      <c r="L373" s="405"/>
      <c r="P373" s="405"/>
      <c r="Q373" s="405"/>
      <c r="R373" s="405"/>
      <c r="T373" s="28"/>
      <c r="U373" s="28"/>
      <c r="Y373" s="30"/>
      <c r="AC373" s="29"/>
      <c r="AE373" s="29"/>
      <c r="AF373" s="29"/>
      <c r="AG373" s="29"/>
      <c r="AH373" s="29"/>
      <c r="AI373" s="29"/>
    </row>
    <row r="374" spans="2:35">
      <c r="E374" s="38"/>
      <c r="F374" s="40"/>
      <c r="G374" s="38"/>
      <c r="H374" s="41"/>
      <c r="I374" s="41"/>
      <c r="J374" s="36"/>
      <c r="K374" s="405"/>
      <c r="L374" s="405"/>
      <c r="P374" s="405"/>
      <c r="Q374" s="405"/>
      <c r="R374" s="405"/>
      <c r="T374" s="28"/>
      <c r="U374" s="28"/>
      <c r="Y374" s="30"/>
      <c r="AC374" s="29"/>
      <c r="AE374" s="29"/>
      <c r="AF374" s="29"/>
      <c r="AG374" s="29"/>
      <c r="AH374" s="29"/>
      <c r="AI374" s="29"/>
    </row>
    <row r="375" spans="2:35">
      <c r="E375" s="38"/>
      <c r="F375" s="36"/>
      <c r="G375" s="38"/>
      <c r="H375" s="41"/>
      <c r="I375" s="41"/>
      <c r="J375" s="36"/>
      <c r="K375" s="405"/>
      <c r="L375" s="405"/>
      <c r="P375" s="405"/>
      <c r="Q375" s="405"/>
      <c r="R375" s="405"/>
      <c r="S375" s="31"/>
      <c r="T375" s="28"/>
      <c r="U375" s="28"/>
      <c r="Y375" s="30"/>
      <c r="AC375" s="29"/>
      <c r="AE375" s="29"/>
      <c r="AF375" s="29"/>
      <c r="AG375" s="29"/>
      <c r="AH375" s="29"/>
      <c r="AI375" s="29"/>
    </row>
    <row r="376" spans="2:35">
      <c r="E376" s="38"/>
      <c r="F376" s="36"/>
      <c r="G376" s="38"/>
      <c r="H376" s="41"/>
      <c r="I376" s="41"/>
      <c r="J376" s="36"/>
      <c r="K376" s="405"/>
      <c r="L376" s="405"/>
      <c r="P376" s="405"/>
      <c r="Q376" s="405"/>
      <c r="R376" s="405"/>
      <c r="T376" s="28"/>
      <c r="U376" s="28"/>
      <c r="Y376" s="30"/>
      <c r="AC376" s="29"/>
      <c r="AE376" s="29"/>
      <c r="AF376" s="29"/>
      <c r="AG376" s="29"/>
      <c r="AH376" s="29"/>
      <c r="AI376" s="29"/>
    </row>
    <row r="377" spans="2:35" ht="15" customHeight="1">
      <c r="E377" s="38"/>
      <c r="F377" s="40"/>
      <c r="G377" s="38"/>
      <c r="H377" s="41"/>
      <c r="I377" s="41"/>
      <c r="J377" s="36"/>
      <c r="K377" s="405"/>
      <c r="L377" s="405"/>
      <c r="P377" s="405"/>
      <c r="Q377" s="405"/>
      <c r="R377" s="405"/>
      <c r="T377" s="28"/>
      <c r="U377" s="28"/>
      <c r="Y377" s="30"/>
      <c r="AC377" s="29"/>
      <c r="AE377" s="29"/>
      <c r="AF377" s="29"/>
      <c r="AG377" s="29"/>
      <c r="AH377" s="29"/>
      <c r="AI377" s="29"/>
    </row>
    <row r="378" spans="2:35">
      <c r="E378" s="38"/>
      <c r="F378" s="40"/>
      <c r="G378" s="38"/>
      <c r="H378" s="41"/>
      <c r="I378" s="41"/>
      <c r="J378" s="36"/>
      <c r="K378" s="405"/>
      <c r="L378" s="405"/>
      <c r="P378" s="405"/>
      <c r="Q378" s="405"/>
      <c r="R378" s="405"/>
      <c r="T378" s="28"/>
      <c r="U378" s="28"/>
      <c r="Y378" s="30"/>
      <c r="AC378" s="29"/>
      <c r="AE378" s="29"/>
      <c r="AF378" s="29"/>
      <c r="AG378" s="29"/>
      <c r="AH378" s="29"/>
      <c r="AI378" s="29"/>
    </row>
    <row r="379" spans="2:35">
      <c r="E379" s="38"/>
      <c r="F379" s="36"/>
      <c r="G379" s="38"/>
      <c r="H379" s="41"/>
      <c r="I379" s="41"/>
      <c r="J379" s="36"/>
      <c r="K379" s="405"/>
      <c r="L379" s="405"/>
      <c r="P379" s="405"/>
      <c r="Q379" s="405"/>
      <c r="R379" s="405"/>
      <c r="T379" s="28"/>
      <c r="U379" s="28"/>
      <c r="Y379" s="30"/>
      <c r="AC379" s="29"/>
      <c r="AE379" s="29"/>
      <c r="AF379" s="29"/>
      <c r="AG379" s="29"/>
      <c r="AH379" s="29"/>
      <c r="AI379" s="29"/>
    </row>
    <row r="380" spans="2:35">
      <c r="E380" s="38"/>
      <c r="F380" s="40"/>
      <c r="G380" s="38"/>
      <c r="H380" s="41"/>
      <c r="I380" s="41"/>
      <c r="J380" s="36"/>
      <c r="K380" s="405"/>
      <c r="L380" s="405"/>
      <c r="P380" s="405"/>
      <c r="Q380" s="405"/>
      <c r="R380" s="405"/>
      <c r="S380" s="31"/>
      <c r="T380" s="28"/>
      <c r="U380" s="28"/>
      <c r="Y380" s="30"/>
      <c r="AC380" s="29"/>
      <c r="AE380" s="29"/>
      <c r="AF380" s="29"/>
      <c r="AG380" s="29"/>
      <c r="AH380" s="29"/>
      <c r="AI380" s="29"/>
    </row>
    <row r="381" spans="2:35">
      <c r="E381" s="38"/>
      <c r="F381" s="36"/>
      <c r="G381" s="38"/>
      <c r="H381" s="41"/>
      <c r="I381" s="41"/>
      <c r="J381" s="36"/>
      <c r="K381" s="405"/>
      <c r="L381" s="405"/>
      <c r="P381" s="405"/>
      <c r="Q381" s="405"/>
      <c r="R381" s="405"/>
      <c r="T381" s="28"/>
      <c r="U381" s="28"/>
      <c r="Y381" s="30"/>
      <c r="AC381" s="29"/>
      <c r="AE381" s="29"/>
      <c r="AF381" s="29"/>
      <c r="AG381" s="29"/>
      <c r="AH381" s="29"/>
      <c r="AI381" s="29"/>
    </row>
    <row r="382" spans="2:35">
      <c r="E382" s="38"/>
      <c r="F382" s="40"/>
      <c r="G382" s="38"/>
      <c r="H382" s="41"/>
      <c r="I382" s="41"/>
      <c r="J382" s="36"/>
      <c r="K382" s="405"/>
      <c r="L382" s="405"/>
      <c r="P382" s="405"/>
      <c r="Q382" s="405"/>
      <c r="R382" s="405"/>
      <c r="T382" s="28"/>
      <c r="U382" s="28"/>
      <c r="Y382" s="30"/>
      <c r="AC382" s="29"/>
      <c r="AE382" s="29"/>
      <c r="AF382" s="29"/>
      <c r="AG382" s="29"/>
      <c r="AH382" s="29"/>
      <c r="AI382" s="29"/>
    </row>
    <row r="383" spans="2:35">
      <c r="E383" s="38"/>
      <c r="F383" s="36"/>
      <c r="G383" s="38"/>
      <c r="H383" s="41"/>
      <c r="I383" s="41"/>
      <c r="J383" s="36"/>
      <c r="K383" s="405"/>
      <c r="L383" s="405"/>
      <c r="P383" s="405"/>
      <c r="Q383" s="405"/>
      <c r="R383" s="405"/>
      <c r="T383" s="28"/>
      <c r="U383" s="28"/>
      <c r="Y383" s="30"/>
      <c r="AC383" s="29"/>
      <c r="AE383" s="29"/>
      <c r="AF383" s="29"/>
      <c r="AG383" s="29"/>
      <c r="AH383" s="29"/>
      <c r="AI383" s="29"/>
    </row>
    <row r="384" spans="2:35">
      <c r="E384" s="38"/>
      <c r="F384" s="40"/>
      <c r="G384" s="38"/>
      <c r="H384" s="41"/>
      <c r="I384" s="41"/>
      <c r="J384" s="36"/>
      <c r="K384" s="405"/>
      <c r="L384" s="405"/>
      <c r="P384" s="405"/>
      <c r="Q384" s="405"/>
      <c r="R384" s="405"/>
      <c r="T384" s="28"/>
      <c r="U384" s="28"/>
      <c r="Y384" s="30"/>
      <c r="AC384" s="29"/>
      <c r="AE384" s="29"/>
      <c r="AF384" s="29"/>
      <c r="AG384" s="29"/>
      <c r="AH384" s="29"/>
      <c r="AI384" s="29"/>
    </row>
    <row r="385" spans="5:35">
      <c r="E385" s="38"/>
      <c r="F385" s="36"/>
      <c r="G385" s="38"/>
      <c r="H385" s="41"/>
      <c r="I385" s="41"/>
      <c r="J385" s="36"/>
      <c r="K385" s="405"/>
      <c r="L385" s="405"/>
      <c r="P385" s="405"/>
      <c r="Q385" s="405"/>
      <c r="R385" s="405"/>
      <c r="S385" s="31"/>
      <c r="T385" s="28"/>
      <c r="U385" s="28"/>
      <c r="Y385" s="30"/>
      <c r="AC385" s="29"/>
      <c r="AE385" s="29"/>
      <c r="AF385" s="29"/>
      <c r="AG385" s="29"/>
      <c r="AH385" s="29"/>
      <c r="AI385" s="29"/>
    </row>
    <row r="386" spans="5:35">
      <c r="E386" s="38"/>
      <c r="F386" s="40"/>
      <c r="G386" s="38"/>
      <c r="H386" s="41"/>
      <c r="I386" s="41"/>
      <c r="J386" s="36"/>
      <c r="K386" s="405"/>
      <c r="L386" s="405"/>
      <c r="P386" s="405"/>
      <c r="Q386" s="405"/>
      <c r="R386" s="405"/>
      <c r="T386" s="28"/>
      <c r="U386" s="28"/>
      <c r="Y386" s="30"/>
      <c r="AC386" s="29"/>
      <c r="AE386" s="29"/>
      <c r="AF386" s="29"/>
      <c r="AG386" s="29"/>
      <c r="AH386" s="29"/>
      <c r="AI386" s="29"/>
    </row>
    <row r="387" spans="5:35">
      <c r="E387" s="38"/>
      <c r="F387" s="36"/>
      <c r="G387" s="38"/>
      <c r="H387" s="41"/>
      <c r="I387" s="41"/>
      <c r="J387" s="36"/>
      <c r="K387" s="405"/>
      <c r="L387" s="405"/>
      <c r="P387" s="405"/>
      <c r="Q387" s="405"/>
      <c r="R387" s="405"/>
      <c r="T387" s="28"/>
      <c r="U387" s="28"/>
      <c r="Y387" s="30"/>
      <c r="AC387" s="29"/>
      <c r="AE387" s="29"/>
      <c r="AF387" s="29"/>
      <c r="AG387" s="29"/>
      <c r="AH387" s="29"/>
      <c r="AI387" s="29"/>
    </row>
    <row r="388" spans="5:35">
      <c r="E388" s="38"/>
      <c r="F388" s="40"/>
      <c r="G388" s="38"/>
      <c r="H388" s="41"/>
      <c r="I388" s="41"/>
      <c r="J388" s="36"/>
      <c r="K388" s="405"/>
      <c r="L388" s="405"/>
      <c r="P388" s="405"/>
      <c r="Q388" s="405"/>
      <c r="R388" s="405"/>
      <c r="T388" s="28"/>
      <c r="U388" s="28"/>
      <c r="Y388" s="30"/>
      <c r="AC388" s="29"/>
      <c r="AE388" s="29"/>
      <c r="AF388" s="29"/>
      <c r="AG388" s="29"/>
      <c r="AH388" s="29"/>
      <c r="AI388" s="29"/>
    </row>
    <row r="389" spans="5:35">
      <c r="E389" s="38"/>
      <c r="F389" s="36"/>
      <c r="G389" s="38"/>
      <c r="H389" s="41"/>
      <c r="I389" s="41"/>
      <c r="J389" s="36"/>
      <c r="K389" s="405"/>
      <c r="L389" s="405"/>
      <c r="P389" s="405"/>
      <c r="Q389" s="405"/>
      <c r="R389" s="405"/>
      <c r="T389" s="28"/>
      <c r="U389" s="28"/>
      <c r="Y389" s="30"/>
      <c r="AC389" s="29"/>
      <c r="AE389" s="29"/>
      <c r="AF389" s="29"/>
      <c r="AG389" s="29"/>
      <c r="AH389" s="29"/>
      <c r="AI389" s="29"/>
    </row>
    <row r="390" spans="5:35">
      <c r="E390" s="38"/>
      <c r="F390" s="40"/>
      <c r="G390" s="38"/>
      <c r="H390" s="41"/>
      <c r="I390" s="41"/>
      <c r="J390" s="36"/>
      <c r="K390" s="405"/>
      <c r="L390" s="405"/>
      <c r="P390" s="405"/>
      <c r="Q390" s="405"/>
      <c r="R390" s="405"/>
      <c r="S390" s="31"/>
      <c r="T390" s="28"/>
      <c r="U390" s="28"/>
      <c r="Y390" s="30"/>
      <c r="AC390" s="29"/>
      <c r="AE390" s="29"/>
      <c r="AF390" s="29"/>
      <c r="AG390" s="29"/>
      <c r="AH390" s="29"/>
      <c r="AI390" s="29"/>
    </row>
    <row r="391" spans="5:35">
      <c r="E391" s="38"/>
      <c r="F391" s="40"/>
      <c r="G391" s="38"/>
      <c r="H391" s="41"/>
      <c r="I391" s="41"/>
      <c r="J391" s="36"/>
      <c r="K391" s="405"/>
      <c r="L391" s="405"/>
      <c r="P391" s="405"/>
      <c r="Q391" s="405"/>
      <c r="R391" s="405"/>
      <c r="T391" s="28"/>
      <c r="U391" s="28"/>
      <c r="Y391" s="30"/>
      <c r="AC391" s="29"/>
      <c r="AE391" s="29"/>
      <c r="AF391" s="29"/>
      <c r="AG391" s="29"/>
      <c r="AH391" s="29"/>
      <c r="AI391" s="29"/>
    </row>
    <row r="392" spans="5:35">
      <c r="E392" s="38"/>
      <c r="F392" s="40"/>
      <c r="G392" s="38"/>
      <c r="H392" s="41"/>
      <c r="I392" s="41"/>
      <c r="J392" s="36"/>
      <c r="K392" s="405"/>
      <c r="L392" s="405"/>
      <c r="P392" s="405"/>
      <c r="Q392" s="405"/>
      <c r="R392" s="405"/>
      <c r="S392" s="31"/>
      <c r="T392" s="28"/>
      <c r="U392" s="28"/>
      <c r="Y392" s="30"/>
      <c r="AC392" s="29"/>
      <c r="AE392" s="29"/>
      <c r="AF392" s="29"/>
      <c r="AG392" s="29"/>
      <c r="AH392" s="29"/>
      <c r="AI392" s="29"/>
    </row>
    <row r="393" spans="5:35">
      <c r="E393" s="36"/>
      <c r="F393" s="36"/>
      <c r="G393" s="38"/>
      <c r="H393" s="37"/>
      <c r="I393" s="37"/>
      <c r="J393" s="36"/>
      <c r="K393" s="405"/>
      <c r="L393" s="405"/>
      <c r="P393" s="405"/>
      <c r="Q393" s="405"/>
      <c r="R393" s="405"/>
      <c r="S393" s="31"/>
      <c r="T393" s="28"/>
      <c r="U393" s="28"/>
      <c r="Y393" s="30"/>
      <c r="AC393" s="29"/>
      <c r="AE393" s="29"/>
      <c r="AF393" s="29"/>
      <c r="AG393" s="29"/>
      <c r="AH393" s="29"/>
      <c r="AI393" s="29"/>
    </row>
    <row r="394" spans="5:35">
      <c r="E394" s="38"/>
      <c r="F394" s="40"/>
      <c r="G394" s="38"/>
      <c r="H394" s="41"/>
      <c r="I394" s="41"/>
      <c r="J394" s="36"/>
      <c r="K394" s="405"/>
      <c r="L394" s="405"/>
      <c r="P394" s="405"/>
      <c r="Q394" s="405"/>
      <c r="R394" s="405"/>
      <c r="T394" s="28"/>
      <c r="U394" s="28"/>
      <c r="Y394" s="30"/>
      <c r="AC394" s="29"/>
      <c r="AE394" s="29"/>
      <c r="AF394" s="29"/>
      <c r="AG394" s="29"/>
      <c r="AH394" s="29"/>
      <c r="AI394" s="29"/>
    </row>
    <row r="395" spans="5:35">
      <c r="E395" s="36"/>
      <c r="F395" s="36"/>
      <c r="G395" s="38"/>
      <c r="H395" s="37"/>
      <c r="I395" s="37"/>
      <c r="J395" s="36"/>
      <c r="K395" s="405"/>
      <c r="L395" s="405"/>
      <c r="P395" s="405"/>
      <c r="Q395" s="405"/>
      <c r="R395" s="405"/>
      <c r="S395" s="31"/>
      <c r="T395" s="28"/>
      <c r="U395" s="28"/>
      <c r="Y395" s="30"/>
      <c r="AC395" s="29"/>
      <c r="AE395" s="29"/>
      <c r="AF395" s="29"/>
      <c r="AG395" s="29"/>
      <c r="AH395" s="29"/>
      <c r="AI395" s="29"/>
    </row>
    <row r="396" spans="5:35">
      <c r="E396" s="36"/>
      <c r="F396" s="36"/>
      <c r="G396" s="38"/>
      <c r="H396" s="37"/>
      <c r="I396" s="37"/>
      <c r="J396" s="36"/>
      <c r="K396" s="405"/>
      <c r="L396" s="405"/>
      <c r="P396" s="405"/>
      <c r="Q396" s="405"/>
      <c r="R396" s="405"/>
      <c r="T396" s="28"/>
      <c r="U396" s="28"/>
      <c r="Y396" s="30"/>
      <c r="AC396" s="29"/>
      <c r="AE396" s="29"/>
      <c r="AF396" s="29"/>
      <c r="AG396" s="29"/>
      <c r="AH396" s="29"/>
      <c r="AI396" s="29"/>
    </row>
    <row r="397" spans="5:35">
      <c r="E397" s="38"/>
      <c r="F397" s="40"/>
      <c r="G397" s="38"/>
      <c r="H397" s="41"/>
      <c r="I397" s="41"/>
      <c r="J397" s="36"/>
      <c r="K397" s="405"/>
      <c r="L397" s="405"/>
      <c r="P397" s="405"/>
      <c r="Q397" s="405"/>
      <c r="R397" s="405"/>
      <c r="T397" s="28"/>
      <c r="U397" s="28"/>
      <c r="Y397" s="30"/>
      <c r="AC397" s="29"/>
      <c r="AE397" s="29"/>
      <c r="AF397" s="29"/>
      <c r="AG397" s="29"/>
      <c r="AH397" s="29"/>
      <c r="AI397" s="29"/>
    </row>
    <row r="398" spans="5:35">
      <c r="E398" s="36"/>
      <c r="F398" s="36"/>
      <c r="G398" s="38"/>
      <c r="H398" s="37"/>
      <c r="I398" s="37"/>
      <c r="J398" s="36"/>
      <c r="K398" s="405"/>
      <c r="L398" s="405"/>
      <c r="P398" s="405"/>
      <c r="Q398" s="405"/>
      <c r="R398" s="405"/>
      <c r="T398" s="28"/>
      <c r="U398" s="28"/>
      <c r="Y398" s="30"/>
      <c r="AC398" s="29"/>
      <c r="AE398" s="29"/>
      <c r="AF398" s="29"/>
      <c r="AG398" s="29"/>
      <c r="AH398" s="29"/>
      <c r="AI398" s="29"/>
    </row>
    <row r="399" spans="5:35">
      <c r="E399" s="38"/>
      <c r="F399" s="40"/>
      <c r="G399" s="38"/>
      <c r="H399" s="41"/>
      <c r="I399" s="41"/>
      <c r="J399" s="36"/>
      <c r="K399" s="405"/>
      <c r="L399" s="405"/>
      <c r="P399" s="405"/>
      <c r="Q399" s="405"/>
      <c r="R399" s="405"/>
      <c r="T399" s="28"/>
      <c r="U399" s="28"/>
      <c r="Y399" s="30"/>
      <c r="AC399" s="29"/>
      <c r="AE399" s="29"/>
      <c r="AF399" s="29"/>
      <c r="AG399" s="29"/>
      <c r="AH399" s="29"/>
      <c r="AI399" s="29"/>
    </row>
    <row r="400" spans="5:35">
      <c r="E400" s="38"/>
      <c r="F400" s="40"/>
      <c r="G400" s="38"/>
      <c r="H400" s="41"/>
      <c r="I400" s="41"/>
      <c r="J400" s="36"/>
      <c r="K400" s="405"/>
      <c r="L400" s="405"/>
      <c r="P400" s="405"/>
      <c r="Q400" s="405"/>
      <c r="R400" s="405"/>
      <c r="S400" s="31"/>
      <c r="T400" s="28"/>
      <c r="U400" s="28"/>
      <c r="Y400" s="30"/>
      <c r="AC400" s="29"/>
      <c r="AE400" s="29"/>
      <c r="AF400" s="29"/>
      <c r="AG400" s="29"/>
      <c r="AH400" s="29"/>
      <c r="AI400" s="29"/>
    </row>
    <row r="401" spans="5:35">
      <c r="E401" s="36"/>
      <c r="F401" s="36"/>
      <c r="G401" s="38"/>
      <c r="H401" s="37"/>
      <c r="I401" s="37"/>
      <c r="J401" s="36"/>
      <c r="K401" s="405"/>
      <c r="L401" s="405"/>
      <c r="P401" s="405"/>
      <c r="Q401" s="405"/>
      <c r="R401" s="405"/>
      <c r="S401" s="42"/>
      <c r="T401" s="28"/>
      <c r="U401" s="28"/>
      <c r="Y401" s="30"/>
      <c r="AC401" s="29"/>
      <c r="AE401" s="29"/>
      <c r="AF401" s="29"/>
      <c r="AG401" s="29"/>
      <c r="AH401" s="29"/>
      <c r="AI401" s="29"/>
    </row>
    <row r="402" spans="5:35">
      <c r="E402" s="36"/>
      <c r="F402" s="36"/>
      <c r="G402" s="38"/>
      <c r="H402" s="37"/>
      <c r="I402" s="37"/>
      <c r="J402" s="36"/>
      <c r="K402" s="405"/>
      <c r="L402" s="405"/>
      <c r="P402" s="405"/>
      <c r="Q402" s="405"/>
      <c r="R402" s="405"/>
      <c r="T402" s="28"/>
      <c r="U402" s="28"/>
      <c r="Y402" s="30"/>
      <c r="AC402" s="29"/>
      <c r="AE402" s="29"/>
      <c r="AF402" s="29"/>
      <c r="AG402" s="29"/>
      <c r="AH402" s="29"/>
      <c r="AI402" s="29"/>
    </row>
    <row r="403" spans="5:35">
      <c r="E403" s="36"/>
      <c r="F403" s="40"/>
      <c r="G403" s="38"/>
      <c r="H403" s="41"/>
      <c r="I403" s="41"/>
      <c r="J403" s="36"/>
      <c r="K403" s="405"/>
      <c r="L403" s="405"/>
      <c r="P403" s="405"/>
      <c r="Q403" s="405"/>
      <c r="R403" s="405"/>
      <c r="S403" s="31"/>
      <c r="T403" s="28"/>
      <c r="U403" s="28"/>
      <c r="Y403" s="30"/>
      <c r="AC403" s="29"/>
      <c r="AE403" s="29"/>
      <c r="AF403" s="29"/>
      <c r="AG403" s="29"/>
      <c r="AH403" s="29"/>
      <c r="AI403" s="29"/>
    </row>
    <row r="404" spans="5:35">
      <c r="E404" s="36"/>
      <c r="F404" s="36"/>
      <c r="G404" s="38"/>
      <c r="H404" s="37"/>
      <c r="I404" s="37"/>
      <c r="J404" s="36"/>
      <c r="K404" s="405"/>
      <c r="L404" s="405"/>
      <c r="P404" s="405"/>
      <c r="Q404" s="405"/>
      <c r="R404" s="405"/>
      <c r="T404" s="28"/>
      <c r="U404" s="28"/>
      <c r="Y404" s="30"/>
      <c r="AC404" s="29"/>
      <c r="AE404" s="29"/>
      <c r="AF404" s="29"/>
      <c r="AG404" s="29"/>
      <c r="AH404" s="29"/>
      <c r="AI404" s="29"/>
    </row>
    <row r="405" spans="5:35">
      <c r="E405" s="36"/>
      <c r="F405" s="36"/>
      <c r="G405" s="38"/>
      <c r="H405" s="37"/>
      <c r="I405" s="37"/>
      <c r="J405" s="36"/>
      <c r="K405" s="405"/>
      <c r="L405" s="405"/>
      <c r="P405" s="405"/>
      <c r="Q405" s="405"/>
      <c r="R405" s="405"/>
      <c r="S405" s="31"/>
      <c r="T405" s="28"/>
      <c r="U405" s="28"/>
      <c r="Y405" s="30"/>
      <c r="AC405" s="29"/>
      <c r="AE405" s="29"/>
      <c r="AF405" s="29"/>
      <c r="AG405" s="29"/>
      <c r="AH405" s="29"/>
      <c r="AI405" s="29"/>
    </row>
    <row r="406" spans="5:35">
      <c r="E406" s="36"/>
      <c r="F406" s="40"/>
      <c r="G406" s="38"/>
      <c r="H406" s="41"/>
      <c r="I406" s="41"/>
      <c r="J406" s="36"/>
      <c r="K406" s="405"/>
      <c r="L406" s="405"/>
      <c r="P406" s="405"/>
      <c r="Q406" s="405"/>
      <c r="R406" s="405"/>
      <c r="T406" s="28"/>
      <c r="U406" s="28"/>
      <c r="Y406" s="30"/>
      <c r="AC406" s="29"/>
      <c r="AE406" s="29"/>
      <c r="AF406" s="29"/>
      <c r="AG406" s="29"/>
      <c r="AH406" s="29"/>
      <c r="AI406" s="29"/>
    </row>
    <row r="407" spans="5:35">
      <c r="E407" s="38"/>
      <c r="F407" s="40"/>
      <c r="G407" s="38"/>
      <c r="H407" s="41"/>
      <c r="I407" s="41"/>
      <c r="J407" s="36"/>
      <c r="K407" s="405"/>
      <c r="L407" s="405"/>
      <c r="P407" s="405"/>
      <c r="Q407" s="405"/>
      <c r="R407" s="405"/>
      <c r="T407" s="28"/>
      <c r="U407" s="28"/>
      <c r="Y407" s="30"/>
      <c r="AC407" s="29"/>
      <c r="AE407" s="29"/>
      <c r="AF407" s="29"/>
      <c r="AG407" s="29"/>
      <c r="AH407" s="29"/>
      <c r="AI407" s="29"/>
    </row>
    <row r="408" spans="5:35">
      <c r="E408" s="38"/>
      <c r="F408" s="40"/>
      <c r="G408" s="38"/>
      <c r="H408" s="41"/>
      <c r="I408" s="41"/>
      <c r="J408" s="36"/>
      <c r="K408" s="405"/>
      <c r="L408" s="405"/>
      <c r="P408" s="405"/>
      <c r="Q408" s="405"/>
      <c r="R408" s="405"/>
      <c r="T408" s="28"/>
      <c r="U408" s="28"/>
      <c r="Y408" s="30"/>
      <c r="AC408" s="29"/>
      <c r="AE408" s="29"/>
      <c r="AF408" s="29"/>
      <c r="AG408" s="29"/>
      <c r="AH408" s="29"/>
      <c r="AI408" s="29"/>
    </row>
    <row r="409" spans="5:35">
      <c r="E409" s="38"/>
      <c r="F409" s="40"/>
      <c r="G409" s="38"/>
      <c r="H409" s="41"/>
      <c r="I409" s="41"/>
      <c r="J409" s="36"/>
      <c r="K409" s="405"/>
      <c r="L409" s="405"/>
      <c r="P409" s="405"/>
      <c r="Q409" s="405"/>
      <c r="R409" s="405"/>
      <c r="T409" s="28"/>
      <c r="U409" s="28"/>
      <c r="Y409" s="30"/>
      <c r="AC409" s="29"/>
      <c r="AE409" s="29"/>
      <c r="AF409" s="29"/>
      <c r="AG409" s="29"/>
      <c r="AH409" s="29"/>
      <c r="AI409" s="29"/>
    </row>
    <row r="410" spans="5:35">
      <c r="E410" s="36"/>
      <c r="F410" s="36"/>
      <c r="G410" s="38"/>
      <c r="H410" s="37"/>
      <c r="I410" s="37"/>
      <c r="J410" s="36"/>
      <c r="K410" s="405"/>
      <c r="L410" s="405"/>
      <c r="P410" s="405"/>
      <c r="Q410" s="405"/>
      <c r="R410" s="405"/>
      <c r="S410" s="31"/>
      <c r="T410" s="28"/>
      <c r="U410" s="28"/>
      <c r="Y410" s="30"/>
      <c r="AC410" s="29"/>
      <c r="AE410" s="29"/>
      <c r="AF410" s="29"/>
      <c r="AG410" s="29"/>
      <c r="AH410" s="29"/>
      <c r="AI410" s="29"/>
    </row>
    <row r="411" spans="5:35">
      <c r="E411" s="36"/>
      <c r="F411" s="36"/>
      <c r="G411" s="38"/>
      <c r="H411" s="37"/>
      <c r="I411" s="37"/>
      <c r="J411" s="36"/>
      <c r="K411" s="405"/>
      <c r="L411" s="405"/>
      <c r="P411" s="405"/>
      <c r="Q411" s="405"/>
      <c r="R411" s="405"/>
      <c r="T411" s="28"/>
      <c r="U411" s="28"/>
      <c r="Y411" s="30"/>
      <c r="AC411" s="29"/>
      <c r="AE411" s="29"/>
      <c r="AF411" s="29"/>
      <c r="AG411" s="29"/>
      <c r="AH411" s="29"/>
      <c r="AI411" s="29"/>
    </row>
    <row r="412" spans="5:35">
      <c r="E412" s="38"/>
      <c r="F412" s="40"/>
      <c r="G412" s="38"/>
      <c r="H412" s="41"/>
      <c r="I412" s="41"/>
      <c r="J412" s="36"/>
      <c r="K412" s="405"/>
      <c r="L412" s="405"/>
      <c r="P412" s="405"/>
      <c r="Q412" s="405"/>
      <c r="R412" s="405"/>
      <c r="S412" s="31"/>
      <c r="T412" s="28"/>
      <c r="U412" s="28"/>
      <c r="Y412" s="30"/>
      <c r="AC412" s="29"/>
      <c r="AE412" s="29"/>
      <c r="AF412" s="29"/>
      <c r="AG412" s="29"/>
      <c r="AH412" s="29"/>
      <c r="AI412" s="29"/>
    </row>
    <row r="413" spans="5:35">
      <c r="E413" s="36"/>
      <c r="F413" s="36"/>
      <c r="G413" s="38"/>
      <c r="H413" s="37"/>
      <c r="I413" s="37"/>
      <c r="J413" s="36"/>
      <c r="K413" s="405"/>
      <c r="L413" s="405"/>
      <c r="P413" s="405"/>
      <c r="Q413" s="405"/>
      <c r="R413" s="405"/>
      <c r="T413" s="28"/>
      <c r="U413" s="28"/>
      <c r="Y413" s="30"/>
      <c r="AC413" s="29"/>
      <c r="AE413" s="29"/>
      <c r="AF413" s="29"/>
      <c r="AG413" s="29"/>
      <c r="AH413" s="29"/>
      <c r="AI413" s="29"/>
    </row>
    <row r="414" spans="5:35">
      <c r="E414" s="36"/>
      <c r="F414" s="36"/>
      <c r="G414" s="38"/>
      <c r="H414" s="37"/>
      <c r="I414" s="37"/>
      <c r="J414" s="36"/>
      <c r="K414" s="405"/>
      <c r="L414" s="405"/>
      <c r="P414" s="405"/>
      <c r="Q414" s="405"/>
      <c r="R414" s="405"/>
      <c r="T414" s="28"/>
      <c r="U414" s="28"/>
      <c r="Y414" s="30"/>
      <c r="AC414" s="29"/>
      <c r="AE414" s="29"/>
      <c r="AF414" s="29"/>
      <c r="AG414" s="29"/>
      <c r="AH414" s="29"/>
      <c r="AI414" s="29"/>
    </row>
    <row r="415" spans="5:35">
      <c r="E415" s="38"/>
      <c r="F415" s="40"/>
      <c r="G415" s="38"/>
      <c r="H415" s="41"/>
      <c r="I415" s="41"/>
      <c r="J415" s="36"/>
      <c r="K415" s="405"/>
      <c r="L415" s="405"/>
      <c r="P415" s="405"/>
      <c r="Q415" s="405"/>
      <c r="R415" s="405"/>
      <c r="S415" s="31"/>
      <c r="T415" s="28"/>
      <c r="U415" s="28"/>
      <c r="Y415" s="30"/>
      <c r="AC415" s="29"/>
      <c r="AE415" s="29"/>
      <c r="AF415" s="29"/>
      <c r="AG415" s="29"/>
      <c r="AH415" s="29"/>
      <c r="AI415" s="29"/>
    </row>
    <row r="416" spans="5:35">
      <c r="E416" s="36"/>
      <c r="F416" s="36"/>
      <c r="G416" s="38"/>
      <c r="H416" s="37"/>
      <c r="I416" s="37"/>
      <c r="J416" s="36"/>
      <c r="K416" s="405"/>
      <c r="L416" s="405"/>
      <c r="P416" s="405"/>
      <c r="Q416" s="405"/>
      <c r="R416" s="405"/>
      <c r="S416" s="31"/>
      <c r="T416" s="28"/>
      <c r="U416" s="28"/>
      <c r="Y416" s="30"/>
      <c r="AC416" s="29"/>
      <c r="AE416" s="29"/>
      <c r="AF416" s="29"/>
      <c r="AG416" s="29"/>
      <c r="AH416" s="29"/>
      <c r="AI416" s="29"/>
    </row>
    <row r="417" spans="5:35">
      <c r="E417" s="36"/>
      <c r="F417" s="36"/>
      <c r="G417" s="38"/>
      <c r="H417" s="37"/>
      <c r="I417" s="37"/>
      <c r="J417" s="36"/>
      <c r="K417" s="405"/>
      <c r="L417" s="405"/>
      <c r="P417" s="405"/>
      <c r="Q417" s="405"/>
      <c r="R417" s="405"/>
      <c r="T417" s="28"/>
      <c r="U417" s="28"/>
      <c r="Y417" s="30"/>
      <c r="AC417" s="29"/>
      <c r="AE417" s="29"/>
      <c r="AF417" s="29"/>
      <c r="AG417" s="29"/>
      <c r="AH417" s="29"/>
      <c r="AI417" s="29"/>
    </row>
    <row r="418" spans="5:35">
      <c r="E418" s="38"/>
      <c r="F418" s="40"/>
      <c r="G418" s="40"/>
      <c r="H418" s="41"/>
      <c r="I418" s="41"/>
      <c r="J418" s="36"/>
      <c r="K418" s="405"/>
      <c r="L418" s="405"/>
      <c r="P418" s="405"/>
      <c r="Q418" s="405"/>
      <c r="R418" s="405"/>
      <c r="T418" s="28"/>
      <c r="U418" s="28"/>
      <c r="Y418" s="30"/>
      <c r="AC418" s="29"/>
      <c r="AE418" s="29"/>
      <c r="AF418" s="29"/>
      <c r="AG418" s="29"/>
      <c r="AH418" s="29"/>
      <c r="AI418" s="29"/>
    </row>
    <row r="419" spans="5:35">
      <c r="E419" s="38"/>
      <c r="F419" s="40"/>
      <c r="G419" s="40"/>
      <c r="H419" s="41"/>
      <c r="I419" s="41"/>
      <c r="J419" s="36"/>
      <c r="K419" s="405"/>
      <c r="L419" s="405"/>
      <c r="P419" s="405"/>
      <c r="Q419" s="405"/>
      <c r="R419" s="405"/>
      <c r="T419" s="28"/>
      <c r="U419" s="28"/>
      <c r="Y419" s="30"/>
      <c r="AC419" s="29"/>
      <c r="AE419" s="29"/>
      <c r="AF419" s="29"/>
      <c r="AG419" s="29"/>
      <c r="AH419" s="29"/>
      <c r="AI419" s="29"/>
    </row>
    <row r="420" spans="5:35">
      <c r="E420" s="36"/>
      <c r="F420" s="36"/>
      <c r="G420" s="38"/>
      <c r="H420" s="37"/>
      <c r="I420" s="37"/>
      <c r="J420" s="36"/>
      <c r="K420" s="405"/>
      <c r="L420" s="405"/>
      <c r="P420" s="405"/>
      <c r="Q420" s="405"/>
      <c r="R420" s="405"/>
      <c r="S420" s="31"/>
      <c r="T420" s="28"/>
      <c r="U420" s="28"/>
      <c r="Y420" s="30"/>
      <c r="AC420" s="29"/>
      <c r="AE420" s="29"/>
      <c r="AF420" s="29"/>
      <c r="AG420" s="29"/>
      <c r="AH420" s="29"/>
      <c r="AI420" s="29"/>
    </row>
    <row r="421" spans="5:35">
      <c r="E421" s="36"/>
      <c r="F421" s="36"/>
      <c r="G421" s="38"/>
      <c r="H421" s="37"/>
      <c r="I421" s="37"/>
      <c r="J421" s="36"/>
      <c r="K421" s="405"/>
      <c r="L421" s="405"/>
      <c r="P421" s="405"/>
      <c r="Q421" s="405"/>
      <c r="R421" s="405"/>
      <c r="T421" s="28"/>
      <c r="U421" s="28"/>
      <c r="Y421" s="30"/>
      <c r="AC421" s="29"/>
      <c r="AE421" s="29"/>
      <c r="AF421" s="29"/>
      <c r="AG421" s="29"/>
      <c r="AH421" s="29"/>
      <c r="AI421" s="29"/>
    </row>
    <row r="422" spans="5:35">
      <c r="E422" s="36"/>
      <c r="F422" s="36"/>
      <c r="G422" s="38"/>
      <c r="H422" s="37"/>
      <c r="I422" s="37"/>
      <c r="J422" s="36"/>
      <c r="K422" s="405"/>
      <c r="L422" s="405"/>
      <c r="P422" s="405"/>
      <c r="Q422" s="405"/>
      <c r="R422" s="405"/>
      <c r="S422" s="31"/>
      <c r="T422" s="28"/>
      <c r="U422" s="28"/>
      <c r="Y422" s="30"/>
      <c r="AC422" s="29"/>
      <c r="AE422" s="29"/>
      <c r="AF422" s="29"/>
      <c r="AG422" s="29"/>
      <c r="AH422" s="29"/>
      <c r="AI422" s="29"/>
    </row>
    <row r="423" spans="5:35">
      <c r="E423" s="36"/>
      <c r="F423" s="36"/>
      <c r="G423" s="38"/>
      <c r="H423" s="37"/>
      <c r="I423" s="37"/>
      <c r="J423" s="36"/>
      <c r="K423" s="405"/>
      <c r="L423" s="405"/>
      <c r="P423" s="405"/>
      <c r="Q423" s="405"/>
      <c r="R423" s="405"/>
      <c r="T423" s="28"/>
      <c r="U423" s="28"/>
      <c r="Y423" s="30"/>
      <c r="AC423" s="29"/>
      <c r="AE423" s="29"/>
      <c r="AF423" s="29"/>
      <c r="AG423" s="29"/>
      <c r="AH423" s="29"/>
      <c r="AI423" s="29"/>
    </row>
    <row r="424" spans="5:35">
      <c r="E424" s="36"/>
      <c r="F424" s="36"/>
      <c r="G424" s="38"/>
      <c r="H424" s="37"/>
      <c r="I424" s="37"/>
      <c r="J424" s="36"/>
      <c r="K424" s="405"/>
      <c r="L424" s="405"/>
      <c r="P424" s="405"/>
      <c r="Q424" s="405"/>
      <c r="R424" s="405"/>
      <c r="T424" s="28"/>
      <c r="U424" s="28"/>
      <c r="Y424" s="30"/>
      <c r="AC424" s="29"/>
      <c r="AE424" s="29"/>
      <c r="AF424" s="29"/>
      <c r="AG424" s="29"/>
      <c r="AH424" s="29"/>
      <c r="AI424" s="29"/>
    </row>
    <row r="425" spans="5:35">
      <c r="E425" s="36"/>
      <c r="F425" s="36"/>
      <c r="G425" s="40"/>
      <c r="H425" s="37"/>
      <c r="I425" s="37"/>
      <c r="J425" s="36"/>
      <c r="K425" s="405"/>
      <c r="L425" s="405"/>
      <c r="P425" s="405"/>
      <c r="Q425" s="405"/>
      <c r="R425" s="405"/>
      <c r="S425" s="31"/>
      <c r="T425" s="28"/>
      <c r="U425" s="28"/>
      <c r="Y425" s="30"/>
      <c r="AC425" s="29"/>
      <c r="AE425" s="29"/>
      <c r="AF425" s="29"/>
      <c r="AG425" s="29"/>
      <c r="AH425" s="29"/>
      <c r="AI425" s="29"/>
    </row>
    <row r="426" spans="5:35">
      <c r="E426" s="38"/>
      <c r="F426" s="40"/>
      <c r="G426" s="40"/>
      <c r="H426" s="41"/>
      <c r="I426" s="41"/>
      <c r="J426" s="36"/>
      <c r="K426" s="405"/>
      <c r="L426" s="405"/>
      <c r="P426" s="405"/>
      <c r="Q426" s="405"/>
      <c r="R426" s="405"/>
      <c r="T426" s="28"/>
      <c r="U426" s="28"/>
      <c r="Y426" s="30"/>
      <c r="AC426" s="29"/>
      <c r="AE426" s="29"/>
      <c r="AF426" s="29"/>
      <c r="AG426" s="29"/>
      <c r="AH426" s="29"/>
      <c r="AI426" s="29"/>
    </row>
    <row r="427" spans="5:35">
      <c r="E427" s="36"/>
      <c r="F427" s="36"/>
      <c r="G427" s="40"/>
      <c r="H427" s="37"/>
      <c r="I427" s="37"/>
      <c r="J427" s="36"/>
      <c r="K427" s="405"/>
      <c r="L427" s="405"/>
      <c r="P427" s="405"/>
      <c r="Q427" s="405"/>
      <c r="R427" s="405"/>
      <c r="S427" s="31"/>
      <c r="T427" s="28"/>
      <c r="U427" s="28"/>
      <c r="Y427" s="30"/>
      <c r="AC427" s="29"/>
      <c r="AE427" s="29"/>
      <c r="AF427" s="29"/>
      <c r="AG427" s="29"/>
      <c r="AH427" s="29"/>
      <c r="AI427" s="29"/>
    </row>
    <row r="428" spans="5:35">
      <c r="E428" s="36"/>
      <c r="F428" s="36"/>
      <c r="G428" s="40"/>
      <c r="H428" s="37"/>
      <c r="I428" s="37"/>
      <c r="J428" s="36"/>
      <c r="K428" s="405"/>
      <c r="L428" s="405"/>
      <c r="P428" s="405"/>
      <c r="Q428" s="405"/>
      <c r="R428" s="405"/>
      <c r="T428" s="28"/>
      <c r="U428" s="28"/>
      <c r="Y428" s="30"/>
      <c r="AC428" s="29"/>
      <c r="AE428" s="29"/>
      <c r="AF428" s="29"/>
      <c r="AG428" s="29"/>
      <c r="AH428" s="29"/>
      <c r="AI428" s="29"/>
    </row>
    <row r="429" spans="5:35">
      <c r="E429" s="36"/>
      <c r="F429" s="36"/>
      <c r="G429" s="38"/>
      <c r="H429" s="37"/>
      <c r="I429" s="37"/>
      <c r="J429" s="36"/>
      <c r="K429" s="405"/>
      <c r="L429" s="405"/>
      <c r="P429" s="405"/>
      <c r="Q429" s="405"/>
      <c r="R429" s="405"/>
      <c r="T429" s="28"/>
      <c r="U429" s="28"/>
      <c r="Y429" s="30"/>
      <c r="AC429" s="29"/>
      <c r="AE429" s="29"/>
      <c r="AF429" s="29"/>
      <c r="AG429" s="29"/>
      <c r="AH429" s="29"/>
      <c r="AI429" s="29"/>
    </row>
    <row r="430" spans="5:35">
      <c r="E430" s="36"/>
      <c r="F430" s="36"/>
      <c r="G430" s="38"/>
      <c r="H430" s="37"/>
      <c r="I430" s="37"/>
      <c r="J430" s="36"/>
      <c r="K430" s="405"/>
      <c r="L430" s="405"/>
      <c r="P430" s="405"/>
      <c r="Q430" s="405"/>
      <c r="R430" s="405"/>
      <c r="S430" s="31"/>
      <c r="T430" s="28"/>
      <c r="U430" s="28"/>
      <c r="Y430" s="30"/>
      <c r="AC430" s="29"/>
      <c r="AE430" s="29"/>
      <c r="AF430" s="29"/>
      <c r="AG430" s="29"/>
      <c r="AH430" s="29"/>
      <c r="AI430" s="29"/>
    </row>
    <row r="431" spans="5:35">
      <c r="E431" s="36"/>
      <c r="F431" s="36"/>
      <c r="G431" s="40"/>
      <c r="H431" s="37"/>
      <c r="I431" s="37"/>
      <c r="J431" s="36"/>
      <c r="K431" s="405"/>
      <c r="L431" s="405"/>
      <c r="P431" s="405"/>
      <c r="Q431" s="405"/>
      <c r="R431" s="405"/>
      <c r="T431" s="28"/>
      <c r="U431" s="28"/>
      <c r="Y431" s="30"/>
      <c r="AC431" s="29"/>
      <c r="AE431" s="29"/>
      <c r="AF431" s="29"/>
      <c r="AG431" s="29"/>
      <c r="AH431" s="29"/>
      <c r="AI431" s="29"/>
    </row>
    <row r="432" spans="5:35">
      <c r="E432" s="36"/>
      <c r="F432" s="36"/>
      <c r="G432" s="38"/>
      <c r="H432" s="37"/>
      <c r="I432" s="37"/>
      <c r="J432" s="36"/>
      <c r="K432" s="405"/>
      <c r="L432" s="405"/>
      <c r="P432" s="405"/>
      <c r="Q432" s="405"/>
      <c r="R432" s="405"/>
      <c r="S432" s="31"/>
      <c r="T432" s="28"/>
      <c r="U432" s="28"/>
      <c r="Y432" s="30"/>
      <c r="AC432" s="29"/>
      <c r="AE432" s="29"/>
      <c r="AF432" s="29"/>
      <c r="AG432" s="29"/>
      <c r="AH432" s="29"/>
      <c r="AI432" s="29"/>
    </row>
    <row r="433" spans="5:35">
      <c r="E433" s="38"/>
      <c r="F433" s="40"/>
      <c r="G433" s="38"/>
      <c r="H433" s="41"/>
      <c r="I433" s="41"/>
      <c r="J433" s="36"/>
      <c r="K433" s="405"/>
      <c r="L433" s="405"/>
      <c r="P433" s="405"/>
      <c r="Q433" s="405"/>
      <c r="R433" s="405"/>
      <c r="T433" s="28"/>
      <c r="U433" s="28"/>
      <c r="Y433" s="30"/>
      <c r="AC433" s="29"/>
      <c r="AE433" s="29"/>
      <c r="AF433" s="29"/>
      <c r="AG433" s="29"/>
      <c r="AH433" s="29"/>
      <c r="AI433" s="29"/>
    </row>
    <row r="434" spans="5:35">
      <c r="E434" s="38"/>
      <c r="F434" s="40"/>
      <c r="G434" s="40"/>
      <c r="H434" s="41"/>
      <c r="I434" s="41"/>
      <c r="J434" s="36"/>
      <c r="K434" s="405"/>
      <c r="L434" s="405"/>
      <c r="P434" s="405"/>
      <c r="Q434" s="405"/>
      <c r="R434" s="405"/>
      <c r="T434" s="28"/>
      <c r="U434" s="28"/>
      <c r="Y434" s="30"/>
      <c r="AC434" s="29"/>
      <c r="AE434" s="29"/>
      <c r="AF434" s="29"/>
      <c r="AG434" s="29"/>
      <c r="AH434" s="29"/>
      <c r="AI434" s="29"/>
    </row>
    <row r="435" spans="5:35">
      <c r="E435" s="38"/>
      <c r="F435" s="40"/>
      <c r="G435" s="40"/>
      <c r="H435" s="41"/>
      <c r="I435" s="41"/>
      <c r="J435" s="36"/>
      <c r="K435" s="405"/>
      <c r="L435" s="405"/>
      <c r="P435" s="405"/>
      <c r="Q435" s="405"/>
      <c r="R435" s="405"/>
      <c r="S435" s="31"/>
      <c r="T435" s="28"/>
      <c r="U435" s="28"/>
      <c r="Y435" s="30"/>
      <c r="AC435" s="29"/>
      <c r="AE435" s="29"/>
      <c r="AF435" s="29"/>
      <c r="AG435" s="29"/>
      <c r="AH435" s="29"/>
      <c r="AI435" s="29"/>
    </row>
    <row r="436" spans="5:35">
      <c r="E436" s="36"/>
      <c r="F436" s="36"/>
      <c r="G436" s="40"/>
      <c r="H436" s="37"/>
      <c r="I436" s="37"/>
      <c r="J436" s="36"/>
      <c r="K436" s="405"/>
      <c r="L436" s="405"/>
      <c r="P436" s="405"/>
      <c r="Q436" s="405"/>
      <c r="R436" s="405"/>
      <c r="S436" s="31"/>
      <c r="T436" s="28"/>
      <c r="U436" s="28"/>
      <c r="Y436" s="30"/>
      <c r="AC436" s="29"/>
      <c r="AE436" s="29"/>
      <c r="AF436" s="29"/>
      <c r="AG436" s="29"/>
      <c r="AH436" s="29"/>
      <c r="AI436" s="29"/>
    </row>
    <row r="437" spans="5:35">
      <c r="E437" s="38"/>
      <c r="F437" s="40"/>
      <c r="G437" s="40"/>
      <c r="H437" s="41"/>
      <c r="I437" s="41"/>
      <c r="J437" s="36"/>
      <c r="K437" s="405"/>
      <c r="L437" s="405"/>
      <c r="P437" s="405"/>
      <c r="Q437" s="405"/>
      <c r="R437" s="405"/>
      <c r="S437" s="31"/>
      <c r="T437" s="28"/>
      <c r="U437" s="28"/>
      <c r="Y437" s="30"/>
      <c r="AC437" s="29"/>
      <c r="AE437" s="29"/>
      <c r="AF437" s="29"/>
      <c r="AG437" s="29"/>
      <c r="AH437" s="29"/>
      <c r="AI437" s="29"/>
    </row>
    <row r="438" spans="5:35">
      <c r="E438" s="38"/>
      <c r="F438" s="40"/>
      <c r="G438" s="38"/>
      <c r="H438" s="41"/>
      <c r="I438" s="41"/>
      <c r="J438" s="36"/>
      <c r="K438" s="405"/>
      <c r="L438" s="405"/>
      <c r="P438" s="405"/>
      <c r="Q438" s="405"/>
      <c r="R438" s="405"/>
      <c r="T438" s="28"/>
      <c r="U438" s="28"/>
      <c r="Y438" s="30"/>
      <c r="AC438" s="29"/>
      <c r="AE438" s="29"/>
      <c r="AF438" s="29"/>
      <c r="AG438" s="29"/>
      <c r="AH438" s="29"/>
      <c r="AI438" s="29"/>
    </row>
    <row r="439" spans="5:35">
      <c r="E439" s="38"/>
      <c r="F439" s="40"/>
      <c r="G439" s="38"/>
      <c r="H439" s="41"/>
      <c r="I439" s="41"/>
      <c r="J439" s="36"/>
      <c r="K439" s="405"/>
      <c r="L439" s="405"/>
      <c r="P439" s="405"/>
      <c r="Q439" s="405"/>
      <c r="R439" s="405"/>
      <c r="S439" s="31"/>
      <c r="T439" s="28"/>
      <c r="U439" s="28"/>
      <c r="Y439" s="30"/>
      <c r="AC439" s="29"/>
      <c r="AE439" s="29"/>
      <c r="AF439" s="29"/>
      <c r="AG439" s="29"/>
      <c r="AH439" s="29"/>
      <c r="AI439" s="29"/>
    </row>
    <row r="440" spans="5:35">
      <c r="E440" s="38"/>
      <c r="F440" s="40"/>
      <c r="G440" s="38"/>
      <c r="H440" s="41"/>
      <c r="I440" s="41"/>
      <c r="J440" s="36"/>
      <c r="K440" s="405"/>
      <c r="L440" s="405"/>
      <c r="P440" s="405"/>
      <c r="Q440" s="405"/>
      <c r="R440" s="405"/>
      <c r="S440" s="31"/>
      <c r="T440" s="28"/>
      <c r="U440" s="28"/>
      <c r="Y440" s="30"/>
      <c r="AC440" s="29"/>
      <c r="AE440" s="29"/>
      <c r="AF440" s="29"/>
      <c r="AG440" s="29"/>
      <c r="AH440" s="29"/>
      <c r="AI440" s="29"/>
    </row>
    <row r="441" spans="5:35">
      <c r="E441" s="38"/>
      <c r="F441" s="40"/>
      <c r="G441" s="38"/>
      <c r="H441" s="41"/>
      <c r="I441" s="41"/>
      <c r="J441" s="36"/>
      <c r="K441" s="405"/>
      <c r="L441" s="405"/>
      <c r="P441" s="405"/>
      <c r="Q441" s="405"/>
      <c r="R441" s="405"/>
      <c r="T441" s="28"/>
      <c r="U441" s="28"/>
      <c r="Y441" s="30"/>
      <c r="AC441" s="29"/>
      <c r="AE441" s="29"/>
      <c r="AF441" s="29"/>
      <c r="AG441" s="29"/>
      <c r="AH441" s="29"/>
      <c r="AI441" s="29"/>
    </row>
    <row r="442" spans="5:35">
      <c r="E442" s="36"/>
      <c r="F442" s="36"/>
      <c r="G442" s="38"/>
      <c r="H442" s="37"/>
      <c r="I442" s="37"/>
      <c r="J442" s="36"/>
      <c r="K442" s="405"/>
      <c r="L442" s="405"/>
      <c r="P442" s="405"/>
      <c r="Q442" s="405"/>
      <c r="R442" s="405"/>
      <c r="S442" s="31"/>
      <c r="T442" s="28"/>
      <c r="U442" s="28"/>
      <c r="Y442" s="30"/>
      <c r="AC442" s="29"/>
      <c r="AE442" s="29"/>
      <c r="AF442" s="29"/>
      <c r="AG442" s="29"/>
      <c r="AH442" s="29"/>
      <c r="AI442" s="29"/>
    </row>
    <row r="443" spans="5:35">
      <c r="E443" s="38"/>
      <c r="F443" s="40"/>
      <c r="G443" s="38"/>
      <c r="H443" s="41"/>
      <c r="I443" s="41"/>
      <c r="J443" s="36"/>
      <c r="K443" s="405"/>
      <c r="L443" s="405"/>
      <c r="P443" s="405"/>
      <c r="Q443" s="405"/>
      <c r="R443" s="405"/>
      <c r="T443" s="28"/>
      <c r="U443" s="28"/>
      <c r="Y443" s="30"/>
      <c r="AC443" s="29"/>
      <c r="AE443" s="29"/>
      <c r="AF443" s="29"/>
      <c r="AG443" s="29"/>
      <c r="AH443" s="29"/>
      <c r="AI443" s="29"/>
    </row>
    <row r="444" spans="5:35">
      <c r="E444" s="36"/>
      <c r="F444" s="36"/>
      <c r="G444" s="38"/>
      <c r="H444" s="37"/>
      <c r="I444" s="37"/>
      <c r="J444" s="36"/>
      <c r="K444" s="405"/>
      <c r="L444" s="405"/>
      <c r="P444" s="405"/>
      <c r="Q444" s="405"/>
      <c r="R444" s="405"/>
      <c r="T444" s="28"/>
      <c r="U444" s="28"/>
      <c r="Y444" s="30"/>
      <c r="AC444" s="29"/>
      <c r="AE444" s="29"/>
      <c r="AF444" s="29"/>
      <c r="AG444" s="29"/>
      <c r="AH444" s="29"/>
      <c r="AI444" s="29"/>
    </row>
    <row r="445" spans="5:35">
      <c r="E445" s="36"/>
      <c r="F445" s="36"/>
      <c r="G445" s="40"/>
      <c r="H445" s="37"/>
      <c r="I445" s="37"/>
      <c r="J445" s="36"/>
      <c r="K445" s="405"/>
      <c r="L445" s="405"/>
      <c r="P445" s="405"/>
      <c r="Q445" s="405"/>
      <c r="R445" s="405"/>
      <c r="S445" s="31"/>
      <c r="T445" s="28"/>
      <c r="U445" s="28"/>
      <c r="Y445" s="30"/>
      <c r="AC445" s="29"/>
      <c r="AE445" s="29"/>
      <c r="AF445" s="29"/>
      <c r="AG445" s="29"/>
      <c r="AH445" s="29"/>
      <c r="AI445" s="29"/>
    </row>
    <row r="446" spans="5:35">
      <c r="E446" s="38"/>
      <c r="F446" s="40"/>
      <c r="G446" s="38"/>
      <c r="H446" s="41"/>
      <c r="I446" s="41"/>
      <c r="J446" s="36"/>
      <c r="K446" s="405"/>
      <c r="L446" s="405"/>
      <c r="P446" s="405"/>
      <c r="Q446" s="405"/>
      <c r="R446" s="405"/>
      <c r="S446" s="31"/>
      <c r="T446" s="28"/>
      <c r="U446" s="28"/>
      <c r="Y446" s="30"/>
      <c r="AC446" s="29"/>
      <c r="AE446" s="29"/>
      <c r="AF446" s="29"/>
      <c r="AG446" s="29"/>
      <c r="AH446" s="29"/>
      <c r="AI446" s="29"/>
    </row>
    <row r="447" spans="5:35" ht="16.5" customHeight="1">
      <c r="E447" s="36"/>
      <c r="F447" s="36"/>
      <c r="G447" s="40"/>
      <c r="H447" s="37"/>
      <c r="I447" s="37"/>
      <c r="J447" s="36"/>
      <c r="K447" s="405"/>
      <c r="L447" s="405"/>
      <c r="P447" s="405"/>
      <c r="Q447" s="405"/>
      <c r="R447" s="405"/>
      <c r="S447" s="31"/>
      <c r="T447" s="28"/>
      <c r="U447" s="28"/>
      <c r="Y447" s="30"/>
      <c r="AC447" s="29"/>
      <c r="AE447" s="29"/>
      <c r="AF447" s="29"/>
      <c r="AG447" s="29"/>
      <c r="AH447" s="29"/>
      <c r="AI447" s="29"/>
    </row>
    <row r="448" spans="5:35">
      <c r="E448" s="36"/>
      <c r="F448" s="36"/>
      <c r="G448" s="40"/>
      <c r="H448" s="37"/>
      <c r="I448" s="37"/>
      <c r="J448" s="36"/>
      <c r="K448" s="405"/>
      <c r="L448" s="405"/>
      <c r="P448" s="405"/>
      <c r="Q448" s="405"/>
      <c r="R448" s="405"/>
      <c r="S448" s="31"/>
      <c r="T448" s="28"/>
      <c r="U448" s="28"/>
      <c r="Y448" s="30"/>
      <c r="AC448" s="29"/>
      <c r="AE448" s="29"/>
      <c r="AF448" s="29"/>
      <c r="AG448" s="29"/>
      <c r="AH448" s="29"/>
      <c r="AI448" s="29"/>
    </row>
    <row r="449" spans="5:35">
      <c r="E449" s="36"/>
      <c r="F449" s="36"/>
      <c r="G449" s="38"/>
      <c r="H449" s="37"/>
      <c r="I449" s="37"/>
      <c r="J449" s="36"/>
      <c r="K449" s="405"/>
      <c r="L449" s="405"/>
      <c r="P449" s="405"/>
      <c r="Q449" s="405"/>
      <c r="R449" s="405"/>
      <c r="T449" s="28"/>
      <c r="U449" s="28"/>
      <c r="Y449" s="30"/>
      <c r="AC449" s="29"/>
      <c r="AE449" s="29"/>
      <c r="AF449" s="29"/>
      <c r="AG449" s="29"/>
      <c r="AH449" s="29"/>
      <c r="AI449" s="29"/>
    </row>
    <row r="450" spans="5:35">
      <c r="E450" s="38"/>
      <c r="F450" s="40"/>
      <c r="G450" s="38"/>
      <c r="H450" s="41"/>
      <c r="I450" s="41"/>
      <c r="J450" s="36"/>
      <c r="K450" s="405"/>
      <c r="L450" s="405"/>
      <c r="P450" s="405"/>
      <c r="Q450" s="405"/>
      <c r="R450" s="405"/>
      <c r="S450" s="31"/>
      <c r="T450" s="28"/>
      <c r="U450" s="28"/>
      <c r="Y450" s="30"/>
      <c r="AC450" s="29"/>
      <c r="AE450" s="29"/>
      <c r="AF450" s="29"/>
      <c r="AG450" s="29"/>
      <c r="AH450" s="29"/>
      <c r="AI450" s="29"/>
    </row>
    <row r="451" spans="5:35">
      <c r="E451" s="38"/>
      <c r="F451" s="40"/>
      <c r="G451" s="38"/>
      <c r="H451" s="41"/>
      <c r="I451" s="41"/>
      <c r="J451" s="36"/>
      <c r="K451" s="405"/>
      <c r="L451" s="405"/>
      <c r="P451" s="405"/>
      <c r="Q451" s="405"/>
      <c r="R451" s="405"/>
      <c r="T451" s="28"/>
      <c r="U451" s="28"/>
      <c r="Y451" s="30"/>
      <c r="AC451" s="29"/>
      <c r="AE451" s="29"/>
      <c r="AF451" s="29"/>
      <c r="AG451" s="29"/>
      <c r="AH451" s="29"/>
      <c r="AI451" s="29"/>
    </row>
    <row r="452" spans="5:35">
      <c r="E452" s="38"/>
      <c r="F452" s="40"/>
      <c r="G452" s="38"/>
      <c r="H452" s="41"/>
      <c r="I452" s="41"/>
      <c r="J452" s="36"/>
      <c r="K452" s="405"/>
      <c r="L452" s="405"/>
      <c r="P452" s="405"/>
      <c r="Q452" s="405"/>
      <c r="R452" s="405"/>
      <c r="S452" s="31"/>
      <c r="T452" s="28"/>
      <c r="U452" s="28"/>
      <c r="Y452" s="30"/>
      <c r="AC452" s="29"/>
      <c r="AE452" s="29"/>
      <c r="AF452" s="29"/>
      <c r="AG452" s="29"/>
      <c r="AH452" s="29"/>
      <c r="AI452" s="29"/>
    </row>
    <row r="453" spans="5:35">
      <c r="E453" s="38"/>
      <c r="F453" s="40"/>
      <c r="G453" s="38"/>
      <c r="H453" s="41"/>
      <c r="I453" s="41"/>
      <c r="J453" s="36"/>
      <c r="K453" s="405"/>
      <c r="L453" s="405"/>
      <c r="P453" s="405"/>
      <c r="Q453" s="405"/>
      <c r="R453" s="405"/>
      <c r="T453" s="28"/>
      <c r="U453" s="28"/>
      <c r="Y453" s="30"/>
      <c r="AC453" s="29"/>
      <c r="AE453" s="29"/>
      <c r="AF453" s="29"/>
      <c r="AG453" s="29"/>
      <c r="AH453" s="29"/>
      <c r="AI453" s="29"/>
    </row>
    <row r="454" spans="5:35">
      <c r="E454" s="38"/>
      <c r="F454" s="40"/>
      <c r="G454" s="38"/>
      <c r="H454" s="41"/>
      <c r="I454" s="41"/>
      <c r="J454" s="36"/>
      <c r="P454" s="405"/>
      <c r="Q454" s="405"/>
      <c r="R454" s="405"/>
      <c r="T454" s="28"/>
      <c r="U454" s="28"/>
      <c r="Y454" s="30"/>
      <c r="AC454" s="29"/>
      <c r="AE454" s="29"/>
      <c r="AF454" s="29"/>
      <c r="AG454" s="29"/>
      <c r="AH454" s="29"/>
      <c r="AI454" s="29"/>
    </row>
    <row r="455" spans="5:35">
      <c r="E455" s="38"/>
      <c r="F455" s="40"/>
      <c r="G455" s="38"/>
      <c r="H455" s="41"/>
      <c r="I455" s="41"/>
      <c r="J455" s="36"/>
      <c r="P455" s="405"/>
      <c r="Q455" s="405"/>
      <c r="R455" s="405"/>
      <c r="S455" s="31"/>
      <c r="T455" s="28"/>
      <c r="U455" s="28"/>
      <c r="Y455" s="30"/>
      <c r="AC455" s="29"/>
      <c r="AE455" s="29"/>
      <c r="AF455" s="29"/>
      <c r="AG455" s="29"/>
      <c r="AH455" s="29"/>
      <c r="AI455" s="29"/>
    </row>
    <row r="456" spans="5:35">
      <c r="E456" s="38"/>
      <c r="F456" s="40"/>
      <c r="G456" s="38"/>
      <c r="H456" s="41"/>
      <c r="I456" s="41"/>
      <c r="J456" s="36"/>
      <c r="P456" s="405"/>
      <c r="Q456" s="405"/>
      <c r="R456" s="405"/>
      <c r="S456" s="31"/>
      <c r="T456" s="28"/>
      <c r="U456" s="28"/>
      <c r="Y456" s="30"/>
      <c r="AC456" s="29"/>
      <c r="AE456" s="29"/>
      <c r="AF456" s="29"/>
      <c r="AG456" s="29"/>
      <c r="AH456" s="29"/>
      <c r="AI456" s="29"/>
    </row>
    <row r="457" spans="5:35">
      <c r="E457" s="38"/>
      <c r="F457" s="40"/>
      <c r="G457" s="38"/>
      <c r="H457" s="41"/>
      <c r="I457" s="41"/>
      <c r="J457" s="36"/>
      <c r="P457" s="405"/>
      <c r="Q457" s="405"/>
      <c r="R457" s="405"/>
      <c r="T457" s="28"/>
      <c r="U457" s="28"/>
      <c r="Y457" s="30"/>
      <c r="AC457" s="29"/>
      <c r="AE457" s="29"/>
      <c r="AF457" s="29"/>
      <c r="AG457" s="29"/>
      <c r="AH457" s="29"/>
      <c r="AI457" s="29"/>
    </row>
    <row r="458" spans="5:35">
      <c r="E458" s="38"/>
      <c r="F458" s="40"/>
      <c r="G458" s="38"/>
      <c r="H458" s="41"/>
      <c r="I458" s="41"/>
      <c r="J458" s="36"/>
      <c r="P458" s="405"/>
      <c r="Q458" s="405"/>
      <c r="R458" s="405"/>
      <c r="S458" s="31"/>
      <c r="T458" s="28"/>
      <c r="U458" s="28"/>
      <c r="Y458" s="30"/>
      <c r="AC458" s="29"/>
      <c r="AE458" s="29"/>
      <c r="AF458" s="29"/>
      <c r="AG458" s="29"/>
      <c r="AH458" s="29"/>
      <c r="AI458" s="29"/>
    </row>
    <row r="459" spans="5:35">
      <c r="E459" s="38"/>
      <c r="F459" s="40"/>
      <c r="G459" s="38"/>
      <c r="H459" s="41"/>
      <c r="I459" s="41"/>
      <c r="J459" s="36"/>
      <c r="P459" s="405"/>
      <c r="Q459" s="405"/>
      <c r="R459" s="405"/>
      <c r="T459" s="28"/>
      <c r="U459" s="28"/>
      <c r="Y459" s="30"/>
      <c r="AC459" s="29"/>
      <c r="AE459" s="29"/>
      <c r="AF459" s="29"/>
      <c r="AG459" s="29"/>
      <c r="AH459" s="29"/>
      <c r="AI459" s="29"/>
    </row>
    <row r="460" spans="5:35">
      <c r="E460" s="38"/>
      <c r="F460" s="40"/>
      <c r="G460" s="38"/>
      <c r="H460" s="41"/>
      <c r="I460" s="41"/>
      <c r="J460" s="36"/>
      <c r="P460" s="405"/>
      <c r="Q460" s="405"/>
      <c r="R460" s="405"/>
      <c r="S460" s="31"/>
      <c r="T460" s="28"/>
      <c r="U460" s="28"/>
      <c r="Y460" s="30"/>
      <c r="AC460" s="29"/>
      <c r="AE460" s="29"/>
      <c r="AF460" s="29"/>
      <c r="AG460" s="29"/>
      <c r="AH460" s="29"/>
      <c r="AI460" s="29"/>
    </row>
    <row r="461" spans="5:35">
      <c r="E461" s="38"/>
      <c r="F461" s="40"/>
      <c r="G461" s="38"/>
      <c r="H461" s="41"/>
      <c r="I461" s="41"/>
      <c r="J461" s="36"/>
      <c r="P461" s="405"/>
      <c r="Q461" s="405"/>
      <c r="R461" s="405"/>
      <c r="T461" s="28"/>
      <c r="U461" s="28"/>
      <c r="Y461" s="30"/>
      <c r="AC461" s="29"/>
      <c r="AE461" s="29"/>
      <c r="AF461" s="29"/>
      <c r="AG461" s="29"/>
      <c r="AH461" s="29"/>
      <c r="AI461" s="29"/>
    </row>
    <row r="462" spans="5:35">
      <c r="E462" s="38"/>
      <c r="F462" s="40"/>
      <c r="G462" s="38"/>
      <c r="H462" s="41"/>
      <c r="I462" s="41"/>
      <c r="J462" s="36"/>
      <c r="P462" s="405"/>
      <c r="Q462" s="405"/>
      <c r="R462" s="405"/>
      <c r="S462" s="31"/>
      <c r="T462" s="28"/>
      <c r="U462" s="28"/>
      <c r="Y462" s="30"/>
      <c r="AC462" s="29"/>
      <c r="AE462" s="29"/>
      <c r="AF462" s="29"/>
      <c r="AG462" s="29"/>
      <c r="AH462" s="29"/>
      <c r="AI462" s="29"/>
    </row>
    <row r="463" spans="5:35">
      <c r="E463" s="38"/>
      <c r="F463" s="40"/>
      <c r="G463" s="40"/>
      <c r="H463" s="41"/>
      <c r="I463" s="41"/>
      <c r="J463" s="36"/>
      <c r="P463" s="405"/>
      <c r="Q463" s="405"/>
      <c r="R463" s="405"/>
      <c r="T463" s="28"/>
      <c r="U463" s="28"/>
      <c r="Y463" s="30"/>
      <c r="AC463" s="29"/>
      <c r="AE463" s="29"/>
      <c r="AF463" s="29"/>
      <c r="AG463" s="29"/>
      <c r="AH463" s="29"/>
      <c r="AI463" s="29"/>
    </row>
    <row r="464" spans="5:35">
      <c r="E464" s="38"/>
      <c r="F464" s="40"/>
      <c r="G464" s="38"/>
      <c r="H464" s="41"/>
      <c r="I464" s="41"/>
      <c r="J464" s="36"/>
      <c r="P464" s="405"/>
      <c r="Q464" s="405"/>
      <c r="R464" s="405"/>
      <c r="T464" s="28"/>
      <c r="U464" s="28"/>
      <c r="Y464" s="30"/>
      <c r="AC464" s="29"/>
      <c r="AE464" s="29"/>
      <c r="AF464" s="29"/>
      <c r="AG464" s="29"/>
      <c r="AH464" s="29"/>
      <c r="AI464" s="29"/>
    </row>
    <row r="465" spans="5:35">
      <c r="E465" s="38"/>
      <c r="F465" s="40"/>
      <c r="G465" s="38"/>
      <c r="H465" s="41"/>
      <c r="I465" s="41"/>
      <c r="J465" s="36"/>
      <c r="P465" s="405"/>
      <c r="Q465" s="405"/>
      <c r="R465" s="405"/>
      <c r="S465" s="31"/>
      <c r="T465" s="28"/>
      <c r="U465" s="28"/>
      <c r="Y465" s="30"/>
      <c r="AC465" s="29"/>
      <c r="AE465" s="29"/>
      <c r="AF465" s="29"/>
      <c r="AG465" s="29"/>
      <c r="AH465" s="29"/>
      <c r="AI465" s="29"/>
    </row>
    <row r="466" spans="5:35">
      <c r="E466" s="38"/>
      <c r="F466" s="40"/>
      <c r="G466" s="40"/>
      <c r="H466" s="41"/>
      <c r="I466" s="41"/>
      <c r="J466" s="36"/>
      <c r="P466" s="405"/>
      <c r="Q466" s="405"/>
      <c r="R466" s="405"/>
      <c r="S466" s="42"/>
      <c r="T466" s="28"/>
      <c r="U466" s="28"/>
      <c r="Y466" s="30"/>
      <c r="AC466" s="29"/>
      <c r="AE466" s="29"/>
      <c r="AF466" s="29"/>
      <c r="AG466" s="29"/>
      <c r="AH466" s="29"/>
      <c r="AI466" s="29"/>
    </row>
    <row r="467" spans="5:35">
      <c r="E467" s="36"/>
      <c r="F467" s="36"/>
      <c r="G467" s="38"/>
      <c r="H467" s="37"/>
      <c r="I467" s="37"/>
      <c r="J467" s="36"/>
      <c r="P467" s="405"/>
      <c r="Q467" s="405"/>
      <c r="R467" s="405"/>
      <c r="S467" s="31"/>
      <c r="T467" s="28"/>
      <c r="U467" s="28"/>
      <c r="Y467" s="30"/>
      <c r="AC467" s="29"/>
      <c r="AE467" s="29"/>
      <c r="AF467" s="29"/>
      <c r="AG467" s="29"/>
      <c r="AH467" s="29"/>
      <c r="AI467" s="29"/>
    </row>
    <row r="468" spans="5:35">
      <c r="E468" s="38"/>
      <c r="F468" s="40"/>
      <c r="G468" s="38"/>
      <c r="H468" s="41"/>
      <c r="I468" s="41"/>
      <c r="J468" s="36"/>
      <c r="P468" s="405"/>
      <c r="Q468" s="405"/>
      <c r="R468" s="405"/>
      <c r="S468" s="31"/>
      <c r="T468" s="28"/>
      <c r="U468" s="28"/>
      <c r="Y468" s="30"/>
      <c r="AC468" s="29"/>
      <c r="AE468" s="29"/>
      <c r="AF468" s="29"/>
      <c r="AG468" s="29"/>
      <c r="AH468" s="29"/>
      <c r="AI468" s="29"/>
    </row>
    <row r="469" spans="5:35">
      <c r="E469" s="38"/>
      <c r="F469" s="40"/>
      <c r="G469" s="38"/>
      <c r="H469" s="41"/>
      <c r="I469" s="41"/>
      <c r="J469" s="36"/>
      <c r="P469" s="405"/>
      <c r="Q469" s="405"/>
      <c r="R469" s="405"/>
      <c r="S469" s="31"/>
      <c r="T469" s="28"/>
      <c r="U469" s="28"/>
      <c r="Y469" s="30"/>
      <c r="AC469" s="29"/>
      <c r="AE469" s="29"/>
      <c r="AF469" s="29"/>
      <c r="AG469" s="29"/>
      <c r="AH469" s="29"/>
      <c r="AI469" s="29"/>
    </row>
    <row r="470" spans="5:35">
      <c r="E470" s="36"/>
      <c r="F470" s="36"/>
      <c r="G470" s="40"/>
      <c r="H470" s="37"/>
      <c r="I470" s="37"/>
      <c r="J470" s="36"/>
      <c r="P470" s="405"/>
      <c r="Q470" s="405"/>
      <c r="R470" s="405"/>
      <c r="S470" s="31"/>
      <c r="T470" s="28"/>
      <c r="U470" s="28"/>
      <c r="Y470" s="30"/>
      <c r="AC470" s="29"/>
      <c r="AE470" s="29"/>
      <c r="AF470" s="29"/>
      <c r="AG470" s="29"/>
      <c r="AH470" s="29"/>
      <c r="AI470" s="29"/>
    </row>
    <row r="471" spans="5:35">
      <c r="E471" s="38"/>
      <c r="F471" s="40"/>
      <c r="G471" s="38"/>
      <c r="H471" s="41"/>
      <c r="I471" s="41"/>
      <c r="J471" s="36"/>
      <c r="P471" s="405"/>
      <c r="Q471" s="405"/>
      <c r="R471" s="405"/>
      <c r="T471" s="28"/>
      <c r="U471" s="28"/>
      <c r="Y471" s="30"/>
      <c r="AC471" s="29"/>
      <c r="AE471" s="29"/>
      <c r="AF471" s="29"/>
      <c r="AG471" s="29"/>
      <c r="AH471" s="29"/>
      <c r="AI471" s="29"/>
    </row>
    <row r="472" spans="5:35">
      <c r="E472" s="38"/>
      <c r="F472" s="40"/>
      <c r="G472" s="38"/>
      <c r="H472" s="41"/>
      <c r="I472" s="41"/>
      <c r="J472" s="36"/>
      <c r="P472" s="405"/>
      <c r="Q472" s="405"/>
      <c r="R472" s="405"/>
      <c r="S472" s="31"/>
      <c r="T472" s="28"/>
      <c r="U472" s="28"/>
      <c r="Y472" s="30"/>
      <c r="AC472" s="29"/>
      <c r="AE472" s="29"/>
      <c r="AF472" s="29"/>
      <c r="AG472" s="29"/>
      <c r="AH472" s="29"/>
      <c r="AI472" s="29"/>
    </row>
    <row r="473" spans="5:35">
      <c r="E473" s="38"/>
      <c r="F473" s="40"/>
      <c r="G473" s="38"/>
      <c r="H473" s="41"/>
      <c r="I473" s="41"/>
      <c r="J473" s="36"/>
      <c r="P473" s="405"/>
      <c r="Q473" s="405"/>
      <c r="R473" s="405"/>
      <c r="T473" s="28"/>
      <c r="U473" s="28"/>
      <c r="Y473" s="30"/>
      <c r="AC473" s="29"/>
      <c r="AE473" s="29"/>
      <c r="AF473" s="29"/>
      <c r="AG473" s="29"/>
      <c r="AH473" s="29"/>
      <c r="AI473" s="29"/>
    </row>
    <row r="474" spans="5:35">
      <c r="E474" s="38"/>
      <c r="F474" s="40"/>
      <c r="G474" s="38"/>
      <c r="H474" s="41"/>
      <c r="I474" s="41"/>
      <c r="J474" s="36"/>
      <c r="P474" s="405"/>
      <c r="Q474" s="405"/>
      <c r="R474" s="405"/>
      <c r="T474" s="28"/>
      <c r="U474" s="28"/>
      <c r="Y474" s="30"/>
      <c r="AC474" s="29"/>
      <c r="AE474" s="29"/>
      <c r="AF474" s="29"/>
      <c r="AG474" s="29"/>
      <c r="AH474" s="29"/>
      <c r="AI474" s="29"/>
    </row>
    <row r="475" spans="5:35">
      <c r="E475" s="38"/>
      <c r="F475" s="40"/>
      <c r="G475" s="38"/>
      <c r="H475" s="41"/>
      <c r="I475" s="41"/>
      <c r="J475" s="36"/>
      <c r="P475" s="405"/>
      <c r="Q475" s="405"/>
      <c r="R475" s="405"/>
      <c r="S475" s="31"/>
      <c r="T475" s="28"/>
      <c r="U475" s="28"/>
      <c r="Y475" s="30"/>
      <c r="AC475" s="29"/>
      <c r="AE475" s="29"/>
      <c r="AF475" s="29"/>
      <c r="AG475" s="29"/>
      <c r="AH475" s="29"/>
      <c r="AI475" s="29"/>
    </row>
    <row r="476" spans="5:35" ht="16.5" customHeight="1">
      <c r="E476" s="38"/>
      <c r="F476" s="40"/>
      <c r="G476" s="40"/>
      <c r="H476" s="41"/>
      <c r="I476" s="41"/>
      <c r="J476" s="36"/>
      <c r="P476" s="405"/>
      <c r="Q476" s="405"/>
      <c r="R476" s="405"/>
      <c r="S476" s="31"/>
      <c r="T476" s="28"/>
      <c r="U476" s="28"/>
      <c r="Y476" s="30"/>
      <c r="AC476" s="29"/>
      <c r="AE476" s="29"/>
      <c r="AF476" s="29"/>
      <c r="AG476" s="29"/>
      <c r="AH476" s="29"/>
      <c r="AI476" s="29"/>
    </row>
    <row r="477" spans="5:35">
      <c r="E477" s="38"/>
      <c r="F477" s="40"/>
      <c r="G477" s="38"/>
      <c r="H477" s="41"/>
      <c r="I477" s="41"/>
      <c r="J477" s="36"/>
      <c r="P477" s="405"/>
      <c r="Q477" s="405"/>
      <c r="R477" s="405"/>
      <c r="S477" s="42"/>
      <c r="T477" s="28"/>
      <c r="U477" s="28"/>
      <c r="Y477" s="30"/>
      <c r="AC477" s="29"/>
      <c r="AE477" s="29"/>
      <c r="AF477" s="29"/>
      <c r="AG477" s="29"/>
      <c r="AH477" s="29"/>
      <c r="AI477" s="29"/>
    </row>
    <row r="478" spans="5:35">
      <c r="E478" s="38"/>
      <c r="F478" s="40"/>
      <c r="G478" s="38"/>
      <c r="H478" s="41"/>
      <c r="I478" s="41"/>
      <c r="J478" s="36"/>
      <c r="P478" s="405"/>
      <c r="Q478" s="405"/>
      <c r="R478" s="405"/>
      <c r="S478" s="31"/>
      <c r="T478" s="28"/>
      <c r="U478" s="28"/>
      <c r="Y478" s="30"/>
      <c r="AC478" s="29"/>
      <c r="AE478" s="29"/>
      <c r="AF478" s="29"/>
      <c r="AG478" s="29"/>
      <c r="AH478" s="29"/>
      <c r="AI478" s="29"/>
    </row>
    <row r="479" spans="5:35">
      <c r="E479" s="38"/>
      <c r="F479" s="40"/>
      <c r="G479" s="40"/>
      <c r="H479" s="41"/>
      <c r="I479" s="41"/>
      <c r="J479" s="36"/>
      <c r="P479" s="405"/>
      <c r="Q479" s="405"/>
      <c r="R479" s="405"/>
      <c r="S479" s="42"/>
      <c r="T479" s="28"/>
      <c r="U479" s="28"/>
      <c r="Y479" s="30"/>
      <c r="AC479" s="29"/>
      <c r="AE479" s="29"/>
      <c r="AF479" s="29"/>
      <c r="AG479" s="29"/>
      <c r="AH479" s="29"/>
      <c r="AI479" s="29"/>
    </row>
    <row r="480" spans="5:35">
      <c r="E480" s="38"/>
      <c r="F480" s="40"/>
      <c r="G480" s="40"/>
      <c r="H480" s="41"/>
      <c r="I480" s="41"/>
      <c r="J480" s="36"/>
      <c r="P480" s="405"/>
      <c r="Q480" s="405"/>
      <c r="R480" s="405"/>
      <c r="S480" s="31"/>
      <c r="T480" s="28"/>
      <c r="U480" s="28"/>
      <c r="Y480" s="30"/>
      <c r="AC480" s="29"/>
      <c r="AE480" s="29"/>
      <c r="AF480" s="29"/>
      <c r="AG480" s="29"/>
      <c r="AH480" s="29"/>
      <c r="AI480" s="29"/>
    </row>
    <row r="481" spans="5:35">
      <c r="E481" s="38"/>
      <c r="F481" s="40"/>
      <c r="G481" s="38"/>
      <c r="H481" s="41"/>
      <c r="I481" s="41"/>
      <c r="J481" s="36"/>
      <c r="P481" s="405"/>
      <c r="Q481" s="405"/>
      <c r="R481" s="405"/>
      <c r="T481" s="28"/>
      <c r="U481" s="28"/>
      <c r="Y481" s="30"/>
      <c r="AC481" s="29"/>
      <c r="AE481" s="29"/>
      <c r="AF481" s="29"/>
      <c r="AG481" s="29"/>
      <c r="AH481" s="29"/>
      <c r="AI481" s="29"/>
    </row>
    <row r="482" spans="5:35">
      <c r="E482" s="36"/>
      <c r="F482" s="36"/>
      <c r="G482" s="38"/>
      <c r="H482" s="37"/>
      <c r="I482" s="37"/>
      <c r="J482" s="36"/>
      <c r="P482" s="405"/>
      <c r="Q482" s="405"/>
      <c r="R482" s="405"/>
      <c r="S482" s="31"/>
      <c r="T482" s="28"/>
      <c r="U482" s="28"/>
      <c r="Y482" s="30"/>
      <c r="AC482" s="29"/>
      <c r="AE482" s="29"/>
      <c r="AF482" s="29"/>
      <c r="AG482" s="29"/>
      <c r="AH482" s="29"/>
      <c r="AI482" s="29"/>
    </row>
    <row r="483" spans="5:35">
      <c r="E483" s="38"/>
      <c r="F483" s="40"/>
      <c r="G483" s="40"/>
      <c r="H483" s="41"/>
      <c r="I483" s="41"/>
      <c r="J483" s="36"/>
      <c r="P483" s="405"/>
      <c r="Q483" s="405"/>
      <c r="R483" s="405"/>
      <c r="T483" s="28"/>
      <c r="U483" s="28"/>
      <c r="Y483" s="30"/>
      <c r="AC483" s="29"/>
      <c r="AE483" s="29"/>
      <c r="AF483" s="29"/>
      <c r="AG483" s="29"/>
      <c r="AH483" s="29"/>
      <c r="AI483" s="29"/>
    </row>
    <row r="484" spans="5:35">
      <c r="E484" s="38"/>
      <c r="F484" s="40"/>
      <c r="G484" s="38"/>
      <c r="H484" s="41"/>
      <c r="I484" s="41"/>
      <c r="J484" s="36"/>
      <c r="P484" s="405"/>
      <c r="Q484" s="405"/>
      <c r="R484" s="405"/>
      <c r="T484" s="28"/>
      <c r="U484" s="28"/>
      <c r="Y484" s="30"/>
      <c r="AC484" s="29"/>
      <c r="AE484" s="29"/>
      <c r="AF484" s="29"/>
      <c r="AG484" s="29"/>
      <c r="AH484" s="29"/>
      <c r="AI484" s="29"/>
    </row>
    <row r="485" spans="5:35">
      <c r="E485" s="38"/>
      <c r="F485" s="40"/>
      <c r="G485" s="40"/>
      <c r="H485" s="41"/>
      <c r="I485" s="41"/>
      <c r="J485" s="36"/>
      <c r="P485" s="405"/>
      <c r="Q485" s="405"/>
      <c r="R485" s="405"/>
      <c r="S485" s="31"/>
      <c r="T485" s="28"/>
      <c r="U485" s="28"/>
      <c r="Y485" s="30"/>
      <c r="AC485" s="29"/>
      <c r="AE485" s="29"/>
      <c r="AF485" s="29"/>
      <c r="AG485" s="29"/>
      <c r="AH485" s="29"/>
      <c r="AI485" s="29"/>
    </row>
    <row r="486" spans="5:35">
      <c r="E486" s="38"/>
      <c r="F486" s="40"/>
      <c r="G486" s="38"/>
      <c r="H486" s="41"/>
      <c r="I486" s="41"/>
      <c r="J486" s="36"/>
      <c r="P486" s="405"/>
      <c r="Q486" s="405"/>
      <c r="R486" s="405"/>
      <c r="S486" s="31"/>
      <c r="T486" s="28"/>
      <c r="U486" s="28"/>
      <c r="Y486" s="30"/>
      <c r="AC486" s="29"/>
      <c r="AE486" s="29"/>
      <c r="AF486" s="29"/>
      <c r="AG486" s="29"/>
      <c r="AH486" s="29"/>
      <c r="AI486" s="29"/>
    </row>
    <row r="487" spans="5:35">
      <c r="E487" s="38"/>
      <c r="F487" s="40"/>
      <c r="G487" s="38"/>
      <c r="H487" s="41"/>
      <c r="I487" s="41"/>
      <c r="J487" s="36"/>
      <c r="P487" s="405"/>
      <c r="Q487" s="405"/>
      <c r="R487" s="405"/>
      <c r="S487" s="31"/>
      <c r="T487" s="28"/>
      <c r="U487" s="28"/>
      <c r="Y487" s="30"/>
      <c r="AC487" s="29"/>
      <c r="AE487" s="29"/>
      <c r="AF487" s="29"/>
      <c r="AG487" s="29"/>
      <c r="AH487" s="29"/>
      <c r="AI487" s="29"/>
    </row>
    <row r="488" spans="5:35" ht="21" customHeight="1">
      <c r="E488" s="38"/>
      <c r="F488" s="40"/>
      <c r="G488" s="38"/>
      <c r="H488" s="41"/>
      <c r="I488" s="41"/>
      <c r="J488" s="36"/>
      <c r="P488" s="405"/>
      <c r="Q488" s="405"/>
      <c r="R488" s="405"/>
      <c r="T488" s="28"/>
      <c r="U488" s="28"/>
      <c r="Y488" s="30"/>
      <c r="AC488" s="29"/>
      <c r="AE488" s="29"/>
      <c r="AF488" s="29"/>
      <c r="AG488" s="29"/>
      <c r="AH488" s="29"/>
      <c r="AI488" s="29"/>
    </row>
    <row r="489" spans="5:35" ht="18.75" customHeight="1">
      <c r="E489" s="38"/>
      <c r="F489" s="40"/>
      <c r="G489" s="38"/>
      <c r="H489" s="41"/>
      <c r="I489" s="41"/>
      <c r="J489" s="36"/>
      <c r="P489" s="405"/>
      <c r="Q489" s="405"/>
      <c r="R489" s="405"/>
      <c r="S489" s="31"/>
      <c r="T489" s="28"/>
      <c r="U489" s="28"/>
      <c r="Y489" s="30"/>
      <c r="AC489" s="29"/>
      <c r="AE489" s="29"/>
      <c r="AF489" s="29"/>
      <c r="AG489" s="29"/>
      <c r="AH489" s="29"/>
      <c r="AI489" s="29"/>
    </row>
    <row r="490" spans="5:35">
      <c r="E490" s="38"/>
      <c r="F490" s="40"/>
      <c r="G490" s="38"/>
      <c r="H490" s="41"/>
      <c r="I490" s="41"/>
      <c r="J490" s="36"/>
      <c r="P490" s="405"/>
      <c r="Q490" s="405"/>
      <c r="R490" s="405"/>
      <c r="S490" s="31"/>
      <c r="T490" s="28"/>
      <c r="U490" s="28"/>
      <c r="Y490" s="30"/>
      <c r="AC490" s="29"/>
      <c r="AE490" s="29"/>
      <c r="AF490" s="29"/>
      <c r="AG490" s="29"/>
      <c r="AH490" s="29"/>
      <c r="AI490" s="29"/>
    </row>
    <row r="491" spans="5:35">
      <c r="E491" s="38"/>
      <c r="F491" s="40"/>
      <c r="G491" s="38"/>
      <c r="H491" s="41"/>
      <c r="I491" s="41"/>
      <c r="J491" s="36"/>
      <c r="P491" s="405"/>
      <c r="Q491" s="405"/>
      <c r="R491" s="405"/>
      <c r="T491" s="28"/>
      <c r="U491" s="28"/>
      <c r="Y491" s="30"/>
      <c r="AC491" s="29"/>
      <c r="AE491" s="29"/>
      <c r="AF491" s="29"/>
      <c r="AG491" s="29"/>
      <c r="AH491" s="29"/>
      <c r="AI491" s="29"/>
    </row>
    <row r="492" spans="5:35">
      <c r="E492" s="38"/>
      <c r="F492" s="40"/>
      <c r="G492" s="38"/>
      <c r="H492" s="41"/>
      <c r="I492" s="41"/>
      <c r="J492" s="36"/>
      <c r="P492" s="405"/>
      <c r="Q492" s="405"/>
      <c r="R492" s="405"/>
      <c r="S492" s="31"/>
      <c r="T492" s="28"/>
      <c r="U492" s="28"/>
      <c r="Y492" s="30"/>
      <c r="AC492" s="29"/>
      <c r="AE492" s="29"/>
      <c r="AF492" s="29"/>
      <c r="AG492" s="29"/>
      <c r="AH492" s="29"/>
      <c r="AI492" s="29"/>
    </row>
    <row r="493" spans="5:35">
      <c r="E493" s="36"/>
      <c r="F493" s="36"/>
      <c r="G493" s="38"/>
      <c r="H493" s="37"/>
      <c r="I493" s="37"/>
      <c r="J493" s="36"/>
      <c r="P493" s="405"/>
      <c r="Q493" s="405"/>
      <c r="R493" s="405"/>
      <c r="T493" s="28"/>
      <c r="U493" s="28"/>
      <c r="Y493" s="30"/>
      <c r="AC493" s="29"/>
      <c r="AE493" s="29"/>
      <c r="AF493" s="29"/>
      <c r="AG493" s="29"/>
      <c r="AH493" s="29"/>
      <c r="AI493" s="29"/>
    </row>
    <row r="494" spans="5:35">
      <c r="E494" s="36"/>
      <c r="F494" s="36"/>
      <c r="G494" s="40"/>
      <c r="H494" s="37"/>
      <c r="I494" s="37"/>
      <c r="J494" s="36"/>
      <c r="P494" s="405"/>
      <c r="Q494" s="405"/>
      <c r="R494" s="405"/>
      <c r="T494" s="28"/>
      <c r="U494" s="28"/>
      <c r="Y494" s="30"/>
      <c r="AC494" s="29"/>
      <c r="AE494" s="29"/>
      <c r="AF494" s="29"/>
      <c r="AG494" s="29"/>
      <c r="AH494" s="29"/>
      <c r="AI494" s="29"/>
    </row>
    <row r="495" spans="5:35">
      <c r="E495" s="38"/>
      <c r="F495" s="40"/>
      <c r="G495" s="40"/>
      <c r="H495" s="41"/>
      <c r="I495" s="41"/>
      <c r="J495" s="36"/>
      <c r="P495" s="405"/>
      <c r="Q495" s="405"/>
      <c r="R495" s="405"/>
      <c r="S495" s="31"/>
      <c r="T495" s="28"/>
      <c r="U495" s="28"/>
      <c r="Y495" s="30"/>
      <c r="AC495" s="29"/>
      <c r="AE495" s="29"/>
      <c r="AF495" s="29"/>
      <c r="AG495" s="29"/>
      <c r="AH495" s="29"/>
      <c r="AI495" s="29"/>
    </row>
    <row r="496" spans="5:35">
      <c r="E496" s="38"/>
      <c r="F496" s="40"/>
      <c r="G496" s="40"/>
      <c r="H496" s="41"/>
      <c r="I496" s="41"/>
      <c r="J496" s="36"/>
      <c r="P496" s="405"/>
      <c r="Q496" s="405"/>
      <c r="R496" s="405"/>
      <c r="T496" s="28"/>
      <c r="U496" s="28"/>
      <c r="Y496" s="30"/>
      <c r="AC496" s="29"/>
      <c r="AE496" s="29"/>
      <c r="AF496" s="29"/>
      <c r="AG496" s="29"/>
      <c r="AH496" s="29"/>
      <c r="AI496" s="29"/>
    </row>
    <row r="497" spans="5:35">
      <c r="E497" s="38"/>
      <c r="F497" s="40"/>
      <c r="G497" s="38"/>
      <c r="H497" s="41"/>
      <c r="I497" s="41"/>
      <c r="J497" s="36"/>
      <c r="P497" s="405"/>
      <c r="Q497" s="405"/>
      <c r="R497" s="405"/>
      <c r="S497" s="31"/>
      <c r="T497" s="28"/>
      <c r="U497" s="28"/>
      <c r="Y497" s="30"/>
      <c r="AC497" s="29"/>
      <c r="AE497" s="29"/>
      <c r="AF497" s="29"/>
      <c r="AG497" s="29"/>
      <c r="AH497" s="29"/>
      <c r="AI497" s="29"/>
    </row>
    <row r="498" spans="5:35">
      <c r="E498" s="38"/>
      <c r="F498" s="40"/>
      <c r="G498" s="38"/>
      <c r="H498" s="41"/>
      <c r="I498" s="41"/>
      <c r="J498" s="36"/>
      <c r="P498" s="405"/>
      <c r="Q498" s="405"/>
      <c r="R498" s="405"/>
      <c r="S498" s="42"/>
      <c r="T498" s="28"/>
      <c r="U498" s="28"/>
      <c r="Y498" s="30"/>
      <c r="AC498" s="29"/>
      <c r="AE498" s="29"/>
      <c r="AF498" s="29"/>
      <c r="AG498" s="29"/>
      <c r="AH498" s="29"/>
      <c r="AI498" s="29"/>
    </row>
    <row r="499" spans="5:35">
      <c r="E499" s="38"/>
      <c r="F499" s="40"/>
      <c r="G499" s="40"/>
      <c r="H499" s="41"/>
      <c r="I499" s="41"/>
      <c r="J499" s="36"/>
      <c r="P499" s="405"/>
      <c r="Q499" s="405"/>
      <c r="R499" s="405"/>
      <c r="S499" s="31"/>
      <c r="T499" s="28"/>
      <c r="U499" s="28"/>
      <c r="Y499" s="30"/>
      <c r="AC499" s="29"/>
      <c r="AE499" s="29"/>
      <c r="AF499" s="29"/>
      <c r="AG499" s="29"/>
      <c r="AH499" s="29"/>
      <c r="AI499" s="29"/>
    </row>
    <row r="500" spans="5:35">
      <c r="E500" s="38"/>
      <c r="F500" s="40"/>
      <c r="G500" s="38"/>
      <c r="H500" s="41"/>
      <c r="I500" s="41"/>
      <c r="J500" s="36"/>
      <c r="P500" s="405"/>
      <c r="Q500" s="405"/>
      <c r="R500" s="405"/>
      <c r="S500" s="31"/>
      <c r="T500" s="28"/>
      <c r="U500" s="28"/>
      <c r="Y500" s="30"/>
      <c r="AC500" s="29"/>
      <c r="AE500" s="29"/>
      <c r="AF500" s="29"/>
      <c r="AG500" s="29"/>
      <c r="AH500" s="29"/>
      <c r="AI500" s="29"/>
    </row>
    <row r="501" spans="5:35">
      <c r="E501" s="38"/>
      <c r="F501" s="40"/>
      <c r="G501" s="40"/>
      <c r="H501" s="41"/>
      <c r="I501" s="41"/>
      <c r="J501" s="36"/>
      <c r="P501" s="405"/>
      <c r="Q501" s="405"/>
      <c r="R501" s="405"/>
      <c r="T501" s="28"/>
      <c r="U501" s="28"/>
      <c r="Y501" s="30"/>
      <c r="AC501" s="29"/>
      <c r="AE501" s="29"/>
      <c r="AF501" s="29"/>
      <c r="AG501" s="29"/>
      <c r="AH501" s="29"/>
      <c r="AI501" s="29"/>
    </row>
    <row r="502" spans="5:35">
      <c r="E502" s="38"/>
      <c r="F502" s="40"/>
      <c r="G502" s="38"/>
      <c r="H502" s="41"/>
      <c r="I502" s="41"/>
      <c r="J502" s="36"/>
      <c r="P502" s="405"/>
      <c r="Q502" s="405"/>
      <c r="R502" s="405"/>
      <c r="S502" s="31"/>
      <c r="T502" s="28"/>
      <c r="U502" s="28"/>
      <c r="Y502" s="30"/>
      <c r="AC502" s="29"/>
      <c r="AE502" s="29"/>
      <c r="AF502" s="29"/>
      <c r="AG502" s="29"/>
      <c r="AH502" s="29"/>
      <c r="AI502" s="29"/>
    </row>
    <row r="503" spans="5:35">
      <c r="E503" s="38"/>
      <c r="F503" s="40"/>
      <c r="G503" s="40"/>
      <c r="H503" s="41"/>
      <c r="I503" s="41"/>
      <c r="J503" s="36"/>
      <c r="P503" s="405"/>
      <c r="Q503" s="405"/>
      <c r="R503" s="405"/>
      <c r="T503" s="28"/>
      <c r="U503" s="28"/>
      <c r="Y503" s="30"/>
      <c r="AC503" s="29"/>
      <c r="AE503" s="29"/>
      <c r="AF503" s="29"/>
      <c r="AG503" s="29"/>
      <c r="AH503" s="29"/>
      <c r="AI503" s="29"/>
    </row>
    <row r="504" spans="5:35">
      <c r="E504" s="38"/>
      <c r="F504" s="40"/>
      <c r="G504" s="40"/>
      <c r="H504" s="41"/>
      <c r="I504" s="41"/>
      <c r="J504" s="36"/>
      <c r="P504" s="405"/>
      <c r="Q504" s="405"/>
      <c r="R504" s="405"/>
      <c r="T504" s="28"/>
      <c r="U504" s="28"/>
      <c r="Y504" s="30"/>
      <c r="AC504" s="29"/>
      <c r="AE504" s="29"/>
      <c r="AF504" s="29"/>
      <c r="AG504" s="29"/>
      <c r="AH504" s="29"/>
      <c r="AI504" s="29"/>
    </row>
    <row r="505" spans="5:35">
      <c r="E505" s="38"/>
      <c r="F505" s="40"/>
      <c r="G505" s="40"/>
      <c r="H505" s="41"/>
      <c r="I505" s="41"/>
      <c r="J505" s="36"/>
      <c r="P505" s="405"/>
      <c r="Q505" s="405"/>
      <c r="R505" s="405"/>
      <c r="S505" s="31"/>
      <c r="T505" s="28"/>
      <c r="U505" s="28"/>
      <c r="Y505" s="30"/>
      <c r="AC505" s="29"/>
      <c r="AE505" s="29"/>
      <c r="AF505" s="29"/>
      <c r="AG505" s="29"/>
      <c r="AH505" s="29"/>
      <c r="AI505" s="29"/>
    </row>
    <row r="506" spans="5:35">
      <c r="E506" s="38"/>
      <c r="F506" s="40"/>
      <c r="G506" s="40"/>
      <c r="H506" s="41"/>
      <c r="I506" s="41"/>
      <c r="J506" s="36"/>
      <c r="P506" s="405"/>
      <c r="Q506" s="405"/>
      <c r="R506" s="405"/>
      <c r="T506" s="28"/>
      <c r="U506" s="28"/>
      <c r="Y506" s="30"/>
      <c r="AC506" s="29"/>
      <c r="AE506" s="29"/>
      <c r="AF506" s="29"/>
      <c r="AG506" s="29"/>
      <c r="AH506" s="29"/>
      <c r="AI506" s="29"/>
    </row>
    <row r="507" spans="5:35">
      <c r="E507" s="38"/>
      <c r="F507" s="40"/>
      <c r="G507" s="40"/>
      <c r="H507" s="41"/>
      <c r="I507" s="41"/>
      <c r="J507" s="36"/>
      <c r="P507" s="405"/>
      <c r="Q507" s="405"/>
      <c r="R507" s="405"/>
      <c r="S507" s="31"/>
      <c r="T507" s="28"/>
      <c r="U507" s="28"/>
      <c r="Y507" s="30"/>
      <c r="AC507" s="29"/>
      <c r="AE507" s="29"/>
      <c r="AF507" s="29"/>
      <c r="AG507" s="29"/>
      <c r="AH507" s="29"/>
      <c r="AI507" s="29"/>
    </row>
    <row r="508" spans="5:35">
      <c r="E508" s="38"/>
      <c r="F508" s="40"/>
      <c r="G508" s="40"/>
      <c r="H508" s="41"/>
      <c r="I508" s="41"/>
      <c r="J508" s="36"/>
      <c r="P508" s="405"/>
      <c r="Q508" s="405"/>
      <c r="R508" s="405"/>
      <c r="T508" s="28"/>
      <c r="U508" s="28"/>
      <c r="Y508" s="30"/>
      <c r="AC508" s="29"/>
      <c r="AE508" s="29"/>
      <c r="AF508" s="29"/>
      <c r="AG508" s="29"/>
      <c r="AH508" s="29"/>
      <c r="AI508" s="29"/>
    </row>
    <row r="509" spans="5:35">
      <c r="E509" s="38"/>
      <c r="F509" s="40"/>
      <c r="G509" s="40"/>
      <c r="H509" s="41"/>
      <c r="I509" s="41"/>
      <c r="J509" s="36"/>
      <c r="P509" s="405"/>
      <c r="Q509" s="405"/>
      <c r="R509" s="405"/>
      <c r="S509" s="31"/>
      <c r="T509" s="28"/>
      <c r="U509" s="28"/>
      <c r="Y509" s="30"/>
      <c r="AC509" s="29"/>
      <c r="AE509" s="29"/>
      <c r="AF509" s="29"/>
      <c r="AG509" s="29"/>
      <c r="AH509" s="29"/>
      <c r="AI509" s="29"/>
    </row>
    <row r="510" spans="5:35">
      <c r="E510" s="38"/>
      <c r="F510" s="40"/>
      <c r="G510" s="40"/>
      <c r="H510" s="41"/>
      <c r="I510" s="41"/>
      <c r="J510" s="36"/>
      <c r="P510" s="405"/>
      <c r="Q510" s="405"/>
      <c r="R510" s="405"/>
      <c r="S510" s="31"/>
      <c r="T510" s="28"/>
      <c r="U510" s="28"/>
      <c r="Y510" s="30"/>
      <c r="AC510" s="29"/>
      <c r="AE510" s="29"/>
      <c r="AF510" s="29"/>
      <c r="AG510" s="29"/>
      <c r="AH510" s="29"/>
      <c r="AI510" s="29"/>
    </row>
    <row r="511" spans="5:35">
      <c r="E511" s="38"/>
      <c r="F511" s="40"/>
      <c r="G511" s="38"/>
      <c r="H511" s="41"/>
      <c r="I511" s="41"/>
      <c r="J511" s="36"/>
      <c r="P511" s="405"/>
      <c r="Q511" s="405"/>
      <c r="R511" s="405"/>
      <c r="T511" s="28"/>
      <c r="U511" s="28"/>
      <c r="Y511" s="30"/>
      <c r="AC511" s="29"/>
      <c r="AE511" s="29"/>
      <c r="AF511" s="29"/>
      <c r="AG511" s="29"/>
      <c r="AH511" s="29"/>
      <c r="AI511" s="29"/>
    </row>
    <row r="512" spans="5:35">
      <c r="E512" s="38"/>
      <c r="F512" s="40"/>
      <c r="G512" s="40"/>
      <c r="H512" s="41"/>
      <c r="I512" s="41"/>
      <c r="J512" s="36"/>
      <c r="P512" s="405"/>
      <c r="Q512" s="405"/>
      <c r="R512" s="405"/>
      <c r="S512" s="31"/>
      <c r="T512" s="28"/>
      <c r="U512" s="28"/>
      <c r="Y512" s="30"/>
      <c r="AC512" s="29"/>
      <c r="AE512" s="29"/>
      <c r="AF512" s="29"/>
      <c r="AG512" s="29"/>
      <c r="AH512" s="29"/>
      <c r="AI512" s="29"/>
    </row>
    <row r="513" spans="5:35">
      <c r="E513" s="38"/>
      <c r="F513" s="40"/>
      <c r="G513" s="38"/>
      <c r="H513" s="41"/>
      <c r="I513" s="41"/>
      <c r="J513" s="36"/>
      <c r="P513" s="405"/>
      <c r="Q513" s="405"/>
      <c r="R513" s="405"/>
      <c r="T513" s="28"/>
      <c r="U513" s="28"/>
      <c r="Y513" s="30"/>
      <c r="AC513" s="29"/>
      <c r="AE513" s="29"/>
      <c r="AF513" s="29"/>
      <c r="AG513" s="29"/>
      <c r="AH513" s="29"/>
      <c r="AI513" s="29"/>
    </row>
    <row r="514" spans="5:35">
      <c r="E514" s="38"/>
      <c r="F514" s="40"/>
      <c r="G514" s="38"/>
      <c r="H514" s="41"/>
      <c r="I514" s="41"/>
      <c r="J514" s="36"/>
      <c r="P514" s="405"/>
      <c r="Q514" s="405"/>
      <c r="R514" s="405"/>
      <c r="T514" s="28"/>
      <c r="U514" s="28"/>
      <c r="Y514" s="30"/>
      <c r="AC514" s="29"/>
      <c r="AE514" s="29"/>
      <c r="AF514" s="29"/>
      <c r="AG514" s="29"/>
      <c r="AH514" s="29"/>
      <c r="AI514" s="29"/>
    </row>
    <row r="515" spans="5:35">
      <c r="E515" s="38"/>
      <c r="F515" s="40"/>
      <c r="G515" s="38"/>
      <c r="H515" s="41"/>
      <c r="I515" s="41"/>
      <c r="J515" s="36"/>
      <c r="P515" s="405"/>
      <c r="Q515" s="405"/>
      <c r="R515" s="405"/>
      <c r="S515" s="31"/>
      <c r="T515" s="28"/>
      <c r="U515" s="28"/>
      <c r="Y515" s="30"/>
      <c r="AC515" s="29"/>
      <c r="AE515" s="29"/>
      <c r="AF515" s="29"/>
      <c r="AG515" s="29"/>
      <c r="AH515" s="29"/>
      <c r="AI515" s="29"/>
    </row>
    <row r="516" spans="5:35">
      <c r="E516" s="38"/>
      <c r="F516" s="40"/>
      <c r="G516" s="40"/>
      <c r="H516" s="41"/>
      <c r="I516" s="41"/>
      <c r="J516" s="36"/>
      <c r="P516" s="405"/>
      <c r="Q516" s="405"/>
      <c r="R516" s="405"/>
      <c r="T516" s="28"/>
      <c r="U516" s="28"/>
      <c r="Y516" s="30"/>
      <c r="AC516" s="29"/>
      <c r="AE516" s="29"/>
      <c r="AF516" s="29"/>
      <c r="AG516" s="29"/>
      <c r="AH516" s="29"/>
      <c r="AI516" s="29"/>
    </row>
    <row r="517" spans="5:35">
      <c r="E517" s="38"/>
      <c r="F517" s="40"/>
      <c r="G517" s="40"/>
      <c r="H517" s="41"/>
      <c r="I517" s="41"/>
      <c r="J517" s="36"/>
      <c r="P517" s="405"/>
      <c r="Q517" s="405"/>
      <c r="R517" s="405"/>
      <c r="S517" s="31"/>
      <c r="T517" s="28"/>
      <c r="U517" s="28"/>
      <c r="Y517" s="30"/>
      <c r="AC517" s="29"/>
      <c r="AE517" s="29"/>
      <c r="AF517" s="29"/>
      <c r="AG517" s="29"/>
      <c r="AH517" s="29"/>
      <c r="AI517" s="29"/>
    </row>
    <row r="518" spans="5:35">
      <c r="E518" s="38"/>
      <c r="F518" s="40"/>
      <c r="G518" s="38"/>
      <c r="H518" s="41"/>
      <c r="I518" s="41"/>
      <c r="J518" s="36"/>
      <c r="P518" s="405"/>
      <c r="Q518" s="405"/>
      <c r="R518" s="405"/>
      <c r="S518" s="42"/>
      <c r="T518" s="28"/>
      <c r="U518" s="28"/>
      <c r="Y518" s="30"/>
      <c r="AC518" s="29"/>
      <c r="AE518" s="29"/>
      <c r="AF518" s="29"/>
      <c r="AG518" s="29"/>
      <c r="AH518" s="29"/>
      <c r="AI518" s="29"/>
    </row>
    <row r="519" spans="5:35">
      <c r="E519" s="38"/>
      <c r="F519" s="40"/>
      <c r="G519" s="40"/>
      <c r="H519" s="41"/>
      <c r="I519" s="41"/>
      <c r="J519" s="36"/>
      <c r="P519" s="405"/>
      <c r="Q519" s="405"/>
      <c r="R519" s="405"/>
      <c r="S519" s="42"/>
      <c r="T519" s="28"/>
      <c r="U519" s="28"/>
      <c r="Y519" s="30"/>
      <c r="AC519" s="29"/>
      <c r="AE519" s="29"/>
      <c r="AF519" s="29"/>
      <c r="AG519" s="29"/>
      <c r="AH519" s="29"/>
      <c r="AI519" s="29"/>
    </row>
    <row r="520" spans="5:35">
      <c r="E520" s="38"/>
      <c r="F520" s="40"/>
      <c r="G520" s="38"/>
      <c r="H520" s="41"/>
      <c r="I520" s="41"/>
      <c r="J520" s="36"/>
      <c r="P520" s="405"/>
      <c r="Q520" s="405"/>
      <c r="R520" s="405"/>
      <c r="S520" s="31"/>
      <c r="T520" s="28"/>
      <c r="U520" s="28"/>
      <c r="Y520" s="30"/>
      <c r="AC520" s="29"/>
      <c r="AE520" s="29"/>
      <c r="AF520" s="29"/>
      <c r="AG520" s="29"/>
      <c r="AH520" s="29"/>
      <c r="AI520" s="29"/>
    </row>
    <row r="521" spans="5:35">
      <c r="E521" s="38"/>
      <c r="F521" s="40"/>
      <c r="G521" s="40"/>
      <c r="H521" s="41"/>
      <c r="I521" s="41"/>
      <c r="J521" s="36"/>
      <c r="P521" s="405"/>
      <c r="Q521" s="405"/>
      <c r="R521" s="405"/>
      <c r="T521" s="28"/>
      <c r="U521" s="28"/>
      <c r="Y521" s="30"/>
      <c r="AC521" s="29"/>
      <c r="AE521" s="29"/>
      <c r="AF521" s="29"/>
      <c r="AG521" s="29"/>
      <c r="AH521" s="29"/>
      <c r="AI521" s="29"/>
    </row>
    <row r="522" spans="5:35">
      <c r="E522" s="38"/>
      <c r="F522" s="40"/>
      <c r="G522" s="38"/>
      <c r="H522" s="41"/>
      <c r="I522" s="41"/>
      <c r="J522" s="36"/>
      <c r="P522" s="405"/>
      <c r="Q522" s="405"/>
      <c r="R522" s="405"/>
      <c r="S522" s="31"/>
      <c r="T522" s="28"/>
      <c r="U522" s="28"/>
      <c r="Y522" s="30"/>
      <c r="AC522" s="29"/>
      <c r="AE522" s="29"/>
      <c r="AF522" s="29"/>
      <c r="AG522" s="29"/>
      <c r="AH522" s="29"/>
      <c r="AI522" s="29"/>
    </row>
    <row r="523" spans="5:35" ht="16.5" customHeight="1">
      <c r="E523" s="36"/>
      <c r="F523" s="36"/>
      <c r="G523" s="38"/>
      <c r="H523" s="37"/>
      <c r="I523" s="37"/>
      <c r="J523" s="36"/>
      <c r="P523" s="405"/>
      <c r="Q523" s="405"/>
      <c r="R523" s="405"/>
      <c r="T523" s="28"/>
      <c r="U523" s="28"/>
      <c r="Y523" s="30"/>
      <c r="AC523" s="29"/>
      <c r="AE523" s="29"/>
      <c r="AF523" s="29"/>
      <c r="AG523" s="29"/>
      <c r="AH523" s="29"/>
      <c r="AI523" s="29"/>
    </row>
    <row r="524" spans="5:35">
      <c r="E524" s="36"/>
      <c r="F524" s="36"/>
      <c r="G524" s="38"/>
      <c r="H524" s="37"/>
      <c r="I524" s="37"/>
      <c r="J524" s="36"/>
      <c r="P524" s="405"/>
      <c r="Q524" s="405"/>
      <c r="R524" s="405"/>
      <c r="T524" s="28"/>
      <c r="U524" s="28"/>
      <c r="Y524" s="30"/>
      <c r="AC524" s="29"/>
      <c r="AE524" s="29"/>
      <c r="AF524" s="29"/>
      <c r="AG524" s="29"/>
      <c r="AH524" s="29"/>
      <c r="AI524" s="29"/>
    </row>
    <row r="525" spans="5:35">
      <c r="E525" s="38"/>
      <c r="F525" s="40"/>
      <c r="G525" s="40"/>
      <c r="H525" s="41"/>
      <c r="I525" s="41"/>
      <c r="J525" s="36"/>
      <c r="P525" s="405"/>
      <c r="Q525" s="405"/>
      <c r="R525" s="405"/>
      <c r="S525" s="31"/>
      <c r="T525" s="28"/>
      <c r="U525" s="28"/>
      <c r="Y525" s="30"/>
      <c r="AC525" s="29"/>
      <c r="AE525" s="29"/>
      <c r="AF525" s="29"/>
      <c r="AG525" s="29"/>
      <c r="AH525" s="29"/>
      <c r="AI525" s="29"/>
    </row>
    <row r="526" spans="5:35">
      <c r="E526" s="38"/>
      <c r="F526" s="40"/>
      <c r="G526" s="40"/>
      <c r="H526" s="41"/>
      <c r="I526" s="41"/>
      <c r="J526" s="36"/>
      <c r="P526" s="405"/>
      <c r="Q526" s="405"/>
      <c r="R526" s="405"/>
      <c r="T526" s="28"/>
      <c r="U526" s="28"/>
      <c r="Y526" s="30"/>
      <c r="AC526" s="29"/>
      <c r="AE526" s="29"/>
      <c r="AF526" s="29"/>
      <c r="AG526" s="29"/>
      <c r="AH526" s="29"/>
      <c r="AI526" s="29"/>
    </row>
    <row r="527" spans="5:35">
      <c r="E527" s="38"/>
      <c r="F527" s="40"/>
      <c r="G527" s="38"/>
      <c r="H527" s="41"/>
      <c r="I527" s="41"/>
      <c r="J527" s="36"/>
      <c r="P527" s="405"/>
      <c r="Q527" s="405"/>
      <c r="R527" s="405"/>
      <c r="S527" s="31"/>
      <c r="T527" s="28"/>
      <c r="U527" s="28"/>
      <c r="Y527" s="30"/>
      <c r="AC527" s="29"/>
      <c r="AE527" s="29"/>
      <c r="AF527" s="29"/>
      <c r="AG527" s="29"/>
      <c r="AH527" s="29"/>
      <c r="AI527" s="29"/>
    </row>
    <row r="528" spans="5:35">
      <c r="E528" s="38"/>
      <c r="F528" s="40"/>
      <c r="G528" s="40"/>
      <c r="H528" s="41"/>
      <c r="I528" s="41"/>
      <c r="J528" s="36"/>
      <c r="P528" s="405"/>
      <c r="Q528" s="405"/>
      <c r="R528" s="405"/>
      <c r="T528" s="28"/>
      <c r="U528" s="28"/>
      <c r="Y528" s="30"/>
      <c r="AC528" s="29"/>
      <c r="AE528" s="29"/>
      <c r="AF528" s="29"/>
      <c r="AG528" s="29"/>
      <c r="AH528" s="29"/>
      <c r="AI528" s="29"/>
    </row>
    <row r="529" spans="5:35">
      <c r="E529" s="38"/>
      <c r="F529" s="40"/>
      <c r="G529" s="38"/>
      <c r="H529" s="41"/>
      <c r="I529" s="41"/>
      <c r="J529" s="36"/>
      <c r="P529" s="405"/>
      <c r="Q529" s="405"/>
      <c r="R529" s="405"/>
      <c r="S529" s="31"/>
      <c r="T529" s="28"/>
      <c r="U529" s="28"/>
      <c r="Y529" s="30"/>
      <c r="AC529" s="29"/>
      <c r="AE529" s="29"/>
      <c r="AF529" s="29"/>
      <c r="AG529" s="29"/>
      <c r="AH529" s="29"/>
      <c r="AI529" s="29"/>
    </row>
    <row r="530" spans="5:35">
      <c r="E530" s="38"/>
      <c r="F530" s="40"/>
      <c r="G530" s="38"/>
      <c r="H530" s="41"/>
      <c r="I530" s="41"/>
      <c r="J530" s="36"/>
      <c r="P530" s="405"/>
      <c r="Q530" s="405"/>
      <c r="R530" s="405"/>
      <c r="S530" s="31"/>
      <c r="T530" s="28"/>
      <c r="U530" s="28"/>
      <c r="Y530" s="30"/>
      <c r="AC530" s="29"/>
      <c r="AE530" s="29"/>
      <c r="AF530" s="29"/>
      <c r="AG530" s="29"/>
      <c r="AH530" s="29"/>
      <c r="AI530" s="29"/>
    </row>
    <row r="531" spans="5:35">
      <c r="E531" s="36"/>
      <c r="F531" s="36"/>
      <c r="G531" s="38"/>
      <c r="H531" s="37"/>
      <c r="I531" s="37"/>
      <c r="J531" s="36"/>
      <c r="P531" s="405"/>
      <c r="Q531" s="405"/>
      <c r="R531" s="405"/>
      <c r="T531" s="28"/>
      <c r="U531" s="28"/>
      <c r="Y531" s="30"/>
      <c r="AC531" s="29"/>
      <c r="AE531" s="29"/>
      <c r="AF531" s="29"/>
      <c r="AG531" s="29"/>
      <c r="AH531" s="29"/>
      <c r="AI531" s="29"/>
    </row>
    <row r="532" spans="5:35">
      <c r="E532" s="38"/>
      <c r="F532" s="40"/>
      <c r="G532" s="40"/>
      <c r="H532" s="41"/>
      <c r="I532" s="41"/>
      <c r="J532" s="36"/>
      <c r="P532" s="405"/>
      <c r="Q532" s="405"/>
      <c r="R532" s="405"/>
      <c r="S532" s="31"/>
      <c r="T532" s="28"/>
      <c r="U532" s="28"/>
      <c r="Y532" s="30"/>
      <c r="AC532" s="29"/>
      <c r="AE532" s="29"/>
      <c r="AF532" s="29"/>
      <c r="AG532" s="29"/>
      <c r="AH532" s="29"/>
      <c r="AI532" s="29"/>
    </row>
    <row r="533" spans="5:35">
      <c r="E533" s="36"/>
      <c r="F533" s="36"/>
      <c r="G533" s="40"/>
      <c r="H533" s="37"/>
      <c r="I533" s="37"/>
      <c r="J533" s="36"/>
      <c r="P533" s="405"/>
      <c r="Q533" s="405"/>
      <c r="R533" s="405"/>
      <c r="T533" s="28"/>
      <c r="U533" s="28"/>
      <c r="Y533" s="30"/>
      <c r="AC533" s="29"/>
      <c r="AE533" s="29"/>
      <c r="AF533" s="29"/>
      <c r="AG533" s="29"/>
      <c r="AH533" s="29"/>
      <c r="AI533" s="29"/>
    </row>
    <row r="534" spans="5:35">
      <c r="E534" s="38"/>
      <c r="F534" s="40"/>
      <c r="G534" s="38"/>
      <c r="H534" s="41"/>
      <c r="I534" s="41"/>
      <c r="J534" s="36"/>
      <c r="P534" s="405"/>
      <c r="Q534" s="405"/>
      <c r="R534" s="405"/>
      <c r="T534" s="28"/>
      <c r="U534" s="28"/>
      <c r="Y534" s="30"/>
      <c r="AC534" s="29"/>
      <c r="AE534" s="29"/>
      <c r="AF534" s="29"/>
      <c r="AG534" s="29"/>
      <c r="AH534" s="29"/>
      <c r="AI534" s="29"/>
    </row>
    <row r="535" spans="5:35">
      <c r="E535" s="38"/>
      <c r="F535" s="40"/>
      <c r="G535" s="38"/>
      <c r="H535" s="41"/>
      <c r="I535" s="41"/>
      <c r="J535" s="36"/>
      <c r="P535" s="405"/>
      <c r="Q535" s="405"/>
      <c r="R535" s="405"/>
      <c r="S535" s="31"/>
      <c r="T535" s="28"/>
      <c r="U535" s="28"/>
      <c r="Y535" s="30"/>
      <c r="AC535" s="29"/>
      <c r="AE535" s="29"/>
      <c r="AF535" s="29"/>
      <c r="AG535" s="29"/>
      <c r="AH535" s="29"/>
      <c r="AI535" s="29"/>
    </row>
    <row r="536" spans="5:35">
      <c r="E536" s="38"/>
      <c r="F536" s="40"/>
      <c r="G536" s="38"/>
      <c r="H536" s="41"/>
      <c r="I536" s="41"/>
      <c r="J536" s="36"/>
      <c r="P536" s="405"/>
      <c r="Q536" s="405"/>
      <c r="R536" s="405"/>
      <c r="S536" s="43"/>
      <c r="T536" s="28"/>
      <c r="U536" s="28"/>
      <c r="Y536" s="30"/>
      <c r="AC536" s="29"/>
      <c r="AE536" s="29"/>
      <c r="AF536" s="29"/>
      <c r="AG536" s="29"/>
      <c r="AH536" s="29"/>
      <c r="AI536" s="29"/>
    </row>
    <row r="537" spans="5:35">
      <c r="E537" s="38"/>
      <c r="F537" s="40"/>
      <c r="G537" s="40"/>
      <c r="H537" s="41"/>
      <c r="I537" s="41"/>
      <c r="J537" s="36"/>
      <c r="P537" s="405"/>
      <c r="Q537" s="405"/>
      <c r="R537" s="405"/>
      <c r="S537" s="31"/>
      <c r="T537" s="28"/>
      <c r="U537" s="28"/>
      <c r="Y537" s="30"/>
      <c r="AC537" s="29"/>
      <c r="AE537" s="29"/>
      <c r="AF537" s="29"/>
      <c r="AG537" s="29"/>
      <c r="AH537" s="29"/>
      <c r="AI537" s="29"/>
    </row>
    <row r="538" spans="5:35">
      <c r="E538" s="36"/>
      <c r="F538" s="36"/>
      <c r="G538" s="38"/>
      <c r="H538" s="37"/>
      <c r="I538" s="37"/>
      <c r="J538" s="36"/>
      <c r="P538" s="405"/>
      <c r="Q538" s="405"/>
      <c r="R538" s="405"/>
      <c r="T538" s="28"/>
      <c r="U538" s="28"/>
      <c r="Y538" s="30"/>
      <c r="AC538" s="29"/>
      <c r="AE538" s="29"/>
      <c r="AF538" s="29"/>
      <c r="AG538" s="29"/>
      <c r="AH538" s="29"/>
      <c r="AI538" s="29"/>
    </row>
    <row r="539" spans="5:35">
      <c r="E539" s="38"/>
      <c r="F539" s="40"/>
      <c r="G539" s="38"/>
      <c r="H539" s="41"/>
      <c r="I539" s="41"/>
      <c r="J539" s="36"/>
      <c r="P539" s="405"/>
      <c r="Q539" s="405"/>
      <c r="R539" s="405"/>
      <c r="S539" s="31"/>
      <c r="T539" s="28"/>
      <c r="U539" s="28"/>
      <c r="Y539" s="30"/>
      <c r="AC539" s="29"/>
      <c r="AE539" s="29"/>
      <c r="AF539" s="29"/>
      <c r="AG539" s="29"/>
      <c r="AH539" s="29"/>
      <c r="AI539" s="29"/>
    </row>
    <row r="540" spans="5:35">
      <c r="E540" s="38"/>
      <c r="F540" s="40"/>
      <c r="G540" s="40"/>
      <c r="H540" s="41"/>
      <c r="I540" s="41"/>
      <c r="J540" s="36"/>
      <c r="P540" s="405"/>
      <c r="Q540" s="405"/>
      <c r="R540" s="405"/>
      <c r="S540" s="31"/>
      <c r="T540" s="28"/>
      <c r="U540" s="28"/>
      <c r="Y540" s="30"/>
      <c r="AC540" s="29"/>
      <c r="AE540" s="29"/>
      <c r="AF540" s="29"/>
      <c r="AG540" s="29"/>
      <c r="AH540" s="29"/>
      <c r="AI540" s="29"/>
    </row>
    <row r="541" spans="5:35">
      <c r="E541" s="36"/>
      <c r="F541" s="36"/>
      <c r="G541" s="38"/>
      <c r="H541" s="37"/>
      <c r="I541" s="37"/>
      <c r="J541" s="36"/>
      <c r="P541" s="405"/>
      <c r="Q541" s="405"/>
      <c r="R541" s="405"/>
      <c r="T541" s="28"/>
      <c r="U541" s="28"/>
      <c r="Y541" s="30"/>
      <c r="AC541" s="29"/>
      <c r="AE541" s="29"/>
      <c r="AF541" s="29"/>
      <c r="AG541" s="29"/>
      <c r="AH541" s="29"/>
      <c r="AI541" s="29"/>
    </row>
    <row r="542" spans="5:35">
      <c r="E542" s="36"/>
      <c r="F542" s="40"/>
      <c r="G542" s="38"/>
      <c r="H542" s="41"/>
      <c r="I542" s="41"/>
      <c r="J542" s="36"/>
      <c r="P542" s="405"/>
      <c r="Q542" s="405"/>
      <c r="R542" s="405"/>
      <c r="S542" s="31"/>
      <c r="T542" s="28"/>
      <c r="U542" s="28"/>
      <c r="Y542" s="30"/>
      <c r="AC542" s="29"/>
      <c r="AE542" s="29"/>
      <c r="AF542" s="29"/>
      <c r="AG542" s="29"/>
      <c r="AH542" s="29"/>
      <c r="AI542" s="29"/>
    </row>
    <row r="543" spans="5:35">
      <c r="E543" s="36"/>
      <c r="F543" s="36"/>
      <c r="G543" s="38"/>
      <c r="H543" s="37"/>
      <c r="I543" s="37"/>
      <c r="J543" s="36"/>
      <c r="P543" s="405"/>
      <c r="Q543" s="405"/>
      <c r="R543" s="405"/>
      <c r="T543" s="28"/>
      <c r="U543" s="28"/>
      <c r="Y543" s="30"/>
      <c r="AC543" s="29"/>
      <c r="AE543" s="29"/>
      <c r="AF543" s="29"/>
      <c r="AG543" s="29"/>
      <c r="AH543" s="29"/>
      <c r="AI543" s="29"/>
    </row>
    <row r="544" spans="5:35">
      <c r="E544" s="36"/>
      <c r="F544" s="40"/>
      <c r="G544" s="38"/>
      <c r="H544" s="41"/>
      <c r="I544" s="41"/>
      <c r="J544" s="36"/>
      <c r="P544" s="405"/>
      <c r="Q544" s="405"/>
      <c r="R544" s="405"/>
      <c r="T544" s="28"/>
      <c r="U544" s="28"/>
      <c r="Y544" s="30"/>
      <c r="AC544" s="29"/>
      <c r="AE544" s="29"/>
      <c r="AF544" s="29"/>
      <c r="AG544" s="29"/>
      <c r="AH544" s="29"/>
      <c r="AI544" s="29"/>
    </row>
    <row r="545" spans="5:35">
      <c r="E545" s="38"/>
      <c r="F545" s="40"/>
      <c r="G545" s="40"/>
      <c r="H545" s="41"/>
      <c r="I545" s="41"/>
      <c r="J545" s="36"/>
      <c r="P545" s="405"/>
      <c r="Q545" s="405"/>
      <c r="R545" s="405"/>
      <c r="S545" s="31"/>
      <c r="T545" s="28"/>
      <c r="U545" s="28"/>
      <c r="Y545" s="30"/>
      <c r="AC545" s="29"/>
      <c r="AE545" s="29"/>
      <c r="AF545" s="29"/>
      <c r="AG545" s="29"/>
      <c r="AH545" s="29"/>
      <c r="AI545" s="29"/>
    </row>
    <row r="546" spans="5:35">
      <c r="E546" s="36"/>
      <c r="F546" s="40"/>
      <c r="G546" s="38"/>
      <c r="H546" s="41"/>
      <c r="I546" s="41"/>
      <c r="J546" s="36"/>
      <c r="P546" s="405"/>
      <c r="Q546" s="405"/>
      <c r="R546" s="405"/>
      <c r="T546" s="28"/>
      <c r="U546" s="28"/>
      <c r="Y546" s="30"/>
      <c r="AC546" s="29"/>
      <c r="AE546" s="29"/>
      <c r="AF546" s="29"/>
      <c r="AG546" s="29"/>
      <c r="AH546" s="29"/>
      <c r="AI546" s="29"/>
    </row>
    <row r="547" spans="5:35">
      <c r="E547" s="38"/>
      <c r="F547" s="40"/>
      <c r="G547" s="40"/>
      <c r="H547" s="41"/>
      <c r="I547" s="41"/>
      <c r="J547" s="36"/>
      <c r="P547" s="405"/>
      <c r="Q547" s="405"/>
      <c r="R547" s="405"/>
      <c r="T547" s="28"/>
      <c r="U547" s="28"/>
      <c r="Y547" s="30"/>
      <c r="AC547" s="29"/>
      <c r="AE547" s="29"/>
      <c r="AF547" s="29"/>
      <c r="AG547" s="29"/>
      <c r="AH547" s="29"/>
      <c r="AI547" s="29"/>
    </row>
    <row r="548" spans="5:35">
      <c r="E548" s="36"/>
      <c r="F548" s="40"/>
      <c r="G548" s="38"/>
      <c r="H548" s="41"/>
      <c r="I548" s="41"/>
      <c r="J548" s="36"/>
      <c r="P548" s="405"/>
      <c r="Q548" s="405"/>
      <c r="R548" s="405"/>
      <c r="T548" s="28"/>
      <c r="U548" s="28"/>
      <c r="Y548" s="30"/>
      <c r="AC548" s="29"/>
      <c r="AE548" s="29"/>
      <c r="AF548" s="29"/>
      <c r="AG548" s="29"/>
      <c r="AH548" s="29"/>
      <c r="AI548" s="29"/>
    </row>
    <row r="549" spans="5:35">
      <c r="E549" s="38"/>
      <c r="F549" s="40"/>
      <c r="G549" s="40"/>
      <c r="H549" s="41"/>
      <c r="I549" s="41"/>
      <c r="J549" s="36"/>
      <c r="P549" s="405"/>
      <c r="Q549" s="405"/>
      <c r="R549" s="405"/>
      <c r="S549" s="31"/>
      <c r="T549" s="28"/>
      <c r="U549" s="28"/>
      <c r="Y549" s="30"/>
      <c r="AC549" s="29"/>
      <c r="AE549" s="29"/>
      <c r="AF549" s="29"/>
      <c r="AG549" s="29"/>
      <c r="AH549" s="29"/>
      <c r="AI549" s="29"/>
    </row>
    <row r="550" spans="5:35">
      <c r="E550" s="38"/>
      <c r="F550" s="40"/>
      <c r="G550" s="40"/>
      <c r="H550" s="41"/>
      <c r="I550" s="41"/>
      <c r="J550" s="36"/>
      <c r="P550" s="405"/>
      <c r="Q550" s="405"/>
      <c r="R550" s="405"/>
      <c r="S550" s="31"/>
      <c r="T550" s="28"/>
      <c r="U550" s="28"/>
      <c r="Y550" s="30"/>
      <c r="AC550" s="29"/>
      <c r="AE550" s="29"/>
      <c r="AF550" s="29"/>
      <c r="AG550" s="29"/>
      <c r="AH550" s="29"/>
      <c r="AI550" s="29"/>
    </row>
    <row r="551" spans="5:35">
      <c r="E551" s="36"/>
      <c r="F551" s="40"/>
      <c r="G551" s="38"/>
      <c r="H551" s="41"/>
      <c r="I551" s="41"/>
      <c r="J551" s="36"/>
      <c r="P551" s="405"/>
      <c r="Q551" s="405"/>
      <c r="R551" s="405"/>
      <c r="T551" s="28"/>
      <c r="U551" s="28"/>
      <c r="Y551" s="30"/>
      <c r="AC551" s="29"/>
      <c r="AE551" s="29"/>
      <c r="AF551" s="29"/>
      <c r="AG551" s="29"/>
      <c r="AH551" s="29"/>
      <c r="AI551" s="29"/>
    </row>
    <row r="552" spans="5:35">
      <c r="E552" s="38"/>
      <c r="F552" s="40"/>
      <c r="G552" s="38"/>
      <c r="H552" s="41"/>
      <c r="I552" s="41"/>
      <c r="J552" s="36"/>
      <c r="P552" s="405"/>
      <c r="Q552" s="405"/>
      <c r="R552" s="405"/>
      <c r="S552" s="31"/>
      <c r="T552" s="28"/>
      <c r="U552" s="28"/>
      <c r="Y552" s="30"/>
      <c r="AC552" s="29"/>
      <c r="AE552" s="29"/>
      <c r="AF552" s="29"/>
      <c r="AG552" s="29"/>
      <c r="AH552" s="29"/>
      <c r="AI552" s="29"/>
    </row>
    <row r="553" spans="5:35">
      <c r="E553" s="38"/>
      <c r="F553" s="40"/>
      <c r="G553" s="40"/>
      <c r="H553" s="41"/>
      <c r="I553" s="41"/>
      <c r="J553" s="36"/>
      <c r="P553" s="405"/>
      <c r="Q553" s="405"/>
      <c r="R553" s="405"/>
      <c r="T553" s="28"/>
      <c r="U553" s="28"/>
      <c r="Y553" s="30"/>
      <c r="AC553" s="29"/>
      <c r="AE553" s="29"/>
      <c r="AF553" s="29"/>
      <c r="AG553" s="29"/>
      <c r="AH553" s="29"/>
      <c r="AI553" s="29"/>
    </row>
    <row r="554" spans="5:35">
      <c r="E554" s="36"/>
      <c r="F554" s="36"/>
      <c r="G554" s="38"/>
      <c r="H554" s="37"/>
      <c r="I554" s="37"/>
      <c r="J554" s="36"/>
      <c r="P554" s="405"/>
      <c r="Q554" s="405"/>
      <c r="R554" s="405"/>
      <c r="T554" s="28"/>
      <c r="U554" s="28"/>
      <c r="Y554" s="30"/>
      <c r="AC554" s="29"/>
      <c r="AE554" s="29"/>
      <c r="AF554" s="29"/>
      <c r="AG554" s="29"/>
      <c r="AH554" s="29"/>
      <c r="AI554" s="29"/>
    </row>
    <row r="555" spans="5:35">
      <c r="E555" s="36"/>
      <c r="F555" s="36"/>
      <c r="G555" s="38"/>
      <c r="H555" s="37"/>
      <c r="I555" s="37"/>
      <c r="J555" s="36"/>
      <c r="P555" s="405"/>
      <c r="Q555" s="405"/>
      <c r="R555" s="405"/>
      <c r="S555" s="31"/>
      <c r="T555" s="28"/>
      <c r="U555" s="28"/>
      <c r="Y555" s="30"/>
      <c r="AC555" s="29"/>
      <c r="AE555" s="29"/>
      <c r="AF555" s="29"/>
      <c r="AG555" s="29"/>
      <c r="AH555" s="29"/>
      <c r="AI555" s="29"/>
    </row>
    <row r="556" spans="5:35">
      <c r="E556" s="36"/>
      <c r="F556" s="40"/>
      <c r="G556" s="38"/>
      <c r="H556" s="41"/>
      <c r="I556" s="41"/>
      <c r="J556" s="36"/>
      <c r="P556" s="405"/>
      <c r="Q556" s="405"/>
      <c r="R556" s="405"/>
      <c r="T556" s="28"/>
      <c r="U556" s="28"/>
      <c r="Y556" s="30"/>
      <c r="AC556" s="29"/>
      <c r="AE556" s="29"/>
      <c r="AF556" s="29"/>
      <c r="AG556" s="29"/>
      <c r="AH556" s="29"/>
      <c r="AI556" s="29"/>
    </row>
    <row r="557" spans="5:35">
      <c r="E557" s="38"/>
      <c r="F557" s="40"/>
      <c r="G557" s="38"/>
      <c r="H557" s="41"/>
      <c r="I557" s="41"/>
      <c r="J557" s="36"/>
      <c r="P557" s="405"/>
      <c r="Q557" s="405"/>
      <c r="R557" s="405"/>
      <c r="T557" s="28"/>
      <c r="U557" s="28"/>
      <c r="Y557" s="30"/>
      <c r="AC557" s="29"/>
      <c r="AE557" s="29"/>
      <c r="AF557" s="29"/>
      <c r="AG557" s="29"/>
      <c r="AH557" s="29"/>
      <c r="AI557" s="29"/>
    </row>
    <row r="558" spans="5:35">
      <c r="E558" s="36"/>
      <c r="F558" s="40"/>
      <c r="G558" s="38"/>
      <c r="H558" s="41"/>
      <c r="I558" s="41"/>
      <c r="J558" s="36"/>
      <c r="P558" s="405"/>
      <c r="Q558" s="405"/>
      <c r="R558" s="405"/>
      <c r="S558" s="31"/>
      <c r="T558" s="28"/>
      <c r="U558" s="28"/>
      <c r="Y558" s="30"/>
      <c r="AC558" s="29"/>
      <c r="AE558" s="29"/>
      <c r="AF558" s="29"/>
      <c r="AG558" s="29"/>
      <c r="AH558" s="29"/>
      <c r="AI558" s="29"/>
    </row>
    <row r="559" spans="5:35">
      <c r="E559" s="38"/>
      <c r="F559" s="40"/>
      <c r="G559" s="38"/>
      <c r="H559" s="41"/>
      <c r="I559" s="41"/>
      <c r="J559" s="36"/>
      <c r="P559" s="405"/>
      <c r="Q559" s="405"/>
      <c r="R559" s="405"/>
      <c r="T559" s="28"/>
      <c r="U559" s="28"/>
      <c r="Y559" s="30"/>
      <c r="AC559" s="29"/>
      <c r="AE559" s="29"/>
      <c r="AF559" s="29"/>
      <c r="AG559" s="29"/>
      <c r="AH559" s="29"/>
      <c r="AI559" s="29"/>
    </row>
    <row r="560" spans="5:35">
      <c r="E560" s="36"/>
      <c r="F560" s="36"/>
      <c r="G560" s="38"/>
      <c r="H560" s="37"/>
      <c r="I560" s="37"/>
      <c r="J560" s="36"/>
      <c r="P560" s="405"/>
      <c r="Q560" s="405"/>
      <c r="R560" s="405"/>
      <c r="S560" s="31"/>
      <c r="T560" s="28"/>
      <c r="U560" s="28"/>
      <c r="Y560" s="30"/>
      <c r="AC560" s="29"/>
      <c r="AE560" s="29"/>
      <c r="AF560" s="29"/>
      <c r="AG560" s="29"/>
      <c r="AH560" s="29"/>
      <c r="AI560" s="29"/>
    </row>
    <row r="561" spans="5:35">
      <c r="E561" s="36"/>
      <c r="F561" s="36"/>
      <c r="G561" s="38"/>
      <c r="H561" s="37"/>
      <c r="I561" s="37"/>
      <c r="J561" s="36"/>
      <c r="P561" s="405"/>
      <c r="Q561" s="405"/>
      <c r="R561" s="405"/>
      <c r="T561" s="28"/>
      <c r="U561" s="28"/>
      <c r="Y561" s="30"/>
      <c r="AC561" s="29"/>
      <c r="AE561" s="29"/>
      <c r="AF561" s="29"/>
      <c r="AG561" s="29"/>
      <c r="AH561" s="29"/>
      <c r="AI561" s="29"/>
    </row>
    <row r="562" spans="5:35">
      <c r="E562" s="38"/>
      <c r="F562" s="40"/>
      <c r="G562" s="38"/>
      <c r="H562" s="41"/>
      <c r="I562" s="41"/>
      <c r="J562" s="36"/>
      <c r="P562" s="405"/>
      <c r="Q562" s="405"/>
      <c r="R562" s="405"/>
      <c r="S562" s="31"/>
      <c r="T562" s="28"/>
      <c r="U562" s="28"/>
      <c r="Y562" s="30"/>
      <c r="AC562" s="29"/>
      <c r="AE562" s="29"/>
      <c r="AF562" s="29"/>
      <c r="AG562" s="29"/>
      <c r="AH562" s="29"/>
      <c r="AI562" s="29"/>
    </row>
    <row r="563" spans="5:35">
      <c r="E563" s="36"/>
      <c r="F563" s="36"/>
      <c r="G563" s="38"/>
      <c r="H563" s="37"/>
      <c r="I563" s="37"/>
      <c r="J563" s="36"/>
      <c r="P563" s="405"/>
      <c r="Q563" s="405"/>
      <c r="R563" s="405"/>
      <c r="T563" s="28"/>
      <c r="U563" s="28"/>
      <c r="Y563" s="30"/>
      <c r="AC563" s="29"/>
      <c r="AE563" s="29"/>
      <c r="AF563" s="29"/>
      <c r="AG563" s="29"/>
      <c r="AH563" s="29"/>
      <c r="AI563" s="29"/>
    </row>
    <row r="564" spans="5:35">
      <c r="E564" s="38"/>
      <c r="F564" s="40"/>
      <c r="G564" s="40"/>
      <c r="H564" s="41"/>
      <c r="I564" s="41"/>
      <c r="J564" s="36"/>
      <c r="P564" s="405"/>
      <c r="Q564" s="405"/>
      <c r="R564" s="405"/>
      <c r="T564" s="28"/>
      <c r="U564" s="28"/>
      <c r="Y564" s="30"/>
      <c r="AC564" s="29"/>
      <c r="AE564" s="29"/>
      <c r="AF564" s="29"/>
      <c r="AG564" s="29"/>
      <c r="AH564" s="29"/>
      <c r="AI564" s="29"/>
    </row>
    <row r="565" spans="5:35">
      <c r="E565" s="36"/>
      <c r="F565" s="36"/>
      <c r="G565" s="38"/>
      <c r="H565" s="37"/>
      <c r="I565" s="37"/>
      <c r="J565" s="36"/>
      <c r="P565" s="405"/>
      <c r="Q565" s="405"/>
      <c r="R565" s="405"/>
      <c r="S565" s="31"/>
      <c r="T565" s="28"/>
      <c r="U565" s="28"/>
      <c r="Y565" s="30"/>
      <c r="AC565" s="29"/>
      <c r="AE565" s="29"/>
      <c r="AF565" s="29"/>
      <c r="AG565" s="29"/>
      <c r="AH565" s="29"/>
      <c r="AI565" s="29"/>
    </row>
    <row r="566" spans="5:35">
      <c r="E566" s="36"/>
      <c r="F566" s="36"/>
      <c r="G566" s="38"/>
      <c r="H566" s="37"/>
      <c r="I566" s="37"/>
      <c r="J566" s="36"/>
      <c r="P566" s="405"/>
      <c r="Q566" s="405"/>
      <c r="R566" s="405"/>
      <c r="S566" s="31"/>
      <c r="T566" s="28"/>
      <c r="U566" s="28"/>
      <c r="Y566" s="30"/>
      <c r="AC566" s="29"/>
      <c r="AE566" s="29"/>
      <c r="AF566" s="29"/>
      <c r="AG566" s="29"/>
      <c r="AH566" s="29"/>
      <c r="AI566" s="29"/>
    </row>
    <row r="567" spans="5:35">
      <c r="E567" s="36"/>
      <c r="F567" s="36"/>
      <c r="G567" s="38"/>
      <c r="H567" s="37"/>
      <c r="I567" s="37"/>
      <c r="J567" s="36"/>
      <c r="P567" s="405"/>
      <c r="Q567" s="405"/>
      <c r="R567" s="405"/>
      <c r="T567" s="28"/>
      <c r="U567" s="28"/>
      <c r="Y567" s="30"/>
      <c r="AC567" s="29"/>
      <c r="AE567" s="29"/>
      <c r="AF567" s="29"/>
      <c r="AG567" s="29"/>
      <c r="AH567" s="29"/>
      <c r="AI567" s="29"/>
    </row>
    <row r="568" spans="5:35">
      <c r="E568" s="38"/>
      <c r="F568" s="40"/>
      <c r="G568" s="38"/>
      <c r="H568" s="41"/>
      <c r="I568" s="41"/>
      <c r="J568" s="36"/>
      <c r="P568" s="405"/>
      <c r="Q568" s="405"/>
      <c r="R568" s="405"/>
      <c r="S568" s="42"/>
      <c r="T568" s="28"/>
      <c r="U568" s="28"/>
      <c r="Y568" s="30"/>
      <c r="AC568" s="29"/>
      <c r="AE568" s="29"/>
      <c r="AF568" s="29"/>
      <c r="AG568" s="29"/>
      <c r="AH568" s="29"/>
      <c r="AI568" s="29"/>
    </row>
    <row r="569" spans="5:35">
      <c r="E569" s="38"/>
      <c r="F569" s="40"/>
      <c r="G569" s="38"/>
      <c r="H569" s="41"/>
      <c r="I569" s="41"/>
      <c r="J569" s="36"/>
      <c r="P569" s="405"/>
      <c r="Q569" s="405"/>
      <c r="R569" s="405"/>
      <c r="T569" s="28"/>
      <c r="U569" s="28"/>
      <c r="Y569" s="30"/>
      <c r="AC569" s="29"/>
      <c r="AE569" s="29"/>
      <c r="AF569" s="29"/>
      <c r="AG569" s="29"/>
      <c r="AH569" s="29"/>
      <c r="AI569" s="29"/>
    </row>
    <row r="570" spans="5:35">
      <c r="E570" s="38"/>
      <c r="F570" s="40"/>
      <c r="G570" s="38"/>
      <c r="H570" s="41"/>
      <c r="I570" s="41"/>
      <c r="J570" s="36"/>
      <c r="P570" s="405"/>
      <c r="Q570" s="405"/>
      <c r="R570" s="405"/>
      <c r="S570" s="31"/>
      <c r="T570" s="28"/>
      <c r="U570" s="28"/>
      <c r="Y570" s="30"/>
      <c r="AC570" s="29"/>
      <c r="AE570" s="29"/>
      <c r="AF570" s="29"/>
      <c r="AG570" s="29"/>
      <c r="AH570" s="29"/>
      <c r="AI570" s="29"/>
    </row>
    <row r="571" spans="5:35">
      <c r="E571" s="38"/>
      <c r="F571" s="40"/>
      <c r="G571" s="38"/>
      <c r="H571" s="41"/>
      <c r="I571" s="41"/>
      <c r="J571" s="36"/>
      <c r="P571" s="405"/>
      <c r="Q571" s="405"/>
      <c r="R571" s="405"/>
      <c r="T571" s="28"/>
      <c r="U571" s="28"/>
      <c r="Y571" s="30"/>
      <c r="AC571" s="29"/>
      <c r="AE571" s="29"/>
      <c r="AF571" s="29"/>
      <c r="AG571" s="29"/>
      <c r="AH571" s="29"/>
      <c r="AI571" s="29"/>
    </row>
    <row r="572" spans="5:35">
      <c r="E572" s="38"/>
      <c r="F572" s="40"/>
      <c r="G572" s="38"/>
      <c r="H572" s="41"/>
      <c r="I572" s="41"/>
      <c r="J572" s="36"/>
      <c r="P572" s="405"/>
      <c r="Q572" s="405"/>
      <c r="R572" s="405"/>
      <c r="S572" s="31"/>
      <c r="T572" s="28"/>
      <c r="U572" s="28"/>
      <c r="Y572" s="30"/>
      <c r="AC572" s="29"/>
      <c r="AE572" s="29"/>
      <c r="AF572" s="29"/>
      <c r="AG572" s="29"/>
      <c r="AH572" s="29"/>
      <c r="AI572" s="29"/>
    </row>
    <row r="573" spans="5:35">
      <c r="E573" s="38"/>
      <c r="F573" s="40"/>
      <c r="G573" s="38"/>
      <c r="H573" s="41"/>
      <c r="I573" s="41"/>
      <c r="J573" s="36"/>
      <c r="P573" s="405"/>
      <c r="Q573" s="405"/>
      <c r="R573" s="405"/>
      <c r="T573" s="28"/>
      <c r="U573" s="28"/>
      <c r="Y573" s="30"/>
      <c r="AC573" s="29"/>
      <c r="AE573" s="29"/>
      <c r="AF573" s="29"/>
      <c r="AG573" s="29"/>
      <c r="AH573" s="29"/>
      <c r="AI573" s="29"/>
    </row>
    <row r="574" spans="5:35">
      <c r="E574" s="38"/>
      <c r="F574" s="40"/>
      <c r="G574" s="38"/>
      <c r="H574" s="41"/>
      <c r="I574" s="41"/>
      <c r="J574" s="36"/>
      <c r="P574" s="405"/>
      <c r="Q574" s="405"/>
      <c r="R574" s="405"/>
      <c r="T574" s="28"/>
      <c r="U574" s="28"/>
      <c r="Y574" s="30"/>
      <c r="AC574" s="29"/>
      <c r="AE574" s="29"/>
      <c r="AF574" s="29"/>
      <c r="AG574" s="29"/>
      <c r="AH574" s="29"/>
      <c r="AI574" s="29"/>
    </row>
    <row r="575" spans="5:35">
      <c r="E575" s="38"/>
      <c r="F575" s="40"/>
      <c r="G575" s="38"/>
      <c r="H575" s="41"/>
      <c r="I575" s="41"/>
      <c r="J575" s="36"/>
      <c r="P575" s="405"/>
      <c r="Q575" s="405"/>
      <c r="R575" s="405"/>
      <c r="S575" s="31"/>
      <c r="T575" s="28"/>
      <c r="U575" s="28"/>
      <c r="Y575" s="30"/>
      <c r="AC575" s="29"/>
      <c r="AE575" s="29"/>
      <c r="AF575" s="29"/>
      <c r="AG575" s="29"/>
      <c r="AH575" s="29"/>
      <c r="AI575" s="29"/>
    </row>
    <row r="576" spans="5:35">
      <c r="E576" s="38"/>
      <c r="F576" s="40"/>
      <c r="G576" s="38"/>
      <c r="H576" s="41"/>
      <c r="I576" s="41"/>
      <c r="J576" s="36"/>
      <c r="P576" s="405"/>
      <c r="Q576" s="405"/>
      <c r="R576" s="405"/>
      <c r="T576" s="28"/>
      <c r="U576" s="28"/>
      <c r="Y576" s="30"/>
      <c r="AC576" s="29"/>
      <c r="AE576" s="29"/>
      <c r="AF576" s="29"/>
      <c r="AG576" s="29"/>
      <c r="AH576" s="29"/>
      <c r="AI576" s="29"/>
    </row>
    <row r="577" spans="5:35">
      <c r="E577" s="38"/>
      <c r="F577" s="40"/>
      <c r="G577" s="38"/>
      <c r="H577" s="41"/>
      <c r="I577" s="41"/>
      <c r="J577" s="36"/>
      <c r="P577" s="405"/>
      <c r="Q577" s="405"/>
      <c r="R577" s="405"/>
      <c r="T577" s="28"/>
      <c r="U577" s="28"/>
      <c r="Y577" s="30"/>
      <c r="AC577" s="29"/>
      <c r="AE577" s="29"/>
      <c r="AF577" s="29"/>
      <c r="AG577" s="29"/>
      <c r="AH577" s="29"/>
      <c r="AI577" s="29"/>
    </row>
    <row r="578" spans="5:35">
      <c r="E578" s="38"/>
      <c r="F578" s="40"/>
      <c r="G578" s="38"/>
      <c r="H578" s="41"/>
      <c r="I578" s="41"/>
      <c r="J578" s="36"/>
      <c r="P578" s="405"/>
      <c r="Q578" s="405"/>
      <c r="R578" s="405"/>
      <c r="S578" s="31"/>
      <c r="T578" s="28"/>
      <c r="U578" s="28"/>
      <c r="Y578" s="30"/>
      <c r="AC578" s="29"/>
      <c r="AE578" s="29"/>
      <c r="AF578" s="29"/>
      <c r="AG578" s="29"/>
      <c r="AH578" s="29"/>
      <c r="AI578" s="29"/>
    </row>
    <row r="579" spans="5:35">
      <c r="E579" s="38"/>
      <c r="F579" s="40"/>
      <c r="G579" s="38"/>
      <c r="H579" s="41"/>
      <c r="I579" s="41"/>
      <c r="J579" s="36"/>
      <c r="P579" s="405"/>
      <c r="Q579" s="405"/>
      <c r="R579" s="405"/>
      <c r="T579" s="28"/>
      <c r="U579" s="28"/>
      <c r="Y579" s="30"/>
      <c r="AC579" s="29"/>
      <c r="AE579" s="29"/>
      <c r="AF579" s="29"/>
      <c r="AG579" s="29"/>
      <c r="AH579" s="29"/>
      <c r="AI579" s="29"/>
    </row>
    <row r="580" spans="5:35">
      <c r="E580" s="38"/>
      <c r="F580" s="40"/>
      <c r="G580" s="38"/>
      <c r="H580" s="41"/>
      <c r="I580" s="41"/>
      <c r="J580" s="36"/>
      <c r="P580" s="405"/>
      <c r="Q580" s="405"/>
      <c r="R580" s="405"/>
      <c r="S580" s="31"/>
      <c r="T580" s="28"/>
      <c r="U580" s="28"/>
      <c r="Y580" s="30"/>
      <c r="AC580" s="29"/>
      <c r="AE580" s="29"/>
      <c r="AF580" s="29"/>
      <c r="AG580" s="29"/>
      <c r="AH580" s="29"/>
      <c r="AI580" s="29"/>
    </row>
    <row r="581" spans="5:35">
      <c r="E581" s="38"/>
      <c r="F581" s="40"/>
      <c r="G581" s="38"/>
      <c r="H581" s="41"/>
      <c r="I581" s="41"/>
      <c r="J581" s="36"/>
      <c r="P581" s="405"/>
      <c r="Q581" s="405"/>
      <c r="R581" s="405"/>
      <c r="T581" s="28"/>
      <c r="U581" s="28"/>
      <c r="Y581" s="30"/>
      <c r="AC581" s="29"/>
      <c r="AE581" s="29"/>
      <c r="AF581" s="29"/>
      <c r="AG581" s="29"/>
      <c r="AH581" s="29"/>
      <c r="AI581" s="29"/>
    </row>
    <row r="582" spans="5:35">
      <c r="E582" s="38"/>
      <c r="F582" s="40"/>
      <c r="G582" s="38"/>
      <c r="H582" s="41"/>
      <c r="I582" s="41"/>
      <c r="J582" s="36"/>
      <c r="P582" s="405"/>
      <c r="Q582" s="405"/>
      <c r="R582" s="405"/>
      <c r="S582" s="31"/>
      <c r="T582" s="28"/>
      <c r="U582" s="28"/>
      <c r="Y582" s="30"/>
      <c r="AC582" s="29"/>
      <c r="AE582" s="29"/>
      <c r="AF582" s="29"/>
      <c r="AG582" s="29"/>
      <c r="AH582" s="29"/>
      <c r="AI582" s="29"/>
    </row>
    <row r="583" spans="5:35">
      <c r="E583" s="38"/>
      <c r="F583" s="40"/>
      <c r="G583" s="38"/>
      <c r="H583" s="41"/>
      <c r="I583" s="41"/>
      <c r="J583" s="36"/>
      <c r="P583" s="405"/>
      <c r="Q583" s="405"/>
      <c r="R583" s="405"/>
      <c r="T583" s="28"/>
      <c r="U583" s="28"/>
      <c r="Y583" s="30"/>
      <c r="AC583" s="29"/>
      <c r="AE583" s="29"/>
      <c r="AF583" s="29"/>
      <c r="AG583" s="29"/>
      <c r="AH583" s="29"/>
      <c r="AI583" s="29"/>
    </row>
    <row r="584" spans="5:35">
      <c r="E584" s="36"/>
      <c r="F584" s="36"/>
      <c r="G584" s="38"/>
      <c r="H584" s="37"/>
      <c r="I584" s="37"/>
      <c r="J584" s="36"/>
      <c r="P584" s="405"/>
      <c r="Q584" s="405"/>
      <c r="R584" s="405"/>
      <c r="T584" s="28"/>
      <c r="U584" s="28"/>
      <c r="Y584" s="30"/>
      <c r="AC584" s="29"/>
      <c r="AE584" s="29"/>
      <c r="AF584" s="29"/>
      <c r="AG584" s="29"/>
      <c r="AH584" s="29"/>
      <c r="AI584" s="29"/>
    </row>
    <row r="585" spans="5:35">
      <c r="E585" s="38"/>
      <c r="F585" s="40"/>
      <c r="G585" s="38"/>
      <c r="H585" s="41"/>
      <c r="I585" s="41"/>
      <c r="J585" s="36"/>
      <c r="P585" s="405"/>
      <c r="Q585" s="405"/>
      <c r="R585" s="405"/>
      <c r="S585" s="31"/>
      <c r="T585" s="28"/>
      <c r="U585" s="28"/>
      <c r="Y585" s="30"/>
      <c r="AC585" s="29"/>
      <c r="AE585" s="29"/>
      <c r="AF585" s="29"/>
      <c r="AG585" s="29"/>
      <c r="AH585" s="29"/>
      <c r="AI585" s="29"/>
    </row>
    <row r="586" spans="5:35">
      <c r="E586" s="38"/>
      <c r="F586" s="40"/>
      <c r="G586" s="38"/>
      <c r="H586" s="41"/>
      <c r="I586" s="41"/>
      <c r="J586" s="36"/>
      <c r="P586" s="405"/>
      <c r="Q586" s="405"/>
      <c r="R586" s="405"/>
      <c r="T586" s="28"/>
      <c r="U586" s="28"/>
      <c r="Y586" s="30"/>
      <c r="AC586" s="29"/>
      <c r="AE586" s="29"/>
      <c r="AF586" s="29"/>
      <c r="AG586" s="29"/>
      <c r="AH586" s="29"/>
      <c r="AI586" s="29"/>
    </row>
    <row r="587" spans="5:35">
      <c r="E587" s="36"/>
      <c r="F587" s="36"/>
      <c r="G587" s="38"/>
      <c r="H587" s="37"/>
      <c r="I587" s="37"/>
      <c r="J587" s="36"/>
      <c r="P587" s="405"/>
      <c r="Q587" s="405"/>
      <c r="R587" s="405"/>
      <c r="T587" s="28"/>
      <c r="U587" s="28"/>
      <c r="Y587" s="30"/>
      <c r="AC587" s="29"/>
      <c r="AE587" s="29"/>
      <c r="AF587" s="29"/>
      <c r="AG587" s="29"/>
      <c r="AH587" s="29"/>
      <c r="AI587" s="29"/>
    </row>
    <row r="588" spans="5:35">
      <c r="E588" s="38"/>
      <c r="F588" s="40"/>
      <c r="G588" s="38"/>
      <c r="H588" s="41"/>
      <c r="I588" s="41"/>
      <c r="J588" s="36"/>
      <c r="P588" s="405"/>
      <c r="Q588" s="405"/>
      <c r="R588" s="405"/>
      <c r="T588" s="28"/>
      <c r="U588" s="28"/>
      <c r="Y588" s="30"/>
      <c r="AC588" s="29"/>
      <c r="AE588" s="29"/>
      <c r="AF588" s="29"/>
      <c r="AG588" s="29"/>
      <c r="AH588" s="29"/>
      <c r="AI588" s="29"/>
    </row>
    <row r="589" spans="5:35">
      <c r="E589" s="38"/>
      <c r="F589" s="40"/>
      <c r="G589" s="38"/>
      <c r="H589" s="41"/>
      <c r="I589" s="41"/>
      <c r="J589" s="36"/>
      <c r="P589" s="405"/>
      <c r="Q589" s="405"/>
      <c r="R589" s="405"/>
      <c r="S589" s="31"/>
      <c r="T589" s="28"/>
      <c r="U589" s="28"/>
      <c r="Y589" s="30"/>
      <c r="AC589" s="29"/>
      <c r="AE589" s="29"/>
      <c r="AF589" s="29"/>
      <c r="AG589" s="29"/>
      <c r="AH589" s="29"/>
      <c r="AI589" s="29"/>
    </row>
    <row r="590" spans="5:35">
      <c r="E590" s="36"/>
      <c r="F590" s="36"/>
      <c r="G590" s="38"/>
      <c r="H590" s="37"/>
      <c r="I590" s="37"/>
      <c r="J590" s="36"/>
      <c r="P590" s="405"/>
      <c r="Q590" s="405"/>
      <c r="R590" s="405"/>
      <c r="S590" s="31"/>
      <c r="T590" s="28"/>
      <c r="U590" s="28"/>
      <c r="Y590" s="30"/>
      <c r="AC590" s="29"/>
      <c r="AE590" s="29"/>
      <c r="AF590" s="29"/>
      <c r="AG590" s="29"/>
      <c r="AH590" s="29"/>
      <c r="AI590" s="29"/>
    </row>
    <row r="591" spans="5:35">
      <c r="E591" s="38"/>
      <c r="F591" s="40"/>
      <c r="G591" s="38"/>
      <c r="H591" s="41"/>
      <c r="I591" s="41"/>
      <c r="J591" s="36"/>
      <c r="P591" s="405"/>
      <c r="Q591" s="405"/>
      <c r="R591" s="405"/>
      <c r="T591" s="28"/>
      <c r="U591" s="28"/>
      <c r="Y591" s="30"/>
      <c r="AC591" s="29"/>
      <c r="AE591" s="29"/>
      <c r="AF591" s="29"/>
      <c r="AG591" s="29"/>
      <c r="AH591" s="29"/>
      <c r="AI591" s="29"/>
    </row>
    <row r="592" spans="5:35">
      <c r="E592" s="36"/>
      <c r="F592" s="36"/>
      <c r="G592" s="38"/>
      <c r="H592" s="37"/>
      <c r="I592" s="37"/>
      <c r="J592" s="36"/>
      <c r="P592" s="405"/>
      <c r="Q592" s="405"/>
      <c r="R592" s="405"/>
      <c r="S592" s="31"/>
      <c r="T592" s="28"/>
      <c r="U592" s="28"/>
      <c r="Y592" s="30"/>
      <c r="AC592" s="29"/>
      <c r="AE592" s="29"/>
      <c r="AF592" s="29"/>
      <c r="AG592" s="29"/>
      <c r="AH592" s="29"/>
      <c r="AI592" s="29"/>
    </row>
    <row r="593" spans="5:35">
      <c r="E593" s="38"/>
      <c r="F593" s="40"/>
      <c r="G593" s="38"/>
      <c r="H593" s="41"/>
      <c r="I593" s="41"/>
      <c r="J593" s="36"/>
      <c r="P593" s="405"/>
      <c r="Q593" s="405"/>
      <c r="R593" s="405"/>
      <c r="T593" s="28"/>
      <c r="U593" s="28"/>
      <c r="Y593" s="30"/>
      <c r="AC593" s="29"/>
      <c r="AE593" s="29"/>
      <c r="AF593" s="29"/>
      <c r="AG593" s="29"/>
      <c r="AH593" s="29"/>
      <c r="AI593" s="29"/>
    </row>
    <row r="594" spans="5:35">
      <c r="E594" s="38"/>
      <c r="F594" s="40"/>
      <c r="G594" s="38"/>
      <c r="H594" s="41"/>
      <c r="I594" s="41"/>
      <c r="J594" s="36"/>
      <c r="P594" s="405"/>
      <c r="Q594" s="405"/>
      <c r="R594" s="405"/>
      <c r="T594" s="28"/>
      <c r="U594" s="28"/>
      <c r="Y594" s="30"/>
      <c r="AC594" s="29"/>
      <c r="AE594" s="29"/>
      <c r="AF594" s="29"/>
      <c r="AG594" s="29"/>
      <c r="AH594" s="29"/>
      <c r="AI594" s="29"/>
    </row>
    <row r="595" spans="5:35">
      <c r="E595" s="36"/>
      <c r="F595" s="36"/>
      <c r="G595" s="38"/>
      <c r="H595" s="37"/>
      <c r="I595" s="37"/>
      <c r="J595" s="36"/>
      <c r="P595" s="405"/>
      <c r="Q595" s="405"/>
      <c r="R595" s="405"/>
      <c r="S595" s="31"/>
      <c r="T595" s="28"/>
      <c r="U595" s="28"/>
      <c r="Y595" s="30"/>
      <c r="AC595" s="29"/>
      <c r="AE595" s="29"/>
      <c r="AF595" s="29"/>
      <c r="AG595" s="29"/>
      <c r="AH595" s="29"/>
      <c r="AI595" s="29"/>
    </row>
    <row r="596" spans="5:35">
      <c r="E596" s="38"/>
      <c r="F596" s="40"/>
      <c r="G596" s="38"/>
      <c r="H596" s="41"/>
      <c r="I596" s="41"/>
      <c r="J596" s="36"/>
      <c r="P596" s="405"/>
      <c r="Q596" s="405"/>
      <c r="R596" s="405"/>
      <c r="T596" s="28"/>
      <c r="U596" s="28"/>
      <c r="Y596" s="30"/>
      <c r="AC596" s="29"/>
      <c r="AE596" s="29"/>
      <c r="AF596" s="29"/>
      <c r="AG596" s="29"/>
      <c r="AH596" s="29"/>
      <c r="AI596" s="29"/>
    </row>
    <row r="597" spans="5:35">
      <c r="E597" s="38"/>
      <c r="F597" s="40"/>
      <c r="G597" s="38"/>
      <c r="H597" s="41"/>
      <c r="I597" s="41"/>
      <c r="J597" s="36"/>
      <c r="P597" s="405"/>
      <c r="Q597" s="405"/>
      <c r="R597" s="405"/>
      <c r="T597" s="28"/>
      <c r="U597" s="28"/>
      <c r="Y597" s="30"/>
      <c r="AC597" s="29"/>
      <c r="AE597" s="29"/>
      <c r="AF597" s="29"/>
      <c r="AG597" s="29"/>
      <c r="AH597" s="29"/>
      <c r="AI597" s="29"/>
    </row>
    <row r="598" spans="5:35">
      <c r="E598" s="38"/>
      <c r="F598" s="40"/>
      <c r="G598" s="38"/>
      <c r="H598" s="41"/>
      <c r="I598" s="41"/>
      <c r="J598" s="36"/>
      <c r="P598" s="405"/>
      <c r="Q598" s="405"/>
      <c r="R598" s="405"/>
      <c r="T598" s="28"/>
      <c r="U598" s="28"/>
      <c r="Y598" s="30"/>
      <c r="AC598" s="29"/>
      <c r="AE598" s="29"/>
      <c r="AF598" s="29"/>
      <c r="AG598" s="29"/>
      <c r="AH598" s="29"/>
      <c r="AI598" s="29"/>
    </row>
    <row r="599" spans="5:35">
      <c r="E599" s="38"/>
      <c r="F599" s="40"/>
      <c r="G599" s="38"/>
      <c r="H599" s="41"/>
      <c r="I599" s="41"/>
      <c r="J599" s="36"/>
      <c r="P599" s="405"/>
      <c r="Q599" s="405"/>
      <c r="R599" s="405"/>
      <c r="S599" s="42"/>
      <c r="T599" s="28"/>
      <c r="U599" s="28"/>
      <c r="Y599" s="30"/>
      <c r="AC599" s="29"/>
      <c r="AE599" s="29"/>
      <c r="AF599" s="29"/>
      <c r="AG599" s="29"/>
      <c r="AH599" s="29"/>
      <c r="AI599" s="29"/>
    </row>
    <row r="600" spans="5:35">
      <c r="E600" s="38"/>
      <c r="F600" s="40"/>
      <c r="G600" s="38"/>
      <c r="H600" s="41"/>
      <c r="I600" s="41"/>
      <c r="J600" s="36"/>
      <c r="P600" s="405"/>
      <c r="Q600" s="405"/>
      <c r="R600" s="405"/>
      <c r="S600" s="31"/>
      <c r="T600" s="28"/>
      <c r="U600" s="28"/>
      <c r="Y600" s="30"/>
      <c r="AC600" s="29"/>
      <c r="AE600" s="29"/>
      <c r="AF600" s="29"/>
      <c r="AG600" s="29"/>
      <c r="AH600" s="29"/>
      <c r="AI600" s="29"/>
    </row>
    <row r="601" spans="5:35">
      <c r="E601" s="38"/>
      <c r="F601" s="40"/>
      <c r="G601" s="38"/>
      <c r="H601" s="41"/>
      <c r="I601" s="41"/>
      <c r="J601" s="36"/>
      <c r="P601" s="405"/>
      <c r="Q601" s="405"/>
      <c r="R601" s="405"/>
      <c r="T601" s="28"/>
      <c r="U601" s="28"/>
      <c r="Y601" s="30"/>
      <c r="AC601" s="29"/>
      <c r="AE601" s="29"/>
      <c r="AF601" s="29"/>
      <c r="AG601" s="29"/>
      <c r="AH601" s="29"/>
      <c r="AI601" s="29"/>
    </row>
    <row r="602" spans="5:35">
      <c r="E602" s="38"/>
      <c r="F602" s="40"/>
      <c r="G602" s="38"/>
      <c r="H602" s="41"/>
      <c r="I602" s="41"/>
      <c r="J602" s="36"/>
      <c r="P602" s="405"/>
      <c r="Q602" s="405"/>
      <c r="R602" s="405"/>
      <c r="S602" s="31"/>
      <c r="T602" s="28"/>
      <c r="U602" s="28"/>
      <c r="Y602" s="30"/>
      <c r="AC602" s="29"/>
      <c r="AE602" s="29"/>
      <c r="AF602" s="29"/>
      <c r="AG602" s="29"/>
      <c r="AH602" s="29"/>
      <c r="AI602" s="29"/>
    </row>
    <row r="603" spans="5:35">
      <c r="E603" s="38"/>
      <c r="F603" s="40"/>
      <c r="G603" s="38"/>
      <c r="H603" s="41"/>
      <c r="I603" s="41"/>
      <c r="J603" s="36"/>
      <c r="P603" s="405"/>
      <c r="Q603" s="405"/>
      <c r="R603" s="405"/>
      <c r="T603" s="28"/>
      <c r="U603" s="28"/>
      <c r="Y603" s="30"/>
      <c r="AC603" s="29"/>
      <c r="AE603" s="29"/>
      <c r="AF603" s="29"/>
      <c r="AG603" s="29"/>
      <c r="AH603" s="29"/>
      <c r="AI603" s="29"/>
    </row>
    <row r="604" spans="5:35">
      <c r="E604" s="38"/>
      <c r="F604" s="40"/>
      <c r="G604" s="38"/>
      <c r="H604" s="41"/>
      <c r="I604" s="41"/>
      <c r="J604" s="36"/>
      <c r="P604" s="405"/>
      <c r="Q604" s="405"/>
      <c r="R604" s="405"/>
      <c r="T604" s="28"/>
      <c r="U604" s="28"/>
      <c r="Y604" s="30"/>
      <c r="AC604" s="29"/>
      <c r="AE604" s="29"/>
      <c r="AF604" s="29"/>
      <c r="AG604" s="29"/>
      <c r="AH604" s="29"/>
      <c r="AI604" s="29"/>
    </row>
    <row r="605" spans="5:35">
      <c r="E605" s="38"/>
      <c r="F605" s="40"/>
      <c r="G605" s="38"/>
      <c r="H605" s="41"/>
      <c r="I605" s="41"/>
      <c r="J605" s="36"/>
      <c r="P605" s="405"/>
      <c r="Q605" s="405"/>
      <c r="R605" s="405"/>
      <c r="S605" s="31"/>
      <c r="T605" s="28"/>
      <c r="U605" s="28"/>
      <c r="Y605" s="30"/>
      <c r="AC605" s="29"/>
      <c r="AE605" s="29"/>
      <c r="AF605" s="29"/>
      <c r="AG605" s="29"/>
      <c r="AH605" s="29"/>
      <c r="AI605" s="29"/>
    </row>
    <row r="606" spans="5:35">
      <c r="E606" s="38"/>
      <c r="F606" s="40"/>
      <c r="G606" s="38"/>
      <c r="H606" s="41"/>
      <c r="I606" s="41"/>
      <c r="J606" s="36"/>
      <c r="P606" s="405"/>
      <c r="Q606" s="405"/>
      <c r="R606" s="405"/>
      <c r="S606" s="42"/>
      <c r="T606" s="28"/>
      <c r="U606" s="28"/>
      <c r="Y606" s="30"/>
      <c r="AC606" s="29"/>
      <c r="AE606" s="29"/>
      <c r="AF606" s="29"/>
      <c r="AG606" s="29"/>
      <c r="AH606" s="29"/>
      <c r="AI606" s="29"/>
    </row>
    <row r="607" spans="5:35">
      <c r="E607" s="38"/>
      <c r="F607" s="40"/>
      <c r="G607" s="38"/>
      <c r="H607" s="41"/>
      <c r="I607" s="41"/>
      <c r="J607" s="36"/>
      <c r="P607" s="405"/>
      <c r="Q607" s="405"/>
      <c r="R607" s="405"/>
      <c r="S607" s="42"/>
      <c r="T607" s="28"/>
      <c r="U607" s="28"/>
      <c r="Y607" s="30"/>
      <c r="AC607" s="29"/>
      <c r="AE607" s="29"/>
      <c r="AF607" s="29"/>
      <c r="AG607" s="29"/>
      <c r="AH607" s="29"/>
      <c r="AI607" s="29"/>
    </row>
    <row r="608" spans="5:35">
      <c r="E608" s="38"/>
      <c r="F608" s="40"/>
      <c r="G608" s="38"/>
      <c r="H608" s="41"/>
      <c r="I608" s="41"/>
      <c r="J608" s="36"/>
      <c r="P608" s="405"/>
      <c r="Q608" s="405"/>
      <c r="R608" s="405"/>
      <c r="S608" s="31"/>
      <c r="T608" s="28"/>
      <c r="U608" s="28"/>
      <c r="Y608" s="30"/>
      <c r="AC608" s="29"/>
      <c r="AE608" s="29"/>
      <c r="AF608" s="29"/>
      <c r="AG608" s="29"/>
      <c r="AH608" s="29"/>
      <c r="AI608" s="29"/>
    </row>
    <row r="609" spans="5:35">
      <c r="E609" s="38"/>
      <c r="F609" s="40"/>
      <c r="G609" s="38"/>
      <c r="H609" s="41"/>
      <c r="I609" s="41"/>
      <c r="J609" s="36"/>
      <c r="P609" s="405"/>
      <c r="Q609" s="405"/>
      <c r="R609" s="405"/>
      <c r="T609" s="28"/>
      <c r="U609" s="28"/>
      <c r="Y609" s="30"/>
      <c r="AC609" s="29"/>
      <c r="AE609" s="29"/>
      <c r="AF609" s="29"/>
      <c r="AG609" s="29"/>
      <c r="AH609" s="29"/>
      <c r="AI609" s="29"/>
    </row>
    <row r="610" spans="5:35">
      <c r="E610" s="38"/>
      <c r="F610" s="40"/>
      <c r="G610" s="38"/>
      <c r="H610" s="41"/>
      <c r="I610" s="41"/>
      <c r="J610" s="36"/>
      <c r="P610" s="405"/>
      <c r="Q610" s="405"/>
      <c r="R610" s="405"/>
      <c r="S610" s="31"/>
      <c r="T610" s="28"/>
      <c r="U610" s="28"/>
      <c r="Y610" s="30"/>
      <c r="AC610" s="29"/>
      <c r="AE610" s="29"/>
      <c r="AF610" s="29"/>
      <c r="AG610" s="29"/>
      <c r="AH610" s="29"/>
      <c r="AI610" s="29"/>
    </row>
    <row r="611" spans="5:35">
      <c r="E611" s="38"/>
      <c r="F611" s="40"/>
      <c r="G611" s="38"/>
      <c r="H611" s="41"/>
      <c r="I611" s="41"/>
      <c r="J611" s="36"/>
      <c r="P611" s="405"/>
      <c r="Q611" s="405"/>
      <c r="R611" s="405"/>
      <c r="T611" s="28"/>
      <c r="U611" s="28"/>
      <c r="Y611" s="30"/>
      <c r="AC611" s="29"/>
      <c r="AE611" s="29"/>
      <c r="AF611" s="29"/>
      <c r="AG611" s="29"/>
      <c r="AH611" s="29"/>
      <c r="AI611" s="29"/>
    </row>
    <row r="612" spans="5:35">
      <c r="E612" s="38"/>
      <c r="F612" s="40"/>
      <c r="G612" s="38"/>
      <c r="H612" s="41"/>
      <c r="I612" s="41"/>
      <c r="J612" s="36"/>
      <c r="P612" s="405"/>
      <c r="Q612" s="405"/>
      <c r="R612" s="405"/>
      <c r="S612" s="31"/>
      <c r="T612" s="28"/>
      <c r="U612" s="28"/>
      <c r="Y612" s="30"/>
      <c r="AC612" s="29"/>
      <c r="AE612" s="29"/>
      <c r="AF612" s="29"/>
      <c r="AG612" s="29"/>
      <c r="AH612" s="29"/>
      <c r="AI612" s="29"/>
    </row>
    <row r="613" spans="5:35">
      <c r="E613" s="38"/>
      <c r="F613" s="40"/>
      <c r="G613" s="38"/>
      <c r="H613" s="41"/>
      <c r="I613" s="41"/>
      <c r="J613" s="36"/>
      <c r="P613" s="405"/>
      <c r="Q613" s="405"/>
      <c r="R613" s="405"/>
      <c r="T613" s="28"/>
      <c r="U613" s="28"/>
      <c r="Y613" s="30"/>
      <c r="AC613" s="29"/>
      <c r="AE613" s="29"/>
      <c r="AF613" s="29"/>
      <c r="AG613" s="29"/>
      <c r="AH613" s="29"/>
      <c r="AI613" s="29"/>
    </row>
    <row r="614" spans="5:35">
      <c r="E614" s="38"/>
      <c r="F614" s="40"/>
      <c r="G614" s="38"/>
      <c r="H614" s="41"/>
      <c r="I614" s="41"/>
      <c r="J614" s="36"/>
      <c r="P614" s="405"/>
      <c r="Q614" s="405"/>
      <c r="R614" s="405"/>
      <c r="T614" s="28"/>
      <c r="U614" s="28"/>
      <c r="Y614" s="30"/>
      <c r="AC614" s="29"/>
      <c r="AE614" s="29"/>
      <c r="AF614" s="29"/>
      <c r="AG614" s="29"/>
      <c r="AH614" s="29"/>
      <c r="AI614" s="29"/>
    </row>
    <row r="615" spans="5:35">
      <c r="E615" s="38"/>
      <c r="F615" s="40"/>
      <c r="G615" s="38"/>
      <c r="H615" s="41"/>
      <c r="I615" s="41"/>
      <c r="J615" s="36"/>
      <c r="P615" s="405"/>
      <c r="Q615" s="405"/>
      <c r="R615" s="405"/>
      <c r="S615" s="31"/>
      <c r="T615" s="28"/>
      <c r="U615" s="28"/>
      <c r="Y615" s="30"/>
      <c r="AC615" s="29"/>
      <c r="AE615" s="29"/>
      <c r="AF615" s="29"/>
      <c r="AG615" s="29"/>
      <c r="AH615" s="29"/>
      <c r="AI615" s="29"/>
    </row>
    <row r="616" spans="5:35">
      <c r="E616" s="38"/>
      <c r="F616" s="40"/>
      <c r="G616" s="38"/>
      <c r="H616" s="41"/>
      <c r="I616" s="41"/>
      <c r="J616" s="36"/>
      <c r="P616" s="405"/>
      <c r="Q616" s="405"/>
      <c r="R616" s="405"/>
      <c r="T616" s="28"/>
      <c r="U616" s="28"/>
      <c r="Y616" s="30"/>
      <c r="AC616" s="29"/>
      <c r="AE616" s="29"/>
      <c r="AF616" s="29"/>
      <c r="AG616" s="29"/>
      <c r="AH616" s="29"/>
      <c r="AI616" s="29"/>
    </row>
    <row r="617" spans="5:35">
      <c r="E617" s="38"/>
      <c r="F617" s="40"/>
      <c r="G617" s="38"/>
      <c r="H617" s="41"/>
      <c r="I617" s="41"/>
      <c r="J617" s="36"/>
      <c r="P617" s="405"/>
      <c r="Q617" s="405"/>
      <c r="R617" s="405"/>
      <c r="S617" s="42"/>
      <c r="T617" s="28"/>
      <c r="U617" s="28"/>
      <c r="Y617" s="30"/>
      <c r="AC617" s="29"/>
      <c r="AE617" s="29"/>
      <c r="AF617" s="29"/>
      <c r="AG617" s="29"/>
      <c r="AH617" s="29"/>
      <c r="AI617" s="29"/>
    </row>
    <row r="618" spans="5:35">
      <c r="E618" s="38"/>
      <c r="F618" s="40"/>
      <c r="G618" s="38"/>
      <c r="H618" s="41"/>
      <c r="I618" s="41"/>
      <c r="J618" s="36"/>
      <c r="P618" s="405"/>
      <c r="Q618" s="405"/>
      <c r="R618" s="405"/>
      <c r="S618" s="31"/>
      <c r="T618" s="28"/>
      <c r="U618" s="28"/>
      <c r="Y618" s="30"/>
      <c r="AC618" s="29"/>
      <c r="AE618" s="29"/>
      <c r="AF618" s="29"/>
      <c r="AG618" s="29"/>
      <c r="AH618" s="29"/>
      <c r="AI618" s="29"/>
    </row>
    <row r="619" spans="5:35">
      <c r="E619" s="38"/>
      <c r="F619" s="40"/>
      <c r="G619" s="38"/>
      <c r="H619" s="41"/>
      <c r="I619" s="41"/>
      <c r="J619" s="36"/>
      <c r="P619" s="405"/>
      <c r="Q619" s="405"/>
      <c r="R619" s="405"/>
      <c r="T619" s="28"/>
      <c r="U619" s="28"/>
      <c r="Y619" s="30"/>
      <c r="AC619" s="29"/>
      <c r="AE619" s="29"/>
      <c r="AF619" s="29"/>
      <c r="AG619" s="29"/>
      <c r="AH619" s="29"/>
      <c r="AI619" s="29"/>
    </row>
    <row r="620" spans="5:35">
      <c r="E620" s="38"/>
      <c r="F620" s="40"/>
      <c r="G620" s="38"/>
      <c r="H620" s="41"/>
      <c r="I620" s="41"/>
      <c r="J620" s="36"/>
      <c r="P620" s="405"/>
      <c r="Q620" s="405"/>
      <c r="R620" s="405"/>
      <c r="T620" s="28"/>
      <c r="U620" s="28"/>
      <c r="Y620" s="30"/>
      <c r="AC620" s="29"/>
      <c r="AE620" s="29"/>
      <c r="AF620" s="29"/>
      <c r="AG620" s="29"/>
      <c r="AH620" s="29"/>
      <c r="AI620" s="29"/>
    </row>
    <row r="621" spans="5:35">
      <c r="E621" s="38"/>
      <c r="F621" s="40"/>
      <c r="G621" s="38"/>
      <c r="H621" s="41"/>
      <c r="I621" s="41"/>
      <c r="J621" s="36"/>
      <c r="P621" s="405"/>
      <c r="Q621" s="405"/>
      <c r="R621" s="405"/>
      <c r="S621" s="31"/>
      <c r="T621" s="28"/>
      <c r="U621" s="28"/>
      <c r="Y621" s="30"/>
      <c r="AC621" s="29"/>
      <c r="AE621" s="29"/>
      <c r="AF621" s="29"/>
      <c r="AG621" s="29"/>
      <c r="AH621" s="29"/>
      <c r="AI621" s="29"/>
    </row>
    <row r="622" spans="5:35">
      <c r="E622" s="38"/>
      <c r="F622" s="40"/>
      <c r="G622" s="38"/>
      <c r="H622" s="41"/>
      <c r="I622" s="41"/>
      <c r="J622" s="36"/>
      <c r="P622" s="405"/>
      <c r="Q622" s="405"/>
      <c r="R622" s="405"/>
      <c r="T622" s="28"/>
      <c r="U622" s="28"/>
      <c r="Y622" s="30"/>
      <c r="AC622" s="29"/>
      <c r="AE622" s="29"/>
      <c r="AF622" s="29"/>
      <c r="AG622" s="29"/>
      <c r="AH622" s="29"/>
      <c r="AI622" s="29"/>
    </row>
    <row r="623" spans="5:35">
      <c r="E623" s="38"/>
      <c r="F623" s="40"/>
      <c r="G623" s="38"/>
      <c r="H623" s="41"/>
      <c r="I623" s="41"/>
      <c r="J623" s="36"/>
      <c r="P623" s="405"/>
      <c r="Q623" s="405"/>
      <c r="R623" s="405"/>
      <c r="S623" s="31"/>
      <c r="T623" s="28"/>
      <c r="U623" s="28"/>
      <c r="Y623" s="30"/>
      <c r="AC623" s="29"/>
      <c r="AE623" s="29"/>
      <c r="AF623" s="29"/>
      <c r="AG623" s="29"/>
      <c r="AH623" s="29"/>
      <c r="AI623" s="29"/>
    </row>
    <row r="624" spans="5:35">
      <c r="E624" s="38"/>
      <c r="F624" s="40"/>
      <c r="G624" s="38"/>
      <c r="H624" s="41"/>
      <c r="I624" s="41"/>
      <c r="J624" s="36"/>
      <c r="P624" s="405"/>
      <c r="Q624" s="405"/>
      <c r="R624" s="405"/>
      <c r="T624" s="28"/>
      <c r="U624" s="28"/>
      <c r="Y624" s="30"/>
      <c r="AC624" s="29"/>
      <c r="AE624" s="29"/>
      <c r="AF624" s="29"/>
      <c r="AG624" s="29"/>
      <c r="AH624" s="29"/>
      <c r="AI624" s="29"/>
    </row>
    <row r="625" spans="5:35">
      <c r="E625" s="38"/>
      <c r="F625" s="40"/>
      <c r="G625" s="38"/>
      <c r="H625" s="41"/>
      <c r="I625" s="41"/>
      <c r="J625" s="36"/>
      <c r="P625" s="405"/>
      <c r="Q625" s="405"/>
      <c r="R625" s="405"/>
      <c r="T625" s="28"/>
      <c r="U625" s="28"/>
      <c r="Y625" s="30"/>
      <c r="AC625" s="29"/>
      <c r="AE625" s="29"/>
      <c r="AF625" s="29"/>
      <c r="AG625" s="29"/>
      <c r="AH625" s="29"/>
      <c r="AI625" s="29"/>
    </row>
    <row r="626" spans="5:35">
      <c r="E626" s="38"/>
      <c r="F626" s="40"/>
      <c r="G626" s="38"/>
      <c r="H626" s="41"/>
      <c r="I626" s="41"/>
      <c r="J626" s="36"/>
      <c r="P626" s="405"/>
      <c r="Q626" s="405"/>
      <c r="R626" s="405"/>
      <c r="S626" s="31"/>
      <c r="T626" s="28"/>
      <c r="U626" s="28"/>
      <c r="Y626" s="30"/>
      <c r="AC626" s="29"/>
      <c r="AE626" s="29"/>
      <c r="AF626" s="29"/>
      <c r="AG626" s="29"/>
      <c r="AH626" s="29"/>
      <c r="AI626" s="29"/>
    </row>
    <row r="627" spans="5:35">
      <c r="E627" s="38"/>
      <c r="F627" s="40"/>
      <c r="G627" s="38"/>
      <c r="H627" s="41"/>
      <c r="I627" s="41"/>
      <c r="J627" s="36"/>
      <c r="P627" s="405"/>
      <c r="Q627" s="405"/>
      <c r="R627" s="405"/>
      <c r="S627" s="43"/>
      <c r="T627" s="28"/>
      <c r="U627" s="28"/>
      <c r="Y627" s="30"/>
      <c r="AC627" s="29"/>
      <c r="AE627" s="29"/>
      <c r="AF627" s="29"/>
      <c r="AG627" s="29"/>
      <c r="AH627" s="29"/>
      <c r="AI627" s="29"/>
    </row>
    <row r="628" spans="5:35">
      <c r="E628" s="38"/>
      <c r="F628" s="40"/>
      <c r="G628" s="38"/>
      <c r="H628" s="41"/>
      <c r="I628" s="41"/>
      <c r="J628" s="36"/>
      <c r="P628" s="405"/>
      <c r="Q628" s="405"/>
      <c r="R628" s="405"/>
      <c r="S628" s="44"/>
      <c r="T628" s="28"/>
      <c r="U628" s="28"/>
      <c r="Y628" s="30"/>
      <c r="AC628" s="29"/>
      <c r="AE628" s="29"/>
      <c r="AF628" s="29"/>
      <c r="AG628" s="29"/>
      <c r="AH628" s="29"/>
      <c r="AI628" s="29"/>
    </row>
    <row r="629" spans="5:35">
      <c r="E629" s="38"/>
      <c r="F629" s="40"/>
      <c r="G629" s="38"/>
      <c r="H629" s="41"/>
      <c r="I629" s="41"/>
      <c r="J629" s="36"/>
      <c r="P629" s="405"/>
      <c r="Q629" s="405"/>
      <c r="R629" s="405"/>
      <c r="T629" s="28"/>
      <c r="U629" s="28"/>
      <c r="Y629" s="30"/>
      <c r="AC629" s="29"/>
      <c r="AE629" s="29"/>
      <c r="AF629" s="29"/>
      <c r="AG629" s="29"/>
      <c r="AH629" s="29"/>
      <c r="AI629" s="29"/>
    </row>
    <row r="630" spans="5:35">
      <c r="E630" s="38"/>
      <c r="F630" s="40"/>
      <c r="G630" s="40"/>
      <c r="H630" s="41"/>
      <c r="I630" s="41"/>
      <c r="J630" s="36"/>
      <c r="P630" s="405"/>
      <c r="Q630" s="405"/>
      <c r="R630" s="405"/>
      <c r="T630" s="28"/>
      <c r="U630" s="28"/>
      <c r="Y630" s="30"/>
      <c r="AC630" s="29"/>
      <c r="AE630" s="29"/>
      <c r="AF630" s="29"/>
      <c r="AG630" s="29"/>
      <c r="AH630" s="29"/>
      <c r="AI630" s="29"/>
    </row>
    <row r="631" spans="5:35">
      <c r="E631" s="38"/>
      <c r="F631" s="40"/>
      <c r="G631" s="40"/>
      <c r="H631" s="41"/>
      <c r="I631" s="41"/>
      <c r="J631" s="36"/>
      <c r="P631" s="405"/>
      <c r="Q631" s="405"/>
      <c r="R631" s="405"/>
      <c r="S631" s="28"/>
      <c r="T631" s="28"/>
      <c r="U631" s="28"/>
      <c r="Y631" s="30"/>
      <c r="AC631" s="29"/>
      <c r="AE631" s="29"/>
      <c r="AF631" s="29"/>
      <c r="AG631" s="29"/>
      <c r="AH631" s="29"/>
      <c r="AI631" s="29"/>
    </row>
    <row r="632" spans="5:35">
      <c r="E632" s="36"/>
      <c r="F632" s="40"/>
      <c r="G632" s="40"/>
      <c r="H632" s="41"/>
      <c r="I632" s="41"/>
      <c r="J632" s="36"/>
      <c r="P632" s="405"/>
      <c r="Q632" s="405"/>
      <c r="R632" s="405"/>
      <c r="T632" s="28"/>
      <c r="U632" s="28"/>
      <c r="Y632" s="30"/>
      <c r="AC632" s="29"/>
      <c r="AE632" s="29"/>
      <c r="AF632" s="29"/>
      <c r="AG632" s="29"/>
      <c r="AH632" s="29"/>
      <c r="AI632" s="29"/>
    </row>
    <row r="633" spans="5:35">
      <c r="E633" s="38"/>
      <c r="F633" s="40"/>
      <c r="G633" s="38"/>
      <c r="H633" s="41"/>
      <c r="I633" s="41"/>
      <c r="J633" s="36"/>
      <c r="P633" s="405"/>
      <c r="Q633" s="405"/>
      <c r="R633" s="405"/>
      <c r="T633" s="28"/>
      <c r="U633" s="28"/>
      <c r="Y633" s="30"/>
      <c r="AC633" s="29"/>
      <c r="AE633" s="29"/>
      <c r="AF633" s="29"/>
      <c r="AG633" s="29"/>
      <c r="AH633" s="29"/>
      <c r="AI633" s="29"/>
    </row>
    <row r="634" spans="5:35">
      <c r="E634" s="36"/>
      <c r="F634" s="40"/>
      <c r="G634" s="40"/>
      <c r="H634" s="41"/>
      <c r="I634" s="41"/>
      <c r="J634" s="36"/>
      <c r="P634" s="405"/>
      <c r="Q634" s="405"/>
      <c r="R634" s="405"/>
      <c r="T634" s="28"/>
      <c r="U634" s="28"/>
      <c r="Y634" s="30"/>
      <c r="AC634" s="29"/>
      <c r="AE634" s="29"/>
      <c r="AF634" s="29"/>
      <c r="AG634" s="29"/>
      <c r="AH634" s="29"/>
      <c r="AI634" s="29"/>
    </row>
    <row r="635" spans="5:35">
      <c r="E635" s="36"/>
      <c r="F635" s="40"/>
      <c r="G635" s="40"/>
      <c r="H635" s="41"/>
      <c r="I635" s="41"/>
      <c r="J635" s="36"/>
      <c r="P635" s="405"/>
      <c r="Q635" s="405"/>
      <c r="R635" s="405"/>
      <c r="S635" s="31"/>
      <c r="T635" s="28"/>
      <c r="U635" s="28"/>
      <c r="Y635" s="30"/>
      <c r="AC635" s="29"/>
      <c r="AE635" s="29"/>
      <c r="AF635" s="29"/>
      <c r="AG635" s="29"/>
      <c r="AH635" s="29"/>
      <c r="AI635" s="29"/>
    </row>
    <row r="636" spans="5:35">
      <c r="E636" s="38"/>
      <c r="F636" s="38"/>
      <c r="G636" s="38"/>
      <c r="H636" s="41"/>
      <c r="I636" s="41"/>
      <c r="J636" s="36"/>
      <c r="P636" s="405"/>
      <c r="Q636" s="405"/>
      <c r="R636" s="405"/>
      <c r="S636" s="28"/>
      <c r="T636" s="28"/>
      <c r="U636" s="28"/>
      <c r="Y636" s="30"/>
      <c r="AC636" s="29"/>
      <c r="AE636" s="29"/>
      <c r="AF636" s="29"/>
      <c r="AG636" s="29"/>
      <c r="AH636" s="29"/>
      <c r="AI636" s="29"/>
    </row>
    <row r="637" spans="5:35">
      <c r="E637" s="36"/>
      <c r="F637" s="40"/>
      <c r="G637" s="40"/>
      <c r="H637" s="41"/>
      <c r="I637" s="41"/>
      <c r="J637" s="36"/>
      <c r="P637" s="405"/>
      <c r="Q637" s="405"/>
      <c r="R637" s="405"/>
      <c r="T637" s="28"/>
      <c r="U637" s="28"/>
      <c r="Y637" s="30"/>
      <c r="AC637" s="29"/>
      <c r="AE637" s="29"/>
      <c r="AF637" s="29"/>
      <c r="AG637" s="29"/>
      <c r="AH637" s="29"/>
      <c r="AI637" s="29"/>
    </row>
    <row r="638" spans="5:35">
      <c r="E638" s="36"/>
      <c r="F638" s="40"/>
      <c r="G638" s="40"/>
      <c r="H638" s="41"/>
      <c r="I638" s="41"/>
      <c r="J638" s="36"/>
      <c r="P638" s="405"/>
      <c r="Q638" s="405"/>
      <c r="R638" s="405"/>
      <c r="T638" s="28"/>
      <c r="U638" s="28"/>
      <c r="Y638" s="30"/>
      <c r="AC638" s="29"/>
      <c r="AE638" s="29"/>
      <c r="AF638" s="29"/>
      <c r="AG638" s="29"/>
      <c r="AH638" s="29"/>
      <c r="AI638" s="29"/>
    </row>
    <row r="639" spans="5:35">
      <c r="E639" s="36"/>
      <c r="F639" s="40"/>
      <c r="G639" s="40"/>
      <c r="H639" s="41"/>
      <c r="I639" s="41"/>
      <c r="J639" s="36"/>
      <c r="P639" s="405"/>
      <c r="Q639" s="405"/>
      <c r="R639" s="405"/>
      <c r="T639" s="28"/>
      <c r="U639" s="28"/>
      <c r="Y639" s="30"/>
      <c r="AC639" s="29"/>
      <c r="AE639" s="29"/>
      <c r="AF639" s="29"/>
      <c r="AG639" s="29"/>
      <c r="AH639" s="29"/>
      <c r="AI639" s="29"/>
    </row>
    <row r="640" spans="5:35">
      <c r="E640" s="36"/>
      <c r="F640" s="40"/>
      <c r="G640" s="40"/>
      <c r="H640" s="41"/>
      <c r="I640" s="41"/>
      <c r="J640" s="36"/>
      <c r="P640" s="405"/>
      <c r="Q640" s="405"/>
      <c r="R640" s="405"/>
      <c r="S640" s="31"/>
      <c r="T640" s="28"/>
      <c r="U640" s="28"/>
      <c r="Y640" s="30"/>
      <c r="AC640" s="29"/>
      <c r="AE640" s="29"/>
      <c r="AF640" s="29"/>
      <c r="AG640" s="29"/>
      <c r="AH640" s="29"/>
      <c r="AI640" s="29"/>
    </row>
    <row r="641" spans="5:35">
      <c r="E641" s="36"/>
      <c r="F641" s="40"/>
      <c r="G641" s="40"/>
      <c r="H641" s="41"/>
      <c r="I641" s="41"/>
      <c r="J641" s="36"/>
      <c r="P641" s="405"/>
      <c r="Q641" s="405"/>
      <c r="R641" s="405"/>
      <c r="S641" s="28"/>
      <c r="T641" s="28"/>
      <c r="U641" s="28"/>
      <c r="Y641" s="30"/>
      <c r="AC641" s="29"/>
      <c r="AE641" s="29"/>
      <c r="AF641" s="29"/>
      <c r="AG641" s="29"/>
      <c r="AH641" s="29"/>
      <c r="AI641" s="29"/>
    </row>
    <row r="642" spans="5:35">
      <c r="E642" s="36"/>
      <c r="F642" s="40"/>
      <c r="G642" s="40"/>
      <c r="H642" s="41"/>
      <c r="I642" s="41"/>
      <c r="J642" s="36"/>
      <c r="P642" s="405"/>
      <c r="Q642" s="405"/>
      <c r="R642" s="405"/>
      <c r="T642" s="28"/>
      <c r="U642" s="28"/>
      <c r="Y642" s="30"/>
      <c r="AC642" s="29"/>
      <c r="AE642" s="29"/>
      <c r="AF642" s="29"/>
      <c r="AG642" s="29"/>
      <c r="AH642" s="29"/>
      <c r="AI642" s="29"/>
    </row>
    <row r="643" spans="5:35">
      <c r="E643" s="36"/>
      <c r="F643" s="40"/>
      <c r="G643" s="40"/>
      <c r="H643" s="41"/>
      <c r="I643" s="41"/>
      <c r="J643" s="36"/>
      <c r="P643" s="405"/>
      <c r="Q643" s="405"/>
      <c r="R643" s="405"/>
      <c r="T643" s="28"/>
      <c r="U643" s="28"/>
      <c r="Y643" s="30"/>
      <c r="AC643" s="29"/>
      <c r="AE643" s="29"/>
      <c r="AF643" s="29"/>
      <c r="AG643" s="29"/>
      <c r="AH643" s="29"/>
      <c r="AI643" s="29"/>
    </row>
    <row r="644" spans="5:35">
      <c r="E644" s="36"/>
      <c r="F644" s="40"/>
      <c r="G644" s="40"/>
      <c r="H644" s="41"/>
      <c r="I644" s="41"/>
      <c r="J644" s="36"/>
      <c r="P644" s="405"/>
      <c r="Q644" s="405"/>
      <c r="R644" s="405"/>
      <c r="T644" s="28"/>
      <c r="U644" s="28"/>
      <c r="Y644" s="30"/>
      <c r="AC644" s="29"/>
      <c r="AE644" s="29"/>
      <c r="AF644" s="29"/>
      <c r="AG644" s="29"/>
      <c r="AH644" s="29"/>
      <c r="AI644" s="29"/>
    </row>
    <row r="645" spans="5:35">
      <c r="E645" s="36"/>
      <c r="F645" s="40"/>
      <c r="G645" s="40"/>
      <c r="H645" s="41"/>
      <c r="I645" s="41"/>
      <c r="J645" s="36"/>
      <c r="P645" s="405"/>
      <c r="Q645" s="405"/>
      <c r="R645" s="405"/>
      <c r="S645" s="31"/>
      <c r="T645" s="28"/>
      <c r="U645" s="28"/>
      <c r="Y645" s="30"/>
      <c r="AC645" s="29"/>
      <c r="AE645" s="29"/>
      <c r="AF645" s="29"/>
      <c r="AG645" s="29"/>
      <c r="AH645" s="29"/>
      <c r="AI645" s="29"/>
    </row>
    <row r="646" spans="5:35">
      <c r="E646" s="36"/>
      <c r="F646" s="40"/>
      <c r="G646" s="40"/>
      <c r="H646" s="41"/>
      <c r="I646" s="41"/>
      <c r="J646" s="36"/>
      <c r="P646" s="405"/>
      <c r="Q646" s="405"/>
      <c r="R646" s="405"/>
      <c r="S646" s="28"/>
      <c r="T646" s="28"/>
      <c r="U646" s="28"/>
      <c r="Y646" s="30"/>
      <c r="AC646" s="29"/>
      <c r="AE646" s="29"/>
      <c r="AF646" s="29"/>
      <c r="AG646" s="29"/>
      <c r="AH646" s="29"/>
      <c r="AI646" s="29"/>
    </row>
    <row r="647" spans="5:35">
      <c r="E647" s="36"/>
      <c r="F647" s="40"/>
      <c r="G647" s="40"/>
      <c r="H647" s="41"/>
      <c r="I647" s="41"/>
      <c r="J647" s="36"/>
      <c r="P647" s="405"/>
      <c r="Q647" s="405"/>
      <c r="R647" s="405"/>
      <c r="T647" s="28"/>
      <c r="U647" s="28"/>
      <c r="Y647" s="30"/>
      <c r="AC647" s="29"/>
      <c r="AE647" s="29"/>
      <c r="AF647" s="29"/>
      <c r="AG647" s="29"/>
      <c r="AH647" s="29"/>
      <c r="AI647" s="29"/>
    </row>
    <row r="648" spans="5:35">
      <c r="E648" s="36"/>
      <c r="F648" s="40"/>
      <c r="G648" s="40"/>
      <c r="H648" s="41"/>
      <c r="I648" s="41"/>
      <c r="J648" s="36"/>
      <c r="P648" s="405"/>
      <c r="Q648" s="405"/>
      <c r="R648" s="405"/>
      <c r="T648" s="28"/>
      <c r="U648" s="28"/>
      <c r="Y648" s="30"/>
      <c r="AC648" s="29"/>
      <c r="AE648" s="29"/>
      <c r="AF648" s="29"/>
      <c r="AG648" s="29"/>
      <c r="AH648" s="29"/>
      <c r="AI648" s="29"/>
    </row>
    <row r="649" spans="5:35">
      <c r="E649" s="36"/>
      <c r="F649" s="40"/>
      <c r="G649" s="40"/>
      <c r="H649" s="41"/>
      <c r="I649" s="41"/>
      <c r="J649" s="36"/>
      <c r="P649" s="405"/>
      <c r="Q649" s="405"/>
      <c r="R649" s="405"/>
      <c r="T649" s="28"/>
      <c r="U649" s="28"/>
      <c r="AE649" s="29"/>
      <c r="AF649" s="29"/>
      <c r="AG649" s="29"/>
      <c r="AH649" s="29"/>
      <c r="AI649" s="29"/>
    </row>
    <row r="650" spans="5:35">
      <c r="E650" s="36"/>
      <c r="F650" s="40"/>
      <c r="G650" s="40"/>
      <c r="H650" s="41"/>
      <c r="I650" s="41"/>
      <c r="J650" s="36"/>
      <c r="P650" s="405"/>
      <c r="Q650" s="405"/>
      <c r="R650" s="405"/>
      <c r="S650" s="28"/>
      <c r="T650" s="28"/>
      <c r="U650" s="28"/>
      <c r="AE650" s="29"/>
      <c r="AF650" s="29"/>
      <c r="AG650" s="29"/>
      <c r="AH650" s="29"/>
      <c r="AI650" s="29"/>
    </row>
    <row r="651" spans="5:35">
      <c r="E651" s="36"/>
      <c r="F651" s="40"/>
      <c r="G651" s="40"/>
      <c r="H651" s="41"/>
      <c r="I651" s="41"/>
      <c r="J651" s="36"/>
      <c r="P651" s="405"/>
      <c r="Q651" s="405"/>
      <c r="R651" s="405"/>
      <c r="S651" s="28"/>
      <c r="T651" s="28"/>
      <c r="U651" s="28"/>
      <c r="AE651" s="29"/>
      <c r="AF651" s="29"/>
      <c r="AG651" s="29"/>
      <c r="AH651" s="29"/>
      <c r="AI651" s="29"/>
    </row>
    <row r="652" spans="5:35">
      <c r="E652" s="36"/>
      <c r="F652" s="40"/>
      <c r="G652" s="40"/>
      <c r="H652" s="41"/>
      <c r="I652" s="41"/>
      <c r="J652" s="36"/>
      <c r="P652" s="405"/>
      <c r="Q652" s="405"/>
      <c r="R652" s="405"/>
      <c r="T652" s="28"/>
      <c r="U652" s="28"/>
      <c r="AE652" s="29"/>
      <c r="AF652" s="29"/>
      <c r="AG652" s="29"/>
      <c r="AH652" s="29"/>
      <c r="AI652" s="29"/>
    </row>
    <row r="653" spans="5:35">
      <c r="E653" s="36"/>
      <c r="F653" s="40"/>
      <c r="G653" s="40"/>
      <c r="H653" s="41"/>
      <c r="I653" s="41"/>
      <c r="J653" s="36"/>
      <c r="P653" s="405"/>
      <c r="Q653" s="405"/>
      <c r="R653" s="405"/>
      <c r="T653" s="28"/>
      <c r="U653" s="28"/>
      <c r="AE653" s="29"/>
      <c r="AF653" s="29"/>
      <c r="AG653" s="29"/>
      <c r="AH653" s="29"/>
      <c r="AI653" s="29"/>
    </row>
    <row r="654" spans="5:35">
      <c r="E654" s="36"/>
      <c r="F654" s="40"/>
      <c r="G654" s="40"/>
      <c r="H654" s="41"/>
      <c r="I654" s="41"/>
      <c r="J654" s="36"/>
      <c r="P654" s="405"/>
      <c r="Q654" s="405"/>
      <c r="R654" s="405"/>
      <c r="T654" s="28"/>
      <c r="U654" s="28"/>
      <c r="AE654" s="29"/>
      <c r="AF654" s="29"/>
      <c r="AG654" s="29"/>
      <c r="AH654" s="29"/>
      <c r="AI654" s="29"/>
    </row>
    <row r="655" spans="5:35">
      <c r="E655" s="36"/>
      <c r="F655" s="40"/>
      <c r="G655" s="40"/>
      <c r="H655" s="41"/>
      <c r="I655" s="41"/>
      <c r="J655" s="36"/>
      <c r="P655" s="405"/>
      <c r="Q655" s="405"/>
      <c r="R655" s="405"/>
      <c r="S655" s="31"/>
      <c r="T655" s="28"/>
      <c r="U655" s="28"/>
      <c r="AE655" s="29"/>
      <c r="AF655" s="29"/>
      <c r="AG655" s="29"/>
      <c r="AH655" s="29"/>
      <c r="AI655" s="29"/>
    </row>
    <row r="656" spans="5:35">
      <c r="E656" s="36"/>
      <c r="F656" s="40"/>
      <c r="G656" s="40"/>
      <c r="H656" s="41"/>
      <c r="I656" s="41"/>
      <c r="J656" s="36"/>
      <c r="P656" s="405"/>
      <c r="Q656" s="405"/>
      <c r="R656" s="405"/>
      <c r="S656" s="28"/>
      <c r="T656" s="28"/>
      <c r="U656" s="28"/>
      <c r="AE656" s="29"/>
      <c r="AF656" s="29"/>
      <c r="AG656" s="29"/>
      <c r="AH656" s="29"/>
      <c r="AI656" s="29"/>
    </row>
    <row r="657" spans="5:35">
      <c r="E657" s="36"/>
      <c r="F657" s="40"/>
      <c r="G657" s="40"/>
      <c r="H657" s="41"/>
      <c r="I657" s="41"/>
      <c r="J657" s="36"/>
      <c r="P657" s="405"/>
      <c r="Q657" s="405"/>
      <c r="R657" s="405"/>
      <c r="T657" s="28"/>
      <c r="U657" s="28"/>
      <c r="AE657" s="29"/>
      <c r="AF657" s="29"/>
      <c r="AG657" s="29"/>
      <c r="AH657" s="29"/>
      <c r="AI657" s="29"/>
    </row>
    <row r="658" spans="5:35">
      <c r="E658" s="36"/>
      <c r="F658" s="40"/>
      <c r="G658" s="40"/>
      <c r="H658" s="41"/>
      <c r="I658" s="41"/>
      <c r="J658" s="36"/>
      <c r="P658" s="405"/>
      <c r="Q658" s="405"/>
      <c r="R658" s="405"/>
      <c r="T658" s="28"/>
      <c r="U658" s="28"/>
      <c r="AE658" s="29"/>
      <c r="AF658" s="29"/>
      <c r="AG658" s="29"/>
      <c r="AH658" s="29"/>
      <c r="AI658" s="29"/>
    </row>
    <row r="659" spans="5:35">
      <c r="E659" s="36"/>
      <c r="F659" s="40"/>
      <c r="G659" s="40"/>
      <c r="H659" s="41"/>
      <c r="I659" s="41"/>
      <c r="J659" s="36"/>
      <c r="P659" s="405"/>
      <c r="Q659" s="405"/>
      <c r="R659" s="405"/>
      <c r="T659" s="28"/>
      <c r="U659" s="28"/>
      <c r="AE659" s="29"/>
      <c r="AF659" s="29"/>
      <c r="AG659" s="29"/>
      <c r="AH659" s="29"/>
      <c r="AI659" s="29"/>
    </row>
    <row r="660" spans="5:35">
      <c r="E660" s="36"/>
      <c r="F660" s="40"/>
      <c r="G660" s="40"/>
      <c r="H660" s="41"/>
      <c r="I660" s="41"/>
      <c r="J660" s="36"/>
      <c r="P660" s="405"/>
      <c r="Q660" s="405"/>
      <c r="R660" s="405"/>
      <c r="S660" s="31"/>
      <c r="T660" s="28"/>
      <c r="U660" s="28"/>
      <c r="AE660" s="29"/>
      <c r="AF660" s="29"/>
      <c r="AG660" s="29"/>
      <c r="AH660" s="29"/>
      <c r="AI660" s="29"/>
    </row>
    <row r="661" spans="5:35">
      <c r="E661" s="36"/>
      <c r="F661" s="40"/>
      <c r="G661" s="40"/>
      <c r="H661" s="41"/>
      <c r="I661" s="41"/>
      <c r="J661" s="36"/>
      <c r="P661" s="405"/>
      <c r="Q661" s="405"/>
      <c r="R661" s="405"/>
      <c r="S661" s="28"/>
      <c r="T661" s="28"/>
      <c r="U661" s="28"/>
      <c r="AE661" s="29"/>
      <c r="AF661" s="29"/>
      <c r="AG661" s="29"/>
      <c r="AH661" s="29"/>
      <c r="AI661" s="29"/>
    </row>
    <row r="662" spans="5:35">
      <c r="E662" s="36"/>
      <c r="F662" s="40"/>
      <c r="G662" s="40"/>
      <c r="H662" s="41"/>
      <c r="I662" s="41"/>
      <c r="J662" s="36"/>
      <c r="P662" s="405"/>
      <c r="Q662" s="405"/>
      <c r="R662" s="405"/>
      <c r="T662" s="28"/>
      <c r="U662" s="28"/>
      <c r="AE662" s="29"/>
      <c r="AF662" s="29"/>
      <c r="AG662" s="29"/>
      <c r="AH662" s="29"/>
      <c r="AI662" s="29"/>
    </row>
    <row r="663" spans="5:35">
      <c r="E663" s="36"/>
      <c r="F663" s="38"/>
      <c r="G663" s="38"/>
      <c r="H663" s="41"/>
      <c r="I663" s="41"/>
      <c r="J663" s="36"/>
      <c r="P663" s="405"/>
      <c r="Q663" s="405"/>
      <c r="R663" s="405"/>
      <c r="T663" s="28"/>
      <c r="U663" s="28"/>
      <c r="AE663" s="29"/>
      <c r="AF663" s="29"/>
      <c r="AG663" s="29"/>
      <c r="AH663" s="29"/>
      <c r="AI663" s="29"/>
    </row>
    <row r="664" spans="5:35">
      <c r="E664" s="38"/>
      <c r="F664" s="38"/>
      <c r="G664" s="38"/>
      <c r="H664" s="41"/>
      <c r="I664" s="41"/>
      <c r="J664" s="36"/>
      <c r="P664" s="405"/>
      <c r="Q664" s="405"/>
      <c r="R664" s="405"/>
      <c r="T664" s="28"/>
      <c r="U664" s="28"/>
      <c r="AE664" s="29"/>
      <c r="AF664" s="29"/>
      <c r="AG664" s="29"/>
      <c r="AH664" s="29"/>
      <c r="AI664" s="29"/>
    </row>
    <row r="665" spans="5:35">
      <c r="E665" s="38"/>
      <c r="F665" s="38"/>
      <c r="G665" s="38"/>
      <c r="H665" s="41"/>
      <c r="I665" s="41"/>
      <c r="J665" s="36"/>
      <c r="P665" s="405"/>
      <c r="Q665" s="405"/>
      <c r="R665" s="405"/>
      <c r="S665" s="31"/>
      <c r="T665" s="28"/>
      <c r="U665" s="28"/>
      <c r="AE665" s="29"/>
      <c r="AF665" s="29"/>
      <c r="AG665" s="29"/>
      <c r="AH665" s="29"/>
      <c r="AI665" s="29"/>
    </row>
    <row r="666" spans="5:35">
      <c r="E666" s="36"/>
      <c r="F666" s="38"/>
      <c r="G666" s="38"/>
      <c r="H666" s="41"/>
      <c r="I666" s="41"/>
      <c r="J666" s="36"/>
      <c r="P666" s="405"/>
      <c r="Q666" s="405"/>
      <c r="R666" s="405"/>
      <c r="S666" s="28"/>
      <c r="T666" s="28"/>
      <c r="U666" s="28"/>
      <c r="AE666" s="29"/>
      <c r="AF666" s="29"/>
      <c r="AG666" s="29"/>
      <c r="AH666" s="29"/>
      <c r="AI666" s="29"/>
    </row>
    <row r="667" spans="5:35">
      <c r="E667" s="36"/>
      <c r="F667" s="38"/>
      <c r="G667" s="38"/>
      <c r="H667" s="41"/>
      <c r="I667" s="41"/>
      <c r="J667" s="36"/>
      <c r="P667" s="405"/>
      <c r="Q667" s="405"/>
      <c r="R667" s="405"/>
      <c r="T667" s="28"/>
      <c r="U667" s="28"/>
      <c r="AE667" s="29"/>
      <c r="AF667" s="29"/>
      <c r="AG667" s="29"/>
      <c r="AH667" s="29"/>
      <c r="AI667" s="29"/>
    </row>
    <row r="668" spans="5:35">
      <c r="E668" s="36"/>
      <c r="F668" s="38"/>
      <c r="G668" s="38"/>
      <c r="H668" s="41"/>
      <c r="I668" s="41"/>
      <c r="J668" s="36"/>
      <c r="P668" s="405"/>
      <c r="Q668" s="405"/>
      <c r="R668" s="405"/>
      <c r="T668" s="28"/>
      <c r="U668" s="28"/>
      <c r="AE668" s="29"/>
      <c r="AF668" s="29"/>
      <c r="AG668" s="29"/>
      <c r="AH668" s="29"/>
      <c r="AI668" s="29"/>
    </row>
    <row r="669" spans="5:35">
      <c r="E669" s="36"/>
      <c r="F669" s="38"/>
      <c r="G669" s="38"/>
      <c r="H669" s="41"/>
      <c r="I669" s="41"/>
      <c r="J669" s="36"/>
      <c r="P669" s="405"/>
      <c r="Q669" s="405"/>
      <c r="R669" s="405"/>
      <c r="T669" s="28"/>
      <c r="U669" s="28"/>
      <c r="AE669" s="29"/>
      <c r="AF669" s="29"/>
      <c r="AG669" s="29"/>
      <c r="AH669" s="29"/>
      <c r="AI669" s="29"/>
    </row>
    <row r="670" spans="5:35">
      <c r="E670" s="36"/>
      <c r="F670" s="38"/>
      <c r="G670" s="38"/>
      <c r="H670" s="41"/>
      <c r="I670" s="41"/>
      <c r="J670" s="36"/>
      <c r="P670" s="405"/>
      <c r="Q670" s="405"/>
      <c r="R670" s="405"/>
      <c r="S670" s="31"/>
      <c r="T670" s="28"/>
      <c r="U670" s="28"/>
      <c r="AE670" s="29"/>
      <c r="AF670" s="29"/>
      <c r="AG670" s="29"/>
      <c r="AH670" s="29"/>
      <c r="AI670" s="29"/>
    </row>
    <row r="671" spans="5:35">
      <c r="E671" s="36"/>
      <c r="F671" s="38"/>
      <c r="G671" s="38"/>
      <c r="H671" s="41"/>
      <c r="I671" s="41"/>
      <c r="J671" s="36"/>
      <c r="P671" s="405"/>
      <c r="Q671" s="405"/>
      <c r="R671" s="405"/>
      <c r="S671" s="28"/>
      <c r="T671" s="28"/>
      <c r="U671" s="28"/>
      <c r="AE671" s="29"/>
      <c r="AF671" s="29"/>
      <c r="AG671" s="29"/>
      <c r="AH671" s="29"/>
      <c r="AI671" s="29"/>
    </row>
    <row r="672" spans="5:35">
      <c r="E672" s="36"/>
      <c r="F672" s="38"/>
      <c r="G672" s="38"/>
      <c r="H672" s="41"/>
      <c r="I672" s="41"/>
      <c r="J672" s="36"/>
      <c r="P672" s="405"/>
      <c r="Q672" s="405"/>
      <c r="R672" s="405"/>
      <c r="T672" s="28"/>
      <c r="U672" s="28"/>
      <c r="AE672" s="29"/>
      <c r="AF672" s="29"/>
      <c r="AG672" s="29"/>
      <c r="AH672" s="29"/>
      <c r="AI672" s="29"/>
    </row>
    <row r="673" spans="5:35">
      <c r="E673" s="36"/>
      <c r="F673" s="38"/>
      <c r="G673" s="38"/>
      <c r="H673" s="41"/>
      <c r="I673" s="41"/>
      <c r="J673" s="36"/>
      <c r="P673" s="405"/>
      <c r="Q673" s="405"/>
      <c r="R673" s="405"/>
      <c r="T673" s="28"/>
      <c r="U673" s="28"/>
      <c r="AE673" s="29"/>
      <c r="AF673" s="29"/>
      <c r="AG673" s="29"/>
      <c r="AH673" s="29"/>
      <c r="AI673" s="29"/>
    </row>
    <row r="674" spans="5:35">
      <c r="E674" s="36"/>
      <c r="F674" s="38"/>
      <c r="G674" s="38"/>
      <c r="H674" s="41"/>
      <c r="I674" s="41"/>
      <c r="J674" s="36"/>
      <c r="P674" s="405"/>
      <c r="Q674" s="405"/>
      <c r="R674" s="405"/>
      <c r="T674" s="28"/>
      <c r="U674" s="28"/>
      <c r="AE674" s="29"/>
      <c r="AF674" s="29"/>
      <c r="AG674" s="29"/>
      <c r="AH674" s="29"/>
      <c r="AI674" s="29"/>
    </row>
    <row r="675" spans="5:35">
      <c r="E675" s="36"/>
      <c r="F675" s="38"/>
      <c r="G675" s="38"/>
      <c r="H675" s="41"/>
      <c r="I675" s="41"/>
      <c r="J675" s="36"/>
      <c r="P675" s="405"/>
      <c r="Q675" s="405"/>
      <c r="R675" s="405"/>
      <c r="S675" s="31"/>
      <c r="T675" s="28"/>
      <c r="U675" s="28"/>
      <c r="AE675" s="29"/>
      <c r="AF675" s="29"/>
      <c r="AG675" s="29"/>
      <c r="AH675" s="29"/>
      <c r="AI675" s="29"/>
    </row>
    <row r="676" spans="5:35">
      <c r="E676" s="36"/>
      <c r="F676" s="38"/>
      <c r="G676" s="38"/>
      <c r="H676" s="41"/>
      <c r="I676" s="41"/>
      <c r="J676" s="36"/>
      <c r="P676" s="405"/>
      <c r="Q676" s="405"/>
      <c r="R676" s="405"/>
      <c r="S676" s="28"/>
      <c r="T676" s="28"/>
      <c r="U676" s="28"/>
      <c r="AE676" s="29"/>
      <c r="AF676" s="29"/>
      <c r="AG676" s="29"/>
      <c r="AH676" s="29"/>
      <c r="AI676" s="29"/>
    </row>
    <row r="677" spans="5:35">
      <c r="E677" s="36"/>
      <c r="F677" s="38"/>
      <c r="G677" s="38"/>
      <c r="H677" s="41"/>
      <c r="I677" s="41"/>
      <c r="J677" s="36"/>
      <c r="P677" s="405"/>
      <c r="Q677" s="405"/>
      <c r="R677" s="405"/>
      <c r="T677" s="28"/>
      <c r="U677" s="28"/>
      <c r="AE677" s="29"/>
      <c r="AF677" s="29"/>
      <c r="AG677" s="29"/>
      <c r="AH677" s="29"/>
      <c r="AI677" s="29"/>
    </row>
    <row r="678" spans="5:35">
      <c r="E678" s="36"/>
      <c r="F678" s="38"/>
      <c r="G678" s="38"/>
      <c r="H678" s="41"/>
      <c r="I678" s="41"/>
      <c r="J678" s="36"/>
      <c r="P678" s="405"/>
      <c r="Q678" s="405"/>
      <c r="R678" s="405"/>
      <c r="T678" s="28"/>
      <c r="U678" s="28"/>
      <c r="AE678" s="29"/>
      <c r="AF678" s="29"/>
      <c r="AG678" s="29"/>
      <c r="AH678" s="29"/>
      <c r="AI678" s="29"/>
    </row>
    <row r="679" spans="5:35">
      <c r="E679" s="36"/>
      <c r="F679" s="38"/>
      <c r="G679" s="38"/>
      <c r="H679" s="41"/>
      <c r="I679" s="41"/>
      <c r="J679" s="36"/>
      <c r="P679" s="405"/>
      <c r="Q679" s="405"/>
      <c r="R679" s="405"/>
      <c r="T679" s="28"/>
      <c r="U679" s="28"/>
      <c r="AE679" s="29"/>
      <c r="AF679" s="29"/>
      <c r="AG679" s="29"/>
      <c r="AH679" s="29"/>
      <c r="AI679" s="29"/>
    </row>
    <row r="680" spans="5:35">
      <c r="E680" s="36"/>
      <c r="F680" s="38"/>
      <c r="G680" s="38"/>
      <c r="H680" s="41"/>
      <c r="I680" s="41"/>
      <c r="J680" s="36"/>
      <c r="P680" s="405"/>
      <c r="Q680" s="405"/>
      <c r="R680" s="405"/>
      <c r="T680" s="28"/>
      <c r="U680" s="28"/>
      <c r="AE680" s="29"/>
      <c r="AF680" s="29"/>
      <c r="AG680" s="29"/>
      <c r="AH680" s="29"/>
      <c r="AI680" s="29"/>
    </row>
    <row r="681" spans="5:35">
      <c r="E681" s="36"/>
      <c r="F681" s="38"/>
      <c r="G681" s="38"/>
      <c r="H681" s="41"/>
      <c r="I681" s="41"/>
      <c r="J681" s="36"/>
      <c r="P681" s="405"/>
      <c r="Q681" s="405"/>
      <c r="R681" s="405"/>
      <c r="S681" s="31"/>
      <c r="T681" s="28"/>
      <c r="U681" s="28"/>
      <c r="AE681" s="29"/>
      <c r="AF681" s="29"/>
      <c r="AG681" s="29"/>
      <c r="AH681" s="29"/>
      <c r="AI681" s="29"/>
    </row>
    <row r="682" spans="5:35">
      <c r="E682" s="36"/>
      <c r="F682" s="38"/>
      <c r="G682" s="38"/>
      <c r="H682" s="41"/>
      <c r="I682" s="41"/>
      <c r="J682" s="36"/>
      <c r="P682" s="405"/>
      <c r="Q682" s="405"/>
      <c r="R682" s="405"/>
      <c r="T682" s="28"/>
      <c r="U682" s="28"/>
      <c r="AE682" s="29"/>
      <c r="AF682" s="29"/>
      <c r="AG682" s="29"/>
      <c r="AH682" s="29"/>
      <c r="AI682" s="29"/>
    </row>
    <row r="683" spans="5:35">
      <c r="E683" s="36"/>
      <c r="F683" s="38"/>
      <c r="G683" s="38"/>
      <c r="H683" s="41"/>
      <c r="I683" s="41"/>
      <c r="J683" s="36"/>
      <c r="P683" s="405"/>
      <c r="Q683" s="405"/>
      <c r="R683" s="405"/>
      <c r="T683" s="28"/>
      <c r="U683" s="28"/>
      <c r="AE683" s="29"/>
      <c r="AF683" s="29"/>
      <c r="AG683" s="29"/>
      <c r="AH683" s="29"/>
      <c r="AI683" s="29"/>
    </row>
    <row r="684" spans="5:35">
      <c r="E684" s="36"/>
      <c r="F684" s="38"/>
      <c r="G684" s="38"/>
      <c r="H684" s="41"/>
      <c r="I684" s="41"/>
      <c r="J684" s="36"/>
      <c r="P684" s="405"/>
      <c r="Q684" s="405"/>
      <c r="R684" s="405"/>
      <c r="T684" s="28"/>
      <c r="U684" s="28"/>
      <c r="AE684" s="29"/>
      <c r="AF684" s="29"/>
      <c r="AG684" s="29"/>
      <c r="AH684" s="29"/>
      <c r="AI684" s="29"/>
    </row>
    <row r="685" spans="5:35">
      <c r="E685" s="36"/>
      <c r="F685" s="38"/>
      <c r="G685" s="38"/>
      <c r="H685" s="41"/>
      <c r="I685" s="41"/>
      <c r="J685" s="36"/>
      <c r="P685" s="405"/>
      <c r="Q685" s="405"/>
      <c r="R685" s="405"/>
      <c r="T685" s="28"/>
      <c r="U685" s="28"/>
      <c r="AE685" s="29"/>
      <c r="AF685" s="29"/>
      <c r="AG685" s="29"/>
      <c r="AH685" s="29"/>
      <c r="AI685" s="29"/>
    </row>
    <row r="686" spans="5:35">
      <c r="E686" s="36"/>
      <c r="F686" s="36"/>
      <c r="G686" s="36"/>
      <c r="H686" s="37"/>
      <c r="I686" s="37"/>
      <c r="J686" s="36"/>
      <c r="P686" s="405"/>
      <c r="Q686" s="405"/>
      <c r="R686" s="405"/>
      <c r="S686" s="31"/>
      <c r="T686" s="28"/>
      <c r="U686" s="28"/>
      <c r="AE686" s="29"/>
      <c r="AF686" s="29"/>
      <c r="AG686" s="29"/>
      <c r="AH686" s="29"/>
      <c r="AI686" s="29"/>
    </row>
    <row r="687" spans="5:35">
      <c r="E687" s="36"/>
      <c r="F687" s="36"/>
      <c r="G687" s="36"/>
      <c r="H687" s="37"/>
      <c r="I687" s="37"/>
      <c r="J687" s="36"/>
      <c r="P687" s="405"/>
      <c r="Q687" s="405"/>
      <c r="R687" s="405"/>
      <c r="T687" s="28"/>
      <c r="U687" s="28"/>
      <c r="AE687" s="29"/>
      <c r="AF687" s="29"/>
      <c r="AG687" s="29"/>
      <c r="AH687" s="29"/>
      <c r="AI687" s="29"/>
    </row>
    <row r="688" spans="5:35">
      <c r="E688" s="36"/>
      <c r="F688" s="36"/>
      <c r="G688" s="36"/>
      <c r="H688" s="37"/>
      <c r="I688" s="37"/>
      <c r="J688" s="36"/>
      <c r="P688" s="405"/>
      <c r="Q688" s="405"/>
      <c r="R688" s="405"/>
      <c r="T688" s="28"/>
      <c r="U688" s="28"/>
      <c r="AE688" s="29"/>
      <c r="AF688" s="29"/>
      <c r="AG688" s="29"/>
      <c r="AH688" s="29"/>
      <c r="AI688" s="29"/>
    </row>
    <row r="689" spans="5:35">
      <c r="E689" s="36"/>
      <c r="F689" s="36"/>
      <c r="G689" s="36"/>
      <c r="H689" s="37"/>
      <c r="I689" s="37"/>
      <c r="J689" s="36"/>
      <c r="P689" s="405"/>
      <c r="Q689" s="405"/>
      <c r="R689" s="405"/>
      <c r="T689" s="28"/>
      <c r="U689" s="28"/>
      <c r="AE689" s="29"/>
      <c r="AF689" s="29"/>
      <c r="AG689" s="29"/>
      <c r="AH689" s="29"/>
      <c r="AI689" s="29"/>
    </row>
    <row r="690" spans="5:35">
      <c r="E690" s="36"/>
      <c r="F690" s="36"/>
      <c r="G690" s="36"/>
      <c r="H690" s="37"/>
      <c r="I690" s="37"/>
      <c r="J690" s="36"/>
      <c r="P690" s="405"/>
      <c r="Q690" s="405"/>
      <c r="R690" s="405"/>
      <c r="T690" s="28"/>
      <c r="U690" s="28"/>
      <c r="AE690" s="29"/>
      <c r="AF690" s="29"/>
      <c r="AG690" s="29"/>
      <c r="AH690" s="29"/>
      <c r="AI690" s="29"/>
    </row>
    <row r="691" spans="5:35">
      <c r="E691" s="36"/>
      <c r="F691" s="36"/>
      <c r="G691" s="36"/>
      <c r="H691" s="37"/>
      <c r="I691" s="37"/>
      <c r="J691" s="36"/>
      <c r="P691" s="405"/>
      <c r="Q691" s="405"/>
      <c r="R691" s="405"/>
      <c r="S691" s="31"/>
      <c r="T691" s="28"/>
      <c r="U691" s="28"/>
      <c r="AE691" s="29"/>
      <c r="AF691" s="29"/>
      <c r="AG691" s="29"/>
      <c r="AH691" s="29"/>
      <c r="AI691" s="29"/>
    </row>
    <row r="692" spans="5:35">
      <c r="E692" s="36"/>
      <c r="F692" s="36"/>
      <c r="G692" s="36"/>
      <c r="H692" s="37"/>
      <c r="I692" s="37"/>
      <c r="J692" s="36"/>
      <c r="P692" s="405"/>
      <c r="Q692" s="405"/>
      <c r="R692" s="405"/>
      <c r="T692" s="28"/>
      <c r="U692" s="28"/>
      <c r="AE692" s="29"/>
      <c r="AF692" s="29"/>
      <c r="AG692" s="29"/>
      <c r="AH692" s="29"/>
      <c r="AI692" s="29"/>
    </row>
    <row r="693" spans="5:35">
      <c r="E693" s="36"/>
      <c r="F693" s="36"/>
      <c r="G693" s="36"/>
      <c r="H693" s="37"/>
      <c r="I693" s="37"/>
      <c r="J693" s="36"/>
      <c r="P693" s="405"/>
      <c r="Q693" s="405"/>
      <c r="R693" s="405"/>
      <c r="T693" s="28"/>
      <c r="U693" s="28"/>
      <c r="AE693" s="29"/>
      <c r="AF693" s="29"/>
      <c r="AG693" s="29"/>
      <c r="AH693" s="29"/>
      <c r="AI693" s="29"/>
    </row>
    <row r="694" spans="5:35">
      <c r="E694" s="36"/>
      <c r="F694" s="36"/>
      <c r="G694" s="36"/>
      <c r="H694" s="37"/>
      <c r="I694" s="37"/>
      <c r="J694" s="36"/>
      <c r="P694" s="405"/>
      <c r="Q694" s="405"/>
      <c r="R694" s="405"/>
      <c r="T694" s="28"/>
      <c r="U694" s="28"/>
      <c r="AE694" s="29"/>
      <c r="AF694" s="29"/>
      <c r="AG694" s="29"/>
      <c r="AH694" s="29"/>
      <c r="AI694" s="29"/>
    </row>
    <row r="695" spans="5:35">
      <c r="E695" s="36"/>
      <c r="F695" s="36"/>
      <c r="G695" s="36"/>
      <c r="H695" s="37"/>
      <c r="I695" s="37"/>
      <c r="J695" s="36"/>
      <c r="P695" s="405"/>
      <c r="Q695" s="405"/>
      <c r="R695" s="405"/>
      <c r="T695" s="28"/>
      <c r="U695" s="28"/>
      <c r="AE695" s="29"/>
      <c r="AF695" s="29"/>
      <c r="AG695" s="29"/>
      <c r="AH695" s="29"/>
      <c r="AI695" s="29"/>
    </row>
    <row r="696" spans="5:35">
      <c r="E696" s="36"/>
      <c r="F696" s="36"/>
      <c r="G696" s="36"/>
      <c r="H696" s="37"/>
      <c r="I696" s="37"/>
      <c r="J696" s="36"/>
      <c r="P696" s="405"/>
      <c r="Q696" s="405"/>
      <c r="R696" s="405"/>
      <c r="S696" s="31"/>
      <c r="T696" s="28"/>
      <c r="U696" s="28"/>
      <c r="AE696" s="29"/>
      <c r="AF696" s="29"/>
      <c r="AG696" s="29"/>
      <c r="AH696" s="29"/>
      <c r="AI696" s="29"/>
    </row>
    <row r="697" spans="5:35">
      <c r="E697" s="36"/>
      <c r="F697" s="36"/>
      <c r="G697" s="36"/>
      <c r="H697" s="37"/>
      <c r="I697" s="37"/>
      <c r="J697" s="36"/>
      <c r="P697" s="405"/>
      <c r="Q697" s="405"/>
      <c r="R697" s="405"/>
      <c r="T697" s="28"/>
      <c r="U697" s="28"/>
      <c r="AE697" s="29"/>
      <c r="AF697" s="29"/>
      <c r="AG697" s="29"/>
      <c r="AH697" s="29"/>
      <c r="AI697" s="29"/>
    </row>
    <row r="698" spans="5:35">
      <c r="E698" s="36"/>
      <c r="F698" s="36"/>
      <c r="G698" s="36"/>
      <c r="H698" s="37"/>
      <c r="I698" s="37"/>
      <c r="J698" s="36"/>
      <c r="P698" s="405"/>
      <c r="Q698" s="405"/>
      <c r="R698" s="405"/>
      <c r="T698" s="28"/>
      <c r="U698" s="28"/>
      <c r="AE698" s="29"/>
      <c r="AF698" s="29"/>
      <c r="AG698" s="29"/>
      <c r="AH698" s="29"/>
      <c r="AI698" s="29"/>
    </row>
    <row r="699" spans="5:35">
      <c r="E699" s="36"/>
      <c r="F699" s="36"/>
      <c r="G699" s="36"/>
      <c r="H699" s="37"/>
      <c r="I699" s="37"/>
      <c r="J699" s="36"/>
      <c r="P699" s="405"/>
      <c r="Q699" s="405"/>
      <c r="R699" s="405"/>
      <c r="T699" s="28"/>
      <c r="U699" s="28"/>
      <c r="AE699" s="29"/>
      <c r="AF699" s="29"/>
      <c r="AG699" s="29"/>
      <c r="AH699" s="29"/>
      <c r="AI699" s="29"/>
    </row>
    <row r="700" spans="5:35">
      <c r="E700" s="36"/>
      <c r="F700" s="36"/>
      <c r="G700" s="36"/>
      <c r="H700" s="37"/>
      <c r="I700" s="37"/>
      <c r="J700" s="36"/>
      <c r="P700" s="405"/>
      <c r="Q700" s="405"/>
      <c r="R700" s="405"/>
      <c r="T700" s="28"/>
      <c r="U700" s="28"/>
      <c r="AE700" s="29"/>
      <c r="AF700" s="29"/>
      <c r="AG700" s="29"/>
      <c r="AH700" s="29"/>
      <c r="AI700" s="29"/>
    </row>
    <row r="701" spans="5:35">
      <c r="E701" s="36"/>
      <c r="F701" s="36"/>
      <c r="G701" s="36"/>
      <c r="H701" s="37"/>
      <c r="I701" s="37"/>
      <c r="J701" s="36"/>
      <c r="P701" s="405"/>
      <c r="Q701" s="405"/>
      <c r="R701" s="405"/>
      <c r="S701" s="31"/>
      <c r="T701" s="28"/>
      <c r="U701" s="28"/>
      <c r="AE701" s="29"/>
      <c r="AF701" s="29"/>
      <c r="AG701" s="29"/>
      <c r="AH701" s="29"/>
      <c r="AI701" s="29"/>
    </row>
    <row r="702" spans="5:35">
      <c r="E702" s="36"/>
      <c r="F702" s="36"/>
      <c r="G702" s="36"/>
      <c r="H702" s="37"/>
      <c r="I702" s="37"/>
      <c r="J702" s="36"/>
      <c r="P702" s="405"/>
      <c r="Q702" s="405"/>
      <c r="R702" s="405"/>
      <c r="T702" s="28"/>
      <c r="U702" s="28"/>
      <c r="AE702" s="29"/>
      <c r="AF702" s="29"/>
      <c r="AG702" s="29"/>
      <c r="AH702" s="29"/>
      <c r="AI702" s="29"/>
    </row>
    <row r="703" spans="5:35">
      <c r="E703" s="36"/>
      <c r="F703" s="36"/>
      <c r="G703" s="36"/>
      <c r="H703" s="37"/>
      <c r="I703" s="37"/>
      <c r="J703" s="36"/>
      <c r="P703" s="405"/>
      <c r="Q703" s="405"/>
      <c r="R703" s="405"/>
      <c r="S703" s="31"/>
      <c r="T703" s="28"/>
      <c r="U703" s="28"/>
      <c r="AE703" s="29"/>
      <c r="AF703" s="29"/>
      <c r="AG703" s="29"/>
      <c r="AH703" s="29"/>
      <c r="AI703" s="29"/>
    </row>
    <row r="704" spans="5:35">
      <c r="E704" s="36"/>
      <c r="F704" s="36"/>
      <c r="G704" s="36"/>
      <c r="H704" s="37"/>
      <c r="I704" s="37"/>
      <c r="J704" s="36"/>
      <c r="P704" s="405"/>
      <c r="Q704" s="405"/>
      <c r="R704" s="405"/>
      <c r="S704" s="31"/>
      <c r="T704" s="28"/>
      <c r="U704" s="28"/>
      <c r="AE704" s="29"/>
      <c r="AF704" s="29"/>
      <c r="AG704" s="29"/>
      <c r="AH704" s="29"/>
      <c r="AI704" s="29"/>
    </row>
    <row r="705" spans="5:35">
      <c r="E705" s="36"/>
      <c r="F705" s="36"/>
      <c r="G705" s="36"/>
      <c r="H705" s="37"/>
      <c r="I705" s="37"/>
      <c r="J705" s="36"/>
      <c r="P705" s="405"/>
      <c r="Q705" s="405"/>
      <c r="R705" s="405"/>
      <c r="T705" s="28"/>
      <c r="U705" s="28"/>
      <c r="AE705" s="29"/>
      <c r="AF705" s="29"/>
      <c r="AG705" s="29"/>
      <c r="AH705" s="29"/>
      <c r="AI705" s="29"/>
    </row>
    <row r="706" spans="5:35">
      <c r="E706" s="36"/>
      <c r="F706" s="36"/>
      <c r="G706" s="36"/>
      <c r="H706" s="37"/>
      <c r="I706" s="37"/>
      <c r="J706" s="36"/>
      <c r="P706" s="405"/>
      <c r="Q706" s="405"/>
      <c r="R706" s="405"/>
      <c r="S706" s="31"/>
      <c r="T706" s="28"/>
      <c r="U706" s="28"/>
      <c r="AE706" s="29"/>
      <c r="AF706" s="29"/>
      <c r="AG706" s="29"/>
      <c r="AH706" s="29"/>
      <c r="AI706" s="29"/>
    </row>
    <row r="707" spans="5:35">
      <c r="E707" s="45"/>
      <c r="F707" s="36"/>
      <c r="G707" s="45"/>
      <c r="H707" s="41"/>
      <c r="I707" s="41"/>
      <c r="J707" s="36"/>
      <c r="P707" s="405"/>
      <c r="Q707" s="405"/>
      <c r="R707" s="405"/>
      <c r="T707" s="28"/>
      <c r="U707" s="28"/>
      <c r="AE707" s="29"/>
      <c r="AF707" s="29"/>
      <c r="AG707" s="29"/>
      <c r="AH707" s="29"/>
      <c r="AI707" s="29"/>
    </row>
    <row r="708" spans="5:35">
      <c r="E708" s="36"/>
      <c r="F708" s="36"/>
      <c r="G708" s="36"/>
      <c r="H708" s="37"/>
      <c r="I708" s="37"/>
      <c r="J708" s="36"/>
      <c r="P708" s="405"/>
      <c r="Q708" s="405"/>
      <c r="R708" s="405"/>
      <c r="T708" s="28"/>
      <c r="U708" s="28"/>
      <c r="AE708" s="29"/>
      <c r="AF708" s="29"/>
      <c r="AG708" s="29"/>
      <c r="AH708" s="29"/>
      <c r="AI708" s="29"/>
    </row>
    <row r="709" spans="5:35">
      <c r="E709" s="36"/>
      <c r="F709" s="36"/>
      <c r="G709" s="36"/>
      <c r="H709" s="37"/>
      <c r="I709" s="37"/>
      <c r="J709" s="36"/>
      <c r="P709" s="405"/>
      <c r="Q709" s="405"/>
      <c r="R709" s="405"/>
      <c r="T709" s="28"/>
      <c r="U709" s="28"/>
      <c r="AE709" s="29"/>
      <c r="AF709" s="29"/>
      <c r="AG709" s="29"/>
      <c r="AH709" s="29"/>
      <c r="AI709" s="29"/>
    </row>
    <row r="710" spans="5:35">
      <c r="E710" s="36"/>
      <c r="F710" s="36"/>
      <c r="G710" s="36"/>
      <c r="H710" s="37"/>
      <c r="I710" s="37"/>
      <c r="J710" s="36"/>
      <c r="P710" s="405"/>
      <c r="Q710" s="405"/>
      <c r="R710" s="405"/>
      <c r="T710" s="28"/>
      <c r="U710" s="28"/>
      <c r="AE710" s="29"/>
      <c r="AF710" s="29"/>
      <c r="AG710" s="29"/>
      <c r="AH710" s="29"/>
      <c r="AI710" s="29"/>
    </row>
    <row r="711" spans="5:35">
      <c r="E711" s="36"/>
      <c r="F711" s="45"/>
      <c r="G711" s="45"/>
      <c r="H711" s="41"/>
      <c r="I711" s="41"/>
      <c r="J711" s="46"/>
      <c r="P711" s="405"/>
      <c r="Q711" s="405"/>
      <c r="R711" s="405"/>
      <c r="S711" s="31"/>
      <c r="T711" s="28"/>
      <c r="U711" s="28"/>
      <c r="AE711" s="29"/>
      <c r="AF711" s="29"/>
      <c r="AG711" s="29"/>
      <c r="AH711" s="29"/>
      <c r="AI711" s="29"/>
    </row>
    <row r="712" spans="5:35">
      <c r="E712" s="36"/>
      <c r="F712" s="45"/>
      <c r="G712" s="45"/>
      <c r="H712" s="41"/>
      <c r="I712" s="41"/>
      <c r="J712" s="46"/>
      <c r="P712" s="405"/>
      <c r="Q712" s="405"/>
      <c r="R712" s="405"/>
      <c r="S712" s="42"/>
      <c r="T712" s="28"/>
      <c r="U712" s="28"/>
      <c r="AE712" s="29"/>
      <c r="AF712" s="29"/>
      <c r="AG712" s="29"/>
      <c r="AH712" s="29"/>
      <c r="AI712" s="29"/>
    </row>
    <row r="713" spans="5:35">
      <c r="E713" s="36"/>
      <c r="F713" s="36"/>
      <c r="G713" s="36"/>
      <c r="H713" s="37"/>
      <c r="I713" s="37"/>
      <c r="J713" s="36"/>
      <c r="P713" s="405"/>
      <c r="Q713" s="405"/>
      <c r="R713" s="405"/>
      <c r="T713" s="28"/>
      <c r="U713" s="28"/>
      <c r="AE713" s="29"/>
      <c r="AF713" s="29"/>
      <c r="AG713" s="29"/>
      <c r="AH713" s="29"/>
      <c r="AI713" s="29"/>
    </row>
    <row r="714" spans="5:35">
      <c r="E714" s="36"/>
      <c r="F714" s="45"/>
      <c r="G714" s="45"/>
      <c r="H714" s="41"/>
      <c r="I714" s="41"/>
      <c r="J714" s="46"/>
      <c r="P714" s="405"/>
      <c r="Q714" s="405"/>
      <c r="R714" s="405"/>
      <c r="S714" s="31"/>
      <c r="T714" s="28"/>
      <c r="U714" s="28"/>
      <c r="AE714" s="29"/>
      <c r="AF714" s="29"/>
      <c r="AG714" s="29"/>
      <c r="AH714" s="29"/>
      <c r="AI714" s="29"/>
    </row>
    <row r="715" spans="5:35">
      <c r="E715" s="36"/>
      <c r="F715" s="36"/>
      <c r="G715" s="36"/>
      <c r="H715" s="37"/>
      <c r="I715" s="37"/>
      <c r="J715" s="36"/>
      <c r="P715" s="405"/>
      <c r="Q715" s="405"/>
      <c r="R715" s="405"/>
      <c r="T715" s="28"/>
      <c r="U715" s="28"/>
      <c r="AE715" s="29"/>
      <c r="AF715" s="29"/>
      <c r="AG715" s="29"/>
      <c r="AH715" s="29"/>
      <c r="AI715" s="29"/>
    </row>
    <row r="716" spans="5:35">
      <c r="E716" s="36"/>
      <c r="F716" s="45"/>
      <c r="G716" s="45"/>
      <c r="H716" s="41"/>
      <c r="I716" s="41"/>
      <c r="J716" s="46"/>
      <c r="P716" s="405"/>
      <c r="Q716" s="405"/>
      <c r="R716" s="405"/>
      <c r="S716" s="31"/>
      <c r="T716" s="28"/>
      <c r="U716" s="28"/>
      <c r="AE716" s="29"/>
      <c r="AF716" s="29"/>
      <c r="AG716" s="29"/>
      <c r="AH716" s="29"/>
      <c r="AI716" s="29"/>
    </row>
    <row r="717" spans="5:35">
      <c r="E717" s="36"/>
      <c r="F717" s="45"/>
      <c r="G717" s="45"/>
      <c r="H717" s="41"/>
      <c r="I717" s="41"/>
      <c r="J717" s="46"/>
      <c r="P717" s="405"/>
      <c r="Q717" s="405"/>
      <c r="R717" s="405"/>
      <c r="T717" s="28"/>
      <c r="U717" s="28"/>
      <c r="AE717" s="29"/>
      <c r="AF717" s="29"/>
      <c r="AG717" s="29"/>
      <c r="AH717" s="29"/>
      <c r="AI717" s="29"/>
    </row>
    <row r="718" spans="5:35">
      <c r="E718" s="36"/>
      <c r="F718" s="45"/>
      <c r="G718" s="45"/>
      <c r="H718" s="41"/>
      <c r="I718" s="41"/>
      <c r="J718" s="46"/>
      <c r="P718" s="405"/>
      <c r="Q718" s="405"/>
      <c r="R718" s="405"/>
      <c r="T718" s="28"/>
      <c r="U718" s="28"/>
      <c r="AE718" s="29"/>
      <c r="AF718" s="29"/>
      <c r="AG718" s="29"/>
      <c r="AH718" s="29"/>
      <c r="AI718" s="29"/>
    </row>
    <row r="719" spans="5:35">
      <c r="E719" s="36"/>
      <c r="F719" s="45"/>
      <c r="G719" s="45"/>
      <c r="H719" s="41"/>
      <c r="I719" s="41"/>
      <c r="J719" s="46"/>
      <c r="P719" s="405"/>
      <c r="Q719" s="405"/>
      <c r="R719" s="405"/>
      <c r="T719" s="28"/>
      <c r="U719" s="28"/>
      <c r="AE719" s="29"/>
      <c r="AF719" s="29"/>
      <c r="AG719" s="29"/>
      <c r="AH719" s="29"/>
      <c r="AI719" s="29"/>
    </row>
    <row r="720" spans="5:35">
      <c r="E720" s="36"/>
      <c r="F720" s="45"/>
      <c r="G720" s="45"/>
      <c r="H720" s="41"/>
      <c r="I720" s="41"/>
      <c r="J720" s="46"/>
      <c r="P720" s="405"/>
      <c r="Q720" s="405"/>
      <c r="R720" s="405"/>
      <c r="T720" s="28"/>
      <c r="U720" s="28"/>
      <c r="AE720" s="29"/>
      <c r="AF720" s="29"/>
      <c r="AG720" s="29"/>
      <c r="AH720" s="29"/>
      <c r="AI720" s="29"/>
    </row>
    <row r="721" spans="5:35">
      <c r="E721" s="36"/>
      <c r="F721" s="45"/>
      <c r="G721" s="45"/>
      <c r="H721" s="41"/>
      <c r="I721" s="41"/>
      <c r="J721" s="46"/>
      <c r="P721" s="405"/>
      <c r="Q721" s="405"/>
      <c r="R721" s="405"/>
      <c r="S721" s="31"/>
      <c r="T721" s="28"/>
      <c r="U721" s="28"/>
      <c r="AE721" s="29"/>
      <c r="AF721" s="29"/>
      <c r="AG721" s="29"/>
      <c r="AH721" s="29"/>
      <c r="AI721" s="29"/>
    </row>
    <row r="722" spans="5:35">
      <c r="E722" s="36"/>
      <c r="F722" s="45"/>
      <c r="G722" s="45"/>
      <c r="H722" s="41"/>
      <c r="I722" s="41"/>
      <c r="J722" s="46"/>
      <c r="P722" s="405"/>
      <c r="Q722" s="405"/>
      <c r="R722" s="405"/>
      <c r="T722" s="28"/>
      <c r="U722" s="28"/>
      <c r="AE722" s="29"/>
      <c r="AF722" s="29"/>
      <c r="AG722" s="29"/>
      <c r="AH722" s="29"/>
      <c r="AI722" s="29"/>
    </row>
    <row r="723" spans="5:35">
      <c r="E723" s="36"/>
      <c r="F723" s="36"/>
      <c r="G723" s="36"/>
      <c r="H723" s="37"/>
      <c r="I723" s="37"/>
      <c r="J723" s="36"/>
      <c r="P723" s="405"/>
      <c r="Q723" s="405"/>
      <c r="R723" s="405"/>
      <c r="S723" s="31"/>
      <c r="T723" s="28"/>
      <c r="U723" s="28"/>
      <c r="AE723" s="29"/>
      <c r="AF723" s="29"/>
      <c r="AG723" s="29"/>
      <c r="AH723" s="29"/>
      <c r="AI723" s="29"/>
    </row>
    <row r="724" spans="5:35">
      <c r="E724" s="36"/>
      <c r="F724" s="45"/>
      <c r="G724" s="45"/>
      <c r="H724" s="41"/>
      <c r="I724" s="41"/>
      <c r="J724" s="46"/>
      <c r="P724" s="405"/>
      <c r="Q724" s="405"/>
      <c r="R724" s="405"/>
      <c r="T724" s="28"/>
      <c r="U724" s="28"/>
      <c r="AE724" s="29"/>
      <c r="AF724" s="29"/>
      <c r="AG724" s="29"/>
      <c r="AH724" s="29"/>
      <c r="AI724" s="29"/>
    </row>
    <row r="725" spans="5:35">
      <c r="E725" s="36"/>
      <c r="F725" s="45"/>
      <c r="G725" s="45"/>
      <c r="H725" s="41"/>
      <c r="I725" s="41"/>
      <c r="J725" s="46"/>
      <c r="P725" s="405"/>
      <c r="Q725" s="405"/>
      <c r="R725" s="405"/>
      <c r="T725" s="28"/>
      <c r="U725" s="28"/>
      <c r="AE725" s="29"/>
      <c r="AF725" s="29"/>
      <c r="AG725" s="29"/>
      <c r="AH725" s="29"/>
      <c r="AI725" s="29"/>
    </row>
    <row r="726" spans="5:35">
      <c r="E726" s="36"/>
      <c r="F726" s="45"/>
      <c r="G726" s="45"/>
      <c r="H726" s="41"/>
      <c r="I726" s="41"/>
      <c r="J726" s="46"/>
      <c r="P726" s="405"/>
      <c r="Q726" s="405"/>
      <c r="R726" s="405"/>
      <c r="S726" s="31"/>
      <c r="T726" s="28"/>
      <c r="U726" s="28"/>
      <c r="AE726" s="29"/>
      <c r="AF726" s="29"/>
      <c r="AG726" s="29"/>
      <c r="AH726" s="29"/>
      <c r="AI726" s="29"/>
    </row>
    <row r="727" spans="5:35">
      <c r="E727" s="36"/>
      <c r="F727" s="45"/>
      <c r="G727" s="45"/>
      <c r="H727" s="41"/>
      <c r="I727" s="41"/>
      <c r="J727" s="46"/>
      <c r="P727" s="405"/>
      <c r="Q727" s="405"/>
      <c r="R727" s="405"/>
      <c r="S727" s="31"/>
      <c r="T727" s="28"/>
      <c r="U727" s="28"/>
      <c r="AE727" s="29"/>
      <c r="AF727" s="29"/>
      <c r="AG727" s="29"/>
      <c r="AH727" s="29"/>
      <c r="AI727" s="29"/>
    </row>
    <row r="728" spans="5:35">
      <c r="E728" s="36"/>
      <c r="F728" s="45"/>
      <c r="G728" s="45"/>
      <c r="H728" s="41"/>
      <c r="I728" s="41"/>
      <c r="J728" s="46"/>
      <c r="P728" s="405"/>
      <c r="Q728" s="405"/>
      <c r="R728" s="405"/>
      <c r="T728" s="28"/>
      <c r="U728" s="28"/>
      <c r="AE728" s="29"/>
      <c r="AF728" s="29"/>
      <c r="AG728" s="29"/>
      <c r="AH728" s="29"/>
      <c r="AI728" s="29"/>
    </row>
    <row r="729" spans="5:35">
      <c r="E729" s="36"/>
      <c r="F729" s="36"/>
      <c r="G729" s="36"/>
      <c r="H729" s="37"/>
      <c r="I729" s="37"/>
      <c r="J729" s="36"/>
      <c r="P729" s="405"/>
      <c r="Q729" s="405"/>
      <c r="R729" s="405"/>
      <c r="T729" s="28"/>
      <c r="U729" s="28"/>
      <c r="AE729" s="29"/>
      <c r="AF729" s="29"/>
      <c r="AG729" s="29"/>
      <c r="AH729" s="29"/>
      <c r="AI729" s="29"/>
    </row>
    <row r="730" spans="5:35">
      <c r="E730" s="36"/>
      <c r="F730" s="45"/>
      <c r="G730" s="45"/>
      <c r="H730" s="41"/>
      <c r="I730" s="41"/>
      <c r="J730" s="46"/>
      <c r="P730" s="405"/>
      <c r="Q730" s="405"/>
      <c r="R730" s="405"/>
      <c r="T730" s="28"/>
      <c r="U730" s="28"/>
      <c r="AE730" s="29"/>
      <c r="AF730" s="29"/>
      <c r="AG730" s="29"/>
      <c r="AH730" s="29"/>
      <c r="AI730" s="29"/>
    </row>
    <row r="731" spans="5:35">
      <c r="E731" s="36"/>
      <c r="F731" s="45"/>
      <c r="G731" s="45"/>
      <c r="H731" s="41"/>
      <c r="I731" s="41"/>
      <c r="J731" s="46"/>
      <c r="P731" s="405"/>
      <c r="Q731" s="405"/>
      <c r="R731" s="405"/>
      <c r="S731" s="31"/>
      <c r="T731" s="28"/>
      <c r="U731" s="28"/>
      <c r="AE731" s="29"/>
      <c r="AF731" s="29"/>
      <c r="AG731" s="29"/>
      <c r="AH731" s="29"/>
      <c r="AI731" s="29"/>
    </row>
    <row r="732" spans="5:35">
      <c r="E732" s="36"/>
      <c r="F732" s="45"/>
      <c r="G732" s="45"/>
      <c r="H732" s="41"/>
      <c r="I732" s="41"/>
      <c r="J732" s="46"/>
      <c r="P732" s="405"/>
      <c r="Q732" s="405"/>
      <c r="R732" s="405"/>
      <c r="T732" s="28"/>
      <c r="U732" s="28"/>
      <c r="AE732" s="29"/>
      <c r="AF732" s="29"/>
      <c r="AG732" s="29"/>
      <c r="AH732" s="29"/>
      <c r="AI732" s="29"/>
    </row>
    <row r="733" spans="5:35">
      <c r="E733" s="36"/>
      <c r="F733" s="45"/>
      <c r="G733" s="45"/>
      <c r="H733" s="41"/>
      <c r="I733" s="41"/>
      <c r="J733" s="46"/>
      <c r="P733" s="405"/>
      <c r="Q733" s="405"/>
      <c r="R733" s="405"/>
      <c r="S733" s="31"/>
      <c r="T733" s="28"/>
      <c r="U733" s="28"/>
      <c r="AE733" s="29"/>
      <c r="AF733" s="29"/>
      <c r="AG733" s="29"/>
      <c r="AH733" s="29"/>
      <c r="AI733" s="29"/>
    </row>
    <row r="734" spans="5:35">
      <c r="E734" s="36"/>
      <c r="F734" s="36"/>
      <c r="G734" s="36"/>
      <c r="H734" s="37"/>
      <c r="I734" s="37"/>
      <c r="J734" s="36"/>
      <c r="P734" s="405"/>
      <c r="Q734" s="405"/>
      <c r="R734" s="405"/>
      <c r="T734" s="28"/>
      <c r="U734" s="28"/>
      <c r="AE734" s="29"/>
      <c r="AF734" s="29"/>
      <c r="AG734" s="29"/>
      <c r="AH734" s="29"/>
      <c r="AI734" s="29"/>
    </row>
    <row r="735" spans="5:35">
      <c r="E735" s="36"/>
      <c r="F735" s="45"/>
      <c r="G735" s="45"/>
      <c r="H735" s="41"/>
      <c r="I735" s="41"/>
      <c r="J735" s="46"/>
      <c r="P735" s="405"/>
      <c r="Q735" s="405"/>
      <c r="R735" s="405"/>
      <c r="T735" s="28"/>
      <c r="U735" s="28"/>
      <c r="AE735" s="29"/>
      <c r="AF735" s="29"/>
      <c r="AG735" s="29"/>
      <c r="AH735" s="29"/>
      <c r="AI735" s="29"/>
    </row>
    <row r="736" spans="5:35">
      <c r="E736" s="36"/>
      <c r="F736" s="45"/>
      <c r="G736" s="45"/>
      <c r="H736" s="41"/>
      <c r="I736" s="41"/>
      <c r="J736" s="46"/>
      <c r="P736" s="405"/>
      <c r="Q736" s="405"/>
      <c r="R736" s="405"/>
      <c r="S736" s="31"/>
      <c r="T736" s="28"/>
      <c r="U736" s="28"/>
      <c r="AE736" s="29"/>
      <c r="AF736" s="29"/>
      <c r="AG736" s="29"/>
      <c r="AH736" s="29"/>
      <c r="AI736" s="29"/>
    </row>
    <row r="737" spans="5:35">
      <c r="E737" s="36"/>
      <c r="F737" s="45"/>
      <c r="G737" s="45"/>
      <c r="H737" s="41"/>
      <c r="I737" s="41"/>
      <c r="J737" s="46"/>
      <c r="P737" s="405"/>
      <c r="Q737" s="405"/>
      <c r="R737" s="405"/>
      <c r="T737" s="28"/>
      <c r="U737" s="28"/>
      <c r="AE737" s="29"/>
      <c r="AF737" s="29"/>
      <c r="AG737" s="29"/>
      <c r="AH737" s="29"/>
      <c r="AI737" s="29"/>
    </row>
    <row r="738" spans="5:35">
      <c r="E738" s="36"/>
      <c r="F738" s="45"/>
      <c r="G738" s="45"/>
      <c r="H738" s="41"/>
      <c r="I738" s="41"/>
      <c r="J738" s="46"/>
      <c r="P738" s="405"/>
      <c r="Q738" s="405"/>
      <c r="R738" s="405"/>
      <c r="S738" s="31"/>
      <c r="T738" s="28"/>
      <c r="U738" s="28"/>
      <c r="AE738" s="29"/>
      <c r="AF738" s="29"/>
      <c r="AG738" s="29"/>
      <c r="AH738" s="29"/>
      <c r="AI738" s="29"/>
    </row>
    <row r="739" spans="5:35">
      <c r="E739" s="36"/>
      <c r="F739" s="45"/>
      <c r="G739" s="45"/>
      <c r="H739" s="41"/>
      <c r="I739" s="41"/>
      <c r="J739" s="46"/>
      <c r="P739" s="405"/>
      <c r="Q739" s="405"/>
      <c r="R739" s="405"/>
      <c r="T739" s="28"/>
      <c r="U739" s="28"/>
      <c r="AE739" s="29"/>
      <c r="AF739" s="29"/>
      <c r="AG739" s="29"/>
      <c r="AH739" s="29"/>
      <c r="AI739" s="29"/>
    </row>
    <row r="740" spans="5:35">
      <c r="E740" s="36"/>
      <c r="F740" s="36"/>
      <c r="G740" s="36"/>
      <c r="H740" s="37"/>
      <c r="I740" s="37"/>
      <c r="J740" s="36"/>
      <c r="P740" s="405"/>
      <c r="Q740" s="405"/>
      <c r="R740" s="405"/>
      <c r="T740" s="28"/>
      <c r="U740" s="28"/>
      <c r="AE740" s="29"/>
      <c r="AF740" s="29"/>
      <c r="AG740" s="29"/>
      <c r="AH740" s="29"/>
      <c r="AI740" s="29"/>
    </row>
    <row r="741" spans="5:35">
      <c r="E741" s="36"/>
      <c r="F741" s="45"/>
      <c r="G741" s="45"/>
      <c r="H741" s="41"/>
      <c r="I741" s="41"/>
      <c r="J741" s="46"/>
      <c r="P741" s="405"/>
      <c r="Q741" s="405"/>
      <c r="R741" s="405"/>
      <c r="S741" s="31"/>
      <c r="T741" s="28"/>
      <c r="U741" s="28"/>
      <c r="AE741" s="29"/>
      <c r="AF741" s="29"/>
      <c r="AG741" s="29"/>
      <c r="AH741" s="29"/>
      <c r="AI741" s="29"/>
    </row>
    <row r="742" spans="5:35">
      <c r="E742" s="36"/>
      <c r="F742" s="45"/>
      <c r="G742" s="45"/>
      <c r="H742" s="41"/>
      <c r="I742" s="41"/>
      <c r="J742" s="46"/>
      <c r="P742" s="405"/>
      <c r="Q742" s="405"/>
      <c r="R742" s="405"/>
      <c r="T742" s="28"/>
      <c r="U742" s="28"/>
      <c r="AE742" s="29"/>
      <c r="AF742" s="29"/>
      <c r="AG742" s="29"/>
      <c r="AH742" s="29"/>
      <c r="AI742" s="29"/>
    </row>
    <row r="743" spans="5:35">
      <c r="E743" s="36"/>
      <c r="F743" s="45"/>
      <c r="G743" s="45"/>
      <c r="H743" s="41"/>
      <c r="I743" s="41"/>
      <c r="J743" s="46"/>
      <c r="P743" s="405"/>
      <c r="Q743" s="405"/>
      <c r="R743" s="405"/>
      <c r="S743" s="31"/>
      <c r="T743" s="28"/>
      <c r="U743" s="28"/>
      <c r="AE743" s="29"/>
      <c r="AF743" s="29"/>
      <c r="AG743" s="29"/>
      <c r="AH743" s="29"/>
      <c r="AI743" s="29"/>
    </row>
    <row r="744" spans="5:35">
      <c r="E744" s="36"/>
      <c r="F744" s="45"/>
      <c r="G744" s="45"/>
      <c r="H744" s="41"/>
      <c r="I744" s="41"/>
      <c r="J744" s="46"/>
      <c r="P744" s="405"/>
      <c r="Q744" s="405"/>
      <c r="R744" s="405"/>
      <c r="T744" s="28"/>
      <c r="U744" s="28"/>
      <c r="AE744" s="29"/>
      <c r="AF744" s="29"/>
      <c r="AG744" s="29"/>
      <c r="AH744" s="29"/>
      <c r="AI744" s="29"/>
    </row>
    <row r="745" spans="5:35">
      <c r="E745" s="36"/>
      <c r="F745" s="45"/>
      <c r="G745" s="45"/>
      <c r="H745" s="41"/>
      <c r="I745" s="41"/>
      <c r="J745" s="46"/>
      <c r="P745" s="405"/>
      <c r="Q745" s="405"/>
      <c r="R745" s="405"/>
      <c r="T745" s="28"/>
      <c r="U745" s="28"/>
      <c r="AE745" s="29"/>
      <c r="AF745" s="29"/>
      <c r="AG745" s="29"/>
      <c r="AH745" s="29"/>
      <c r="AI745" s="29"/>
    </row>
    <row r="746" spans="5:35">
      <c r="E746" s="36"/>
      <c r="F746" s="45"/>
      <c r="G746" s="45"/>
      <c r="H746" s="41"/>
      <c r="I746" s="41"/>
      <c r="J746" s="46"/>
      <c r="P746" s="405"/>
      <c r="Q746" s="405"/>
      <c r="R746" s="405"/>
      <c r="S746" s="31"/>
      <c r="T746" s="28"/>
      <c r="U746" s="28"/>
      <c r="AE746" s="29"/>
      <c r="AF746" s="29"/>
      <c r="AG746" s="29"/>
      <c r="AH746" s="29"/>
      <c r="AI746" s="29"/>
    </row>
    <row r="747" spans="5:35">
      <c r="E747" s="36"/>
      <c r="F747" s="45"/>
      <c r="G747" s="45"/>
      <c r="H747" s="41"/>
      <c r="I747" s="41"/>
      <c r="J747" s="46"/>
      <c r="P747" s="405"/>
      <c r="Q747" s="405"/>
      <c r="R747" s="405"/>
      <c r="S747" s="31"/>
      <c r="T747" s="28"/>
      <c r="U747" s="28"/>
      <c r="AE747" s="29"/>
      <c r="AF747" s="29"/>
      <c r="AG747" s="29"/>
      <c r="AH747" s="29"/>
      <c r="AI747" s="29"/>
    </row>
    <row r="748" spans="5:35">
      <c r="E748" s="36"/>
      <c r="F748" s="45"/>
      <c r="G748" s="45"/>
      <c r="H748" s="41"/>
      <c r="I748" s="41"/>
      <c r="J748" s="46"/>
      <c r="P748" s="405"/>
      <c r="Q748" s="405"/>
      <c r="R748" s="405"/>
      <c r="S748" s="31"/>
      <c r="T748" s="28"/>
      <c r="U748" s="28"/>
      <c r="AE748" s="29"/>
      <c r="AF748" s="29"/>
      <c r="AG748" s="29"/>
      <c r="AH748" s="29"/>
      <c r="AI748" s="29"/>
    </row>
    <row r="749" spans="5:35">
      <c r="E749" s="36"/>
      <c r="F749" s="45"/>
      <c r="G749" s="45"/>
      <c r="H749" s="41"/>
      <c r="I749" s="41"/>
      <c r="J749" s="46"/>
      <c r="P749" s="405"/>
      <c r="Q749" s="405"/>
      <c r="R749" s="405"/>
      <c r="T749" s="28"/>
      <c r="U749" s="28"/>
      <c r="AE749" s="29"/>
      <c r="AF749" s="29"/>
      <c r="AG749" s="29"/>
      <c r="AH749" s="29"/>
      <c r="AI749" s="29"/>
    </row>
    <row r="750" spans="5:35">
      <c r="E750" s="36"/>
      <c r="F750" s="36"/>
      <c r="G750" s="36"/>
      <c r="H750" s="37"/>
      <c r="I750" s="37"/>
      <c r="J750" s="36"/>
      <c r="P750" s="405"/>
      <c r="Q750" s="405"/>
      <c r="R750" s="405"/>
      <c r="S750" s="31"/>
      <c r="T750" s="28"/>
      <c r="U750" s="28"/>
      <c r="AE750" s="29"/>
      <c r="AF750" s="29"/>
      <c r="AG750" s="29"/>
      <c r="AH750" s="29"/>
      <c r="AI750" s="29"/>
    </row>
    <row r="751" spans="5:35">
      <c r="E751" s="36"/>
      <c r="F751" s="45"/>
      <c r="G751" s="45"/>
      <c r="H751" s="41"/>
      <c r="I751" s="41"/>
      <c r="J751" s="46"/>
      <c r="P751" s="405"/>
      <c r="Q751" s="405"/>
      <c r="R751" s="405"/>
      <c r="S751" s="31"/>
      <c r="T751" s="28"/>
      <c r="U751" s="28"/>
      <c r="AE751" s="29"/>
      <c r="AF751" s="29"/>
      <c r="AG751" s="29"/>
      <c r="AH751" s="29"/>
      <c r="AI751" s="29"/>
    </row>
    <row r="752" spans="5:35">
      <c r="E752" s="36"/>
      <c r="F752" s="36"/>
      <c r="G752" s="36"/>
      <c r="H752" s="37"/>
      <c r="I752" s="37"/>
      <c r="J752" s="36"/>
      <c r="P752" s="405"/>
      <c r="Q752" s="405"/>
      <c r="R752" s="405"/>
      <c r="T752" s="28"/>
      <c r="U752" s="28"/>
      <c r="AE752" s="29"/>
      <c r="AF752" s="29"/>
      <c r="AG752" s="29"/>
      <c r="AH752" s="29"/>
      <c r="AI752" s="29"/>
    </row>
    <row r="753" spans="5:35">
      <c r="E753" s="36"/>
      <c r="F753" s="45"/>
      <c r="G753" s="45"/>
      <c r="H753" s="41"/>
      <c r="I753" s="41"/>
      <c r="J753" s="46"/>
      <c r="P753" s="405"/>
      <c r="Q753" s="405"/>
      <c r="R753" s="405"/>
      <c r="S753" s="31"/>
      <c r="T753" s="28"/>
      <c r="U753" s="28"/>
      <c r="AE753" s="29"/>
      <c r="AF753" s="29"/>
      <c r="AG753" s="29"/>
      <c r="AH753" s="29"/>
      <c r="AI753" s="29"/>
    </row>
    <row r="754" spans="5:35">
      <c r="E754" s="36"/>
      <c r="F754" s="45"/>
      <c r="G754" s="45"/>
      <c r="H754" s="41"/>
      <c r="I754" s="41"/>
      <c r="J754" s="46"/>
      <c r="P754" s="405"/>
      <c r="Q754" s="405"/>
      <c r="R754" s="405"/>
      <c r="T754" s="28"/>
      <c r="U754" s="28"/>
      <c r="AE754" s="29"/>
      <c r="AF754" s="29"/>
      <c r="AG754" s="29"/>
      <c r="AH754" s="29"/>
      <c r="AI754" s="29"/>
    </row>
    <row r="755" spans="5:35">
      <c r="E755" s="36"/>
      <c r="F755" s="36"/>
      <c r="G755" s="36"/>
      <c r="H755" s="37"/>
      <c r="I755" s="37"/>
      <c r="J755" s="36"/>
      <c r="P755" s="405"/>
      <c r="Q755" s="405"/>
      <c r="R755" s="405"/>
      <c r="T755" s="28"/>
      <c r="U755" s="28"/>
      <c r="AE755" s="29"/>
      <c r="AF755" s="29"/>
      <c r="AG755" s="29"/>
      <c r="AH755" s="29"/>
      <c r="AI755" s="29"/>
    </row>
    <row r="756" spans="5:35">
      <c r="E756" s="36"/>
      <c r="F756" s="36"/>
      <c r="G756" s="36"/>
      <c r="H756" s="37"/>
      <c r="I756" s="37"/>
      <c r="J756" s="36"/>
      <c r="P756" s="405"/>
      <c r="Q756" s="405"/>
      <c r="R756" s="405"/>
      <c r="S756" s="31"/>
      <c r="T756" s="28"/>
      <c r="U756" s="28"/>
      <c r="AE756" s="29"/>
      <c r="AF756" s="29"/>
      <c r="AG756" s="29"/>
      <c r="AH756" s="29"/>
      <c r="AI756" s="29"/>
    </row>
    <row r="757" spans="5:35">
      <c r="E757" s="36"/>
      <c r="F757" s="45"/>
      <c r="G757" s="45"/>
      <c r="H757" s="41"/>
      <c r="I757" s="41"/>
      <c r="J757" s="46"/>
      <c r="P757" s="405"/>
      <c r="Q757" s="405"/>
      <c r="R757" s="405"/>
      <c r="S757" s="31"/>
      <c r="T757" s="28"/>
      <c r="U757" s="28"/>
      <c r="AE757" s="29"/>
      <c r="AF757" s="29"/>
      <c r="AG757" s="29"/>
      <c r="AH757" s="29"/>
      <c r="AI757" s="29"/>
    </row>
    <row r="758" spans="5:35">
      <c r="E758" s="36"/>
      <c r="F758" s="45"/>
      <c r="G758" s="45"/>
      <c r="H758" s="41"/>
      <c r="I758" s="41"/>
      <c r="J758" s="46"/>
      <c r="P758" s="405"/>
      <c r="Q758" s="405"/>
      <c r="R758" s="405"/>
      <c r="S758" s="31"/>
      <c r="T758" s="28"/>
      <c r="U758" s="28"/>
      <c r="AE758" s="29"/>
      <c r="AF758" s="29"/>
      <c r="AG758" s="29"/>
      <c r="AH758" s="29"/>
      <c r="AI758" s="29"/>
    </row>
    <row r="759" spans="5:35">
      <c r="E759" s="36"/>
      <c r="F759" s="36"/>
      <c r="G759" s="36"/>
      <c r="H759" s="37"/>
      <c r="I759" s="37"/>
      <c r="J759" s="36"/>
      <c r="P759" s="405"/>
      <c r="Q759" s="405"/>
      <c r="R759" s="405"/>
      <c r="S759" s="31"/>
      <c r="T759" s="28"/>
      <c r="U759" s="28"/>
      <c r="AE759" s="29"/>
      <c r="AF759" s="29"/>
      <c r="AG759" s="29"/>
      <c r="AH759" s="29"/>
      <c r="AI759" s="29"/>
    </row>
    <row r="760" spans="5:35">
      <c r="E760" s="36"/>
      <c r="F760" s="45"/>
      <c r="G760" s="45"/>
      <c r="H760" s="41"/>
      <c r="I760" s="41"/>
      <c r="J760" s="46"/>
      <c r="P760" s="405"/>
      <c r="Q760" s="405"/>
      <c r="R760" s="405"/>
      <c r="T760" s="28"/>
      <c r="U760" s="28"/>
      <c r="AE760" s="29"/>
      <c r="AF760" s="29"/>
      <c r="AG760" s="29"/>
      <c r="AH760" s="29"/>
      <c r="AI760" s="29"/>
    </row>
    <row r="761" spans="5:35">
      <c r="E761" s="36"/>
      <c r="F761" s="45"/>
      <c r="G761" s="45"/>
      <c r="H761" s="41"/>
      <c r="I761" s="41"/>
      <c r="J761" s="46"/>
      <c r="P761" s="405"/>
      <c r="Q761" s="405"/>
      <c r="R761" s="405"/>
      <c r="S761" s="31"/>
      <c r="T761" s="28"/>
      <c r="U761" s="28"/>
      <c r="AE761" s="29"/>
      <c r="AF761" s="29"/>
      <c r="AG761" s="29"/>
      <c r="AH761" s="29"/>
      <c r="AI761" s="29"/>
    </row>
    <row r="762" spans="5:35">
      <c r="E762" s="36"/>
      <c r="F762" s="45"/>
      <c r="G762" s="45"/>
      <c r="H762" s="41"/>
      <c r="I762" s="41"/>
      <c r="J762" s="46"/>
      <c r="P762" s="405"/>
      <c r="Q762" s="405"/>
      <c r="R762" s="405"/>
      <c r="T762" s="28"/>
      <c r="U762" s="28"/>
      <c r="AE762" s="29"/>
      <c r="AF762" s="29"/>
      <c r="AG762" s="29"/>
      <c r="AH762" s="29"/>
      <c r="AI762" s="29"/>
    </row>
    <row r="763" spans="5:35">
      <c r="E763" s="36"/>
      <c r="F763" s="45"/>
      <c r="G763" s="45"/>
      <c r="H763" s="41"/>
      <c r="I763" s="41"/>
      <c r="J763" s="46"/>
      <c r="P763" s="405"/>
      <c r="Q763" s="405"/>
      <c r="R763" s="405"/>
      <c r="S763" s="31"/>
      <c r="T763" s="28"/>
      <c r="U763" s="28"/>
      <c r="AE763" s="29"/>
      <c r="AF763" s="29"/>
      <c r="AG763" s="29"/>
      <c r="AH763" s="29"/>
      <c r="AI763" s="29"/>
    </row>
    <row r="764" spans="5:35">
      <c r="E764" s="36"/>
      <c r="F764" s="45"/>
      <c r="G764" s="45"/>
      <c r="H764" s="41"/>
      <c r="I764" s="41"/>
      <c r="J764" s="46"/>
      <c r="P764" s="405"/>
      <c r="Q764" s="405"/>
      <c r="R764" s="405"/>
      <c r="T764" s="28"/>
      <c r="U764" s="28"/>
      <c r="AE764" s="29"/>
      <c r="AF764" s="29"/>
      <c r="AG764" s="29"/>
      <c r="AH764" s="29"/>
      <c r="AI764" s="29"/>
    </row>
    <row r="765" spans="5:35">
      <c r="E765" s="36"/>
      <c r="F765" s="45"/>
      <c r="G765" s="45"/>
      <c r="H765" s="41"/>
      <c r="I765" s="41"/>
      <c r="J765" s="46"/>
      <c r="P765" s="405"/>
      <c r="Q765" s="405"/>
      <c r="R765" s="405"/>
      <c r="T765" s="28"/>
      <c r="U765" s="28"/>
      <c r="AE765" s="29"/>
      <c r="AF765" s="29"/>
      <c r="AG765" s="29"/>
      <c r="AH765" s="29"/>
      <c r="AI765" s="29"/>
    </row>
    <row r="766" spans="5:35">
      <c r="E766" s="36"/>
      <c r="F766" s="36"/>
      <c r="G766" s="36"/>
      <c r="H766" s="37"/>
      <c r="I766" s="37"/>
      <c r="J766" s="36"/>
      <c r="P766" s="405"/>
      <c r="Q766" s="405"/>
      <c r="R766" s="405"/>
      <c r="S766" s="31"/>
      <c r="T766" s="28"/>
      <c r="U766" s="28"/>
      <c r="AE766" s="29"/>
      <c r="AF766" s="29"/>
      <c r="AG766" s="29"/>
      <c r="AH766" s="29"/>
      <c r="AI766" s="29"/>
    </row>
    <row r="767" spans="5:35">
      <c r="E767" s="36"/>
      <c r="F767" s="45"/>
      <c r="G767" s="45"/>
      <c r="H767" s="41"/>
      <c r="I767" s="41"/>
      <c r="J767" s="46"/>
      <c r="P767" s="405"/>
      <c r="Q767" s="405"/>
      <c r="R767" s="405"/>
      <c r="S767" s="31"/>
      <c r="T767" s="28"/>
      <c r="U767" s="28"/>
      <c r="AE767" s="29"/>
      <c r="AF767" s="29"/>
      <c r="AG767" s="29"/>
      <c r="AH767" s="29"/>
      <c r="AI767" s="29"/>
    </row>
    <row r="768" spans="5:35">
      <c r="E768" s="36"/>
      <c r="F768" s="45"/>
      <c r="G768" s="45"/>
      <c r="H768" s="41"/>
      <c r="I768" s="41"/>
      <c r="J768" s="46"/>
      <c r="P768" s="405"/>
      <c r="Q768" s="405"/>
      <c r="R768" s="405"/>
      <c r="T768" s="28"/>
      <c r="U768" s="28"/>
      <c r="AE768" s="29"/>
      <c r="AF768" s="29"/>
      <c r="AG768" s="29"/>
      <c r="AH768" s="29"/>
      <c r="AI768" s="29"/>
    </row>
    <row r="769" spans="5:35">
      <c r="E769" s="36"/>
      <c r="F769" s="36"/>
      <c r="G769" s="36"/>
      <c r="H769" s="37"/>
      <c r="I769" s="37"/>
      <c r="J769" s="36"/>
      <c r="P769" s="405"/>
      <c r="Q769" s="405"/>
      <c r="R769" s="405"/>
      <c r="S769" s="31"/>
      <c r="T769" s="28"/>
      <c r="U769" s="28"/>
      <c r="AE769" s="29"/>
      <c r="AF769" s="29"/>
      <c r="AG769" s="29"/>
      <c r="AH769" s="29"/>
      <c r="AI769" s="29"/>
    </row>
    <row r="770" spans="5:35">
      <c r="E770" s="36"/>
      <c r="F770" s="36"/>
      <c r="G770" s="36"/>
      <c r="H770" s="37"/>
      <c r="I770" s="37"/>
      <c r="J770" s="36"/>
      <c r="P770" s="405"/>
      <c r="Q770" s="405"/>
      <c r="R770" s="405"/>
      <c r="T770" s="28"/>
      <c r="U770" s="28"/>
      <c r="AE770" s="29"/>
      <c r="AF770" s="29"/>
      <c r="AG770" s="29"/>
      <c r="AH770" s="29"/>
      <c r="AI770" s="29"/>
    </row>
    <row r="771" spans="5:35">
      <c r="E771" s="36"/>
      <c r="F771" s="36"/>
      <c r="G771" s="36"/>
      <c r="H771" s="37"/>
      <c r="I771" s="37"/>
      <c r="J771" s="36"/>
      <c r="P771" s="405"/>
      <c r="Q771" s="405"/>
      <c r="R771" s="405"/>
      <c r="S771" s="31"/>
      <c r="T771" s="28"/>
      <c r="U771" s="28"/>
      <c r="AE771" s="29"/>
      <c r="AF771" s="29"/>
      <c r="AG771" s="29"/>
      <c r="AH771" s="29"/>
      <c r="AI771" s="29"/>
    </row>
    <row r="772" spans="5:35">
      <c r="E772" s="45"/>
      <c r="F772" s="36"/>
      <c r="G772" s="45"/>
      <c r="H772" s="41"/>
      <c r="I772" s="41"/>
      <c r="J772" s="36"/>
      <c r="P772" s="405"/>
      <c r="Q772" s="405"/>
      <c r="R772" s="405"/>
      <c r="T772" s="28"/>
      <c r="U772" s="28"/>
      <c r="AE772" s="29"/>
      <c r="AF772" s="29"/>
      <c r="AG772" s="29"/>
      <c r="AH772" s="29"/>
      <c r="AI772" s="29"/>
    </row>
    <row r="773" spans="5:35">
      <c r="E773" s="45"/>
      <c r="F773" s="36"/>
      <c r="G773" s="45"/>
      <c r="H773" s="41"/>
      <c r="I773" s="41"/>
      <c r="J773" s="36"/>
      <c r="P773" s="405"/>
      <c r="Q773" s="405"/>
      <c r="R773" s="405"/>
      <c r="S773" s="31"/>
      <c r="T773" s="28"/>
      <c r="U773" s="28"/>
      <c r="AE773" s="29"/>
      <c r="AF773" s="29"/>
      <c r="AG773" s="29"/>
      <c r="AH773" s="29"/>
      <c r="AI773" s="29"/>
    </row>
    <row r="774" spans="5:35">
      <c r="E774" s="36"/>
      <c r="F774" s="36"/>
      <c r="G774" s="36"/>
      <c r="H774" s="37"/>
      <c r="I774" s="37"/>
      <c r="J774" s="36"/>
      <c r="AE774" s="29"/>
      <c r="AF774" s="29"/>
      <c r="AG774" s="29"/>
      <c r="AH774" s="29"/>
      <c r="AI774" s="29"/>
    </row>
    <row r="775" spans="5:35">
      <c r="AE775" s="29"/>
      <c r="AF775" s="29"/>
      <c r="AG775" s="29"/>
      <c r="AH775" s="29"/>
      <c r="AI775" s="29"/>
    </row>
    <row r="776" spans="5:35">
      <c r="AE776" s="29"/>
      <c r="AF776" s="29"/>
      <c r="AG776" s="29"/>
      <c r="AH776" s="29"/>
      <c r="AI776" s="29"/>
    </row>
    <row r="777" spans="5:35">
      <c r="F777" s="31"/>
      <c r="K777" s="406"/>
      <c r="M777" s="407"/>
      <c r="N777" s="407"/>
      <c r="O777" s="407"/>
      <c r="P777" s="407"/>
      <c r="Q777" s="407"/>
      <c r="AE777" s="29"/>
      <c r="AF777" s="29"/>
      <c r="AG777" s="29"/>
      <c r="AH777" s="29"/>
      <c r="AI777" s="29"/>
    </row>
    <row r="778" spans="5:35">
      <c r="F778" s="31"/>
      <c r="K778" s="406"/>
      <c r="M778" s="407"/>
      <c r="N778" s="407"/>
      <c r="O778" s="407"/>
      <c r="P778" s="407"/>
      <c r="Q778" s="407"/>
      <c r="AE778" s="29"/>
      <c r="AF778" s="29"/>
      <c r="AG778" s="29"/>
      <c r="AH778" s="29"/>
      <c r="AI778" s="29"/>
    </row>
    <row r="779" spans="5:35">
      <c r="F779" s="31"/>
      <c r="K779" s="406"/>
      <c r="M779" s="407"/>
      <c r="N779" s="407"/>
      <c r="O779" s="407"/>
      <c r="P779" s="407"/>
      <c r="Q779" s="407"/>
      <c r="S779" s="31"/>
      <c r="AE779" s="29"/>
      <c r="AF779" s="29"/>
      <c r="AG779" s="29"/>
      <c r="AH779" s="29"/>
      <c r="AI779" s="29"/>
    </row>
    <row r="780" spans="5:35">
      <c r="F780" s="31"/>
      <c r="K780" s="406"/>
      <c r="M780" s="407"/>
      <c r="N780" s="407"/>
      <c r="O780" s="407"/>
      <c r="P780" s="407"/>
      <c r="Q780" s="407"/>
      <c r="AE780" s="29"/>
      <c r="AF780" s="29"/>
      <c r="AG780" s="29"/>
      <c r="AH780" s="29"/>
      <c r="AI780" s="29"/>
    </row>
    <row r="781" spans="5:35">
      <c r="F781" s="31"/>
      <c r="K781" s="406"/>
      <c r="M781" s="407"/>
      <c r="N781" s="407"/>
      <c r="O781" s="407"/>
      <c r="P781" s="407"/>
      <c r="Q781" s="407"/>
      <c r="AE781" s="29"/>
      <c r="AF781" s="29"/>
      <c r="AG781" s="29"/>
      <c r="AH781" s="29"/>
      <c r="AI781" s="29"/>
    </row>
    <row r="782" spans="5:35">
      <c r="F782" s="31"/>
      <c r="K782" s="406"/>
      <c r="M782" s="407"/>
      <c r="N782" s="407"/>
      <c r="O782" s="407"/>
      <c r="P782" s="407"/>
      <c r="Q782" s="407"/>
      <c r="AE782" s="29"/>
      <c r="AF782" s="29"/>
      <c r="AG782" s="29"/>
      <c r="AH782" s="29"/>
      <c r="AI782" s="29"/>
    </row>
    <row r="783" spans="5:35">
      <c r="F783" s="31"/>
      <c r="K783" s="406"/>
      <c r="M783" s="407"/>
      <c r="N783" s="407"/>
      <c r="O783" s="407"/>
      <c r="P783" s="407"/>
      <c r="Q783" s="407"/>
      <c r="AE783" s="29"/>
      <c r="AF783" s="29"/>
      <c r="AG783" s="29"/>
      <c r="AH783" s="29"/>
      <c r="AI783" s="29"/>
    </row>
    <row r="784" spans="5:35">
      <c r="F784" s="31"/>
      <c r="K784" s="406"/>
      <c r="M784" s="407"/>
      <c r="N784" s="407"/>
      <c r="O784" s="407"/>
      <c r="P784" s="407"/>
      <c r="Q784" s="407"/>
      <c r="S784" s="31"/>
      <c r="AE784" s="29"/>
      <c r="AF784" s="29"/>
      <c r="AG784" s="29"/>
      <c r="AH784" s="29"/>
      <c r="AI784" s="29"/>
    </row>
    <row r="785" spans="6:35">
      <c r="F785" s="31"/>
      <c r="K785" s="406"/>
      <c r="M785" s="407"/>
      <c r="N785" s="407"/>
      <c r="O785" s="407"/>
      <c r="P785" s="407"/>
      <c r="Q785" s="407"/>
      <c r="AE785" s="29"/>
      <c r="AF785" s="29"/>
      <c r="AG785" s="29"/>
      <c r="AH785" s="29"/>
      <c r="AI785" s="29"/>
    </row>
    <row r="786" spans="6:35">
      <c r="F786" s="31"/>
      <c r="K786" s="406"/>
      <c r="M786" s="407"/>
      <c r="N786" s="407"/>
      <c r="O786" s="407"/>
      <c r="P786" s="407"/>
      <c r="Q786" s="407"/>
      <c r="AE786" s="29"/>
      <c r="AF786" s="29"/>
      <c r="AG786" s="29"/>
      <c r="AH786" s="29"/>
      <c r="AI786" s="29"/>
    </row>
    <row r="787" spans="6:35">
      <c r="F787" s="31"/>
      <c r="K787" s="406"/>
      <c r="M787" s="407"/>
      <c r="N787" s="407"/>
      <c r="O787" s="407"/>
      <c r="P787" s="407"/>
      <c r="Q787" s="407"/>
      <c r="AE787" s="29"/>
      <c r="AF787" s="29"/>
      <c r="AG787" s="29"/>
      <c r="AH787" s="29"/>
      <c r="AI787" s="29"/>
    </row>
    <row r="788" spans="6:35">
      <c r="F788" s="31"/>
      <c r="K788" s="406"/>
      <c r="M788" s="407"/>
      <c r="N788" s="407"/>
      <c r="O788" s="407"/>
      <c r="P788" s="407"/>
      <c r="Q788" s="407"/>
      <c r="AE788" s="29"/>
      <c r="AF788" s="29"/>
      <c r="AG788" s="29"/>
      <c r="AH788" s="29"/>
      <c r="AI788" s="29"/>
    </row>
    <row r="789" spans="6:35">
      <c r="F789" s="31"/>
      <c r="K789" s="406"/>
      <c r="M789" s="407"/>
      <c r="N789" s="407"/>
      <c r="O789" s="407"/>
      <c r="P789" s="407"/>
      <c r="Q789" s="407"/>
      <c r="S789" s="31"/>
      <c r="AE789" s="29"/>
      <c r="AF789" s="29"/>
      <c r="AG789" s="29"/>
      <c r="AH789" s="29"/>
      <c r="AI789" s="29"/>
    </row>
    <row r="790" spans="6:35">
      <c r="F790" s="31"/>
      <c r="K790" s="406"/>
      <c r="M790" s="407"/>
      <c r="N790" s="407"/>
      <c r="O790" s="407"/>
      <c r="P790" s="407"/>
      <c r="Q790" s="407"/>
      <c r="AE790" s="29"/>
      <c r="AF790" s="29"/>
      <c r="AG790" s="29"/>
      <c r="AH790" s="29"/>
      <c r="AI790" s="29"/>
    </row>
    <row r="791" spans="6:35">
      <c r="F791" s="31"/>
      <c r="K791" s="406"/>
      <c r="M791" s="407"/>
      <c r="N791" s="407"/>
      <c r="O791" s="407"/>
      <c r="P791" s="407"/>
      <c r="Q791" s="407"/>
      <c r="AE791" s="29"/>
      <c r="AF791" s="29"/>
      <c r="AG791" s="29"/>
      <c r="AH791" s="29"/>
      <c r="AI791" s="29"/>
    </row>
    <row r="792" spans="6:35">
      <c r="F792" s="31"/>
      <c r="K792" s="406"/>
      <c r="M792" s="407"/>
      <c r="N792" s="407"/>
      <c r="O792" s="407"/>
      <c r="P792" s="407"/>
      <c r="Q792" s="407"/>
      <c r="AE792" s="29"/>
      <c r="AF792" s="29"/>
      <c r="AG792" s="29"/>
      <c r="AH792" s="29"/>
      <c r="AI792" s="29"/>
    </row>
    <row r="793" spans="6:35">
      <c r="F793" s="31"/>
      <c r="K793" s="406"/>
      <c r="M793" s="407"/>
      <c r="N793" s="407"/>
      <c r="O793" s="407"/>
      <c r="P793" s="407"/>
      <c r="Q793" s="407"/>
      <c r="AE793" s="29"/>
      <c r="AF793" s="29"/>
      <c r="AG793" s="29"/>
      <c r="AH793" s="29"/>
      <c r="AI793" s="29"/>
    </row>
    <row r="794" spans="6:35">
      <c r="F794" s="31"/>
      <c r="K794" s="406"/>
      <c r="M794" s="407"/>
      <c r="N794" s="407"/>
      <c r="O794" s="407"/>
      <c r="P794" s="407"/>
      <c r="Q794" s="407"/>
      <c r="S794" s="31"/>
      <c r="AE794" s="29"/>
      <c r="AF794" s="29"/>
      <c r="AG794" s="29"/>
      <c r="AH794" s="29"/>
      <c r="AI794" s="29"/>
    </row>
    <row r="795" spans="6:35">
      <c r="F795" s="31"/>
      <c r="K795" s="406"/>
      <c r="M795" s="407"/>
      <c r="N795" s="407"/>
      <c r="O795" s="407"/>
      <c r="P795" s="407"/>
      <c r="Q795" s="407"/>
      <c r="AE795" s="29"/>
      <c r="AF795" s="29"/>
      <c r="AG795" s="29"/>
      <c r="AH795" s="29"/>
      <c r="AI795" s="29"/>
    </row>
    <row r="796" spans="6:35">
      <c r="F796" s="31"/>
      <c r="K796" s="406"/>
      <c r="M796" s="407"/>
      <c r="N796" s="407"/>
      <c r="O796" s="407"/>
      <c r="P796" s="407"/>
      <c r="Q796" s="407"/>
      <c r="AE796" s="29"/>
      <c r="AF796" s="29"/>
      <c r="AG796" s="29"/>
      <c r="AH796" s="29"/>
      <c r="AI796" s="29"/>
    </row>
    <row r="797" spans="6:35">
      <c r="F797" s="31"/>
      <c r="K797" s="406"/>
      <c r="M797" s="407"/>
      <c r="N797" s="407"/>
      <c r="O797" s="407"/>
      <c r="P797" s="407"/>
      <c r="Q797" s="407"/>
      <c r="AE797" s="29"/>
      <c r="AF797" s="29"/>
      <c r="AG797" s="29"/>
      <c r="AH797" s="29"/>
      <c r="AI797" s="29"/>
    </row>
    <row r="798" spans="6:35">
      <c r="F798" s="31"/>
      <c r="K798" s="406"/>
      <c r="M798" s="407"/>
      <c r="N798" s="407"/>
      <c r="O798" s="407"/>
      <c r="P798" s="407"/>
      <c r="Q798" s="407"/>
      <c r="AE798" s="29"/>
      <c r="AF798" s="29"/>
      <c r="AG798" s="29"/>
      <c r="AH798" s="29"/>
      <c r="AI798" s="29"/>
    </row>
    <row r="799" spans="6:35">
      <c r="F799" s="31"/>
      <c r="K799" s="406"/>
      <c r="M799" s="407"/>
      <c r="N799" s="407"/>
      <c r="O799" s="407"/>
      <c r="P799" s="407"/>
      <c r="Q799" s="407"/>
      <c r="S799" s="31"/>
      <c r="AE799" s="29"/>
      <c r="AF799" s="29"/>
      <c r="AG799" s="29"/>
      <c r="AH799" s="29"/>
      <c r="AI799" s="29"/>
    </row>
    <row r="800" spans="6:35">
      <c r="F800" s="31"/>
      <c r="K800" s="406"/>
      <c r="M800" s="407"/>
      <c r="N800" s="407"/>
      <c r="O800" s="407"/>
      <c r="P800" s="407"/>
      <c r="Q800" s="407"/>
      <c r="AE800" s="29"/>
      <c r="AF800" s="29"/>
      <c r="AG800" s="29"/>
      <c r="AH800" s="29"/>
      <c r="AI800" s="29"/>
    </row>
    <row r="801" spans="6:35">
      <c r="F801" s="31"/>
      <c r="K801" s="406"/>
      <c r="M801" s="407"/>
      <c r="N801" s="407"/>
      <c r="O801" s="407"/>
      <c r="P801" s="407"/>
      <c r="Q801" s="407"/>
      <c r="S801" s="31"/>
      <c r="AE801" s="29"/>
      <c r="AF801" s="29"/>
      <c r="AG801" s="29"/>
      <c r="AH801" s="29"/>
      <c r="AI801" s="29"/>
    </row>
    <row r="802" spans="6:35">
      <c r="F802" s="31"/>
      <c r="K802" s="406"/>
      <c r="M802" s="407"/>
      <c r="N802" s="407"/>
      <c r="O802" s="407"/>
      <c r="P802" s="407"/>
      <c r="Q802" s="407"/>
      <c r="S802" s="31"/>
      <c r="AE802" s="29"/>
      <c r="AF802" s="29"/>
      <c r="AG802" s="29"/>
      <c r="AH802" s="29"/>
      <c r="AI802" s="29"/>
    </row>
    <row r="803" spans="6:35">
      <c r="F803" s="31"/>
      <c r="K803" s="406"/>
      <c r="M803" s="407"/>
      <c r="N803" s="407"/>
      <c r="O803" s="407"/>
      <c r="P803" s="407"/>
      <c r="Q803" s="407"/>
      <c r="AE803" s="29"/>
      <c r="AF803" s="29"/>
      <c r="AG803" s="29"/>
      <c r="AH803" s="29"/>
      <c r="AI803" s="29"/>
    </row>
    <row r="804" spans="6:35">
      <c r="F804" s="31"/>
      <c r="K804" s="406"/>
      <c r="M804" s="407"/>
      <c r="N804" s="407"/>
      <c r="O804" s="407"/>
      <c r="P804" s="407"/>
      <c r="Q804" s="407"/>
      <c r="S804" s="31"/>
      <c r="AE804" s="29"/>
      <c r="AF804" s="29"/>
      <c r="AG804" s="29"/>
      <c r="AH804" s="29"/>
      <c r="AI804" s="29"/>
    </row>
    <row r="805" spans="6:35">
      <c r="F805" s="31"/>
      <c r="K805" s="406"/>
      <c r="M805" s="407"/>
      <c r="N805" s="407"/>
      <c r="O805" s="407"/>
      <c r="P805" s="407"/>
      <c r="Q805" s="407"/>
      <c r="R805" s="405"/>
      <c r="T805" s="28"/>
      <c r="AE805" s="29"/>
      <c r="AF805" s="29"/>
      <c r="AG805" s="29"/>
      <c r="AH805" s="29"/>
      <c r="AI805" s="29"/>
    </row>
    <row r="806" spans="6:35">
      <c r="F806" s="31"/>
      <c r="K806" s="406"/>
      <c r="M806" s="407"/>
      <c r="N806" s="407"/>
      <c r="O806" s="407"/>
      <c r="P806" s="407"/>
      <c r="Q806" s="407"/>
      <c r="R806" s="405"/>
      <c r="T806" s="28"/>
      <c r="AE806" s="29"/>
      <c r="AF806" s="29"/>
      <c r="AG806" s="29"/>
      <c r="AH806" s="29"/>
      <c r="AI806" s="29"/>
    </row>
    <row r="807" spans="6:35">
      <c r="F807" s="31"/>
      <c r="K807" s="406"/>
      <c r="M807" s="407"/>
      <c r="N807" s="407"/>
      <c r="O807" s="407"/>
      <c r="P807" s="407"/>
      <c r="Q807" s="407"/>
      <c r="R807" s="405"/>
      <c r="T807" s="28"/>
      <c r="AE807" s="29"/>
      <c r="AF807" s="29"/>
      <c r="AG807" s="29"/>
      <c r="AH807" s="29"/>
      <c r="AI807" s="29"/>
    </row>
    <row r="808" spans="6:35">
      <c r="F808" s="31"/>
      <c r="K808" s="406"/>
      <c r="M808" s="407"/>
      <c r="N808" s="407"/>
      <c r="O808" s="407"/>
      <c r="P808" s="407"/>
      <c r="Q808" s="407"/>
      <c r="R808" s="405"/>
      <c r="T808" s="28"/>
      <c r="AE808" s="29"/>
      <c r="AF808" s="29"/>
      <c r="AG808" s="29"/>
      <c r="AH808" s="29"/>
      <c r="AI808" s="29"/>
    </row>
    <row r="809" spans="6:35">
      <c r="F809" s="31"/>
      <c r="K809" s="406"/>
      <c r="M809" s="407"/>
      <c r="N809" s="407"/>
      <c r="O809" s="407"/>
      <c r="P809" s="407"/>
      <c r="Q809" s="407"/>
      <c r="R809" s="405"/>
      <c r="S809" s="31"/>
      <c r="T809" s="28"/>
      <c r="AE809" s="29"/>
      <c r="AF809" s="29"/>
      <c r="AG809" s="29"/>
      <c r="AH809" s="29"/>
      <c r="AI809" s="29"/>
    </row>
    <row r="810" spans="6:35">
      <c r="F810" s="31"/>
      <c r="K810" s="406"/>
      <c r="M810" s="407"/>
      <c r="N810" s="407"/>
      <c r="O810" s="407"/>
      <c r="P810" s="407"/>
      <c r="Q810" s="407"/>
      <c r="R810" s="405"/>
      <c r="S810" s="42"/>
      <c r="T810" s="28"/>
      <c r="AE810" s="29"/>
      <c r="AF810" s="29"/>
      <c r="AG810" s="29"/>
      <c r="AH810" s="29"/>
      <c r="AI810" s="29"/>
    </row>
    <row r="811" spans="6:35">
      <c r="F811" s="31"/>
      <c r="K811" s="406"/>
      <c r="M811" s="407"/>
      <c r="N811" s="407"/>
      <c r="O811" s="407"/>
      <c r="P811" s="407"/>
      <c r="Q811" s="407"/>
      <c r="R811" s="405"/>
      <c r="T811" s="28"/>
      <c r="AE811" s="29"/>
      <c r="AF811" s="29"/>
      <c r="AG811" s="29"/>
      <c r="AH811" s="29"/>
      <c r="AI811" s="29"/>
    </row>
    <row r="812" spans="6:35">
      <c r="F812" s="31"/>
      <c r="K812" s="406"/>
      <c r="M812" s="407"/>
      <c r="N812" s="407"/>
      <c r="O812" s="407"/>
      <c r="P812" s="407"/>
      <c r="Q812" s="407"/>
      <c r="R812" s="405"/>
      <c r="S812" s="31"/>
      <c r="T812" s="28"/>
      <c r="AE812" s="29"/>
      <c r="AF812" s="29"/>
      <c r="AG812" s="29"/>
      <c r="AH812" s="29"/>
      <c r="AI812" s="29"/>
    </row>
    <row r="813" spans="6:35">
      <c r="F813" s="31"/>
      <c r="K813" s="406"/>
      <c r="M813" s="407"/>
      <c r="N813" s="407"/>
      <c r="O813" s="407"/>
      <c r="P813" s="407"/>
      <c r="Q813" s="407"/>
      <c r="R813" s="405"/>
      <c r="T813" s="28"/>
      <c r="AE813" s="29"/>
      <c r="AF813" s="29"/>
      <c r="AG813" s="29"/>
      <c r="AH813" s="29"/>
      <c r="AI813" s="29"/>
    </row>
    <row r="814" spans="6:35">
      <c r="F814" s="31"/>
      <c r="K814" s="406"/>
      <c r="M814" s="407"/>
      <c r="N814" s="407"/>
      <c r="O814" s="407"/>
      <c r="P814" s="407"/>
      <c r="Q814" s="407"/>
      <c r="R814" s="405"/>
      <c r="S814" s="31"/>
      <c r="T814" s="28"/>
      <c r="AE814" s="29"/>
      <c r="AF814" s="29"/>
      <c r="AG814" s="29"/>
      <c r="AH814" s="29"/>
      <c r="AI814" s="29"/>
    </row>
    <row r="815" spans="6:35">
      <c r="F815" s="31"/>
      <c r="K815" s="406"/>
      <c r="M815" s="407"/>
      <c r="N815" s="407"/>
      <c r="O815" s="407"/>
      <c r="P815" s="407"/>
      <c r="Q815" s="407"/>
      <c r="R815" s="405"/>
      <c r="T815" s="28"/>
      <c r="AE815" s="29"/>
      <c r="AF815" s="29"/>
      <c r="AG815" s="29"/>
      <c r="AH815" s="29"/>
      <c r="AI815" s="29"/>
    </row>
    <row r="816" spans="6:35">
      <c r="F816" s="31"/>
      <c r="K816" s="406"/>
      <c r="M816" s="407"/>
      <c r="N816" s="407"/>
      <c r="O816" s="407"/>
      <c r="P816" s="407"/>
      <c r="Q816" s="407"/>
      <c r="T816" s="28"/>
      <c r="AE816" s="29"/>
      <c r="AF816" s="29"/>
      <c r="AG816" s="29"/>
      <c r="AH816" s="29"/>
      <c r="AI816" s="29"/>
    </row>
    <row r="817" spans="6:35">
      <c r="F817" s="31"/>
      <c r="K817" s="406"/>
      <c r="M817" s="407"/>
      <c r="N817" s="407"/>
      <c r="O817" s="407"/>
      <c r="P817" s="407"/>
      <c r="Q817" s="407"/>
      <c r="T817" s="28"/>
      <c r="AE817" s="29"/>
      <c r="AF817" s="29"/>
      <c r="AG817" s="29"/>
      <c r="AH817" s="29"/>
      <c r="AI817" s="29"/>
    </row>
    <row r="818" spans="6:35">
      <c r="F818" s="31"/>
      <c r="K818" s="406"/>
      <c r="M818" s="407"/>
      <c r="N818" s="407"/>
      <c r="O818" s="407"/>
      <c r="P818" s="407"/>
      <c r="Q818" s="407"/>
      <c r="T818" s="28"/>
      <c r="AE818" s="29"/>
      <c r="AF818" s="29"/>
      <c r="AG818" s="29"/>
      <c r="AH818" s="29"/>
      <c r="AI818" s="29"/>
    </row>
    <row r="819" spans="6:35">
      <c r="F819" s="31"/>
      <c r="K819" s="406"/>
      <c r="M819" s="407"/>
      <c r="N819" s="407"/>
      <c r="O819" s="407"/>
      <c r="P819" s="407"/>
      <c r="Q819" s="407"/>
      <c r="S819" s="31"/>
      <c r="T819" s="28"/>
      <c r="AE819" s="29"/>
      <c r="AF819" s="29"/>
      <c r="AG819" s="29"/>
      <c r="AH819" s="29"/>
      <c r="AI819" s="29"/>
    </row>
    <row r="820" spans="6:35">
      <c r="F820" s="31"/>
      <c r="K820" s="406"/>
      <c r="M820" s="407"/>
      <c r="N820" s="407"/>
      <c r="O820" s="407"/>
      <c r="P820" s="407"/>
      <c r="Q820" s="407"/>
      <c r="T820" s="28"/>
      <c r="AE820" s="29"/>
      <c r="AF820" s="29"/>
      <c r="AG820" s="29"/>
      <c r="AH820" s="29"/>
      <c r="AI820" s="29"/>
    </row>
    <row r="821" spans="6:35">
      <c r="F821" s="31"/>
      <c r="K821" s="406"/>
      <c r="M821" s="407"/>
      <c r="N821" s="407"/>
      <c r="O821" s="407"/>
      <c r="P821" s="407"/>
      <c r="Q821" s="407"/>
      <c r="S821" s="31"/>
      <c r="T821" s="28"/>
      <c r="AE821" s="29"/>
      <c r="AF821" s="29"/>
      <c r="AG821" s="29"/>
      <c r="AH821" s="29"/>
      <c r="AI821" s="29"/>
    </row>
    <row r="822" spans="6:35">
      <c r="F822" s="31"/>
      <c r="K822" s="406"/>
      <c r="M822" s="407"/>
      <c r="N822" s="407"/>
      <c r="O822" s="407"/>
      <c r="P822" s="407"/>
      <c r="Q822" s="407"/>
      <c r="T822" s="28"/>
      <c r="AE822" s="29"/>
      <c r="AF822" s="29"/>
      <c r="AG822" s="29"/>
      <c r="AH822" s="29"/>
      <c r="AI822" s="29"/>
    </row>
    <row r="823" spans="6:35">
      <c r="F823" s="31"/>
      <c r="K823" s="406"/>
      <c r="M823" s="407"/>
      <c r="N823" s="407"/>
      <c r="O823" s="407"/>
      <c r="P823" s="407"/>
      <c r="Q823" s="407"/>
      <c r="T823" s="28"/>
      <c r="AE823" s="29"/>
      <c r="AF823" s="29"/>
      <c r="AG823" s="29"/>
      <c r="AH823" s="29"/>
      <c r="AI823" s="29"/>
    </row>
    <row r="824" spans="6:35">
      <c r="F824" s="31"/>
      <c r="K824" s="406"/>
      <c r="M824" s="407"/>
      <c r="N824" s="407"/>
      <c r="O824" s="407"/>
      <c r="P824" s="407"/>
      <c r="Q824" s="407"/>
      <c r="S824" s="31"/>
      <c r="T824" s="28"/>
      <c r="AE824" s="29"/>
      <c r="AF824" s="29"/>
      <c r="AG824" s="29"/>
      <c r="AH824" s="29"/>
      <c r="AI824" s="29"/>
    </row>
    <row r="825" spans="6:35">
      <c r="F825" s="31"/>
      <c r="K825" s="406"/>
      <c r="M825" s="407"/>
      <c r="N825" s="407"/>
      <c r="O825" s="407"/>
      <c r="P825" s="407"/>
      <c r="Q825" s="407"/>
      <c r="S825" s="31"/>
      <c r="T825" s="28"/>
      <c r="AE825" s="29"/>
      <c r="AF825" s="29"/>
      <c r="AG825" s="29"/>
      <c r="AH825" s="29"/>
      <c r="AI825" s="29"/>
    </row>
    <row r="826" spans="6:35">
      <c r="F826" s="31"/>
      <c r="K826" s="406"/>
      <c r="M826" s="407"/>
      <c r="N826" s="407"/>
      <c r="O826" s="407"/>
      <c r="P826" s="407"/>
      <c r="Q826" s="407"/>
      <c r="T826" s="28"/>
      <c r="AE826" s="29"/>
      <c r="AF826" s="29"/>
      <c r="AG826" s="29"/>
      <c r="AH826" s="29"/>
      <c r="AI826" s="29"/>
    </row>
    <row r="827" spans="6:35">
      <c r="F827" s="31"/>
      <c r="K827" s="406"/>
      <c r="M827" s="407"/>
      <c r="N827" s="407"/>
      <c r="O827" s="407"/>
      <c r="P827" s="407"/>
      <c r="Q827" s="407"/>
      <c r="T827" s="28"/>
      <c r="AE827" s="29"/>
      <c r="AF827" s="29"/>
      <c r="AG827" s="29"/>
      <c r="AH827" s="29"/>
      <c r="AI827" s="29"/>
    </row>
    <row r="828" spans="6:35">
      <c r="F828" s="31"/>
      <c r="K828" s="406"/>
      <c r="M828" s="407"/>
      <c r="N828" s="407"/>
      <c r="O828" s="407"/>
      <c r="P828" s="407"/>
      <c r="Q828" s="407"/>
      <c r="T828" s="28"/>
      <c r="AE828" s="29"/>
      <c r="AF828" s="29"/>
      <c r="AG828" s="29"/>
      <c r="AH828" s="29"/>
      <c r="AI828" s="29"/>
    </row>
    <row r="829" spans="6:35">
      <c r="F829" s="31"/>
      <c r="K829" s="406"/>
      <c r="M829" s="407"/>
      <c r="N829" s="407"/>
      <c r="O829" s="407"/>
      <c r="P829" s="407"/>
      <c r="Q829" s="407"/>
      <c r="S829" s="31"/>
      <c r="T829" s="28"/>
      <c r="AE829" s="29"/>
      <c r="AF829" s="29"/>
      <c r="AG829" s="29"/>
      <c r="AH829" s="29"/>
      <c r="AI829" s="29"/>
    </row>
    <row r="830" spans="6:35">
      <c r="F830" s="31"/>
      <c r="K830" s="406"/>
      <c r="M830" s="407"/>
      <c r="N830" s="407"/>
      <c r="O830" s="407"/>
      <c r="P830" s="407"/>
      <c r="Q830" s="407"/>
      <c r="T830" s="28"/>
      <c r="AE830" s="29"/>
      <c r="AF830" s="29"/>
      <c r="AG830" s="29"/>
      <c r="AH830" s="29"/>
      <c r="AI830" s="29"/>
    </row>
    <row r="831" spans="6:35">
      <c r="F831" s="31"/>
      <c r="K831" s="406"/>
      <c r="M831" s="407"/>
      <c r="N831" s="407"/>
      <c r="O831" s="407"/>
      <c r="P831" s="407"/>
      <c r="Q831" s="407"/>
      <c r="S831" s="31"/>
      <c r="T831" s="28"/>
      <c r="AE831" s="29"/>
      <c r="AF831" s="29"/>
      <c r="AG831" s="29"/>
      <c r="AH831" s="29"/>
      <c r="AI831" s="29"/>
    </row>
    <row r="832" spans="6:35">
      <c r="F832" s="31"/>
      <c r="K832" s="406"/>
      <c r="M832" s="407"/>
      <c r="N832" s="407"/>
      <c r="O832" s="407"/>
      <c r="P832" s="407"/>
      <c r="Q832" s="407"/>
      <c r="T832" s="28"/>
      <c r="AE832" s="29"/>
      <c r="AF832" s="29"/>
      <c r="AG832" s="29"/>
      <c r="AH832" s="29"/>
      <c r="AI832" s="29"/>
    </row>
    <row r="833" spans="6:35">
      <c r="F833" s="31"/>
      <c r="K833" s="406"/>
      <c r="M833" s="407"/>
      <c r="N833" s="407"/>
      <c r="O833" s="407"/>
      <c r="P833" s="407"/>
      <c r="Q833" s="407"/>
      <c r="T833" s="28"/>
      <c r="AE833" s="29"/>
      <c r="AF833" s="29"/>
      <c r="AG833" s="29"/>
      <c r="AH833" s="29"/>
      <c r="AI833" s="29"/>
    </row>
    <row r="834" spans="6:35">
      <c r="F834" s="31"/>
      <c r="K834" s="406"/>
      <c r="M834" s="407"/>
      <c r="N834" s="407"/>
      <c r="O834" s="407"/>
      <c r="P834" s="407"/>
      <c r="Q834" s="407"/>
      <c r="S834" s="31"/>
      <c r="T834" s="28"/>
      <c r="AE834" s="29"/>
      <c r="AF834" s="29"/>
      <c r="AG834" s="29"/>
      <c r="AH834" s="29"/>
      <c r="AI834" s="29"/>
    </row>
    <row r="835" spans="6:35">
      <c r="F835" s="31"/>
      <c r="K835" s="406"/>
      <c r="M835" s="407"/>
      <c r="N835" s="407"/>
      <c r="O835" s="407"/>
      <c r="P835" s="407"/>
      <c r="Q835" s="407"/>
      <c r="T835" s="28"/>
      <c r="AE835" s="29"/>
      <c r="AF835" s="29"/>
      <c r="AG835" s="29"/>
      <c r="AH835" s="29"/>
      <c r="AI835" s="29"/>
    </row>
    <row r="836" spans="6:35">
      <c r="F836" s="31"/>
      <c r="K836" s="406"/>
      <c r="M836" s="407"/>
      <c r="N836" s="407"/>
      <c r="O836" s="407"/>
      <c r="P836" s="407"/>
      <c r="Q836" s="407"/>
      <c r="S836" s="31"/>
      <c r="T836" s="28"/>
      <c r="AE836" s="29"/>
      <c r="AF836" s="29"/>
      <c r="AG836" s="29"/>
      <c r="AH836" s="29"/>
      <c r="AI836" s="29"/>
    </row>
    <row r="837" spans="6:35">
      <c r="F837" s="31"/>
      <c r="K837" s="406"/>
      <c r="M837" s="407"/>
      <c r="N837" s="407"/>
      <c r="O837" s="407"/>
      <c r="P837" s="407"/>
      <c r="Q837" s="407"/>
      <c r="T837" s="28"/>
      <c r="AE837" s="29"/>
      <c r="AF837" s="29"/>
      <c r="AG837" s="29"/>
      <c r="AH837" s="29"/>
      <c r="AI837" s="29"/>
    </row>
    <row r="838" spans="6:35">
      <c r="F838" s="31"/>
      <c r="K838" s="406"/>
      <c r="M838" s="407"/>
      <c r="N838" s="407"/>
      <c r="O838" s="407"/>
      <c r="P838" s="407"/>
      <c r="Q838" s="407"/>
      <c r="T838" s="28"/>
      <c r="AE838" s="29"/>
      <c r="AF838" s="29"/>
      <c r="AG838" s="29"/>
      <c r="AH838" s="29"/>
      <c r="AI838" s="29"/>
    </row>
    <row r="839" spans="6:35">
      <c r="F839" s="31"/>
      <c r="K839" s="406"/>
      <c r="M839" s="407"/>
      <c r="N839" s="407"/>
      <c r="O839" s="407"/>
      <c r="P839" s="407"/>
      <c r="Q839" s="407"/>
      <c r="S839" s="31"/>
      <c r="T839" s="28"/>
      <c r="AE839" s="29"/>
      <c r="AF839" s="29"/>
      <c r="AG839" s="29"/>
      <c r="AH839" s="29"/>
      <c r="AI839" s="29"/>
    </row>
    <row r="840" spans="6:35">
      <c r="F840" s="31"/>
      <c r="K840" s="406"/>
      <c r="M840" s="407"/>
      <c r="N840" s="407"/>
      <c r="O840" s="407"/>
      <c r="P840" s="407"/>
      <c r="Q840" s="407"/>
      <c r="T840" s="28"/>
      <c r="AE840" s="29"/>
      <c r="AF840" s="29"/>
      <c r="AG840" s="29"/>
      <c r="AH840" s="29"/>
      <c r="AI840" s="29"/>
    </row>
    <row r="841" spans="6:35">
      <c r="F841" s="31"/>
      <c r="K841" s="406"/>
      <c r="M841" s="407"/>
      <c r="N841" s="407"/>
      <c r="O841" s="407"/>
      <c r="P841" s="407"/>
      <c r="Q841" s="407"/>
      <c r="S841" s="31"/>
      <c r="T841" s="28"/>
      <c r="AE841" s="29"/>
      <c r="AF841" s="29"/>
      <c r="AG841" s="29"/>
      <c r="AH841" s="29"/>
      <c r="AI841" s="29"/>
    </row>
    <row r="842" spans="6:35">
      <c r="F842" s="31"/>
      <c r="K842" s="406"/>
      <c r="M842" s="407"/>
      <c r="N842" s="407"/>
      <c r="O842" s="407"/>
      <c r="P842" s="407"/>
      <c r="Q842" s="407"/>
      <c r="T842" s="28"/>
      <c r="AE842" s="29"/>
      <c r="AF842" s="29"/>
      <c r="AG842" s="29"/>
      <c r="AH842" s="29"/>
      <c r="AI842" s="29"/>
    </row>
    <row r="843" spans="6:35">
      <c r="F843" s="31"/>
      <c r="K843" s="406"/>
      <c r="M843" s="407"/>
      <c r="N843" s="407"/>
      <c r="O843" s="407"/>
      <c r="P843" s="407"/>
      <c r="Q843" s="407"/>
      <c r="T843" s="28"/>
      <c r="AE843" s="29"/>
      <c r="AF843" s="29"/>
      <c r="AG843" s="29"/>
      <c r="AH843" s="29"/>
      <c r="AI843" s="29"/>
    </row>
    <row r="844" spans="6:35">
      <c r="F844" s="31"/>
      <c r="K844" s="406"/>
      <c r="M844" s="407"/>
      <c r="N844" s="407"/>
      <c r="O844" s="407"/>
      <c r="P844" s="407"/>
      <c r="Q844" s="407"/>
      <c r="S844" s="31"/>
      <c r="T844" s="28"/>
      <c r="AE844" s="29"/>
      <c r="AF844" s="29"/>
      <c r="AG844" s="29"/>
      <c r="AH844" s="29"/>
      <c r="AI844" s="29"/>
    </row>
    <row r="845" spans="6:35">
      <c r="F845" s="31"/>
      <c r="K845" s="406"/>
      <c r="M845" s="407"/>
      <c r="N845" s="407"/>
      <c r="O845" s="407"/>
      <c r="P845" s="407"/>
      <c r="Q845" s="407"/>
      <c r="S845" s="31"/>
      <c r="T845" s="28"/>
      <c r="AE845" s="29"/>
      <c r="AF845" s="29"/>
      <c r="AG845" s="29"/>
      <c r="AH845" s="29"/>
      <c r="AI845" s="29"/>
    </row>
    <row r="846" spans="6:35">
      <c r="F846" s="31"/>
      <c r="K846" s="406"/>
      <c r="M846" s="407"/>
      <c r="N846" s="407"/>
      <c r="O846" s="407"/>
      <c r="P846" s="407"/>
      <c r="Q846" s="407"/>
      <c r="S846" s="31"/>
      <c r="T846" s="28"/>
      <c r="AE846" s="29"/>
      <c r="AF846" s="29"/>
      <c r="AG846" s="29"/>
      <c r="AH846" s="29"/>
      <c r="AI846" s="29"/>
    </row>
    <row r="847" spans="6:35">
      <c r="F847" s="31"/>
      <c r="K847" s="406"/>
      <c r="M847" s="407"/>
      <c r="N847" s="407"/>
      <c r="O847" s="407"/>
      <c r="P847" s="407"/>
      <c r="Q847" s="407"/>
      <c r="T847" s="28"/>
      <c r="AE847" s="29"/>
      <c r="AF847" s="29"/>
      <c r="AG847" s="29"/>
      <c r="AH847" s="29"/>
      <c r="AI847" s="29"/>
    </row>
    <row r="848" spans="6:35">
      <c r="F848" s="31"/>
      <c r="K848" s="406"/>
      <c r="M848" s="407"/>
      <c r="N848" s="407"/>
      <c r="O848" s="407"/>
      <c r="P848" s="407"/>
      <c r="Q848" s="407"/>
      <c r="S848" s="31"/>
      <c r="T848" s="28"/>
      <c r="AE848" s="29"/>
      <c r="AF848" s="29"/>
      <c r="AG848" s="29"/>
      <c r="AH848" s="29"/>
      <c r="AI848" s="29"/>
    </row>
    <row r="849" spans="6:35">
      <c r="F849" s="31"/>
      <c r="K849" s="406"/>
      <c r="M849" s="407"/>
      <c r="N849" s="407"/>
      <c r="O849" s="407"/>
      <c r="P849" s="407"/>
      <c r="Q849" s="407"/>
      <c r="S849" s="31"/>
      <c r="T849" s="28"/>
      <c r="AE849" s="29"/>
      <c r="AF849" s="29"/>
      <c r="AG849" s="29"/>
      <c r="AH849" s="29"/>
      <c r="AI849" s="29"/>
    </row>
    <row r="850" spans="6:35">
      <c r="F850" s="31"/>
      <c r="K850" s="406"/>
      <c r="M850" s="407"/>
      <c r="N850" s="407"/>
      <c r="O850" s="407"/>
      <c r="P850" s="407"/>
      <c r="Q850" s="407"/>
      <c r="T850" s="28"/>
      <c r="AE850" s="29"/>
      <c r="AF850" s="29"/>
      <c r="AG850" s="29"/>
      <c r="AH850" s="29"/>
      <c r="AI850" s="29"/>
    </row>
    <row r="851" spans="6:35">
      <c r="F851" s="31"/>
      <c r="K851" s="406"/>
      <c r="M851" s="407"/>
      <c r="N851" s="407"/>
      <c r="O851" s="407"/>
      <c r="P851" s="407"/>
      <c r="Q851" s="407"/>
      <c r="S851" s="31"/>
      <c r="T851" s="28"/>
      <c r="AE851" s="29"/>
      <c r="AF851" s="29"/>
      <c r="AG851" s="29"/>
      <c r="AH851" s="29"/>
      <c r="AI851" s="29"/>
    </row>
    <row r="852" spans="6:35">
      <c r="F852" s="31"/>
      <c r="K852" s="406"/>
      <c r="M852" s="407"/>
      <c r="N852" s="407"/>
      <c r="O852" s="407"/>
      <c r="P852" s="407"/>
      <c r="Q852" s="407"/>
      <c r="T852" s="28"/>
      <c r="AE852" s="29"/>
      <c r="AF852" s="29"/>
      <c r="AG852" s="29"/>
      <c r="AH852" s="29"/>
      <c r="AI852" s="29"/>
    </row>
    <row r="853" spans="6:35">
      <c r="F853" s="31"/>
      <c r="K853" s="406"/>
      <c r="M853" s="407"/>
      <c r="N853" s="407"/>
      <c r="O853" s="407"/>
      <c r="P853" s="407"/>
      <c r="Q853" s="407"/>
      <c r="T853" s="28"/>
      <c r="AE853" s="29"/>
      <c r="AF853" s="29"/>
      <c r="AG853" s="29"/>
      <c r="AH853" s="29"/>
      <c r="AI853" s="29"/>
    </row>
    <row r="854" spans="6:35">
      <c r="F854" s="31"/>
      <c r="K854" s="406"/>
      <c r="M854" s="407"/>
      <c r="N854" s="407"/>
      <c r="O854" s="407"/>
      <c r="P854" s="407"/>
      <c r="Q854" s="407"/>
      <c r="S854" s="31"/>
      <c r="AE854" s="29"/>
      <c r="AF854" s="29"/>
      <c r="AG854" s="29"/>
      <c r="AH854" s="29"/>
      <c r="AI854" s="29"/>
    </row>
    <row r="855" spans="6:35">
      <c r="F855" s="31"/>
      <c r="K855" s="406"/>
      <c r="M855" s="407"/>
      <c r="N855" s="407"/>
      <c r="O855" s="407"/>
      <c r="P855" s="407"/>
      <c r="Q855" s="407"/>
      <c r="S855" s="31"/>
      <c r="AE855" s="29"/>
      <c r="AF855" s="29"/>
      <c r="AG855" s="29"/>
      <c r="AH855" s="29"/>
      <c r="AI855" s="29"/>
    </row>
    <row r="856" spans="6:35">
      <c r="F856" s="31"/>
      <c r="K856" s="406"/>
      <c r="M856" s="407"/>
      <c r="N856" s="407"/>
      <c r="O856" s="407"/>
      <c r="P856" s="407"/>
      <c r="Q856" s="407"/>
      <c r="S856" s="31"/>
      <c r="AE856" s="29"/>
      <c r="AF856" s="29"/>
      <c r="AG856" s="29"/>
      <c r="AH856" s="29"/>
      <c r="AI856" s="29"/>
    </row>
    <row r="857" spans="6:35">
      <c r="F857" s="31"/>
      <c r="K857" s="406"/>
      <c r="M857" s="407"/>
      <c r="N857" s="407"/>
      <c r="O857" s="407"/>
      <c r="P857" s="407"/>
      <c r="Q857" s="407"/>
      <c r="S857" s="31"/>
      <c r="AE857" s="29"/>
      <c r="AF857" s="29"/>
      <c r="AG857" s="29"/>
      <c r="AH857" s="29"/>
      <c r="AI857" s="29"/>
    </row>
    <row r="858" spans="6:35">
      <c r="F858" s="31"/>
      <c r="K858" s="406"/>
      <c r="M858" s="407"/>
      <c r="N858" s="407"/>
      <c r="O858" s="407"/>
      <c r="P858" s="407"/>
      <c r="Q858" s="407"/>
      <c r="AE858" s="29"/>
      <c r="AF858" s="29"/>
      <c r="AG858" s="29"/>
      <c r="AH858" s="29"/>
      <c r="AI858" s="29"/>
    </row>
    <row r="859" spans="6:35">
      <c r="F859" s="31"/>
      <c r="K859" s="406"/>
      <c r="M859" s="407"/>
      <c r="N859" s="407"/>
      <c r="O859" s="407"/>
      <c r="P859" s="407"/>
      <c r="Q859" s="407"/>
      <c r="S859" s="31"/>
      <c r="AE859" s="29"/>
      <c r="AF859" s="29"/>
      <c r="AG859" s="29"/>
      <c r="AH859" s="29"/>
      <c r="AI859" s="29"/>
    </row>
    <row r="860" spans="6:35">
      <c r="F860" s="31"/>
      <c r="K860" s="406"/>
      <c r="M860" s="407"/>
      <c r="N860" s="407"/>
      <c r="O860" s="407"/>
      <c r="P860" s="407"/>
      <c r="Q860" s="407"/>
      <c r="AE860" s="29"/>
      <c r="AF860" s="29"/>
      <c r="AG860" s="29"/>
      <c r="AH860" s="29"/>
      <c r="AI860" s="29"/>
    </row>
    <row r="861" spans="6:35">
      <c r="F861" s="31"/>
      <c r="K861" s="406"/>
      <c r="M861" s="407"/>
      <c r="N861" s="407"/>
      <c r="O861" s="407"/>
      <c r="P861" s="407"/>
      <c r="Q861" s="407"/>
      <c r="S861" s="31"/>
      <c r="AE861" s="29"/>
      <c r="AF861" s="29"/>
      <c r="AG861" s="29"/>
      <c r="AH861" s="29"/>
      <c r="AI861" s="29"/>
    </row>
    <row r="862" spans="6:35">
      <c r="F862" s="31"/>
      <c r="K862" s="406"/>
      <c r="M862" s="407"/>
      <c r="N862" s="407"/>
      <c r="O862" s="407"/>
      <c r="P862" s="407"/>
      <c r="Q862" s="407"/>
      <c r="AE862" s="29"/>
      <c r="AF862" s="29"/>
      <c r="AG862" s="29"/>
      <c r="AH862" s="29"/>
      <c r="AI862" s="29"/>
    </row>
    <row r="863" spans="6:35">
      <c r="F863" s="31"/>
      <c r="K863" s="406"/>
      <c r="M863" s="407"/>
      <c r="N863" s="407"/>
      <c r="O863" s="407"/>
      <c r="P863" s="407"/>
      <c r="Q863" s="407"/>
      <c r="AE863" s="29"/>
      <c r="AF863" s="29"/>
      <c r="AG863" s="29"/>
      <c r="AH863" s="29"/>
      <c r="AI863" s="29"/>
    </row>
    <row r="864" spans="6:35">
      <c r="F864" s="31"/>
      <c r="K864" s="406"/>
      <c r="M864" s="407"/>
      <c r="N864" s="407"/>
      <c r="O864" s="407"/>
      <c r="P864" s="407"/>
      <c r="Q864" s="407"/>
      <c r="S864" s="31"/>
      <c r="AE864" s="29"/>
      <c r="AF864" s="29"/>
      <c r="AG864" s="29"/>
      <c r="AH864" s="29"/>
      <c r="AI864" s="29"/>
    </row>
    <row r="865" spans="6:35">
      <c r="F865" s="31"/>
      <c r="K865" s="406"/>
      <c r="M865" s="407"/>
      <c r="N865" s="407"/>
      <c r="O865" s="407"/>
      <c r="P865" s="407"/>
      <c r="Q865" s="407"/>
      <c r="S865" s="31"/>
      <c r="AE865" s="29"/>
      <c r="AF865" s="29"/>
      <c r="AG865" s="29"/>
      <c r="AH865" s="29"/>
      <c r="AI865" s="29"/>
    </row>
    <row r="866" spans="6:35">
      <c r="F866" s="31"/>
      <c r="K866" s="406"/>
      <c r="M866" s="407"/>
      <c r="N866" s="407"/>
      <c r="O866" s="407"/>
      <c r="P866" s="407"/>
      <c r="Q866" s="407"/>
      <c r="AE866" s="29"/>
      <c r="AF866" s="29"/>
      <c r="AG866" s="29"/>
      <c r="AH866" s="29"/>
      <c r="AI866" s="29"/>
    </row>
    <row r="867" spans="6:35">
      <c r="F867" s="31"/>
      <c r="K867" s="406"/>
      <c r="M867" s="407"/>
      <c r="N867" s="407"/>
      <c r="O867" s="407"/>
      <c r="P867" s="407"/>
      <c r="Q867" s="407"/>
      <c r="S867" s="31"/>
      <c r="AE867" s="29"/>
      <c r="AF867" s="29"/>
      <c r="AG867" s="29"/>
      <c r="AH867" s="29"/>
      <c r="AI867" s="29"/>
    </row>
    <row r="868" spans="6:35">
      <c r="F868" s="31"/>
      <c r="K868" s="406"/>
      <c r="M868" s="407"/>
      <c r="N868" s="407"/>
      <c r="O868" s="407"/>
      <c r="P868" s="407"/>
      <c r="Q868" s="407"/>
      <c r="AE868" s="29"/>
      <c r="AF868" s="29"/>
      <c r="AG868" s="29"/>
      <c r="AH868" s="29"/>
      <c r="AI868" s="29"/>
    </row>
    <row r="869" spans="6:35">
      <c r="F869" s="31"/>
      <c r="K869" s="406"/>
      <c r="M869" s="407"/>
      <c r="N869" s="407"/>
      <c r="O869" s="407"/>
      <c r="P869" s="407"/>
      <c r="Q869" s="407"/>
      <c r="S869" s="31"/>
      <c r="AE869" s="29"/>
      <c r="AF869" s="29"/>
      <c r="AG869" s="29"/>
      <c r="AH869" s="29"/>
      <c r="AI869" s="29"/>
    </row>
    <row r="870" spans="6:35">
      <c r="F870" s="31"/>
      <c r="K870" s="406"/>
      <c r="M870" s="407"/>
      <c r="N870" s="407"/>
      <c r="O870" s="407"/>
      <c r="P870" s="407"/>
      <c r="Q870" s="407"/>
      <c r="AE870" s="29"/>
      <c r="AF870" s="29"/>
      <c r="AG870" s="29"/>
      <c r="AH870" s="29"/>
      <c r="AI870" s="29"/>
    </row>
    <row r="871" spans="6:35">
      <c r="F871" s="31"/>
      <c r="K871" s="406"/>
      <c r="M871" s="407"/>
      <c r="N871" s="407"/>
      <c r="O871" s="407"/>
      <c r="P871" s="407"/>
      <c r="Q871" s="407"/>
      <c r="S871" s="31"/>
      <c r="AE871" s="29"/>
      <c r="AF871" s="29"/>
      <c r="AG871" s="29"/>
      <c r="AH871" s="29"/>
      <c r="AI871" s="29"/>
    </row>
    <row r="872" spans="6:35">
      <c r="F872" s="31"/>
      <c r="K872" s="406"/>
      <c r="M872" s="407"/>
      <c r="N872" s="407"/>
      <c r="O872" s="407"/>
      <c r="P872" s="407"/>
      <c r="Q872" s="407"/>
      <c r="AE872" s="29"/>
      <c r="AF872" s="29"/>
      <c r="AG872" s="29"/>
      <c r="AH872" s="29"/>
      <c r="AI872" s="29"/>
    </row>
    <row r="873" spans="6:35">
      <c r="F873" s="31"/>
      <c r="K873" s="406"/>
      <c r="M873" s="407"/>
      <c r="N873" s="407"/>
      <c r="O873" s="407"/>
      <c r="P873" s="407"/>
      <c r="Q873" s="407"/>
      <c r="AE873" s="29"/>
      <c r="AF873" s="29"/>
      <c r="AG873" s="29"/>
      <c r="AH873" s="29"/>
      <c r="AI873" s="29"/>
    </row>
    <row r="874" spans="6:35">
      <c r="F874" s="31"/>
      <c r="K874" s="406"/>
      <c r="M874" s="407"/>
      <c r="N874" s="407"/>
      <c r="O874" s="407"/>
      <c r="P874" s="407"/>
      <c r="Q874" s="407"/>
      <c r="S874" s="31"/>
      <c r="AE874" s="29"/>
      <c r="AF874" s="29"/>
      <c r="AG874" s="29"/>
      <c r="AH874" s="29"/>
      <c r="AI874" s="29"/>
    </row>
    <row r="875" spans="6:35">
      <c r="F875" s="31"/>
      <c r="K875" s="406"/>
      <c r="M875" s="407"/>
      <c r="N875" s="407"/>
      <c r="O875" s="407"/>
      <c r="P875" s="407"/>
      <c r="Q875" s="407"/>
      <c r="S875" s="42"/>
      <c r="AE875" s="29"/>
      <c r="AF875" s="29"/>
      <c r="AG875" s="29"/>
      <c r="AH875" s="29"/>
      <c r="AI875" s="29"/>
    </row>
    <row r="876" spans="6:35">
      <c r="F876" s="31"/>
      <c r="K876" s="406"/>
      <c r="M876" s="407"/>
      <c r="N876" s="407"/>
      <c r="O876" s="407"/>
      <c r="P876" s="407"/>
      <c r="Q876" s="407"/>
      <c r="S876" s="31"/>
      <c r="AE876" s="29"/>
      <c r="AF876" s="29"/>
      <c r="AG876" s="29"/>
      <c r="AH876" s="29"/>
      <c r="AI876" s="29"/>
    </row>
    <row r="877" spans="6:35">
      <c r="F877" s="31"/>
      <c r="K877" s="406"/>
      <c r="M877" s="407"/>
      <c r="N877" s="407"/>
      <c r="O877" s="407"/>
      <c r="P877" s="407"/>
      <c r="Q877" s="407"/>
      <c r="S877" s="31"/>
      <c r="AE877" s="29"/>
      <c r="AF877" s="29"/>
      <c r="AG877" s="29"/>
      <c r="AH877" s="29"/>
      <c r="AI877" s="29"/>
    </row>
    <row r="878" spans="6:35">
      <c r="F878" s="31"/>
      <c r="K878" s="406"/>
      <c r="M878" s="407"/>
      <c r="N878" s="407"/>
      <c r="O878" s="407"/>
      <c r="P878" s="407"/>
      <c r="Q878" s="407"/>
      <c r="S878" s="31"/>
      <c r="AE878" s="29"/>
      <c r="AF878" s="29"/>
      <c r="AG878" s="29"/>
      <c r="AH878" s="29"/>
      <c r="AI878" s="29"/>
    </row>
    <row r="879" spans="6:35">
      <c r="F879" s="31"/>
      <c r="K879" s="406"/>
      <c r="M879" s="407"/>
      <c r="N879" s="407"/>
      <c r="O879" s="407"/>
      <c r="P879" s="407"/>
      <c r="Q879" s="407"/>
      <c r="S879" s="31"/>
      <c r="AE879" s="29"/>
      <c r="AF879" s="29"/>
      <c r="AG879" s="29"/>
      <c r="AH879" s="29"/>
      <c r="AI879" s="29"/>
    </row>
    <row r="880" spans="6:35">
      <c r="F880" s="31"/>
      <c r="K880" s="406"/>
      <c r="M880" s="407"/>
      <c r="N880" s="407"/>
      <c r="O880" s="407"/>
      <c r="P880" s="407"/>
      <c r="Q880" s="407"/>
      <c r="AE880" s="29"/>
      <c r="AF880" s="29"/>
      <c r="AG880" s="29"/>
      <c r="AH880" s="29"/>
      <c r="AI880" s="29"/>
    </row>
    <row r="881" spans="6:35">
      <c r="F881" s="31"/>
      <c r="K881" s="406"/>
      <c r="M881" s="407"/>
      <c r="N881" s="407"/>
      <c r="O881" s="407"/>
      <c r="P881" s="407"/>
      <c r="Q881" s="407"/>
      <c r="S881" s="31"/>
      <c r="AE881" s="29"/>
      <c r="AF881" s="29"/>
      <c r="AG881" s="29"/>
      <c r="AH881" s="29"/>
      <c r="AI881" s="29"/>
    </row>
    <row r="882" spans="6:35">
      <c r="F882" s="31"/>
      <c r="K882" s="406"/>
      <c r="M882" s="407"/>
      <c r="N882" s="407"/>
      <c r="O882" s="407"/>
      <c r="P882" s="407"/>
      <c r="Q882" s="407"/>
      <c r="AE882" s="29"/>
      <c r="AF882" s="29"/>
      <c r="AG882" s="29"/>
      <c r="AH882" s="29"/>
      <c r="AI882" s="29"/>
    </row>
    <row r="883" spans="6:35">
      <c r="F883" s="31"/>
      <c r="K883" s="406"/>
      <c r="M883" s="407"/>
      <c r="N883" s="407"/>
      <c r="O883" s="407"/>
      <c r="P883" s="407"/>
      <c r="Q883" s="407"/>
      <c r="AE883" s="29"/>
      <c r="AF883" s="29"/>
      <c r="AG883" s="29"/>
      <c r="AH883" s="29"/>
      <c r="AI883" s="29"/>
    </row>
    <row r="884" spans="6:35">
      <c r="F884" s="31"/>
      <c r="K884" s="406"/>
      <c r="M884" s="407"/>
      <c r="N884" s="407"/>
      <c r="O884" s="407"/>
      <c r="P884" s="407"/>
      <c r="Q884" s="407"/>
      <c r="S884" s="31"/>
      <c r="AE884" s="29"/>
      <c r="AF884" s="29"/>
      <c r="AG884" s="29"/>
      <c r="AH884" s="29"/>
      <c r="AI884" s="29"/>
    </row>
    <row r="885" spans="6:35">
      <c r="F885" s="31"/>
      <c r="K885" s="406"/>
      <c r="M885" s="407"/>
      <c r="N885" s="407"/>
      <c r="O885" s="407"/>
      <c r="P885" s="407"/>
      <c r="Q885" s="407"/>
      <c r="S885" s="31"/>
      <c r="AE885" s="29"/>
      <c r="AF885" s="29"/>
      <c r="AG885" s="29"/>
      <c r="AH885" s="29"/>
      <c r="AI885" s="29"/>
    </row>
    <row r="886" spans="6:35">
      <c r="F886" s="31"/>
      <c r="K886" s="406"/>
      <c r="M886" s="407"/>
      <c r="N886" s="407"/>
      <c r="O886" s="407"/>
      <c r="P886" s="407"/>
      <c r="Q886" s="407"/>
      <c r="S886" s="42"/>
      <c r="AE886" s="29"/>
      <c r="AF886" s="29"/>
      <c r="AG886" s="29"/>
      <c r="AH886" s="29"/>
      <c r="AI886" s="29"/>
    </row>
    <row r="887" spans="6:35">
      <c r="F887" s="31"/>
      <c r="K887" s="406"/>
      <c r="M887" s="407"/>
      <c r="N887" s="407"/>
      <c r="O887" s="407"/>
      <c r="P887" s="407"/>
      <c r="Q887" s="407"/>
      <c r="S887" s="31"/>
      <c r="AE887" s="29"/>
      <c r="AF887" s="29"/>
      <c r="AG887" s="29"/>
      <c r="AH887" s="29"/>
      <c r="AI887" s="29"/>
    </row>
    <row r="888" spans="6:35">
      <c r="F888" s="31"/>
      <c r="K888" s="406"/>
      <c r="M888" s="407"/>
      <c r="N888" s="407"/>
      <c r="O888" s="407"/>
      <c r="P888" s="407"/>
      <c r="Q888" s="407"/>
      <c r="S888" s="42"/>
      <c r="AE888" s="29"/>
      <c r="AF888" s="29"/>
      <c r="AG888" s="29"/>
      <c r="AH888" s="29"/>
      <c r="AI888" s="29"/>
    </row>
    <row r="889" spans="6:35">
      <c r="F889" s="31"/>
      <c r="K889" s="406"/>
      <c r="M889" s="407"/>
      <c r="N889" s="407"/>
      <c r="O889" s="407"/>
      <c r="P889" s="407"/>
      <c r="Q889" s="407"/>
      <c r="S889" s="31"/>
      <c r="AE889" s="29"/>
      <c r="AF889" s="29"/>
      <c r="AG889" s="29"/>
      <c r="AH889" s="29"/>
      <c r="AI889" s="29"/>
    </row>
    <row r="890" spans="6:35">
      <c r="F890" s="31"/>
      <c r="K890" s="406"/>
      <c r="M890" s="407"/>
      <c r="N890" s="407"/>
      <c r="O890" s="407"/>
      <c r="P890" s="407"/>
      <c r="Q890" s="407"/>
      <c r="AE890" s="29"/>
      <c r="AF890" s="29"/>
      <c r="AG890" s="29"/>
      <c r="AH890" s="29"/>
      <c r="AI890" s="29"/>
    </row>
    <row r="891" spans="6:35">
      <c r="F891" s="31"/>
      <c r="K891" s="406"/>
      <c r="M891" s="407"/>
      <c r="N891" s="407"/>
      <c r="O891" s="407"/>
      <c r="P891" s="407"/>
      <c r="Q891" s="407"/>
      <c r="S891" s="31"/>
      <c r="AE891" s="29"/>
      <c r="AF891" s="29"/>
      <c r="AG891" s="29"/>
      <c r="AH891" s="29"/>
      <c r="AI891" s="29"/>
    </row>
    <row r="892" spans="6:35">
      <c r="F892" s="31"/>
      <c r="K892" s="406"/>
      <c r="M892" s="407"/>
      <c r="N892" s="407"/>
      <c r="O892" s="407"/>
      <c r="P892" s="407"/>
      <c r="Q892" s="407"/>
      <c r="AE892" s="29"/>
      <c r="AF892" s="29"/>
      <c r="AG892" s="29"/>
      <c r="AH892" s="29"/>
      <c r="AI892" s="29"/>
    </row>
    <row r="893" spans="6:35">
      <c r="F893" s="31"/>
      <c r="K893" s="406"/>
      <c r="M893" s="407"/>
      <c r="N893" s="407"/>
      <c r="O893" s="407"/>
      <c r="P893" s="407"/>
      <c r="Q893" s="407"/>
      <c r="AE893" s="29"/>
      <c r="AF893" s="29"/>
      <c r="AG893" s="29"/>
      <c r="AH893" s="29"/>
      <c r="AI893" s="29"/>
    </row>
    <row r="894" spans="6:35">
      <c r="F894" s="31"/>
      <c r="K894" s="406"/>
      <c r="M894" s="407"/>
      <c r="N894" s="407"/>
      <c r="O894" s="407"/>
      <c r="P894" s="407"/>
      <c r="Q894" s="407"/>
      <c r="S894" s="31"/>
      <c r="AE894" s="29"/>
      <c r="AF894" s="29"/>
      <c r="AG894" s="29"/>
      <c r="AH894" s="29"/>
      <c r="AI894" s="29"/>
    </row>
    <row r="895" spans="6:35">
      <c r="F895" s="31"/>
      <c r="K895" s="406"/>
      <c r="M895" s="407"/>
      <c r="N895" s="407"/>
      <c r="O895" s="407"/>
      <c r="P895" s="407"/>
      <c r="Q895" s="407"/>
      <c r="S895" s="31"/>
      <c r="AE895" s="29"/>
      <c r="AF895" s="29"/>
      <c r="AG895" s="29"/>
      <c r="AH895" s="29"/>
      <c r="AI895" s="29"/>
    </row>
    <row r="896" spans="6:35">
      <c r="F896" s="31"/>
      <c r="K896" s="406"/>
      <c r="M896" s="407"/>
      <c r="N896" s="407"/>
      <c r="O896" s="407"/>
      <c r="P896" s="407"/>
      <c r="Q896" s="407"/>
      <c r="S896" s="31"/>
      <c r="AE896" s="29"/>
      <c r="AF896" s="29"/>
      <c r="AG896" s="29"/>
      <c r="AH896" s="29"/>
      <c r="AI896" s="29"/>
    </row>
    <row r="897" spans="6:35">
      <c r="F897" s="31"/>
      <c r="K897" s="406"/>
      <c r="M897" s="407"/>
      <c r="N897" s="407"/>
      <c r="O897" s="407"/>
      <c r="P897" s="407"/>
      <c r="Q897" s="407"/>
      <c r="AE897" s="29"/>
      <c r="AF897" s="29"/>
      <c r="AG897" s="29"/>
      <c r="AH897" s="29"/>
      <c r="AI897" s="29"/>
    </row>
    <row r="898" spans="6:35">
      <c r="F898" s="31"/>
      <c r="K898" s="406"/>
      <c r="M898" s="407"/>
      <c r="N898" s="407"/>
      <c r="O898" s="407"/>
      <c r="P898" s="407"/>
      <c r="Q898" s="407"/>
      <c r="S898" s="31"/>
      <c r="AE898" s="29"/>
      <c r="AF898" s="29"/>
      <c r="AG898" s="29"/>
      <c r="AH898" s="29"/>
      <c r="AI898" s="29"/>
    </row>
    <row r="899" spans="6:35">
      <c r="F899" s="31"/>
      <c r="K899" s="406"/>
      <c r="M899" s="407"/>
      <c r="N899" s="407"/>
      <c r="O899" s="407"/>
      <c r="P899" s="407"/>
      <c r="Q899" s="407"/>
      <c r="S899" s="31"/>
      <c r="AE899" s="29"/>
      <c r="AF899" s="29"/>
      <c r="AG899" s="29"/>
      <c r="AH899" s="29"/>
      <c r="AI899" s="29"/>
    </row>
    <row r="900" spans="6:35">
      <c r="F900" s="31"/>
      <c r="K900" s="406"/>
      <c r="M900" s="407"/>
      <c r="N900" s="407"/>
      <c r="O900" s="407"/>
      <c r="P900" s="407"/>
      <c r="Q900" s="407"/>
      <c r="AE900" s="29"/>
      <c r="AF900" s="29"/>
      <c r="AG900" s="29"/>
      <c r="AH900" s="29"/>
      <c r="AI900" s="29"/>
    </row>
    <row r="901" spans="6:35">
      <c r="F901" s="31"/>
      <c r="K901" s="406"/>
      <c r="M901" s="407"/>
      <c r="N901" s="407"/>
      <c r="O901" s="407"/>
      <c r="P901" s="407"/>
      <c r="Q901" s="407"/>
      <c r="S901" s="31"/>
      <c r="AE901" s="29"/>
      <c r="AF901" s="29"/>
      <c r="AG901" s="29"/>
      <c r="AH901" s="29"/>
      <c r="AI901" s="29"/>
    </row>
    <row r="902" spans="6:35">
      <c r="F902" s="31"/>
      <c r="K902" s="406"/>
      <c r="M902" s="407"/>
      <c r="N902" s="407"/>
      <c r="O902" s="407"/>
      <c r="P902" s="407"/>
      <c r="Q902" s="407"/>
      <c r="AE902" s="29"/>
      <c r="AF902" s="29"/>
      <c r="AG902" s="29"/>
      <c r="AH902" s="29"/>
      <c r="AI902" s="29"/>
    </row>
    <row r="903" spans="6:35">
      <c r="F903" s="31"/>
      <c r="K903" s="406"/>
      <c r="M903" s="407"/>
      <c r="N903" s="407"/>
      <c r="O903" s="407"/>
      <c r="P903" s="407"/>
      <c r="Q903" s="407"/>
      <c r="AE903" s="29"/>
      <c r="AF903" s="29"/>
      <c r="AG903" s="29"/>
      <c r="AH903" s="29"/>
      <c r="AI903" s="29"/>
    </row>
    <row r="904" spans="6:35">
      <c r="F904" s="31"/>
      <c r="K904" s="406"/>
      <c r="M904" s="407"/>
      <c r="N904" s="407"/>
      <c r="O904" s="407"/>
      <c r="P904" s="407"/>
      <c r="Q904" s="407"/>
      <c r="S904" s="31"/>
      <c r="AE904" s="29"/>
      <c r="AF904" s="29"/>
      <c r="AG904" s="29"/>
      <c r="AH904" s="29"/>
      <c r="AI904" s="29"/>
    </row>
    <row r="905" spans="6:35">
      <c r="F905" s="31"/>
      <c r="K905" s="406"/>
      <c r="M905" s="407"/>
      <c r="N905" s="407"/>
      <c r="O905" s="407"/>
      <c r="P905" s="407"/>
      <c r="Q905" s="407"/>
      <c r="AE905" s="29"/>
      <c r="AF905" s="29"/>
      <c r="AG905" s="29"/>
      <c r="AH905" s="29"/>
      <c r="AI905" s="29"/>
    </row>
    <row r="906" spans="6:35">
      <c r="F906" s="31"/>
      <c r="K906" s="406"/>
      <c r="M906" s="407"/>
      <c r="N906" s="407"/>
      <c r="O906" s="407"/>
      <c r="P906" s="407"/>
      <c r="Q906" s="407"/>
      <c r="S906" s="31"/>
      <c r="AE906" s="29"/>
      <c r="AF906" s="29"/>
      <c r="AG906" s="29"/>
      <c r="AH906" s="29"/>
      <c r="AI906" s="29"/>
    </row>
    <row r="907" spans="6:35">
      <c r="F907" s="31"/>
      <c r="K907" s="406"/>
      <c r="M907" s="407"/>
      <c r="N907" s="407"/>
      <c r="O907" s="407"/>
      <c r="P907" s="407"/>
      <c r="Q907" s="407"/>
      <c r="S907" s="42"/>
      <c r="AE907" s="29"/>
      <c r="AF907" s="29"/>
      <c r="AG907" s="29"/>
      <c r="AH907" s="29"/>
      <c r="AI907" s="29"/>
    </row>
    <row r="908" spans="6:35">
      <c r="F908" s="31"/>
      <c r="K908" s="406"/>
      <c r="M908" s="407"/>
      <c r="N908" s="407"/>
      <c r="O908" s="407"/>
      <c r="P908" s="407"/>
      <c r="Q908" s="407"/>
      <c r="S908" s="31"/>
      <c r="AE908" s="29"/>
      <c r="AF908" s="29"/>
      <c r="AG908" s="29"/>
      <c r="AH908" s="29"/>
      <c r="AI908" s="29"/>
    </row>
    <row r="909" spans="6:35">
      <c r="F909" s="31"/>
      <c r="K909" s="406"/>
      <c r="M909" s="407"/>
      <c r="N909" s="407"/>
      <c r="O909" s="407"/>
      <c r="P909" s="407"/>
      <c r="Q909" s="407"/>
      <c r="S909" s="31"/>
      <c r="AE909" s="29"/>
      <c r="AF909" s="29"/>
      <c r="AG909" s="29"/>
      <c r="AH909" s="29"/>
      <c r="AI909" s="29"/>
    </row>
    <row r="910" spans="6:35">
      <c r="F910" s="31"/>
      <c r="K910" s="406"/>
      <c r="M910" s="407"/>
      <c r="N910" s="407"/>
      <c r="O910" s="407"/>
      <c r="P910" s="407"/>
      <c r="Q910" s="407"/>
      <c r="AE910" s="29"/>
      <c r="AF910" s="29"/>
      <c r="AG910" s="29"/>
      <c r="AH910" s="29"/>
      <c r="AI910" s="29"/>
    </row>
    <row r="911" spans="6:35">
      <c r="F911" s="31"/>
      <c r="K911" s="406"/>
      <c r="M911" s="407"/>
      <c r="N911" s="407"/>
      <c r="O911" s="407"/>
      <c r="P911" s="407"/>
      <c r="Q911" s="407"/>
      <c r="S911" s="31"/>
      <c r="AE911" s="29"/>
      <c r="AF911" s="29"/>
      <c r="AG911" s="29"/>
      <c r="AH911" s="29"/>
      <c r="AI911" s="29"/>
    </row>
    <row r="912" spans="6:35">
      <c r="F912" s="31"/>
      <c r="K912" s="406"/>
      <c r="M912" s="407"/>
      <c r="N912" s="407"/>
      <c r="O912" s="407"/>
      <c r="P912" s="407"/>
      <c r="Q912" s="407"/>
      <c r="AE912" s="29"/>
      <c r="AF912" s="29"/>
      <c r="AG912" s="29"/>
      <c r="AH912" s="29"/>
      <c r="AI912" s="29"/>
    </row>
    <row r="913" spans="6:35">
      <c r="F913" s="31"/>
      <c r="K913" s="406"/>
      <c r="M913" s="407"/>
      <c r="N913" s="407"/>
      <c r="O913" s="407"/>
      <c r="P913" s="407"/>
      <c r="Q913" s="407"/>
      <c r="AE913" s="29"/>
      <c r="AF913" s="29"/>
      <c r="AG913" s="29"/>
      <c r="AH913" s="29"/>
      <c r="AI913" s="29"/>
    </row>
    <row r="914" spans="6:35">
      <c r="F914" s="31"/>
      <c r="K914" s="406"/>
      <c r="M914" s="407"/>
      <c r="N914" s="407"/>
      <c r="O914" s="407"/>
      <c r="P914" s="407"/>
      <c r="Q914" s="407"/>
      <c r="S914" s="31"/>
      <c r="AE914" s="29"/>
      <c r="AF914" s="29"/>
      <c r="AG914" s="29"/>
      <c r="AH914" s="29"/>
      <c r="AI914" s="29"/>
    </row>
    <row r="915" spans="6:35">
      <c r="F915" s="31"/>
      <c r="K915" s="406"/>
      <c r="M915" s="407"/>
      <c r="N915" s="407"/>
      <c r="O915" s="407"/>
      <c r="P915" s="407"/>
      <c r="Q915" s="407"/>
      <c r="AE915" s="29"/>
      <c r="AF915" s="29"/>
      <c r="AG915" s="29"/>
      <c r="AH915" s="29"/>
      <c r="AI915" s="29"/>
    </row>
    <row r="916" spans="6:35">
      <c r="F916" s="31"/>
      <c r="K916" s="406"/>
      <c r="M916" s="407"/>
      <c r="N916" s="407"/>
      <c r="O916" s="407"/>
      <c r="P916" s="407"/>
      <c r="Q916" s="407"/>
      <c r="S916" s="31"/>
      <c r="AE916" s="29"/>
      <c r="AF916" s="29"/>
      <c r="AG916" s="29"/>
      <c r="AH916" s="29"/>
      <c r="AI916" s="29"/>
    </row>
    <row r="917" spans="6:35">
      <c r="F917" s="31"/>
      <c r="K917" s="406"/>
      <c r="M917" s="407"/>
      <c r="N917" s="407"/>
      <c r="O917" s="407"/>
      <c r="P917" s="407"/>
      <c r="Q917" s="407"/>
      <c r="AE917" s="29"/>
      <c r="AF917" s="29"/>
      <c r="AG917" s="29"/>
      <c r="AH917" s="29"/>
      <c r="AI917" s="29"/>
    </row>
    <row r="918" spans="6:35">
      <c r="F918" s="31"/>
      <c r="K918" s="406"/>
      <c r="M918" s="407"/>
      <c r="N918" s="407"/>
      <c r="O918" s="407"/>
      <c r="P918" s="407"/>
      <c r="Q918" s="407"/>
      <c r="S918" s="31"/>
      <c r="AE918" s="29"/>
      <c r="AF918" s="29"/>
      <c r="AG918" s="29"/>
      <c r="AH918" s="29"/>
      <c r="AI918" s="29"/>
    </row>
    <row r="919" spans="6:35">
      <c r="F919" s="31"/>
      <c r="K919" s="406"/>
      <c r="M919" s="407"/>
      <c r="N919" s="407"/>
      <c r="O919" s="407"/>
      <c r="P919" s="407"/>
      <c r="Q919" s="407"/>
      <c r="S919" s="31"/>
      <c r="AE919" s="29"/>
      <c r="AF919" s="29"/>
      <c r="AG919" s="29"/>
      <c r="AH919" s="29"/>
      <c r="AI919" s="29"/>
    </row>
    <row r="920" spans="6:35">
      <c r="F920" s="31"/>
      <c r="K920" s="406"/>
      <c r="M920" s="407"/>
      <c r="N920" s="407"/>
      <c r="O920" s="407"/>
      <c r="P920" s="407"/>
      <c r="Q920" s="407"/>
      <c r="AE920" s="29"/>
      <c r="AF920" s="29"/>
      <c r="AG920" s="29"/>
      <c r="AH920" s="29"/>
      <c r="AI920" s="29"/>
    </row>
    <row r="921" spans="6:35">
      <c r="F921" s="31"/>
      <c r="K921" s="406"/>
      <c r="M921" s="407"/>
      <c r="N921" s="407"/>
      <c r="O921" s="407"/>
      <c r="P921" s="407"/>
      <c r="Q921" s="407"/>
      <c r="S921" s="31"/>
      <c r="AE921" s="29"/>
      <c r="AF921" s="29"/>
      <c r="AG921" s="29"/>
      <c r="AH921" s="29"/>
      <c r="AI921" s="29"/>
    </row>
    <row r="922" spans="6:35">
      <c r="F922" s="31"/>
      <c r="K922" s="406"/>
      <c r="M922" s="407"/>
      <c r="N922" s="407"/>
      <c r="O922" s="407"/>
      <c r="P922" s="407"/>
      <c r="Q922" s="407"/>
      <c r="AE922" s="29"/>
      <c r="AF922" s="29"/>
      <c r="AG922" s="29"/>
      <c r="AH922" s="29"/>
      <c r="AI922" s="29"/>
    </row>
    <row r="923" spans="6:35">
      <c r="F923" s="31"/>
      <c r="K923" s="406"/>
      <c r="M923" s="407"/>
      <c r="N923" s="407"/>
      <c r="O923" s="407"/>
      <c r="P923" s="407"/>
      <c r="Q923" s="407"/>
      <c r="AE923" s="29"/>
      <c r="AF923" s="29"/>
      <c r="AG923" s="29"/>
      <c r="AH923" s="29"/>
      <c r="AI923" s="29"/>
    </row>
    <row r="924" spans="6:35">
      <c r="F924" s="31"/>
      <c r="K924" s="406"/>
      <c r="M924" s="407"/>
      <c r="N924" s="407"/>
      <c r="O924" s="407"/>
      <c r="P924" s="407"/>
      <c r="Q924" s="407"/>
      <c r="S924" s="31"/>
      <c r="AE924" s="29"/>
      <c r="AF924" s="29"/>
      <c r="AG924" s="29"/>
      <c r="AH924" s="29"/>
      <c r="AI924" s="29"/>
    </row>
    <row r="925" spans="6:35">
      <c r="F925" s="31"/>
      <c r="K925" s="406"/>
      <c r="M925" s="407"/>
      <c r="N925" s="407"/>
      <c r="O925" s="407"/>
      <c r="P925" s="407"/>
      <c r="Q925" s="407"/>
      <c r="AE925" s="29"/>
      <c r="AF925" s="29"/>
      <c r="AG925" s="29"/>
      <c r="AH925" s="29"/>
      <c r="AI925" s="29"/>
    </row>
    <row r="926" spans="6:35">
      <c r="F926" s="31"/>
      <c r="K926" s="406"/>
      <c r="M926" s="407"/>
      <c r="N926" s="407"/>
      <c r="O926" s="407"/>
      <c r="P926" s="407"/>
      <c r="Q926" s="407"/>
      <c r="S926" s="31"/>
      <c r="AE926" s="29"/>
      <c r="AF926" s="29"/>
      <c r="AG926" s="29"/>
      <c r="AH926" s="29"/>
      <c r="AI926" s="29"/>
    </row>
    <row r="927" spans="6:35">
      <c r="F927" s="31"/>
      <c r="K927" s="406"/>
      <c r="M927" s="407"/>
      <c r="N927" s="407"/>
      <c r="O927" s="407"/>
      <c r="P927" s="407"/>
      <c r="Q927" s="407"/>
      <c r="S927" s="42"/>
      <c r="AE927" s="29"/>
      <c r="AF927" s="29"/>
      <c r="AG927" s="29"/>
      <c r="AH927" s="29"/>
      <c r="AI927" s="29"/>
    </row>
    <row r="928" spans="6:35">
      <c r="F928" s="31"/>
      <c r="K928" s="406"/>
      <c r="M928" s="407"/>
      <c r="N928" s="407"/>
      <c r="O928" s="407"/>
      <c r="P928" s="407"/>
      <c r="Q928" s="407"/>
      <c r="S928" s="42"/>
      <c r="AE928" s="29"/>
      <c r="AF928" s="29"/>
      <c r="AG928" s="29"/>
      <c r="AH928" s="29"/>
      <c r="AI928" s="29"/>
    </row>
    <row r="929" spans="6:35">
      <c r="F929" s="31"/>
      <c r="K929" s="406"/>
      <c r="M929" s="407"/>
      <c r="N929" s="407"/>
      <c r="O929" s="407"/>
      <c r="P929" s="407"/>
      <c r="Q929" s="407"/>
      <c r="S929" s="31"/>
      <c r="AE929" s="29"/>
      <c r="AF929" s="29"/>
      <c r="AG929" s="29"/>
      <c r="AH929" s="29"/>
      <c r="AI929" s="29"/>
    </row>
    <row r="930" spans="6:35">
      <c r="F930" s="31"/>
      <c r="K930" s="406"/>
      <c r="M930" s="407"/>
      <c r="N930" s="407"/>
      <c r="O930" s="407"/>
      <c r="P930" s="407"/>
      <c r="Q930" s="407"/>
      <c r="AE930" s="29"/>
      <c r="AF930" s="29"/>
      <c r="AG930" s="29"/>
      <c r="AH930" s="29"/>
      <c r="AI930" s="29"/>
    </row>
    <row r="931" spans="6:35">
      <c r="F931" s="31"/>
      <c r="K931" s="406"/>
      <c r="M931" s="407"/>
      <c r="N931" s="407"/>
      <c r="O931" s="407"/>
      <c r="P931" s="407"/>
      <c r="Q931" s="407"/>
      <c r="S931" s="31"/>
      <c r="AE931" s="29"/>
      <c r="AF931" s="29"/>
      <c r="AG931" s="29"/>
      <c r="AH931" s="29"/>
      <c r="AI931" s="29"/>
    </row>
    <row r="932" spans="6:35">
      <c r="F932" s="31"/>
      <c r="K932" s="406"/>
      <c r="M932" s="407"/>
      <c r="N932" s="407"/>
      <c r="O932" s="407"/>
      <c r="P932" s="407"/>
      <c r="Q932" s="407"/>
      <c r="AE932" s="29"/>
      <c r="AF932" s="29"/>
      <c r="AG932" s="29"/>
      <c r="AH932" s="29"/>
      <c r="AI932" s="29"/>
    </row>
    <row r="933" spans="6:35">
      <c r="F933" s="31"/>
      <c r="K933" s="406"/>
      <c r="M933" s="407"/>
      <c r="N933" s="407"/>
      <c r="O933" s="407"/>
      <c r="P933" s="407"/>
      <c r="Q933" s="407"/>
      <c r="AE933" s="29"/>
      <c r="AF933" s="29"/>
      <c r="AG933" s="29"/>
      <c r="AH933" s="29"/>
      <c r="AI933" s="29"/>
    </row>
    <row r="934" spans="6:35">
      <c r="F934" s="31"/>
      <c r="K934" s="406"/>
      <c r="M934" s="407"/>
      <c r="N934" s="407"/>
      <c r="O934" s="407"/>
      <c r="P934" s="407"/>
      <c r="Q934" s="407"/>
      <c r="S934" s="31"/>
      <c r="AE934" s="29"/>
      <c r="AF934" s="29"/>
      <c r="AG934" s="29"/>
      <c r="AH934" s="29"/>
      <c r="AI934" s="29"/>
    </row>
    <row r="935" spans="6:35">
      <c r="F935" s="31"/>
      <c r="K935" s="406"/>
      <c r="M935" s="407"/>
      <c r="N935" s="407"/>
      <c r="O935" s="407"/>
      <c r="P935" s="407"/>
      <c r="Q935" s="407"/>
      <c r="AE935" s="29"/>
      <c r="AF935" s="29"/>
      <c r="AG935" s="29"/>
      <c r="AH935" s="29"/>
      <c r="AI935" s="29"/>
    </row>
    <row r="936" spans="6:35">
      <c r="F936" s="31"/>
      <c r="K936" s="406"/>
      <c r="M936" s="407"/>
      <c r="N936" s="407"/>
      <c r="O936" s="407"/>
      <c r="P936" s="407"/>
      <c r="Q936" s="407"/>
      <c r="S936" s="31"/>
      <c r="AE936" s="29"/>
      <c r="AF936" s="29"/>
      <c r="AG936" s="29"/>
      <c r="AH936" s="29"/>
      <c r="AI936" s="29"/>
    </row>
    <row r="937" spans="6:35">
      <c r="F937" s="31"/>
      <c r="K937" s="406"/>
      <c r="M937" s="407"/>
      <c r="N937" s="407"/>
      <c r="O937" s="407"/>
      <c r="P937" s="407"/>
      <c r="Q937" s="407"/>
      <c r="AE937" s="29"/>
      <c r="AF937" s="29"/>
      <c r="AG937" s="29"/>
      <c r="AH937" s="29"/>
      <c r="AI937" s="29"/>
    </row>
    <row r="938" spans="6:35">
      <c r="F938" s="31"/>
      <c r="K938" s="406"/>
      <c r="M938" s="407"/>
      <c r="N938" s="407"/>
      <c r="O938" s="407"/>
      <c r="P938" s="407"/>
      <c r="Q938" s="407"/>
      <c r="S938" s="31"/>
      <c r="AE938" s="29"/>
      <c r="AF938" s="29"/>
      <c r="AG938" s="29"/>
      <c r="AH938" s="29"/>
      <c r="AI938" s="29"/>
    </row>
    <row r="939" spans="6:35">
      <c r="F939" s="31"/>
      <c r="K939" s="406"/>
      <c r="M939" s="407"/>
      <c r="N939" s="407"/>
      <c r="O939" s="407"/>
      <c r="P939" s="407"/>
      <c r="Q939" s="407"/>
      <c r="S939" s="31"/>
      <c r="AE939" s="29"/>
      <c r="AF939" s="29"/>
      <c r="AG939" s="29"/>
      <c r="AH939" s="29"/>
      <c r="AI939" s="29"/>
    </row>
    <row r="940" spans="6:35">
      <c r="F940" s="31"/>
      <c r="K940" s="406"/>
      <c r="M940" s="407"/>
      <c r="N940" s="407"/>
      <c r="O940" s="407"/>
      <c r="P940" s="407"/>
      <c r="Q940" s="407"/>
      <c r="AE940" s="29"/>
      <c r="AF940" s="29"/>
      <c r="AG940" s="29"/>
      <c r="AH940" s="29"/>
      <c r="AI940" s="29"/>
    </row>
    <row r="941" spans="6:35">
      <c r="F941" s="31"/>
      <c r="K941" s="406"/>
      <c r="M941" s="407"/>
      <c r="N941" s="407"/>
      <c r="O941" s="407"/>
      <c r="P941" s="407"/>
      <c r="Q941" s="407"/>
      <c r="S941" s="31"/>
      <c r="AE941" s="29"/>
      <c r="AF941" s="29"/>
      <c r="AG941" s="29"/>
      <c r="AH941" s="29"/>
      <c r="AI941" s="29"/>
    </row>
    <row r="942" spans="6:35">
      <c r="F942" s="31"/>
      <c r="K942" s="406"/>
      <c r="M942" s="407"/>
      <c r="N942" s="407"/>
      <c r="O942" s="407"/>
      <c r="P942" s="407"/>
      <c r="Q942" s="407"/>
      <c r="AE942" s="29"/>
      <c r="AF942" s="29"/>
      <c r="AG942" s="29"/>
      <c r="AH942" s="29"/>
      <c r="AI942" s="29"/>
    </row>
    <row r="943" spans="6:35">
      <c r="F943" s="31"/>
      <c r="K943" s="406"/>
      <c r="M943" s="407"/>
      <c r="N943" s="407"/>
      <c r="O943" s="407"/>
      <c r="P943" s="407"/>
      <c r="Q943" s="407"/>
      <c r="AE943" s="29"/>
      <c r="AF943" s="29"/>
      <c r="AG943" s="29"/>
      <c r="AH943" s="29"/>
      <c r="AI943" s="29"/>
    </row>
    <row r="944" spans="6:35">
      <c r="F944" s="31"/>
      <c r="K944" s="406"/>
      <c r="M944" s="407"/>
      <c r="N944" s="407"/>
      <c r="O944" s="407"/>
      <c r="P944" s="407"/>
      <c r="Q944" s="407"/>
      <c r="S944" s="31"/>
      <c r="AE944" s="29"/>
      <c r="AF944" s="29"/>
      <c r="AG944" s="29"/>
      <c r="AH944" s="29"/>
      <c r="AI944" s="29"/>
    </row>
    <row r="945" spans="6:35">
      <c r="F945" s="31"/>
      <c r="K945" s="406"/>
      <c r="M945" s="407"/>
      <c r="N945" s="407"/>
      <c r="O945" s="407"/>
      <c r="P945" s="407"/>
      <c r="Q945" s="407"/>
      <c r="S945" s="43"/>
      <c r="AE945" s="29"/>
      <c r="AF945" s="29"/>
      <c r="AG945" s="29"/>
      <c r="AH945" s="29"/>
      <c r="AI945" s="29"/>
    </row>
    <row r="946" spans="6:35">
      <c r="F946" s="31"/>
      <c r="K946" s="406"/>
      <c r="M946" s="407"/>
      <c r="N946" s="407"/>
      <c r="O946" s="407"/>
      <c r="P946" s="407"/>
      <c r="Q946" s="407"/>
      <c r="S946" s="31"/>
      <c r="AE946" s="29"/>
      <c r="AF946" s="29"/>
      <c r="AG946" s="29"/>
      <c r="AH946" s="29"/>
      <c r="AI946" s="29"/>
    </row>
    <row r="947" spans="6:35">
      <c r="F947" s="31"/>
      <c r="K947" s="406"/>
      <c r="M947" s="407"/>
      <c r="N947" s="407"/>
      <c r="O947" s="407"/>
      <c r="P947" s="407"/>
      <c r="Q947" s="407"/>
      <c r="AE947" s="29"/>
      <c r="AF947" s="29"/>
      <c r="AG947" s="29"/>
      <c r="AH947" s="29"/>
      <c r="AI947" s="29"/>
    </row>
    <row r="948" spans="6:35">
      <c r="F948" s="31"/>
      <c r="K948" s="406"/>
      <c r="M948" s="407"/>
      <c r="N948" s="407"/>
      <c r="O948" s="407"/>
      <c r="P948" s="407"/>
      <c r="Q948" s="407"/>
      <c r="S948" s="31"/>
      <c r="AE948" s="29"/>
      <c r="AF948" s="29"/>
      <c r="AG948" s="29"/>
      <c r="AH948" s="29"/>
      <c r="AI948" s="29"/>
    </row>
    <row r="949" spans="6:35">
      <c r="F949" s="31"/>
      <c r="K949" s="406"/>
      <c r="M949" s="407"/>
      <c r="N949" s="407"/>
      <c r="O949" s="407"/>
      <c r="P949" s="407"/>
      <c r="Q949" s="407"/>
      <c r="S949" s="31"/>
      <c r="AE949" s="29"/>
      <c r="AF949" s="29"/>
      <c r="AG949" s="29"/>
      <c r="AH949" s="29"/>
      <c r="AI949" s="29"/>
    </row>
    <row r="950" spans="6:35">
      <c r="F950" s="31"/>
      <c r="K950" s="406"/>
      <c r="M950" s="407"/>
      <c r="N950" s="407"/>
      <c r="O950" s="407"/>
      <c r="P950" s="407"/>
      <c r="Q950" s="407"/>
      <c r="AE950" s="29"/>
      <c r="AF950" s="29"/>
      <c r="AG950" s="29"/>
      <c r="AH950" s="29"/>
      <c r="AI950" s="29"/>
    </row>
    <row r="951" spans="6:35">
      <c r="F951" s="31"/>
      <c r="K951" s="406"/>
      <c r="M951" s="407"/>
      <c r="N951" s="407"/>
      <c r="O951" s="407"/>
      <c r="P951" s="407"/>
      <c r="Q951" s="407"/>
      <c r="S951" s="31"/>
      <c r="AE951" s="29"/>
      <c r="AF951" s="29"/>
      <c r="AG951" s="29"/>
      <c r="AH951" s="29"/>
      <c r="AI951" s="29"/>
    </row>
    <row r="952" spans="6:35">
      <c r="F952" s="31"/>
      <c r="K952" s="406"/>
      <c r="M952" s="407"/>
      <c r="N952" s="407"/>
      <c r="O952" s="407"/>
      <c r="P952" s="407"/>
      <c r="Q952" s="407"/>
      <c r="AE952" s="29"/>
      <c r="AF952" s="29"/>
      <c r="AG952" s="29"/>
      <c r="AH952" s="29"/>
      <c r="AI952" s="29"/>
    </row>
    <row r="953" spans="6:35">
      <c r="F953" s="31"/>
      <c r="K953" s="406"/>
      <c r="M953" s="407"/>
      <c r="N953" s="407"/>
      <c r="O953" s="407"/>
      <c r="P953" s="407"/>
      <c r="Q953" s="407"/>
      <c r="AE953" s="29"/>
      <c r="AF953" s="29"/>
      <c r="AG953" s="29"/>
      <c r="AH953" s="29"/>
      <c r="AI953" s="29"/>
    </row>
    <row r="954" spans="6:35">
      <c r="F954" s="31"/>
      <c r="K954" s="406"/>
      <c r="M954" s="407"/>
      <c r="N954" s="407"/>
      <c r="O954" s="407"/>
      <c r="P954" s="407"/>
      <c r="Q954" s="407"/>
      <c r="S954" s="31"/>
      <c r="AE954" s="29"/>
      <c r="AF954" s="29"/>
      <c r="AG954" s="29"/>
      <c r="AH954" s="29"/>
      <c r="AI954" s="29"/>
    </row>
    <row r="955" spans="6:35">
      <c r="F955" s="31"/>
      <c r="K955" s="406"/>
      <c r="M955" s="407"/>
      <c r="N955" s="407"/>
      <c r="O955" s="407"/>
      <c r="P955" s="407"/>
      <c r="Q955" s="407"/>
      <c r="AE955" s="29"/>
      <c r="AF955" s="29"/>
      <c r="AG955" s="29"/>
      <c r="AH955" s="29"/>
      <c r="AI955" s="29"/>
    </row>
    <row r="956" spans="6:35">
      <c r="F956" s="31"/>
      <c r="K956" s="406"/>
      <c r="M956" s="407"/>
      <c r="N956" s="407"/>
      <c r="O956" s="407"/>
      <c r="P956" s="407"/>
      <c r="Q956" s="407"/>
      <c r="AE956" s="29"/>
      <c r="AF956" s="29"/>
      <c r="AG956" s="29"/>
      <c r="AH956" s="29"/>
      <c r="AI956" s="29"/>
    </row>
    <row r="957" spans="6:35">
      <c r="F957" s="31"/>
      <c r="K957" s="406"/>
      <c r="M957" s="407"/>
      <c r="N957" s="407"/>
      <c r="O957" s="407"/>
      <c r="P957" s="407"/>
      <c r="Q957" s="407"/>
      <c r="AE957" s="29"/>
      <c r="AF957" s="29"/>
      <c r="AG957" s="29"/>
      <c r="AH957" s="29"/>
      <c r="AI957" s="29"/>
    </row>
    <row r="958" spans="6:35">
      <c r="F958" s="31"/>
      <c r="K958" s="406"/>
      <c r="M958" s="407"/>
      <c r="N958" s="407"/>
      <c r="O958" s="407"/>
      <c r="P958" s="407"/>
      <c r="Q958" s="407"/>
      <c r="S958" s="31"/>
      <c r="AE958" s="29"/>
      <c r="AF958" s="29"/>
      <c r="AG958" s="29"/>
      <c r="AH958" s="29"/>
      <c r="AI958" s="29"/>
    </row>
    <row r="959" spans="6:35">
      <c r="F959" s="31"/>
      <c r="K959" s="406"/>
      <c r="M959" s="407"/>
      <c r="N959" s="407"/>
      <c r="O959" s="407"/>
      <c r="P959" s="407"/>
      <c r="Q959" s="407"/>
      <c r="S959" s="31"/>
      <c r="AE959" s="29"/>
      <c r="AF959" s="29"/>
      <c r="AG959" s="29"/>
      <c r="AH959" s="29"/>
      <c r="AI959" s="29"/>
    </row>
    <row r="960" spans="6:35">
      <c r="F960" s="31"/>
      <c r="K960" s="406"/>
      <c r="M960" s="407"/>
      <c r="N960" s="407"/>
      <c r="O960" s="407"/>
      <c r="P960" s="407"/>
      <c r="Q960" s="407"/>
      <c r="AE960" s="29"/>
      <c r="AF960" s="29"/>
      <c r="AG960" s="29"/>
      <c r="AH960" s="29"/>
      <c r="AI960" s="29"/>
    </row>
    <row r="961" spans="6:35">
      <c r="F961" s="31"/>
      <c r="K961" s="406"/>
      <c r="M961" s="407"/>
      <c r="N961" s="407"/>
      <c r="O961" s="407"/>
      <c r="P961" s="407"/>
      <c r="Q961" s="407"/>
      <c r="S961" s="31"/>
      <c r="AE961" s="29"/>
      <c r="AF961" s="29"/>
      <c r="AG961" s="29"/>
      <c r="AH961" s="29"/>
      <c r="AI961" s="29"/>
    </row>
    <row r="962" spans="6:35">
      <c r="F962" s="31"/>
      <c r="K962" s="406"/>
      <c r="M962" s="407"/>
      <c r="N962" s="407"/>
      <c r="O962" s="407"/>
      <c r="P962" s="407"/>
      <c r="Q962" s="407"/>
      <c r="AE962" s="29"/>
      <c r="AF962" s="29"/>
      <c r="AG962" s="29"/>
      <c r="AH962" s="29"/>
      <c r="AI962" s="29"/>
    </row>
    <row r="963" spans="6:35">
      <c r="F963" s="31"/>
      <c r="K963" s="406"/>
      <c r="M963" s="407"/>
      <c r="N963" s="407"/>
      <c r="O963" s="407"/>
      <c r="P963" s="407"/>
      <c r="Q963" s="407"/>
      <c r="AE963" s="29"/>
      <c r="AF963" s="29"/>
      <c r="AG963" s="29"/>
      <c r="AH963" s="29"/>
      <c r="AI963" s="29"/>
    </row>
    <row r="964" spans="6:35">
      <c r="F964" s="31"/>
      <c r="K964" s="406"/>
      <c r="M964" s="407"/>
      <c r="N964" s="407"/>
      <c r="O964" s="407"/>
      <c r="P964" s="407"/>
      <c r="Q964" s="407"/>
      <c r="S964" s="31"/>
      <c r="AE964" s="29"/>
      <c r="AF964" s="29"/>
      <c r="AG964" s="29"/>
      <c r="AH964" s="29"/>
      <c r="AI964" s="29"/>
    </row>
    <row r="965" spans="6:35">
      <c r="F965" s="31"/>
      <c r="K965" s="406"/>
      <c r="M965" s="407"/>
      <c r="N965" s="407"/>
      <c r="O965" s="407"/>
      <c r="P965" s="407"/>
      <c r="Q965" s="407"/>
      <c r="AE965" s="29"/>
      <c r="AF965" s="29"/>
      <c r="AG965" s="29"/>
      <c r="AH965" s="29"/>
      <c r="AI965" s="29"/>
    </row>
    <row r="966" spans="6:35">
      <c r="F966" s="31"/>
      <c r="K966" s="406"/>
      <c r="M966" s="407"/>
      <c r="N966" s="407"/>
      <c r="O966" s="407"/>
      <c r="P966" s="407"/>
      <c r="Q966" s="407"/>
      <c r="AE966" s="29"/>
      <c r="AF966" s="29"/>
      <c r="AG966" s="29"/>
      <c r="AH966" s="29"/>
      <c r="AI966" s="29"/>
    </row>
    <row r="967" spans="6:35">
      <c r="F967" s="31"/>
      <c r="K967" s="406"/>
      <c r="M967" s="407"/>
      <c r="N967" s="407"/>
      <c r="O967" s="407"/>
      <c r="P967" s="407"/>
      <c r="Q967" s="407"/>
      <c r="S967" s="31"/>
      <c r="AE967" s="29"/>
      <c r="AF967" s="29"/>
      <c r="AG967" s="29"/>
      <c r="AH967" s="29"/>
      <c r="AI967" s="29"/>
    </row>
    <row r="968" spans="6:35">
      <c r="F968" s="31"/>
      <c r="K968" s="406"/>
      <c r="M968" s="407"/>
      <c r="N968" s="407"/>
      <c r="O968" s="407"/>
      <c r="P968" s="407"/>
      <c r="Q968" s="407"/>
      <c r="AE968" s="29"/>
      <c r="AF968" s="29"/>
      <c r="AG968" s="29"/>
      <c r="AH968" s="29"/>
      <c r="AI968" s="29"/>
    </row>
    <row r="969" spans="6:35">
      <c r="F969" s="31"/>
      <c r="K969" s="406"/>
      <c r="M969" s="407"/>
      <c r="N969" s="407"/>
      <c r="O969" s="407"/>
      <c r="P969" s="407"/>
      <c r="Q969" s="407"/>
      <c r="S969" s="31"/>
      <c r="AE969" s="29"/>
      <c r="AF969" s="29"/>
      <c r="AG969" s="29"/>
      <c r="AH969" s="29"/>
      <c r="AI969" s="29"/>
    </row>
    <row r="970" spans="6:35">
      <c r="F970" s="31"/>
      <c r="K970" s="406"/>
      <c r="M970" s="407"/>
      <c r="N970" s="407"/>
      <c r="O970" s="407"/>
      <c r="P970" s="407"/>
      <c r="Q970" s="407"/>
      <c r="AE970" s="29"/>
      <c r="AF970" s="29"/>
      <c r="AG970" s="29"/>
      <c r="AH970" s="29"/>
      <c r="AI970" s="29"/>
    </row>
    <row r="971" spans="6:35">
      <c r="F971" s="31"/>
      <c r="K971" s="406"/>
      <c r="M971" s="407"/>
      <c r="N971" s="407"/>
      <c r="O971" s="407"/>
      <c r="P971" s="407"/>
      <c r="Q971" s="407"/>
      <c r="S971" s="31"/>
      <c r="AE971" s="29"/>
      <c r="AF971" s="29"/>
      <c r="AG971" s="29"/>
      <c r="AH971" s="29"/>
      <c r="AI971" s="29"/>
    </row>
    <row r="972" spans="6:35">
      <c r="F972" s="31"/>
      <c r="K972" s="406"/>
      <c r="M972" s="407"/>
      <c r="N972" s="407"/>
      <c r="O972" s="407"/>
      <c r="P972" s="407"/>
      <c r="Q972" s="407"/>
      <c r="AE972" s="29"/>
      <c r="AF972" s="29"/>
      <c r="AG972" s="29"/>
      <c r="AH972" s="29"/>
      <c r="AI972" s="29"/>
    </row>
    <row r="973" spans="6:35">
      <c r="F973" s="31"/>
      <c r="K973" s="406"/>
      <c r="M973" s="407"/>
      <c r="N973" s="407"/>
      <c r="O973" s="407"/>
      <c r="P973" s="407"/>
      <c r="Q973" s="407"/>
      <c r="AE973" s="29"/>
      <c r="AF973" s="29"/>
      <c r="AG973" s="29"/>
      <c r="AH973" s="29"/>
      <c r="AI973" s="29"/>
    </row>
    <row r="974" spans="6:35">
      <c r="F974" s="31"/>
      <c r="K974" s="406"/>
      <c r="M974" s="407"/>
      <c r="N974" s="407"/>
      <c r="O974" s="407"/>
      <c r="P974" s="407"/>
      <c r="Q974" s="407"/>
      <c r="S974" s="31"/>
      <c r="AE974" s="29"/>
      <c r="AF974" s="29"/>
      <c r="AG974" s="29"/>
      <c r="AH974" s="29"/>
      <c r="AI974" s="29"/>
    </row>
    <row r="975" spans="6:35">
      <c r="F975" s="31"/>
      <c r="K975" s="406"/>
      <c r="M975" s="407"/>
      <c r="N975" s="407"/>
      <c r="O975" s="407"/>
      <c r="P975" s="407"/>
      <c r="Q975" s="407"/>
      <c r="S975" s="31"/>
      <c r="AE975" s="29"/>
      <c r="AF975" s="29"/>
      <c r="AG975" s="29"/>
      <c r="AH975" s="29"/>
      <c r="AI975" s="29"/>
    </row>
    <row r="976" spans="6:35">
      <c r="F976" s="31"/>
      <c r="K976" s="406"/>
      <c r="M976" s="407"/>
      <c r="N976" s="407"/>
      <c r="O976" s="407"/>
      <c r="P976" s="407"/>
      <c r="Q976" s="407"/>
      <c r="AE976" s="29"/>
      <c r="AF976" s="29"/>
      <c r="AG976" s="29"/>
      <c r="AH976" s="29"/>
      <c r="AI976" s="29"/>
    </row>
    <row r="977" spans="6:35">
      <c r="F977" s="31"/>
      <c r="K977" s="406"/>
      <c r="M977" s="407"/>
      <c r="N977" s="407"/>
      <c r="O977" s="407"/>
      <c r="P977" s="407"/>
      <c r="Q977" s="407"/>
      <c r="S977" s="42"/>
      <c r="AE977" s="29"/>
      <c r="AF977" s="29"/>
      <c r="AG977" s="29"/>
      <c r="AH977" s="29"/>
      <c r="AI977" s="29"/>
    </row>
    <row r="978" spans="6:35">
      <c r="F978" s="31"/>
      <c r="K978" s="406"/>
      <c r="M978" s="407"/>
      <c r="N978" s="407"/>
      <c r="O978" s="407"/>
      <c r="P978" s="407"/>
      <c r="Q978" s="407"/>
      <c r="AE978" s="29"/>
      <c r="AF978" s="29"/>
      <c r="AG978" s="29"/>
      <c r="AH978" s="29"/>
      <c r="AI978" s="29"/>
    </row>
    <row r="979" spans="6:35">
      <c r="F979" s="31"/>
      <c r="K979" s="406"/>
      <c r="M979" s="407"/>
      <c r="N979" s="407"/>
      <c r="O979" s="407"/>
      <c r="P979" s="407"/>
      <c r="Q979" s="407"/>
      <c r="S979" s="31"/>
      <c r="AE979" s="29"/>
      <c r="AF979" s="29"/>
      <c r="AG979" s="29"/>
      <c r="AH979" s="29"/>
      <c r="AI979" s="29"/>
    </row>
    <row r="980" spans="6:35">
      <c r="F980" s="31"/>
      <c r="K980" s="406"/>
      <c r="M980" s="407"/>
      <c r="N980" s="407"/>
      <c r="O980" s="407"/>
      <c r="P980" s="407"/>
      <c r="Q980" s="407"/>
      <c r="AE980" s="29"/>
      <c r="AF980" s="29"/>
      <c r="AG980" s="29"/>
      <c r="AH980" s="29"/>
      <c r="AI980" s="29"/>
    </row>
    <row r="981" spans="6:35">
      <c r="F981" s="31"/>
      <c r="K981" s="406"/>
      <c r="M981" s="407"/>
      <c r="N981" s="407"/>
      <c r="O981" s="407"/>
      <c r="P981" s="407"/>
      <c r="Q981" s="407"/>
      <c r="S981" s="31"/>
      <c r="AE981" s="29"/>
      <c r="AF981" s="29"/>
      <c r="AG981" s="29"/>
      <c r="AH981" s="29"/>
      <c r="AI981" s="29"/>
    </row>
    <row r="982" spans="6:35">
      <c r="F982" s="31"/>
      <c r="K982" s="406"/>
      <c r="M982" s="407"/>
      <c r="N982" s="407"/>
      <c r="O982" s="407"/>
      <c r="P982" s="407"/>
      <c r="Q982" s="407"/>
      <c r="AE982" s="29"/>
      <c r="AF982" s="29"/>
      <c r="AG982" s="29"/>
      <c r="AH982" s="29"/>
      <c r="AI982" s="29"/>
    </row>
    <row r="983" spans="6:35">
      <c r="F983" s="31"/>
      <c r="K983" s="406"/>
      <c r="M983" s="407"/>
      <c r="N983" s="407"/>
      <c r="O983" s="407"/>
      <c r="P983" s="407"/>
      <c r="Q983" s="407"/>
      <c r="AE983" s="29"/>
      <c r="AF983" s="29"/>
      <c r="AG983" s="29"/>
      <c r="AH983" s="29"/>
      <c r="AI983" s="29"/>
    </row>
    <row r="984" spans="6:35">
      <c r="F984" s="31"/>
      <c r="K984" s="406"/>
      <c r="M984" s="407"/>
      <c r="N984" s="407"/>
      <c r="O984" s="407"/>
      <c r="P984" s="407"/>
      <c r="Q984" s="407"/>
      <c r="S984" s="31"/>
      <c r="AE984" s="29"/>
      <c r="AF984" s="29"/>
      <c r="AG984" s="29"/>
      <c r="AH984" s="29"/>
      <c r="AI984" s="29"/>
    </row>
    <row r="985" spans="6:35">
      <c r="F985" s="31"/>
      <c r="K985" s="406"/>
      <c r="M985" s="407"/>
      <c r="N985" s="407"/>
      <c r="O985" s="407"/>
      <c r="P985" s="407"/>
      <c r="Q985" s="407"/>
      <c r="AE985" s="29"/>
      <c r="AF985" s="29"/>
      <c r="AG985" s="29"/>
      <c r="AH985" s="29"/>
      <c r="AI985" s="29"/>
    </row>
    <row r="986" spans="6:35">
      <c r="F986" s="31"/>
      <c r="K986" s="406"/>
      <c r="M986" s="407"/>
      <c r="N986" s="407"/>
      <c r="O986" s="407"/>
      <c r="P986" s="407"/>
      <c r="Q986" s="407"/>
      <c r="AE986" s="29"/>
      <c r="AF986" s="29"/>
      <c r="AG986" s="29"/>
      <c r="AH986" s="29"/>
      <c r="AI986" s="29"/>
    </row>
    <row r="987" spans="6:35">
      <c r="F987" s="31"/>
      <c r="K987" s="406"/>
      <c r="M987" s="407"/>
      <c r="N987" s="407"/>
      <c r="O987" s="407"/>
      <c r="P987" s="407"/>
      <c r="Q987" s="407"/>
      <c r="S987" s="31"/>
      <c r="AE987" s="29"/>
      <c r="AF987" s="29"/>
      <c r="AG987" s="29"/>
      <c r="AH987" s="29"/>
      <c r="AI987" s="29"/>
    </row>
    <row r="988" spans="6:35">
      <c r="F988" s="31"/>
      <c r="K988" s="406"/>
      <c r="M988" s="407"/>
      <c r="N988" s="407"/>
      <c r="O988" s="407"/>
      <c r="P988" s="407"/>
      <c r="Q988" s="407"/>
      <c r="AE988" s="29"/>
      <c r="AF988" s="29"/>
      <c r="AG988" s="29"/>
      <c r="AH988" s="29"/>
      <c r="AI988" s="29"/>
    </row>
    <row r="989" spans="6:35">
      <c r="F989" s="31"/>
      <c r="K989" s="406"/>
      <c r="M989" s="407"/>
      <c r="N989" s="407"/>
      <c r="O989" s="407"/>
      <c r="P989" s="407"/>
      <c r="Q989" s="407"/>
      <c r="S989" s="31"/>
      <c r="AE989" s="29"/>
      <c r="AF989" s="29"/>
      <c r="AG989" s="29"/>
      <c r="AH989" s="29"/>
      <c r="AI989" s="29"/>
    </row>
    <row r="990" spans="6:35">
      <c r="F990" s="31"/>
      <c r="K990" s="406"/>
      <c r="M990" s="407"/>
      <c r="N990" s="407"/>
      <c r="O990" s="407"/>
      <c r="P990" s="407"/>
      <c r="Q990" s="407"/>
      <c r="AE990" s="29"/>
      <c r="AF990" s="29"/>
      <c r="AG990" s="29"/>
      <c r="AH990" s="29"/>
      <c r="AI990" s="29"/>
    </row>
    <row r="991" spans="6:35">
      <c r="F991" s="31"/>
      <c r="K991" s="406"/>
      <c r="M991" s="407"/>
      <c r="N991" s="407"/>
      <c r="O991" s="407"/>
      <c r="P991" s="407"/>
      <c r="Q991" s="407"/>
      <c r="S991" s="31"/>
      <c r="AE991" s="29"/>
      <c r="AF991" s="29"/>
      <c r="AG991" s="29"/>
      <c r="AH991" s="29"/>
      <c r="AI991" s="29"/>
    </row>
    <row r="992" spans="6:35">
      <c r="F992" s="31"/>
      <c r="K992" s="406"/>
      <c r="M992" s="407"/>
      <c r="N992" s="407"/>
      <c r="O992" s="407"/>
      <c r="P992" s="407"/>
      <c r="Q992" s="407"/>
      <c r="AE992" s="29"/>
      <c r="AF992" s="29"/>
      <c r="AG992" s="29"/>
      <c r="AH992" s="29"/>
      <c r="AI992" s="29"/>
    </row>
    <row r="993" spans="6:35">
      <c r="F993" s="31"/>
      <c r="K993" s="406"/>
      <c r="M993" s="407"/>
      <c r="N993" s="407"/>
      <c r="O993" s="407"/>
      <c r="P993" s="407"/>
      <c r="Q993" s="407"/>
      <c r="AE993" s="29"/>
      <c r="AF993" s="29"/>
      <c r="AG993" s="29"/>
      <c r="AH993" s="29"/>
      <c r="AI993" s="29"/>
    </row>
    <row r="994" spans="6:35">
      <c r="F994" s="31"/>
      <c r="K994" s="406"/>
      <c r="M994" s="407"/>
      <c r="N994" s="407"/>
      <c r="O994" s="407"/>
      <c r="P994" s="407"/>
      <c r="Q994" s="407"/>
      <c r="S994" s="31"/>
      <c r="AE994" s="29"/>
      <c r="AF994" s="29"/>
      <c r="AG994" s="29"/>
      <c r="AH994" s="29"/>
      <c r="AI994" s="29"/>
    </row>
    <row r="995" spans="6:35">
      <c r="F995" s="31"/>
      <c r="K995" s="406"/>
      <c r="M995" s="407"/>
      <c r="N995" s="407"/>
      <c r="O995" s="407"/>
      <c r="P995" s="407"/>
      <c r="Q995" s="407"/>
      <c r="AE995" s="29"/>
      <c r="AF995" s="29"/>
      <c r="AG995" s="29"/>
      <c r="AH995" s="29"/>
      <c r="AI995" s="29"/>
    </row>
    <row r="996" spans="6:35">
      <c r="F996" s="31"/>
      <c r="K996" s="406"/>
      <c r="M996" s="407"/>
      <c r="N996" s="407"/>
      <c r="O996" s="407"/>
      <c r="P996" s="407"/>
      <c r="Q996" s="407"/>
      <c r="AE996" s="29"/>
      <c r="AF996" s="29"/>
      <c r="AG996" s="29"/>
      <c r="AH996" s="29"/>
      <c r="AI996" s="29"/>
    </row>
    <row r="997" spans="6:35">
      <c r="F997" s="31"/>
      <c r="K997" s="406"/>
      <c r="M997" s="407"/>
      <c r="N997" s="407"/>
      <c r="O997" s="407"/>
      <c r="P997" s="407"/>
      <c r="Q997" s="407"/>
      <c r="AE997" s="29"/>
      <c r="AF997" s="29"/>
      <c r="AG997" s="29"/>
      <c r="AH997" s="29"/>
      <c r="AI997" s="29"/>
    </row>
    <row r="998" spans="6:35">
      <c r="F998" s="31"/>
      <c r="K998" s="406"/>
      <c r="M998" s="407"/>
      <c r="N998" s="407"/>
      <c r="O998" s="407"/>
      <c r="P998" s="407"/>
      <c r="Q998" s="407"/>
      <c r="S998" s="31"/>
      <c r="AE998" s="29"/>
      <c r="AF998" s="29"/>
      <c r="AG998" s="29"/>
      <c r="AH998" s="29"/>
      <c r="AI998" s="29"/>
    </row>
    <row r="999" spans="6:35">
      <c r="F999" s="31"/>
      <c r="K999" s="406"/>
      <c r="M999" s="407"/>
      <c r="N999" s="407"/>
      <c r="O999" s="407"/>
      <c r="P999" s="407"/>
      <c r="Q999" s="407"/>
      <c r="S999" s="31"/>
      <c r="AE999" s="29"/>
      <c r="AF999" s="29"/>
      <c r="AG999" s="29"/>
      <c r="AH999" s="29"/>
      <c r="AI999" s="29"/>
    </row>
    <row r="1000" spans="6:35">
      <c r="F1000" s="31"/>
      <c r="K1000" s="406"/>
      <c r="M1000" s="407"/>
      <c r="N1000" s="407"/>
      <c r="O1000" s="407"/>
      <c r="P1000" s="407"/>
      <c r="Q1000" s="407"/>
      <c r="AE1000" s="29"/>
      <c r="AF1000" s="29"/>
      <c r="AG1000" s="29"/>
      <c r="AH1000" s="29"/>
      <c r="AI1000" s="29"/>
    </row>
    <row r="1001" spans="6:35">
      <c r="F1001" s="31"/>
      <c r="K1001" s="406"/>
      <c r="M1001" s="407"/>
      <c r="N1001" s="407"/>
      <c r="O1001" s="407"/>
      <c r="P1001" s="407"/>
      <c r="Q1001" s="407"/>
      <c r="S1001" s="31"/>
      <c r="AE1001" s="29"/>
      <c r="AF1001" s="29"/>
      <c r="AG1001" s="29"/>
      <c r="AH1001" s="29"/>
      <c r="AI1001" s="29"/>
    </row>
    <row r="1002" spans="6:35">
      <c r="F1002" s="31"/>
      <c r="K1002" s="406"/>
      <c r="M1002" s="407"/>
      <c r="N1002" s="407"/>
      <c r="O1002" s="407"/>
      <c r="P1002" s="407"/>
      <c r="Q1002" s="407"/>
      <c r="AE1002" s="29"/>
      <c r="AF1002" s="29"/>
      <c r="AG1002" s="29"/>
      <c r="AH1002" s="29"/>
      <c r="AI1002" s="29"/>
    </row>
    <row r="1003" spans="6:35">
      <c r="F1003" s="31"/>
      <c r="K1003" s="406"/>
      <c r="M1003" s="407"/>
      <c r="N1003" s="407"/>
      <c r="O1003" s="407"/>
      <c r="P1003" s="407"/>
      <c r="Q1003" s="407"/>
      <c r="AE1003" s="29"/>
      <c r="AF1003" s="29"/>
      <c r="AG1003" s="29"/>
      <c r="AH1003" s="29"/>
      <c r="AI1003" s="29"/>
    </row>
    <row r="1004" spans="6:35">
      <c r="F1004" s="31"/>
      <c r="K1004" s="406"/>
      <c r="M1004" s="407"/>
      <c r="N1004" s="407"/>
      <c r="O1004" s="407"/>
      <c r="P1004" s="407"/>
      <c r="Q1004" s="407"/>
      <c r="S1004" s="31"/>
      <c r="AE1004" s="29"/>
      <c r="AF1004" s="29"/>
      <c r="AG1004" s="29"/>
      <c r="AH1004" s="29"/>
      <c r="AI1004" s="29"/>
    </row>
    <row r="1005" spans="6:35">
      <c r="F1005" s="31"/>
      <c r="K1005" s="406"/>
      <c r="M1005" s="407"/>
      <c r="N1005" s="407"/>
      <c r="O1005" s="407"/>
      <c r="P1005" s="407"/>
      <c r="Q1005" s="407"/>
      <c r="AE1005" s="29"/>
      <c r="AF1005" s="29"/>
      <c r="AG1005" s="29"/>
      <c r="AH1005" s="29"/>
      <c r="AI1005" s="29"/>
    </row>
    <row r="1006" spans="6:35">
      <c r="F1006" s="31"/>
      <c r="K1006" s="406"/>
      <c r="M1006" s="407"/>
      <c r="N1006" s="407"/>
      <c r="O1006" s="407"/>
      <c r="P1006" s="407"/>
      <c r="Q1006" s="407"/>
      <c r="AE1006" s="29"/>
      <c r="AF1006" s="29"/>
      <c r="AG1006" s="29"/>
      <c r="AH1006" s="29"/>
      <c r="AI1006" s="29"/>
    </row>
    <row r="1007" spans="6:35">
      <c r="F1007" s="31"/>
      <c r="K1007" s="406"/>
      <c r="M1007" s="407"/>
      <c r="N1007" s="407"/>
      <c r="O1007" s="407"/>
      <c r="P1007" s="407"/>
      <c r="Q1007" s="407"/>
      <c r="AE1007" s="29"/>
      <c r="AF1007" s="29"/>
      <c r="AG1007" s="29"/>
      <c r="AH1007" s="29"/>
      <c r="AI1007" s="29"/>
    </row>
    <row r="1008" spans="6:35">
      <c r="F1008" s="31"/>
      <c r="K1008" s="406"/>
      <c r="M1008" s="407"/>
      <c r="N1008" s="407"/>
      <c r="O1008" s="407"/>
      <c r="P1008" s="407"/>
      <c r="Q1008" s="407"/>
      <c r="S1008" s="42"/>
      <c r="AE1008" s="29"/>
      <c r="AF1008" s="29"/>
      <c r="AG1008" s="29"/>
      <c r="AH1008" s="29"/>
      <c r="AI1008" s="29"/>
    </row>
    <row r="1009" spans="6:35">
      <c r="F1009" s="31"/>
      <c r="K1009" s="406"/>
      <c r="M1009" s="407"/>
      <c r="N1009" s="407"/>
      <c r="O1009" s="407"/>
      <c r="P1009" s="407"/>
      <c r="Q1009" s="407"/>
      <c r="S1009" s="31"/>
      <c r="AE1009" s="29"/>
      <c r="AF1009" s="29"/>
      <c r="AG1009" s="29"/>
      <c r="AH1009" s="29"/>
      <c r="AI1009" s="29"/>
    </row>
    <row r="1010" spans="6:35">
      <c r="F1010" s="31"/>
      <c r="K1010" s="406"/>
      <c r="M1010" s="407"/>
      <c r="N1010" s="407"/>
      <c r="O1010" s="407"/>
      <c r="P1010" s="407"/>
      <c r="Q1010" s="407"/>
      <c r="AE1010" s="29"/>
      <c r="AF1010" s="29"/>
      <c r="AG1010" s="29"/>
      <c r="AH1010" s="29"/>
      <c r="AI1010" s="29"/>
    </row>
    <row r="1011" spans="6:35">
      <c r="F1011" s="31"/>
      <c r="K1011" s="406"/>
      <c r="M1011" s="407"/>
      <c r="N1011" s="407"/>
      <c r="O1011" s="407"/>
      <c r="P1011" s="407"/>
      <c r="Q1011" s="407"/>
      <c r="S1011" s="31"/>
      <c r="AE1011" s="29"/>
      <c r="AF1011" s="29"/>
      <c r="AG1011" s="29"/>
      <c r="AH1011" s="29"/>
      <c r="AI1011" s="29"/>
    </row>
    <row r="1012" spans="6:35">
      <c r="F1012" s="31"/>
      <c r="K1012" s="406"/>
      <c r="M1012" s="407"/>
      <c r="N1012" s="407"/>
      <c r="O1012" s="407"/>
      <c r="P1012" s="407"/>
      <c r="Q1012" s="407"/>
      <c r="AE1012" s="29"/>
      <c r="AF1012" s="29"/>
      <c r="AG1012" s="29"/>
      <c r="AH1012" s="29"/>
      <c r="AI1012" s="29"/>
    </row>
    <row r="1013" spans="6:35">
      <c r="F1013" s="31"/>
      <c r="K1013" s="406"/>
      <c r="M1013" s="407"/>
      <c r="N1013" s="407"/>
      <c r="O1013" s="407"/>
      <c r="P1013" s="407"/>
      <c r="Q1013" s="407"/>
      <c r="AE1013" s="29"/>
      <c r="AF1013" s="29"/>
      <c r="AG1013" s="29"/>
      <c r="AH1013" s="29"/>
      <c r="AI1013" s="29"/>
    </row>
    <row r="1014" spans="6:35">
      <c r="F1014" s="31"/>
      <c r="K1014" s="406"/>
      <c r="M1014" s="407"/>
      <c r="N1014" s="407"/>
      <c r="O1014" s="407"/>
      <c r="P1014" s="407"/>
      <c r="Q1014" s="407"/>
      <c r="S1014" s="31"/>
      <c r="AE1014" s="29"/>
      <c r="AF1014" s="29"/>
      <c r="AG1014" s="29"/>
      <c r="AH1014" s="29"/>
      <c r="AI1014" s="29"/>
    </row>
    <row r="1015" spans="6:35">
      <c r="F1015" s="31"/>
      <c r="K1015" s="406"/>
      <c r="M1015" s="407"/>
      <c r="N1015" s="407"/>
      <c r="O1015" s="407"/>
      <c r="P1015" s="407"/>
      <c r="Q1015" s="407"/>
      <c r="S1015" s="42"/>
      <c r="AE1015" s="29"/>
      <c r="AF1015" s="29"/>
      <c r="AG1015" s="29"/>
      <c r="AH1015" s="29"/>
      <c r="AI1015" s="29"/>
    </row>
    <row r="1016" spans="6:35">
      <c r="F1016" s="31"/>
      <c r="K1016" s="406"/>
      <c r="M1016" s="407"/>
      <c r="N1016" s="407"/>
      <c r="O1016" s="407"/>
      <c r="P1016" s="407"/>
      <c r="Q1016" s="407"/>
      <c r="S1016" s="42"/>
      <c r="AE1016" s="29"/>
      <c r="AF1016" s="29"/>
      <c r="AG1016" s="29"/>
      <c r="AH1016" s="29"/>
      <c r="AI1016" s="29"/>
    </row>
    <row r="1017" spans="6:35">
      <c r="F1017" s="31"/>
      <c r="K1017" s="406"/>
      <c r="M1017" s="407"/>
      <c r="N1017" s="407"/>
      <c r="O1017" s="407"/>
      <c r="P1017" s="407"/>
      <c r="Q1017" s="407"/>
      <c r="S1017" s="31"/>
      <c r="AE1017" s="29"/>
      <c r="AF1017" s="29"/>
      <c r="AG1017" s="29"/>
      <c r="AH1017" s="29"/>
      <c r="AI1017" s="29"/>
    </row>
    <row r="1018" spans="6:35">
      <c r="F1018" s="31"/>
      <c r="K1018" s="406"/>
      <c r="M1018" s="407"/>
      <c r="N1018" s="407"/>
      <c r="O1018" s="407"/>
      <c r="P1018" s="407"/>
      <c r="Q1018" s="407"/>
      <c r="AE1018" s="29"/>
      <c r="AF1018" s="29"/>
      <c r="AG1018" s="29"/>
      <c r="AH1018" s="29"/>
      <c r="AI1018" s="29"/>
    </row>
    <row r="1019" spans="6:35">
      <c r="F1019" s="31"/>
      <c r="K1019" s="406"/>
      <c r="M1019" s="407"/>
      <c r="N1019" s="407"/>
      <c r="O1019" s="407"/>
      <c r="P1019" s="407"/>
      <c r="Q1019" s="407"/>
      <c r="S1019" s="31"/>
      <c r="AE1019" s="29"/>
      <c r="AF1019" s="29"/>
      <c r="AG1019" s="29"/>
      <c r="AH1019" s="29"/>
      <c r="AI1019" s="29"/>
    </row>
    <row r="1020" spans="6:35">
      <c r="F1020" s="31"/>
      <c r="K1020" s="406"/>
      <c r="M1020" s="407"/>
      <c r="N1020" s="407"/>
      <c r="O1020" s="407"/>
      <c r="P1020" s="407"/>
      <c r="Q1020" s="407"/>
      <c r="AE1020" s="29"/>
      <c r="AF1020" s="29"/>
      <c r="AG1020" s="29"/>
      <c r="AH1020" s="29"/>
      <c r="AI1020" s="29"/>
    </row>
    <row r="1021" spans="6:35">
      <c r="F1021" s="31"/>
      <c r="K1021" s="406"/>
      <c r="M1021" s="407"/>
      <c r="N1021" s="407"/>
      <c r="O1021" s="407"/>
      <c r="P1021" s="407"/>
      <c r="Q1021" s="407"/>
      <c r="S1021" s="31"/>
      <c r="AE1021" s="29"/>
      <c r="AF1021" s="29"/>
      <c r="AG1021" s="29"/>
      <c r="AH1021" s="29"/>
      <c r="AI1021" s="29"/>
    </row>
    <row r="1022" spans="6:35">
      <c r="F1022" s="31"/>
      <c r="K1022" s="406"/>
      <c r="M1022" s="407"/>
      <c r="N1022" s="407"/>
      <c r="O1022" s="407"/>
      <c r="P1022" s="407"/>
      <c r="Q1022" s="407"/>
      <c r="AE1022" s="29"/>
      <c r="AF1022" s="29"/>
      <c r="AG1022" s="29"/>
      <c r="AH1022" s="29"/>
      <c r="AI1022" s="29"/>
    </row>
    <row r="1023" spans="6:35">
      <c r="F1023" s="31"/>
      <c r="K1023" s="406"/>
      <c r="M1023" s="407"/>
      <c r="N1023" s="407"/>
      <c r="O1023" s="407"/>
      <c r="P1023" s="407"/>
      <c r="Q1023" s="407"/>
      <c r="AE1023" s="29"/>
      <c r="AF1023" s="29"/>
      <c r="AG1023" s="29"/>
      <c r="AH1023" s="29"/>
      <c r="AI1023" s="29"/>
    </row>
    <row r="1024" spans="6:35">
      <c r="F1024" s="31"/>
      <c r="K1024" s="406"/>
      <c r="M1024" s="407"/>
      <c r="N1024" s="407"/>
      <c r="O1024" s="407"/>
      <c r="P1024" s="407"/>
      <c r="Q1024" s="407"/>
      <c r="S1024" s="31"/>
      <c r="AE1024" s="29"/>
      <c r="AF1024" s="29"/>
      <c r="AG1024" s="29"/>
      <c r="AH1024" s="29"/>
      <c r="AI1024" s="29"/>
    </row>
    <row r="1025" spans="6:35">
      <c r="F1025" s="31"/>
      <c r="K1025" s="406"/>
      <c r="M1025" s="407"/>
      <c r="N1025" s="407"/>
      <c r="O1025" s="407"/>
      <c r="P1025" s="407"/>
      <c r="Q1025" s="407"/>
      <c r="AE1025" s="29"/>
      <c r="AF1025" s="29"/>
      <c r="AG1025" s="29"/>
      <c r="AH1025" s="29"/>
      <c r="AI1025" s="29"/>
    </row>
    <row r="1026" spans="6:35">
      <c r="F1026" s="31"/>
      <c r="K1026" s="406"/>
      <c r="M1026" s="407"/>
      <c r="N1026" s="407"/>
      <c r="O1026" s="407"/>
      <c r="P1026" s="407"/>
      <c r="Q1026" s="407"/>
      <c r="S1026" s="42"/>
      <c r="AE1026" s="29"/>
      <c r="AF1026" s="29"/>
      <c r="AG1026" s="29"/>
      <c r="AH1026" s="29"/>
      <c r="AI1026" s="29"/>
    </row>
    <row r="1027" spans="6:35">
      <c r="F1027" s="31"/>
      <c r="K1027" s="406"/>
      <c r="M1027" s="407"/>
      <c r="N1027" s="407"/>
      <c r="O1027" s="407"/>
      <c r="P1027" s="407"/>
      <c r="Q1027" s="407"/>
      <c r="S1027" s="31"/>
      <c r="AE1027" s="29"/>
      <c r="AF1027" s="29"/>
      <c r="AG1027" s="29"/>
      <c r="AH1027" s="29"/>
      <c r="AI1027" s="29"/>
    </row>
    <row r="1028" spans="6:35">
      <c r="F1028" s="31"/>
      <c r="K1028" s="406"/>
      <c r="M1028" s="407"/>
      <c r="N1028" s="407"/>
      <c r="O1028" s="407"/>
      <c r="P1028" s="407"/>
      <c r="Q1028" s="407"/>
      <c r="AE1028" s="29"/>
      <c r="AF1028" s="29"/>
      <c r="AG1028" s="29"/>
      <c r="AH1028" s="29"/>
      <c r="AI1028" s="29"/>
    </row>
    <row r="1029" spans="6:35">
      <c r="F1029" s="31"/>
      <c r="K1029" s="406"/>
      <c r="M1029" s="407"/>
      <c r="N1029" s="407"/>
      <c r="O1029" s="407"/>
      <c r="P1029" s="407"/>
      <c r="Q1029" s="407"/>
      <c r="AE1029" s="29"/>
      <c r="AF1029" s="29"/>
      <c r="AG1029" s="29"/>
      <c r="AH1029" s="29"/>
      <c r="AI1029" s="29"/>
    </row>
    <row r="1030" spans="6:35">
      <c r="F1030" s="31"/>
      <c r="K1030" s="406"/>
      <c r="M1030" s="407"/>
      <c r="N1030" s="407"/>
      <c r="O1030" s="407"/>
      <c r="P1030" s="407"/>
      <c r="Q1030" s="407"/>
      <c r="S1030" s="31"/>
      <c r="AE1030" s="29"/>
      <c r="AF1030" s="29"/>
      <c r="AG1030" s="29"/>
      <c r="AH1030" s="29"/>
      <c r="AI1030" s="29"/>
    </row>
    <row r="1031" spans="6:35">
      <c r="F1031" s="31"/>
      <c r="K1031" s="406"/>
      <c r="M1031" s="407"/>
      <c r="N1031" s="407"/>
      <c r="O1031" s="407"/>
      <c r="P1031" s="407"/>
      <c r="Q1031" s="407"/>
      <c r="AE1031" s="29"/>
      <c r="AF1031" s="29"/>
      <c r="AG1031" s="29"/>
      <c r="AH1031" s="29"/>
      <c r="AI1031" s="29"/>
    </row>
    <row r="1032" spans="6:35">
      <c r="F1032" s="31"/>
      <c r="K1032" s="406"/>
      <c r="M1032" s="407"/>
      <c r="N1032" s="407"/>
      <c r="O1032" s="407"/>
      <c r="P1032" s="407"/>
      <c r="Q1032" s="407"/>
      <c r="S1032" s="31"/>
      <c r="AE1032" s="29"/>
      <c r="AF1032" s="29"/>
      <c r="AG1032" s="29"/>
      <c r="AH1032" s="29"/>
      <c r="AI1032" s="29"/>
    </row>
    <row r="1033" spans="6:35">
      <c r="F1033" s="31"/>
      <c r="K1033" s="406"/>
      <c r="M1033" s="407"/>
      <c r="N1033" s="407"/>
      <c r="O1033" s="407"/>
      <c r="P1033" s="407"/>
      <c r="Q1033" s="407"/>
      <c r="AE1033" s="29"/>
      <c r="AF1033" s="29"/>
      <c r="AG1033" s="29"/>
      <c r="AH1033" s="29"/>
      <c r="AI1033" s="29"/>
    </row>
    <row r="1034" spans="6:35">
      <c r="F1034" s="31"/>
      <c r="K1034" s="406"/>
      <c r="M1034" s="407"/>
      <c r="N1034" s="407"/>
      <c r="O1034" s="407"/>
      <c r="P1034" s="407"/>
      <c r="Q1034" s="407"/>
      <c r="AE1034" s="29"/>
      <c r="AF1034" s="29"/>
      <c r="AG1034" s="29"/>
      <c r="AH1034" s="29"/>
      <c r="AI1034" s="29"/>
    </row>
    <row r="1035" spans="6:35">
      <c r="F1035" s="31"/>
      <c r="K1035" s="406"/>
      <c r="M1035" s="407"/>
      <c r="N1035" s="407"/>
      <c r="O1035" s="407"/>
      <c r="P1035" s="407"/>
      <c r="Q1035" s="407"/>
      <c r="S1035" s="31"/>
      <c r="AE1035" s="29"/>
      <c r="AF1035" s="29"/>
      <c r="AG1035" s="29"/>
      <c r="AH1035" s="29"/>
      <c r="AI1035" s="29"/>
    </row>
    <row r="1036" spans="6:35">
      <c r="F1036" s="31"/>
      <c r="K1036" s="406"/>
      <c r="M1036" s="407"/>
      <c r="N1036" s="407"/>
      <c r="O1036" s="407"/>
      <c r="P1036" s="407"/>
      <c r="Q1036" s="407"/>
      <c r="S1036" s="43"/>
      <c r="AE1036" s="29"/>
      <c r="AF1036" s="29"/>
      <c r="AG1036" s="29"/>
      <c r="AH1036" s="29"/>
      <c r="AI1036" s="29"/>
    </row>
    <row r="1037" spans="6:35">
      <c r="F1037" s="31"/>
      <c r="K1037" s="406"/>
      <c r="M1037" s="407"/>
      <c r="N1037" s="407"/>
      <c r="O1037" s="407"/>
      <c r="P1037" s="407"/>
      <c r="Q1037" s="407"/>
      <c r="AE1037" s="29"/>
      <c r="AF1037" s="29"/>
      <c r="AG1037" s="29"/>
      <c r="AH1037" s="29"/>
      <c r="AI1037" s="29"/>
    </row>
    <row r="1038" spans="6:35">
      <c r="F1038" s="31"/>
      <c r="K1038" s="406"/>
      <c r="M1038" s="407"/>
      <c r="N1038" s="407"/>
      <c r="O1038" s="407"/>
      <c r="P1038" s="407"/>
      <c r="Q1038" s="407"/>
      <c r="AE1038" s="29"/>
      <c r="AF1038" s="29"/>
      <c r="AG1038" s="29"/>
      <c r="AH1038" s="29"/>
      <c r="AI1038" s="29"/>
    </row>
    <row r="1039" spans="6:35">
      <c r="F1039" s="31"/>
      <c r="K1039" s="406"/>
      <c r="M1039" s="407"/>
      <c r="N1039" s="407"/>
      <c r="O1039" s="407"/>
      <c r="P1039" s="407"/>
      <c r="Q1039" s="407"/>
      <c r="AE1039" s="29"/>
      <c r="AF1039" s="29"/>
      <c r="AG1039" s="29"/>
      <c r="AH1039" s="29"/>
      <c r="AI1039" s="29"/>
    </row>
    <row r="1040" spans="6:35">
      <c r="F1040" s="31"/>
      <c r="K1040" s="406"/>
      <c r="M1040" s="407"/>
      <c r="N1040" s="407"/>
      <c r="O1040" s="407"/>
      <c r="P1040" s="407"/>
      <c r="Q1040" s="407"/>
      <c r="AE1040" s="29"/>
      <c r="AF1040" s="29"/>
      <c r="AG1040" s="29"/>
      <c r="AH1040" s="29"/>
      <c r="AI1040" s="29"/>
    </row>
    <row r="1041" spans="6:35">
      <c r="F1041" s="31"/>
      <c r="K1041" s="406"/>
      <c r="M1041" s="407"/>
      <c r="N1041" s="407"/>
      <c r="O1041" s="407"/>
      <c r="P1041" s="407"/>
      <c r="Q1041" s="407"/>
      <c r="AE1041" s="29"/>
      <c r="AF1041" s="29"/>
      <c r="AG1041" s="29"/>
      <c r="AH1041" s="29"/>
      <c r="AI1041" s="29"/>
    </row>
    <row r="1042" spans="6:35">
      <c r="F1042" s="31"/>
      <c r="K1042" s="406"/>
      <c r="M1042" s="407"/>
      <c r="N1042" s="407"/>
      <c r="O1042" s="407"/>
      <c r="P1042" s="407"/>
      <c r="Q1042" s="407"/>
      <c r="AE1042" s="29"/>
      <c r="AF1042" s="29"/>
      <c r="AG1042" s="29"/>
      <c r="AH1042" s="29"/>
      <c r="AI1042" s="29"/>
    </row>
    <row r="1043" spans="6:35">
      <c r="F1043" s="31"/>
      <c r="K1043" s="406"/>
      <c r="M1043" s="407"/>
      <c r="N1043" s="407"/>
      <c r="O1043" s="407"/>
      <c r="P1043" s="407"/>
      <c r="Q1043" s="407"/>
      <c r="AE1043" s="29"/>
      <c r="AF1043" s="29"/>
      <c r="AG1043" s="29"/>
      <c r="AH1043" s="29"/>
      <c r="AI1043" s="29"/>
    </row>
    <row r="1044" spans="6:35">
      <c r="F1044" s="31"/>
      <c r="K1044" s="406"/>
      <c r="M1044" s="407"/>
      <c r="N1044" s="407"/>
      <c r="O1044" s="407"/>
      <c r="P1044" s="407"/>
      <c r="Q1044" s="407"/>
      <c r="AE1044" s="29"/>
      <c r="AF1044" s="29"/>
      <c r="AG1044" s="29"/>
      <c r="AH1044" s="29"/>
      <c r="AI1044" s="29"/>
    </row>
    <row r="1045" spans="6:35">
      <c r="F1045" s="31"/>
      <c r="K1045" s="406"/>
      <c r="M1045" s="407"/>
      <c r="N1045" s="407"/>
      <c r="O1045" s="407"/>
      <c r="P1045" s="407"/>
      <c r="Q1045" s="407"/>
      <c r="AE1045" s="29"/>
      <c r="AF1045" s="29"/>
      <c r="AG1045" s="29"/>
      <c r="AH1045" s="29"/>
      <c r="AI1045" s="29"/>
    </row>
    <row r="1046" spans="6:35">
      <c r="F1046" s="31"/>
      <c r="K1046" s="406"/>
      <c r="M1046" s="407"/>
      <c r="N1046" s="407"/>
      <c r="O1046" s="407"/>
      <c r="P1046" s="407"/>
      <c r="Q1046" s="407"/>
      <c r="AE1046" s="29"/>
      <c r="AF1046" s="29"/>
      <c r="AG1046" s="29"/>
      <c r="AH1046" s="29"/>
      <c r="AI1046" s="29"/>
    </row>
    <row r="1047" spans="6:35">
      <c r="F1047" s="31"/>
      <c r="K1047" s="406"/>
      <c r="M1047" s="407"/>
      <c r="N1047" s="407"/>
      <c r="O1047" s="407"/>
      <c r="P1047" s="407"/>
      <c r="Q1047" s="407"/>
      <c r="AE1047" s="29"/>
      <c r="AF1047" s="29"/>
      <c r="AG1047" s="29"/>
      <c r="AH1047" s="29"/>
      <c r="AI1047" s="29"/>
    </row>
    <row r="1048" spans="6:35">
      <c r="F1048" s="31"/>
      <c r="K1048" s="406"/>
      <c r="M1048" s="407"/>
      <c r="N1048" s="407"/>
      <c r="O1048" s="407"/>
      <c r="P1048" s="407"/>
      <c r="Q1048" s="407"/>
      <c r="AE1048" s="29"/>
      <c r="AF1048" s="29"/>
      <c r="AG1048" s="29"/>
      <c r="AH1048" s="29"/>
      <c r="AI1048" s="29"/>
    </row>
    <row r="1049" spans="6:35">
      <c r="F1049" s="31"/>
      <c r="K1049" s="406"/>
      <c r="M1049" s="407"/>
      <c r="N1049" s="407"/>
      <c r="O1049" s="407"/>
      <c r="P1049" s="407"/>
      <c r="Q1049" s="407"/>
      <c r="AE1049" s="29"/>
      <c r="AF1049" s="29"/>
      <c r="AG1049" s="29"/>
      <c r="AH1049" s="29"/>
      <c r="AI1049" s="29"/>
    </row>
    <row r="1050" spans="6:35">
      <c r="F1050" s="31"/>
      <c r="K1050" s="406"/>
      <c r="M1050" s="407"/>
      <c r="N1050" s="407"/>
      <c r="O1050" s="407"/>
      <c r="P1050" s="407"/>
      <c r="Q1050" s="407"/>
      <c r="AE1050" s="29"/>
      <c r="AF1050" s="29"/>
      <c r="AG1050" s="29"/>
      <c r="AH1050" s="29"/>
      <c r="AI1050" s="29"/>
    </row>
    <row r="1051" spans="6:35">
      <c r="F1051" s="31"/>
      <c r="K1051" s="406"/>
      <c r="M1051" s="407"/>
      <c r="N1051" s="407"/>
      <c r="O1051" s="407"/>
      <c r="P1051" s="407"/>
      <c r="Q1051" s="407"/>
      <c r="AE1051" s="29"/>
      <c r="AF1051" s="29"/>
      <c r="AG1051" s="29"/>
      <c r="AH1051" s="29"/>
      <c r="AI1051" s="29"/>
    </row>
    <row r="1052" spans="6:35">
      <c r="F1052" s="31"/>
      <c r="K1052" s="406"/>
      <c r="M1052" s="407"/>
      <c r="N1052" s="407"/>
      <c r="O1052" s="407"/>
      <c r="P1052" s="407"/>
      <c r="Q1052" s="407"/>
      <c r="AE1052" s="29"/>
      <c r="AF1052" s="29"/>
      <c r="AG1052" s="29"/>
      <c r="AH1052" s="29"/>
      <c r="AI1052" s="29"/>
    </row>
    <row r="1053" spans="6:35">
      <c r="F1053" s="31"/>
      <c r="K1053" s="406"/>
      <c r="M1053" s="407"/>
      <c r="N1053" s="407"/>
      <c r="O1053" s="407"/>
      <c r="P1053" s="407"/>
      <c r="Q1053" s="407"/>
      <c r="AE1053" s="29"/>
      <c r="AF1053" s="29"/>
      <c r="AG1053" s="29"/>
      <c r="AH1053" s="29"/>
      <c r="AI1053" s="29"/>
    </row>
    <row r="1054" spans="6:35">
      <c r="F1054" s="31"/>
      <c r="K1054" s="406"/>
      <c r="M1054" s="407"/>
      <c r="N1054" s="407"/>
      <c r="O1054" s="407"/>
      <c r="P1054" s="407"/>
      <c r="Q1054" s="407"/>
      <c r="AE1054" s="29"/>
      <c r="AF1054" s="29"/>
      <c r="AG1054" s="29"/>
      <c r="AH1054" s="29"/>
      <c r="AI1054" s="29"/>
    </row>
    <row r="1055" spans="6:35">
      <c r="F1055" s="31"/>
      <c r="K1055" s="406"/>
      <c r="M1055" s="407"/>
      <c r="N1055" s="407"/>
      <c r="O1055" s="407"/>
      <c r="P1055" s="407"/>
      <c r="Q1055" s="407"/>
      <c r="AE1055" s="29"/>
      <c r="AF1055" s="29"/>
      <c r="AG1055" s="29"/>
      <c r="AH1055" s="29"/>
      <c r="AI1055" s="29"/>
    </row>
    <row r="1056" spans="6:35">
      <c r="F1056" s="31"/>
      <c r="K1056" s="406"/>
      <c r="M1056" s="407"/>
      <c r="N1056" s="407"/>
      <c r="O1056" s="407"/>
      <c r="P1056" s="407"/>
      <c r="Q1056" s="407"/>
      <c r="AE1056" s="29"/>
      <c r="AF1056" s="29"/>
      <c r="AG1056" s="29"/>
      <c r="AH1056" s="29"/>
      <c r="AI1056" s="29"/>
    </row>
    <row r="1057" spans="6:35">
      <c r="F1057" s="31"/>
      <c r="K1057" s="406"/>
      <c r="M1057" s="407"/>
      <c r="N1057" s="407"/>
      <c r="O1057" s="407"/>
      <c r="P1057" s="407"/>
      <c r="Q1057" s="407"/>
      <c r="AE1057" s="29"/>
      <c r="AF1057" s="29"/>
      <c r="AG1057" s="29"/>
      <c r="AH1057" s="29"/>
      <c r="AI1057" s="29"/>
    </row>
    <row r="1058" spans="6:35">
      <c r="F1058" s="31"/>
      <c r="K1058" s="406"/>
      <c r="M1058" s="407"/>
      <c r="N1058" s="407"/>
      <c r="O1058" s="407"/>
      <c r="P1058" s="407"/>
      <c r="Q1058" s="407"/>
      <c r="AE1058" s="29"/>
      <c r="AF1058" s="29"/>
      <c r="AG1058" s="29"/>
      <c r="AH1058" s="29"/>
      <c r="AI1058" s="29"/>
    </row>
    <row r="1059" spans="6:35">
      <c r="F1059" s="31"/>
      <c r="K1059" s="406"/>
      <c r="M1059" s="407"/>
      <c r="N1059" s="407"/>
      <c r="O1059" s="407"/>
      <c r="P1059" s="407"/>
      <c r="Q1059" s="407"/>
      <c r="AE1059" s="29"/>
      <c r="AF1059" s="29"/>
      <c r="AG1059" s="29"/>
      <c r="AH1059" s="29"/>
      <c r="AI1059" s="29"/>
    </row>
    <row r="1060" spans="6:35">
      <c r="F1060" s="31"/>
      <c r="K1060" s="406"/>
      <c r="M1060" s="407"/>
      <c r="N1060" s="407"/>
      <c r="O1060" s="407"/>
      <c r="P1060" s="407"/>
      <c r="Q1060" s="407"/>
      <c r="AE1060" s="29"/>
      <c r="AF1060" s="29"/>
      <c r="AG1060" s="29"/>
      <c r="AH1060" s="29"/>
      <c r="AI1060" s="29"/>
    </row>
    <row r="1061" spans="6:35">
      <c r="F1061" s="31"/>
      <c r="K1061" s="406"/>
      <c r="M1061" s="407"/>
      <c r="N1061" s="407"/>
      <c r="O1061" s="407"/>
      <c r="P1061" s="407"/>
      <c r="Q1061" s="407"/>
      <c r="AE1061" s="29"/>
      <c r="AF1061" s="29"/>
      <c r="AG1061" s="29"/>
      <c r="AH1061" s="29"/>
      <c r="AI1061" s="29"/>
    </row>
    <row r="1062" spans="6:35">
      <c r="F1062" s="31"/>
      <c r="K1062" s="406"/>
      <c r="M1062" s="407"/>
      <c r="N1062" s="407"/>
      <c r="O1062" s="407"/>
      <c r="P1062" s="407"/>
      <c r="Q1062" s="407"/>
      <c r="AE1062" s="29"/>
      <c r="AF1062" s="29"/>
      <c r="AG1062" s="29"/>
      <c r="AH1062" s="29"/>
      <c r="AI1062" s="29"/>
    </row>
    <row r="1063" spans="6:35">
      <c r="F1063" s="31"/>
      <c r="K1063" s="406"/>
      <c r="M1063" s="407"/>
      <c r="N1063" s="407"/>
      <c r="O1063" s="407"/>
      <c r="P1063" s="407"/>
      <c r="Q1063" s="407"/>
      <c r="AE1063" s="29"/>
      <c r="AF1063" s="29"/>
      <c r="AG1063" s="29"/>
      <c r="AH1063" s="29"/>
      <c r="AI1063" s="29"/>
    </row>
    <row r="1064" spans="6:35">
      <c r="F1064" s="31"/>
      <c r="K1064" s="406"/>
      <c r="M1064" s="407"/>
      <c r="N1064" s="407"/>
      <c r="O1064" s="407"/>
      <c r="P1064" s="407"/>
      <c r="Q1064" s="407"/>
      <c r="AE1064" s="29"/>
      <c r="AF1064" s="29"/>
      <c r="AG1064" s="29"/>
      <c r="AH1064" s="29"/>
      <c r="AI1064" s="29"/>
    </row>
    <row r="1065" spans="6:35">
      <c r="F1065" s="31"/>
      <c r="K1065" s="406"/>
      <c r="M1065" s="407"/>
      <c r="N1065" s="407"/>
      <c r="O1065" s="407"/>
      <c r="P1065" s="407"/>
      <c r="Q1065" s="407"/>
      <c r="AE1065" s="29"/>
      <c r="AF1065" s="29"/>
      <c r="AG1065" s="29"/>
      <c r="AH1065" s="29"/>
      <c r="AI1065" s="29"/>
    </row>
    <row r="1066" spans="6:35">
      <c r="F1066" s="31"/>
      <c r="K1066" s="406"/>
      <c r="M1066" s="407"/>
      <c r="N1066" s="407"/>
      <c r="O1066" s="407"/>
      <c r="P1066" s="407"/>
      <c r="Q1066" s="407"/>
      <c r="AE1066" s="29"/>
      <c r="AF1066" s="29"/>
      <c r="AG1066" s="29"/>
      <c r="AH1066" s="29"/>
      <c r="AI1066" s="29"/>
    </row>
    <row r="1067" spans="6:35">
      <c r="F1067" s="31"/>
      <c r="K1067" s="406"/>
      <c r="M1067" s="407"/>
      <c r="N1067" s="407"/>
      <c r="O1067" s="407"/>
      <c r="P1067" s="407"/>
      <c r="Q1067" s="407"/>
      <c r="AE1067" s="29"/>
      <c r="AF1067" s="29"/>
      <c r="AG1067" s="29"/>
      <c r="AH1067" s="29"/>
      <c r="AI1067" s="29"/>
    </row>
    <row r="1068" spans="6:35">
      <c r="F1068" s="31"/>
      <c r="K1068" s="406"/>
      <c r="M1068" s="407"/>
      <c r="N1068" s="407"/>
      <c r="O1068" s="407"/>
      <c r="P1068" s="407"/>
      <c r="Q1068" s="407"/>
      <c r="AE1068" s="29"/>
      <c r="AF1068" s="29"/>
      <c r="AG1068" s="29"/>
      <c r="AH1068" s="29"/>
      <c r="AI1068" s="29"/>
    </row>
    <row r="1069" spans="6:35">
      <c r="F1069" s="31"/>
      <c r="K1069" s="406"/>
      <c r="M1069" s="407"/>
      <c r="N1069" s="407"/>
      <c r="O1069" s="407"/>
      <c r="P1069" s="407"/>
      <c r="Q1069" s="407"/>
      <c r="AE1069" s="29"/>
      <c r="AF1069" s="29"/>
      <c r="AG1069" s="29"/>
      <c r="AH1069" s="29"/>
      <c r="AI1069" s="29"/>
    </row>
    <row r="1070" spans="6:35">
      <c r="F1070" s="31"/>
      <c r="K1070" s="406"/>
      <c r="M1070" s="407"/>
      <c r="N1070" s="407"/>
      <c r="O1070" s="407"/>
      <c r="P1070" s="407"/>
      <c r="Q1070" s="407"/>
      <c r="AE1070" s="29"/>
      <c r="AF1070" s="29"/>
      <c r="AG1070" s="29"/>
      <c r="AH1070" s="29"/>
      <c r="AI1070" s="29"/>
    </row>
    <row r="1071" spans="6:35">
      <c r="F1071" s="31"/>
      <c r="K1071" s="406"/>
      <c r="M1071" s="407"/>
      <c r="N1071" s="407"/>
      <c r="O1071" s="407"/>
      <c r="P1071" s="407"/>
      <c r="Q1071" s="407"/>
      <c r="AE1071" s="29"/>
      <c r="AF1071" s="29"/>
      <c r="AG1071" s="29"/>
      <c r="AH1071" s="29"/>
      <c r="AI1071" s="29"/>
    </row>
    <row r="1072" spans="6:35">
      <c r="F1072" s="31"/>
      <c r="K1072" s="406"/>
      <c r="M1072" s="407"/>
      <c r="N1072" s="407"/>
      <c r="O1072" s="407"/>
      <c r="P1072" s="407"/>
      <c r="Q1072" s="407"/>
      <c r="AE1072" s="29"/>
      <c r="AF1072" s="29"/>
      <c r="AG1072" s="29"/>
      <c r="AH1072" s="29"/>
      <c r="AI1072" s="29"/>
    </row>
    <row r="1073" spans="6:35">
      <c r="F1073" s="31"/>
      <c r="K1073" s="406"/>
      <c r="M1073" s="407"/>
      <c r="N1073" s="407"/>
      <c r="O1073" s="407"/>
      <c r="P1073" s="407"/>
      <c r="Q1073" s="407"/>
      <c r="AE1073" s="29"/>
      <c r="AF1073" s="29"/>
      <c r="AG1073" s="29"/>
      <c r="AH1073" s="29"/>
      <c r="AI1073" s="29"/>
    </row>
    <row r="1074" spans="6:35">
      <c r="F1074" s="31"/>
      <c r="K1074" s="406"/>
      <c r="M1074" s="407"/>
      <c r="N1074" s="407"/>
      <c r="O1074" s="407"/>
      <c r="P1074" s="407"/>
      <c r="Q1074" s="407"/>
      <c r="AE1074" s="29"/>
      <c r="AF1074" s="29"/>
      <c r="AG1074" s="29"/>
      <c r="AH1074" s="29"/>
      <c r="AI1074" s="29"/>
    </row>
    <row r="1075" spans="6:35">
      <c r="F1075" s="31"/>
      <c r="K1075" s="406"/>
      <c r="M1075" s="407"/>
      <c r="N1075" s="407"/>
      <c r="O1075" s="407"/>
      <c r="P1075" s="407"/>
      <c r="Q1075" s="407"/>
      <c r="AE1075" s="29"/>
      <c r="AF1075" s="29"/>
      <c r="AG1075" s="29"/>
      <c r="AH1075" s="29"/>
      <c r="AI1075" s="29"/>
    </row>
    <row r="1076" spans="6:35">
      <c r="F1076" s="31"/>
      <c r="K1076" s="406"/>
      <c r="M1076" s="407"/>
      <c r="N1076" s="407"/>
      <c r="O1076" s="407"/>
      <c r="P1076" s="407"/>
      <c r="Q1076" s="407"/>
      <c r="AE1076" s="29"/>
      <c r="AF1076" s="29"/>
      <c r="AG1076" s="29"/>
      <c r="AH1076" s="29"/>
      <c r="AI1076" s="29"/>
    </row>
    <row r="1077" spans="6:35">
      <c r="F1077" s="31"/>
      <c r="K1077" s="406"/>
      <c r="M1077" s="407"/>
      <c r="N1077" s="407"/>
      <c r="O1077" s="407"/>
      <c r="P1077" s="407"/>
      <c r="Q1077" s="407"/>
      <c r="AE1077" s="29"/>
      <c r="AF1077" s="29"/>
      <c r="AG1077" s="29"/>
      <c r="AH1077" s="29"/>
      <c r="AI1077" s="29"/>
    </row>
    <row r="1078" spans="6:35">
      <c r="F1078" s="31"/>
      <c r="K1078" s="406"/>
      <c r="M1078" s="407"/>
      <c r="N1078" s="407"/>
      <c r="O1078" s="407"/>
      <c r="P1078" s="407"/>
      <c r="Q1078" s="407"/>
      <c r="AE1078" s="29"/>
      <c r="AF1078" s="29"/>
      <c r="AG1078" s="29"/>
      <c r="AH1078" s="29"/>
      <c r="AI1078" s="29"/>
    </row>
    <row r="1079" spans="6:35">
      <c r="F1079" s="31"/>
      <c r="K1079" s="406"/>
      <c r="M1079" s="407"/>
      <c r="N1079" s="407"/>
      <c r="O1079" s="407"/>
      <c r="P1079" s="407"/>
      <c r="Q1079" s="407"/>
      <c r="AE1079" s="29"/>
      <c r="AF1079" s="29"/>
      <c r="AG1079" s="29"/>
      <c r="AH1079" s="29"/>
      <c r="AI1079" s="29"/>
    </row>
    <row r="1080" spans="6:35">
      <c r="F1080" s="31"/>
      <c r="K1080" s="406"/>
      <c r="M1080" s="407"/>
      <c r="N1080" s="407"/>
      <c r="O1080" s="407"/>
      <c r="P1080" s="407"/>
      <c r="Q1080" s="407"/>
      <c r="AE1080" s="29"/>
      <c r="AF1080" s="29"/>
      <c r="AG1080" s="29"/>
      <c r="AH1080" s="29"/>
      <c r="AI1080" s="29"/>
    </row>
    <row r="1081" spans="6:35">
      <c r="F1081" s="31"/>
      <c r="K1081" s="406"/>
      <c r="M1081" s="407"/>
      <c r="N1081" s="407"/>
      <c r="O1081" s="407"/>
      <c r="P1081" s="407"/>
      <c r="Q1081" s="407"/>
      <c r="AE1081" s="29"/>
      <c r="AF1081" s="29"/>
      <c r="AG1081" s="29"/>
      <c r="AH1081" s="29"/>
      <c r="AI1081" s="29"/>
    </row>
    <row r="1082" spans="6:35">
      <c r="F1082" s="31"/>
      <c r="K1082" s="406"/>
      <c r="M1082" s="407"/>
      <c r="N1082" s="407"/>
      <c r="O1082" s="407"/>
      <c r="P1082" s="407"/>
      <c r="Q1082" s="407"/>
      <c r="AE1082" s="29"/>
      <c r="AF1082" s="29"/>
      <c r="AG1082" s="29"/>
      <c r="AH1082" s="29"/>
      <c r="AI1082" s="29"/>
    </row>
    <row r="1083" spans="6:35">
      <c r="F1083" s="31"/>
      <c r="K1083" s="406"/>
      <c r="M1083" s="407"/>
      <c r="N1083" s="407"/>
      <c r="O1083" s="407"/>
      <c r="P1083" s="407"/>
      <c r="Q1083" s="407"/>
      <c r="AE1083" s="29"/>
      <c r="AF1083" s="29"/>
      <c r="AG1083" s="29"/>
      <c r="AH1083" s="29"/>
      <c r="AI1083" s="29"/>
    </row>
    <row r="1084" spans="6:35">
      <c r="F1084" s="31"/>
      <c r="K1084" s="406"/>
      <c r="M1084" s="407"/>
      <c r="N1084" s="407"/>
      <c r="O1084" s="407"/>
      <c r="P1084" s="407"/>
      <c r="Q1084" s="407"/>
      <c r="AE1084" s="29"/>
      <c r="AF1084" s="29"/>
      <c r="AG1084" s="29"/>
      <c r="AH1084" s="29"/>
      <c r="AI1084" s="29"/>
    </row>
    <row r="1085" spans="6:35">
      <c r="F1085" s="31"/>
      <c r="K1085" s="406"/>
      <c r="M1085" s="407"/>
      <c r="N1085" s="407"/>
      <c r="O1085" s="407"/>
      <c r="P1085" s="407"/>
      <c r="Q1085" s="407"/>
      <c r="AE1085" s="29"/>
      <c r="AF1085" s="29"/>
      <c r="AG1085" s="29"/>
      <c r="AH1085" s="29"/>
      <c r="AI1085" s="29"/>
    </row>
    <row r="1086" spans="6:35">
      <c r="F1086" s="31"/>
      <c r="K1086" s="406"/>
      <c r="M1086" s="407"/>
      <c r="N1086" s="407"/>
      <c r="O1086" s="407"/>
      <c r="P1086" s="407"/>
      <c r="Q1086" s="407"/>
      <c r="AE1086" s="29"/>
      <c r="AF1086" s="29"/>
      <c r="AG1086" s="29"/>
      <c r="AH1086" s="29"/>
      <c r="AI1086" s="29"/>
    </row>
    <row r="1087" spans="6:35">
      <c r="F1087" s="31"/>
      <c r="K1087" s="406"/>
      <c r="M1087" s="407"/>
      <c r="N1087" s="407"/>
      <c r="O1087" s="407"/>
      <c r="P1087" s="407"/>
      <c r="Q1087" s="407"/>
      <c r="AE1087" s="29"/>
      <c r="AF1087" s="29"/>
      <c r="AG1087" s="29"/>
      <c r="AH1087" s="29"/>
      <c r="AI1087" s="29"/>
    </row>
    <row r="1088" spans="6:35">
      <c r="F1088" s="31"/>
      <c r="K1088" s="406"/>
      <c r="M1088" s="407"/>
      <c r="N1088" s="407"/>
      <c r="O1088" s="407"/>
      <c r="P1088" s="407"/>
      <c r="Q1088" s="407"/>
      <c r="AE1088" s="29"/>
      <c r="AF1088" s="29"/>
      <c r="AG1088" s="29"/>
      <c r="AH1088" s="29"/>
      <c r="AI1088" s="29"/>
    </row>
    <row r="1089" spans="6:35">
      <c r="F1089" s="31"/>
      <c r="K1089" s="406"/>
      <c r="M1089" s="407"/>
      <c r="N1089" s="407"/>
      <c r="O1089" s="407"/>
      <c r="P1089" s="407"/>
      <c r="Q1089" s="407"/>
      <c r="AE1089" s="29"/>
      <c r="AF1089" s="29"/>
      <c r="AG1089" s="29"/>
      <c r="AH1089" s="29"/>
      <c r="AI1089" s="29"/>
    </row>
    <row r="1090" spans="6:35">
      <c r="F1090" s="31"/>
      <c r="K1090" s="406"/>
      <c r="M1090" s="407"/>
      <c r="N1090" s="407"/>
      <c r="O1090" s="407"/>
      <c r="P1090" s="407"/>
      <c r="Q1090" s="407"/>
      <c r="AE1090" s="29"/>
      <c r="AF1090" s="29"/>
      <c r="AG1090" s="29"/>
      <c r="AH1090" s="29"/>
      <c r="AI1090" s="29"/>
    </row>
    <row r="1091" spans="6:35">
      <c r="F1091" s="31"/>
      <c r="K1091" s="406"/>
      <c r="M1091" s="407"/>
      <c r="N1091" s="407"/>
      <c r="O1091" s="407"/>
      <c r="P1091" s="407"/>
      <c r="Q1091" s="407"/>
      <c r="AE1091" s="29"/>
      <c r="AF1091" s="29"/>
      <c r="AG1091" s="29"/>
      <c r="AH1091" s="29"/>
      <c r="AI1091" s="29"/>
    </row>
    <row r="1092" spans="6:35">
      <c r="F1092" s="31"/>
      <c r="K1092" s="406"/>
      <c r="M1092" s="407"/>
      <c r="N1092" s="407"/>
      <c r="O1092" s="407"/>
      <c r="P1092" s="407"/>
      <c r="Q1092" s="407"/>
      <c r="AE1092" s="29"/>
      <c r="AF1092" s="29"/>
      <c r="AG1092" s="29"/>
      <c r="AH1092" s="29"/>
      <c r="AI1092" s="29"/>
    </row>
    <row r="1093" spans="6:35">
      <c r="F1093" s="31"/>
      <c r="K1093" s="406"/>
      <c r="M1093" s="407"/>
      <c r="N1093" s="407"/>
      <c r="O1093" s="407"/>
      <c r="P1093" s="407"/>
      <c r="Q1093" s="407"/>
      <c r="AE1093" s="29"/>
      <c r="AF1093" s="29"/>
      <c r="AG1093" s="29"/>
      <c r="AH1093" s="29"/>
      <c r="AI1093" s="29"/>
    </row>
    <row r="1094" spans="6:35">
      <c r="F1094" s="31"/>
      <c r="K1094" s="406"/>
      <c r="M1094" s="407"/>
      <c r="N1094" s="407"/>
      <c r="O1094" s="407"/>
      <c r="P1094" s="407"/>
      <c r="Q1094" s="407"/>
      <c r="AE1094" s="29"/>
      <c r="AF1094" s="29"/>
      <c r="AG1094" s="29"/>
      <c r="AH1094" s="29"/>
      <c r="AI1094" s="29"/>
    </row>
    <row r="1095" spans="6:35">
      <c r="F1095" s="31"/>
      <c r="K1095" s="406"/>
      <c r="M1095" s="407"/>
      <c r="N1095" s="407"/>
      <c r="O1095" s="407"/>
      <c r="P1095" s="407"/>
      <c r="Q1095" s="407"/>
      <c r="AE1095" s="29"/>
      <c r="AF1095" s="29"/>
      <c r="AG1095" s="29"/>
      <c r="AH1095" s="29"/>
      <c r="AI1095" s="29"/>
    </row>
    <row r="1096" spans="6:35">
      <c r="F1096" s="31"/>
      <c r="K1096" s="406"/>
      <c r="M1096" s="407"/>
      <c r="N1096" s="407"/>
      <c r="O1096" s="407"/>
      <c r="P1096" s="407"/>
      <c r="Q1096" s="407"/>
      <c r="AE1096" s="29"/>
      <c r="AF1096" s="29"/>
      <c r="AG1096" s="29"/>
      <c r="AH1096" s="29"/>
      <c r="AI1096" s="29"/>
    </row>
    <row r="1097" spans="6:35">
      <c r="F1097" s="31"/>
      <c r="K1097" s="406"/>
      <c r="M1097" s="407"/>
      <c r="N1097" s="407"/>
      <c r="O1097" s="407"/>
      <c r="P1097" s="407"/>
      <c r="Q1097" s="407"/>
      <c r="AE1097" s="29"/>
      <c r="AF1097" s="29"/>
      <c r="AG1097" s="29"/>
      <c r="AH1097" s="29"/>
      <c r="AI1097" s="29"/>
    </row>
    <row r="1098" spans="6:35">
      <c r="F1098" s="31"/>
      <c r="K1098" s="406"/>
      <c r="M1098" s="407"/>
      <c r="N1098" s="407"/>
      <c r="O1098" s="407"/>
      <c r="P1098" s="407"/>
      <c r="Q1098" s="407"/>
      <c r="AE1098" s="29"/>
      <c r="AF1098" s="29"/>
      <c r="AG1098" s="29"/>
      <c r="AH1098" s="29"/>
      <c r="AI1098" s="29"/>
    </row>
    <row r="1099" spans="6:35">
      <c r="F1099" s="31"/>
      <c r="K1099" s="406"/>
      <c r="M1099" s="407"/>
      <c r="N1099" s="407"/>
      <c r="O1099" s="407"/>
      <c r="P1099" s="407"/>
      <c r="Q1099" s="407"/>
      <c r="AE1099" s="29"/>
      <c r="AF1099" s="29"/>
      <c r="AG1099" s="29"/>
      <c r="AH1099" s="29"/>
      <c r="AI1099" s="29"/>
    </row>
    <row r="1100" spans="6:35">
      <c r="F1100" s="31"/>
      <c r="K1100" s="406"/>
      <c r="M1100" s="407"/>
      <c r="N1100" s="407"/>
      <c r="O1100" s="407"/>
      <c r="P1100" s="407"/>
      <c r="Q1100" s="407"/>
      <c r="AE1100" s="29"/>
      <c r="AF1100" s="29"/>
      <c r="AG1100" s="29"/>
      <c r="AH1100" s="29"/>
      <c r="AI1100" s="29"/>
    </row>
    <row r="1101" spans="6:35">
      <c r="F1101" s="31"/>
      <c r="K1101" s="406"/>
      <c r="M1101" s="407"/>
      <c r="N1101" s="407"/>
      <c r="O1101" s="407"/>
      <c r="P1101" s="407"/>
      <c r="Q1101" s="407"/>
      <c r="AE1101" s="29"/>
      <c r="AF1101" s="29"/>
      <c r="AG1101" s="29"/>
      <c r="AH1101" s="29"/>
      <c r="AI1101" s="29"/>
    </row>
    <row r="1102" spans="6:35">
      <c r="F1102" s="31"/>
      <c r="K1102" s="406"/>
      <c r="M1102" s="407"/>
      <c r="N1102" s="407"/>
      <c r="O1102" s="407"/>
      <c r="P1102" s="407"/>
      <c r="Q1102" s="407"/>
      <c r="AE1102" s="29"/>
      <c r="AF1102" s="29"/>
      <c r="AG1102" s="29"/>
      <c r="AH1102" s="29"/>
      <c r="AI1102" s="29"/>
    </row>
    <row r="1103" spans="6:35">
      <c r="F1103" s="31"/>
      <c r="K1103" s="406"/>
      <c r="M1103" s="407"/>
      <c r="N1103" s="407"/>
      <c r="O1103" s="407"/>
      <c r="P1103" s="407"/>
      <c r="Q1103" s="407"/>
      <c r="AE1103" s="29"/>
      <c r="AF1103" s="29"/>
      <c r="AG1103" s="29"/>
      <c r="AH1103" s="29"/>
      <c r="AI1103" s="29"/>
    </row>
    <row r="1104" spans="6:35">
      <c r="F1104" s="31"/>
      <c r="K1104" s="406"/>
      <c r="M1104" s="407"/>
      <c r="N1104" s="407"/>
      <c r="O1104" s="407"/>
      <c r="P1104" s="407"/>
      <c r="Q1104" s="407"/>
      <c r="AE1104" s="29"/>
      <c r="AF1104" s="29"/>
      <c r="AG1104" s="29"/>
      <c r="AH1104" s="29"/>
      <c r="AI1104" s="29"/>
    </row>
    <row r="1105" spans="6:35">
      <c r="F1105" s="31"/>
      <c r="K1105" s="406"/>
      <c r="M1105" s="407"/>
      <c r="N1105" s="407"/>
      <c r="O1105" s="407"/>
      <c r="P1105" s="407"/>
      <c r="Q1105" s="407"/>
      <c r="AE1105" s="29"/>
      <c r="AF1105" s="29"/>
      <c r="AG1105" s="29"/>
      <c r="AH1105" s="29"/>
      <c r="AI1105" s="29"/>
    </row>
    <row r="1106" spans="6:35">
      <c r="F1106" s="31"/>
      <c r="K1106" s="406"/>
      <c r="M1106" s="407"/>
      <c r="N1106" s="407"/>
      <c r="O1106" s="407"/>
      <c r="P1106" s="407"/>
      <c r="Q1106" s="407"/>
      <c r="AE1106" s="29"/>
      <c r="AF1106" s="29"/>
      <c r="AG1106" s="29"/>
      <c r="AH1106" s="29"/>
      <c r="AI1106" s="29"/>
    </row>
    <row r="1107" spans="6:35">
      <c r="F1107" s="31"/>
      <c r="K1107" s="406"/>
      <c r="M1107" s="407"/>
      <c r="N1107" s="407"/>
      <c r="O1107" s="407"/>
      <c r="P1107" s="407"/>
      <c r="Q1107" s="407"/>
      <c r="AE1107" s="29"/>
      <c r="AF1107" s="29"/>
      <c r="AG1107" s="29"/>
      <c r="AH1107" s="29"/>
      <c r="AI1107" s="29"/>
    </row>
    <row r="1108" spans="6:35">
      <c r="F1108" s="31"/>
      <c r="K1108" s="406"/>
      <c r="M1108" s="407"/>
      <c r="N1108" s="407"/>
      <c r="O1108" s="407"/>
      <c r="P1108" s="407"/>
      <c r="Q1108" s="407"/>
      <c r="AE1108" s="29"/>
      <c r="AF1108" s="29"/>
      <c r="AG1108" s="29"/>
      <c r="AH1108" s="29"/>
      <c r="AI1108" s="29"/>
    </row>
    <row r="1109" spans="6:35">
      <c r="F1109" s="31"/>
      <c r="K1109" s="406"/>
      <c r="M1109" s="407"/>
      <c r="N1109" s="407"/>
      <c r="O1109" s="407"/>
      <c r="P1109" s="407"/>
      <c r="Q1109" s="407"/>
      <c r="AE1109" s="29"/>
      <c r="AF1109" s="29"/>
      <c r="AG1109" s="29"/>
      <c r="AH1109" s="29"/>
      <c r="AI1109" s="29"/>
    </row>
    <row r="1110" spans="6:35">
      <c r="F1110" s="31"/>
      <c r="K1110" s="406"/>
      <c r="M1110" s="407"/>
      <c r="N1110" s="407"/>
      <c r="O1110" s="407"/>
      <c r="P1110" s="407"/>
      <c r="Q1110" s="407"/>
      <c r="AE1110" s="29"/>
      <c r="AF1110" s="29"/>
      <c r="AG1110" s="29"/>
      <c r="AH1110" s="29"/>
      <c r="AI1110" s="29"/>
    </row>
    <row r="1111" spans="6:35">
      <c r="F1111" s="31"/>
      <c r="K1111" s="406"/>
      <c r="M1111" s="407"/>
      <c r="N1111" s="407"/>
      <c r="O1111" s="407"/>
      <c r="P1111" s="407"/>
      <c r="Q1111" s="407"/>
      <c r="AE1111" s="29"/>
      <c r="AF1111" s="29"/>
      <c r="AG1111" s="29"/>
      <c r="AH1111" s="29"/>
      <c r="AI1111" s="29"/>
    </row>
    <row r="1112" spans="6:35">
      <c r="F1112" s="31"/>
      <c r="K1112" s="406"/>
      <c r="M1112" s="407"/>
      <c r="N1112" s="407"/>
      <c r="O1112" s="407"/>
      <c r="P1112" s="407"/>
      <c r="Q1112" s="407"/>
      <c r="AE1112" s="29"/>
      <c r="AF1112" s="29"/>
      <c r="AG1112" s="29"/>
      <c r="AH1112" s="29"/>
      <c r="AI1112" s="29"/>
    </row>
    <row r="1113" spans="6:35">
      <c r="F1113" s="31"/>
      <c r="K1113" s="406"/>
      <c r="M1113" s="407"/>
      <c r="N1113" s="407"/>
      <c r="O1113" s="407"/>
      <c r="P1113" s="407"/>
      <c r="Q1113" s="407"/>
      <c r="AE1113" s="29"/>
      <c r="AF1113" s="29"/>
      <c r="AG1113" s="29"/>
      <c r="AH1113" s="29"/>
      <c r="AI1113" s="29"/>
    </row>
    <row r="1114" spans="6:35">
      <c r="F1114" s="31"/>
      <c r="K1114" s="406"/>
      <c r="M1114" s="407"/>
      <c r="N1114" s="407"/>
      <c r="O1114" s="407"/>
      <c r="P1114" s="407"/>
      <c r="Q1114" s="407"/>
      <c r="AE1114" s="29"/>
      <c r="AF1114" s="29"/>
      <c r="AG1114" s="29"/>
      <c r="AH1114" s="29"/>
      <c r="AI1114" s="29"/>
    </row>
    <row r="1115" spans="6:35">
      <c r="F1115" s="31"/>
      <c r="K1115" s="406"/>
      <c r="M1115" s="407"/>
      <c r="N1115" s="407"/>
      <c r="O1115" s="407"/>
      <c r="P1115" s="407"/>
      <c r="Q1115" s="407"/>
      <c r="AE1115" s="29"/>
      <c r="AF1115" s="29"/>
      <c r="AG1115" s="29"/>
      <c r="AH1115" s="29"/>
      <c r="AI1115" s="29"/>
    </row>
    <row r="1116" spans="6:35">
      <c r="F1116" s="31"/>
      <c r="K1116" s="406"/>
      <c r="M1116" s="407"/>
      <c r="N1116" s="407"/>
      <c r="O1116" s="407"/>
      <c r="P1116" s="407"/>
      <c r="Q1116" s="407"/>
      <c r="AE1116" s="29"/>
      <c r="AF1116" s="29"/>
      <c r="AG1116" s="29"/>
      <c r="AH1116" s="29"/>
      <c r="AI1116" s="29"/>
    </row>
    <row r="1117" spans="6:35">
      <c r="F1117" s="31"/>
      <c r="K1117" s="406"/>
      <c r="M1117" s="407"/>
      <c r="N1117" s="407"/>
      <c r="O1117" s="407"/>
      <c r="P1117" s="407"/>
      <c r="Q1117" s="407"/>
      <c r="AE1117" s="29"/>
      <c r="AF1117" s="29"/>
      <c r="AG1117" s="29"/>
      <c r="AH1117" s="29"/>
      <c r="AI1117" s="29"/>
    </row>
    <row r="1118" spans="6:35">
      <c r="F1118" s="31"/>
      <c r="K1118" s="406"/>
      <c r="M1118" s="407"/>
      <c r="N1118" s="407"/>
      <c r="O1118" s="407"/>
      <c r="P1118" s="407"/>
      <c r="Q1118" s="407"/>
      <c r="AE1118" s="29"/>
      <c r="AF1118" s="29"/>
      <c r="AG1118" s="29"/>
      <c r="AH1118" s="29"/>
      <c r="AI1118" s="29"/>
    </row>
    <row r="1119" spans="6:35">
      <c r="F1119" s="31"/>
      <c r="K1119" s="406"/>
      <c r="M1119" s="407"/>
      <c r="N1119" s="407"/>
      <c r="O1119" s="407"/>
      <c r="P1119" s="407"/>
      <c r="Q1119" s="407"/>
      <c r="AE1119" s="29"/>
      <c r="AF1119" s="29"/>
      <c r="AG1119" s="29"/>
      <c r="AH1119" s="29"/>
      <c r="AI1119" s="29"/>
    </row>
    <row r="1120" spans="6:35">
      <c r="F1120" s="31"/>
      <c r="K1120" s="406"/>
      <c r="M1120" s="407"/>
      <c r="N1120" s="407"/>
      <c r="O1120" s="407"/>
      <c r="P1120" s="407"/>
      <c r="Q1120" s="407"/>
      <c r="AE1120" s="29"/>
      <c r="AF1120" s="29"/>
      <c r="AG1120" s="29"/>
      <c r="AH1120" s="29"/>
      <c r="AI1120" s="29"/>
    </row>
    <row r="1121" spans="6:35">
      <c r="F1121" s="31"/>
      <c r="K1121" s="406"/>
      <c r="M1121" s="407"/>
      <c r="N1121" s="407"/>
      <c r="O1121" s="407"/>
      <c r="P1121" s="407"/>
      <c r="Q1121" s="407"/>
      <c r="AE1121" s="29"/>
      <c r="AF1121" s="29"/>
      <c r="AG1121" s="29"/>
      <c r="AH1121" s="29"/>
      <c r="AI1121" s="29"/>
    </row>
    <row r="1122" spans="6:35">
      <c r="F1122" s="31"/>
      <c r="K1122" s="406"/>
      <c r="M1122" s="407"/>
      <c r="N1122" s="407"/>
      <c r="O1122" s="407"/>
      <c r="P1122" s="407"/>
      <c r="Q1122" s="407"/>
      <c r="AE1122" s="29"/>
      <c r="AF1122" s="29"/>
      <c r="AG1122" s="29"/>
      <c r="AH1122" s="29"/>
      <c r="AI1122" s="29"/>
    </row>
    <row r="1123" spans="6:35">
      <c r="F1123" s="31"/>
      <c r="K1123" s="406"/>
      <c r="M1123" s="407"/>
      <c r="N1123" s="407"/>
      <c r="O1123" s="407"/>
      <c r="P1123" s="407"/>
      <c r="Q1123" s="407"/>
      <c r="AE1123" s="29"/>
      <c r="AF1123" s="29"/>
      <c r="AG1123" s="29"/>
      <c r="AH1123" s="29"/>
      <c r="AI1123" s="29"/>
    </row>
    <row r="1124" spans="6:35">
      <c r="F1124" s="31"/>
      <c r="K1124" s="406"/>
      <c r="M1124" s="407"/>
      <c r="N1124" s="407"/>
      <c r="O1124" s="407"/>
      <c r="P1124" s="407"/>
      <c r="Q1124" s="407"/>
      <c r="AE1124" s="29"/>
      <c r="AF1124" s="29"/>
      <c r="AG1124" s="29"/>
      <c r="AH1124" s="29"/>
      <c r="AI1124" s="29"/>
    </row>
    <row r="1125" spans="6:35">
      <c r="F1125" s="31"/>
      <c r="K1125" s="406"/>
      <c r="M1125" s="407"/>
      <c r="N1125" s="407"/>
      <c r="O1125" s="407"/>
      <c r="P1125" s="407"/>
      <c r="Q1125" s="407"/>
      <c r="AE1125" s="29"/>
      <c r="AF1125" s="29"/>
      <c r="AG1125" s="29"/>
      <c r="AH1125" s="29"/>
      <c r="AI1125" s="29"/>
    </row>
    <row r="1126" spans="6:35">
      <c r="F1126" s="31"/>
      <c r="K1126" s="406"/>
      <c r="M1126" s="407"/>
      <c r="N1126" s="407"/>
      <c r="O1126" s="407"/>
      <c r="P1126" s="407"/>
      <c r="Q1126" s="407"/>
      <c r="AE1126" s="29"/>
      <c r="AF1126" s="29"/>
      <c r="AG1126" s="29"/>
      <c r="AH1126" s="29"/>
      <c r="AI1126" s="29"/>
    </row>
    <row r="1127" spans="6:35">
      <c r="F1127" s="31"/>
      <c r="K1127" s="406"/>
      <c r="M1127" s="407"/>
      <c r="N1127" s="407"/>
      <c r="O1127" s="407"/>
      <c r="P1127" s="407"/>
      <c r="Q1127" s="407"/>
      <c r="AE1127" s="29"/>
      <c r="AF1127" s="29"/>
      <c r="AG1127" s="29"/>
      <c r="AH1127" s="29"/>
      <c r="AI1127" s="29"/>
    </row>
    <row r="1128" spans="6:35">
      <c r="F1128" s="31"/>
      <c r="K1128" s="406"/>
      <c r="M1128" s="407"/>
      <c r="N1128" s="407"/>
      <c r="O1128" s="407"/>
      <c r="P1128" s="407"/>
      <c r="Q1128" s="407"/>
      <c r="AE1128" s="29"/>
      <c r="AF1128" s="29"/>
      <c r="AG1128" s="29"/>
      <c r="AH1128" s="29"/>
      <c r="AI1128" s="29"/>
    </row>
    <row r="1129" spans="6:35">
      <c r="F1129" s="31"/>
      <c r="K1129" s="406"/>
      <c r="M1129" s="407"/>
      <c r="N1129" s="407"/>
      <c r="O1129" s="407"/>
      <c r="P1129" s="407"/>
      <c r="Q1129" s="407"/>
      <c r="AE1129" s="29"/>
      <c r="AF1129" s="29"/>
      <c r="AG1129" s="29"/>
      <c r="AH1129" s="29"/>
      <c r="AI1129" s="29"/>
    </row>
    <row r="1130" spans="6:35">
      <c r="F1130" s="31"/>
      <c r="K1130" s="406"/>
      <c r="M1130" s="407"/>
      <c r="N1130" s="407"/>
      <c r="O1130" s="407"/>
      <c r="P1130" s="407"/>
      <c r="Q1130" s="407"/>
      <c r="AE1130" s="29"/>
      <c r="AF1130" s="29"/>
      <c r="AG1130" s="29"/>
      <c r="AH1130" s="29"/>
      <c r="AI1130" s="29"/>
    </row>
    <row r="1131" spans="6:35">
      <c r="F1131" s="31"/>
      <c r="K1131" s="406"/>
      <c r="M1131" s="407"/>
      <c r="N1131" s="407"/>
      <c r="O1131" s="407"/>
      <c r="P1131" s="407"/>
      <c r="Q1131" s="407"/>
      <c r="AE1131" s="29"/>
      <c r="AF1131" s="29"/>
      <c r="AG1131" s="29"/>
      <c r="AH1131" s="29"/>
      <c r="AI1131" s="29"/>
    </row>
    <row r="1132" spans="6:35">
      <c r="F1132" s="31"/>
      <c r="K1132" s="406"/>
      <c r="M1132" s="407"/>
      <c r="N1132" s="407"/>
      <c r="O1132" s="407"/>
      <c r="P1132" s="407"/>
      <c r="Q1132" s="407"/>
      <c r="AE1132" s="29"/>
      <c r="AF1132" s="29"/>
      <c r="AG1132" s="29"/>
      <c r="AH1132" s="29"/>
      <c r="AI1132" s="29"/>
    </row>
    <row r="1133" spans="6:35">
      <c r="F1133" s="31"/>
      <c r="K1133" s="406"/>
      <c r="M1133" s="407"/>
      <c r="N1133" s="407"/>
      <c r="O1133" s="407"/>
      <c r="P1133" s="407"/>
      <c r="Q1133" s="407"/>
      <c r="AE1133" s="29"/>
      <c r="AF1133" s="29"/>
      <c r="AG1133" s="29"/>
      <c r="AH1133" s="29"/>
      <c r="AI1133" s="29"/>
    </row>
    <row r="1134" spans="6:35">
      <c r="F1134" s="31"/>
      <c r="K1134" s="406"/>
      <c r="M1134" s="407"/>
      <c r="N1134" s="407"/>
      <c r="O1134" s="407"/>
      <c r="P1134" s="407"/>
      <c r="Q1134" s="407"/>
      <c r="AE1134" s="29"/>
      <c r="AF1134" s="29"/>
      <c r="AG1134" s="29"/>
      <c r="AH1134" s="29"/>
      <c r="AI1134" s="29"/>
    </row>
    <row r="1135" spans="6:35">
      <c r="F1135" s="31"/>
      <c r="K1135" s="406"/>
      <c r="M1135" s="407"/>
      <c r="N1135" s="407"/>
      <c r="O1135" s="407"/>
      <c r="P1135" s="407"/>
      <c r="Q1135" s="407"/>
      <c r="AE1135" s="29"/>
      <c r="AF1135" s="29"/>
      <c r="AG1135" s="29"/>
      <c r="AH1135" s="29"/>
      <c r="AI1135" s="29"/>
    </row>
    <row r="1136" spans="6:35">
      <c r="F1136" s="31"/>
      <c r="K1136" s="406"/>
      <c r="M1136" s="407"/>
      <c r="N1136" s="407"/>
      <c r="O1136" s="407"/>
      <c r="P1136" s="407"/>
      <c r="Q1136" s="407"/>
      <c r="AE1136" s="29"/>
      <c r="AF1136" s="29"/>
      <c r="AG1136" s="29"/>
      <c r="AH1136" s="29"/>
      <c r="AI1136" s="29"/>
    </row>
    <row r="1137" spans="6:35">
      <c r="F1137" s="31"/>
      <c r="K1137" s="406"/>
      <c r="M1137" s="407"/>
      <c r="N1137" s="407"/>
      <c r="O1137" s="407"/>
      <c r="P1137" s="407"/>
      <c r="Q1137" s="407"/>
      <c r="AE1137" s="29"/>
      <c r="AF1137" s="29"/>
      <c r="AG1137" s="29"/>
      <c r="AH1137" s="29"/>
      <c r="AI1137" s="29"/>
    </row>
    <row r="1138" spans="6:35">
      <c r="F1138" s="31"/>
      <c r="K1138" s="406"/>
      <c r="M1138" s="407"/>
      <c r="N1138" s="407"/>
      <c r="O1138" s="407"/>
      <c r="P1138" s="407"/>
      <c r="Q1138" s="407"/>
      <c r="AE1138" s="29"/>
      <c r="AF1138" s="29"/>
      <c r="AG1138" s="29"/>
      <c r="AH1138" s="29"/>
      <c r="AI1138" s="29"/>
    </row>
    <row r="1139" spans="6:35">
      <c r="F1139" s="31"/>
      <c r="K1139" s="406"/>
      <c r="M1139" s="407"/>
      <c r="N1139" s="407"/>
      <c r="O1139" s="407"/>
      <c r="P1139" s="407"/>
      <c r="Q1139" s="407"/>
      <c r="AE1139" s="29"/>
      <c r="AF1139" s="29"/>
      <c r="AG1139" s="29"/>
      <c r="AH1139" s="29"/>
      <c r="AI1139" s="29"/>
    </row>
    <row r="1140" spans="6:35">
      <c r="F1140" s="31"/>
      <c r="K1140" s="406"/>
      <c r="M1140" s="407"/>
      <c r="N1140" s="407"/>
      <c r="O1140" s="407"/>
      <c r="P1140" s="407"/>
      <c r="Q1140" s="407"/>
      <c r="AE1140" s="29"/>
      <c r="AF1140" s="29"/>
      <c r="AG1140" s="29"/>
      <c r="AH1140" s="29"/>
      <c r="AI1140" s="29"/>
    </row>
    <row r="1141" spans="6:35">
      <c r="F1141" s="31"/>
      <c r="K1141" s="406"/>
      <c r="M1141" s="407"/>
      <c r="N1141" s="407"/>
      <c r="O1141" s="407"/>
      <c r="P1141" s="407"/>
      <c r="Q1141" s="407"/>
      <c r="AE1141" s="29"/>
      <c r="AF1141" s="29"/>
      <c r="AG1141" s="29"/>
      <c r="AH1141" s="29"/>
      <c r="AI1141" s="29"/>
    </row>
    <row r="1142" spans="6:35">
      <c r="F1142" s="31"/>
      <c r="K1142" s="406"/>
      <c r="M1142" s="407"/>
      <c r="N1142" s="407"/>
      <c r="O1142" s="407"/>
      <c r="P1142" s="407"/>
      <c r="Q1142" s="407"/>
      <c r="AE1142" s="29"/>
      <c r="AF1142" s="29"/>
      <c r="AG1142" s="29"/>
      <c r="AH1142" s="29"/>
      <c r="AI1142" s="29"/>
    </row>
    <row r="1143" spans="6:35">
      <c r="F1143" s="31"/>
      <c r="K1143" s="406"/>
      <c r="M1143" s="407"/>
      <c r="N1143" s="407"/>
      <c r="O1143" s="407"/>
      <c r="P1143" s="407"/>
      <c r="Q1143" s="407"/>
      <c r="AE1143" s="29"/>
      <c r="AF1143" s="29"/>
      <c r="AG1143" s="29"/>
      <c r="AH1143" s="29"/>
      <c r="AI1143" s="29"/>
    </row>
    <row r="1144" spans="6:35">
      <c r="F1144" s="31"/>
      <c r="K1144" s="406"/>
      <c r="M1144" s="407"/>
      <c r="N1144" s="407"/>
      <c r="O1144" s="407"/>
      <c r="P1144" s="407"/>
      <c r="Q1144" s="407"/>
      <c r="AE1144" s="29"/>
      <c r="AF1144" s="29"/>
      <c r="AG1144" s="29"/>
      <c r="AH1144" s="29"/>
      <c r="AI1144" s="29"/>
    </row>
    <row r="1145" spans="6:35">
      <c r="F1145" s="31"/>
      <c r="K1145" s="406"/>
      <c r="M1145" s="407"/>
      <c r="N1145" s="407"/>
      <c r="O1145" s="407"/>
      <c r="P1145" s="407"/>
      <c r="Q1145" s="407"/>
      <c r="AE1145" s="29"/>
      <c r="AF1145" s="29"/>
      <c r="AG1145" s="29"/>
      <c r="AH1145" s="29"/>
      <c r="AI1145" s="29"/>
    </row>
    <row r="1146" spans="6:35">
      <c r="F1146" s="31"/>
      <c r="K1146" s="406"/>
      <c r="M1146" s="407"/>
      <c r="N1146" s="407"/>
      <c r="O1146" s="407"/>
      <c r="P1146" s="407"/>
      <c r="Q1146" s="407"/>
      <c r="AE1146" s="29"/>
      <c r="AF1146" s="29"/>
      <c r="AG1146" s="29"/>
      <c r="AH1146" s="29"/>
      <c r="AI1146" s="29"/>
    </row>
    <row r="1147" spans="6:35">
      <c r="F1147" s="31"/>
      <c r="K1147" s="406"/>
      <c r="M1147" s="407"/>
      <c r="N1147" s="407"/>
      <c r="O1147" s="407"/>
      <c r="P1147" s="407"/>
      <c r="Q1147" s="407"/>
      <c r="AE1147" s="29"/>
      <c r="AF1147" s="29"/>
      <c r="AG1147" s="29"/>
      <c r="AH1147" s="29"/>
      <c r="AI1147" s="29"/>
    </row>
    <row r="1148" spans="6:35">
      <c r="F1148" s="31"/>
      <c r="K1148" s="406"/>
      <c r="M1148" s="407"/>
      <c r="N1148" s="407"/>
      <c r="O1148" s="407"/>
      <c r="P1148" s="407"/>
      <c r="Q1148" s="407"/>
      <c r="AE1148" s="29"/>
      <c r="AF1148" s="29"/>
      <c r="AG1148" s="29"/>
      <c r="AH1148" s="29"/>
      <c r="AI1148" s="29"/>
    </row>
    <row r="1149" spans="6:35">
      <c r="F1149" s="31"/>
      <c r="K1149" s="406"/>
      <c r="M1149" s="407"/>
      <c r="N1149" s="407"/>
      <c r="O1149" s="407"/>
      <c r="P1149" s="407"/>
      <c r="Q1149" s="407"/>
      <c r="AE1149" s="29"/>
      <c r="AF1149" s="29"/>
      <c r="AG1149" s="29"/>
      <c r="AH1149" s="29"/>
      <c r="AI1149" s="29"/>
    </row>
    <row r="1150" spans="6:35">
      <c r="F1150" s="31"/>
      <c r="K1150" s="406"/>
      <c r="M1150" s="407"/>
      <c r="N1150" s="407"/>
      <c r="O1150" s="407"/>
      <c r="P1150" s="407"/>
      <c r="Q1150" s="407"/>
      <c r="AE1150" s="29"/>
      <c r="AF1150" s="29"/>
      <c r="AG1150" s="29"/>
      <c r="AH1150" s="29"/>
      <c r="AI1150" s="29"/>
    </row>
    <row r="1151" spans="6:35">
      <c r="F1151" s="31"/>
      <c r="K1151" s="406"/>
      <c r="M1151" s="407"/>
      <c r="N1151" s="407"/>
      <c r="O1151" s="407"/>
      <c r="P1151" s="407"/>
      <c r="Q1151" s="407"/>
      <c r="AE1151" s="29"/>
      <c r="AF1151" s="29"/>
      <c r="AG1151" s="29"/>
      <c r="AH1151" s="29"/>
      <c r="AI1151" s="29"/>
    </row>
    <row r="1152" spans="6:35">
      <c r="F1152" s="31"/>
      <c r="K1152" s="406"/>
      <c r="M1152" s="407"/>
      <c r="N1152" s="407"/>
      <c r="O1152" s="407"/>
      <c r="P1152" s="407"/>
      <c r="Q1152" s="407"/>
      <c r="AE1152" s="29"/>
      <c r="AF1152" s="29"/>
      <c r="AG1152" s="29"/>
      <c r="AH1152" s="29"/>
      <c r="AI1152" s="29"/>
    </row>
    <row r="1153" spans="6:35">
      <c r="F1153" s="31"/>
      <c r="K1153" s="406"/>
      <c r="M1153" s="407"/>
      <c r="N1153" s="407"/>
      <c r="O1153" s="407"/>
      <c r="P1153" s="407"/>
      <c r="Q1153" s="407"/>
      <c r="AE1153" s="29"/>
      <c r="AF1153" s="29"/>
      <c r="AG1153" s="29"/>
      <c r="AH1153" s="29"/>
      <c r="AI1153" s="29"/>
    </row>
    <row r="1154" spans="6:35">
      <c r="F1154" s="31"/>
      <c r="K1154" s="406"/>
      <c r="M1154" s="407"/>
      <c r="N1154" s="407"/>
      <c r="O1154" s="407"/>
      <c r="P1154" s="407"/>
      <c r="Q1154" s="407"/>
      <c r="AE1154" s="29"/>
      <c r="AF1154" s="29"/>
      <c r="AG1154" s="29"/>
      <c r="AH1154" s="29"/>
      <c r="AI1154" s="29"/>
    </row>
    <row r="1155" spans="6:35">
      <c r="F1155" s="31"/>
      <c r="K1155" s="406"/>
      <c r="M1155" s="407"/>
      <c r="N1155" s="407"/>
      <c r="O1155" s="407"/>
      <c r="P1155" s="407"/>
      <c r="Q1155" s="407"/>
      <c r="AE1155" s="29"/>
      <c r="AF1155" s="29"/>
      <c r="AG1155" s="29"/>
      <c r="AH1155" s="29"/>
      <c r="AI1155" s="29"/>
    </row>
    <row r="1156" spans="6:35">
      <c r="F1156" s="31"/>
      <c r="K1156" s="406"/>
      <c r="M1156" s="407"/>
      <c r="N1156" s="407"/>
      <c r="O1156" s="407"/>
      <c r="P1156" s="407"/>
      <c r="Q1156" s="407"/>
      <c r="AE1156" s="29"/>
      <c r="AF1156" s="29"/>
      <c r="AG1156" s="29"/>
      <c r="AH1156" s="29"/>
      <c r="AI1156" s="29"/>
    </row>
    <row r="1157" spans="6:35">
      <c r="F1157" s="31"/>
      <c r="K1157" s="406"/>
      <c r="M1157" s="407"/>
      <c r="N1157" s="407"/>
      <c r="O1157" s="407"/>
      <c r="P1157" s="407"/>
      <c r="Q1157" s="407"/>
      <c r="AE1157" s="29"/>
      <c r="AF1157" s="29"/>
      <c r="AG1157" s="29"/>
      <c r="AH1157" s="29"/>
      <c r="AI1157" s="29"/>
    </row>
    <row r="1158" spans="6:35">
      <c r="F1158" s="31"/>
      <c r="K1158" s="406"/>
      <c r="M1158" s="407"/>
      <c r="N1158" s="407"/>
      <c r="O1158" s="407"/>
      <c r="P1158" s="407"/>
      <c r="Q1158" s="407"/>
      <c r="AE1158" s="29"/>
      <c r="AF1158" s="29"/>
      <c r="AG1158" s="29"/>
      <c r="AH1158" s="29"/>
      <c r="AI1158" s="29"/>
    </row>
    <row r="1159" spans="6:35">
      <c r="F1159" s="31"/>
      <c r="K1159" s="406"/>
      <c r="M1159" s="407"/>
      <c r="N1159" s="407"/>
      <c r="O1159" s="407"/>
      <c r="P1159" s="407"/>
      <c r="Q1159" s="407"/>
      <c r="AE1159" s="29"/>
      <c r="AF1159" s="29"/>
      <c r="AG1159" s="29"/>
      <c r="AH1159" s="29"/>
      <c r="AI1159" s="29"/>
    </row>
    <row r="1160" spans="6:35">
      <c r="F1160" s="31"/>
      <c r="K1160" s="406"/>
      <c r="M1160" s="407"/>
      <c r="N1160" s="407"/>
      <c r="O1160" s="407"/>
      <c r="P1160" s="407"/>
      <c r="Q1160" s="407"/>
      <c r="AE1160" s="29"/>
      <c r="AF1160" s="29"/>
      <c r="AG1160" s="29"/>
      <c r="AH1160" s="29"/>
      <c r="AI1160" s="29"/>
    </row>
    <row r="1161" spans="6:35">
      <c r="F1161" s="31"/>
      <c r="K1161" s="406"/>
      <c r="M1161" s="407"/>
      <c r="N1161" s="407"/>
      <c r="O1161" s="407"/>
      <c r="P1161" s="407"/>
      <c r="Q1161" s="407"/>
      <c r="AE1161" s="29"/>
      <c r="AF1161" s="29"/>
      <c r="AG1161" s="29"/>
      <c r="AH1161" s="29"/>
      <c r="AI1161" s="29"/>
    </row>
    <row r="1162" spans="6:35">
      <c r="F1162" s="31"/>
      <c r="K1162" s="406"/>
      <c r="M1162" s="407"/>
      <c r="N1162" s="407"/>
      <c r="O1162" s="407"/>
      <c r="P1162" s="407"/>
      <c r="Q1162" s="407"/>
      <c r="AE1162" s="29"/>
      <c r="AF1162" s="29"/>
      <c r="AG1162" s="29"/>
      <c r="AH1162" s="29"/>
      <c r="AI1162" s="29"/>
    </row>
    <row r="1163" spans="6:35">
      <c r="F1163" s="31"/>
      <c r="K1163" s="406"/>
      <c r="M1163" s="407"/>
      <c r="N1163" s="407"/>
      <c r="O1163" s="407"/>
      <c r="P1163" s="407"/>
      <c r="Q1163" s="407"/>
      <c r="AE1163" s="29"/>
      <c r="AF1163" s="29"/>
      <c r="AG1163" s="29"/>
      <c r="AH1163" s="29"/>
      <c r="AI1163" s="29"/>
    </row>
    <row r="1164" spans="6:35">
      <c r="F1164" s="31"/>
      <c r="K1164" s="406"/>
      <c r="M1164" s="407"/>
      <c r="N1164" s="407"/>
      <c r="O1164" s="407"/>
      <c r="P1164" s="407"/>
      <c r="Q1164" s="407"/>
      <c r="AE1164" s="29"/>
      <c r="AF1164" s="29"/>
      <c r="AG1164" s="29"/>
      <c r="AH1164" s="29"/>
      <c r="AI1164" s="29"/>
    </row>
    <row r="1165" spans="6:35">
      <c r="F1165" s="31"/>
      <c r="K1165" s="406"/>
      <c r="M1165" s="407"/>
      <c r="N1165" s="407"/>
      <c r="O1165" s="407"/>
      <c r="P1165" s="407"/>
      <c r="Q1165" s="407"/>
      <c r="AE1165" s="29"/>
      <c r="AF1165" s="29"/>
      <c r="AG1165" s="29"/>
      <c r="AH1165" s="29"/>
      <c r="AI1165" s="29"/>
    </row>
    <row r="1166" spans="6:35">
      <c r="F1166" s="31"/>
      <c r="K1166" s="406"/>
      <c r="M1166" s="407"/>
      <c r="N1166" s="407"/>
      <c r="O1166" s="407"/>
      <c r="P1166" s="407"/>
      <c r="Q1166" s="407"/>
      <c r="AE1166" s="29"/>
      <c r="AF1166" s="29"/>
      <c r="AG1166" s="29"/>
      <c r="AH1166" s="29"/>
      <c r="AI1166" s="29"/>
    </row>
    <row r="1167" spans="6:35">
      <c r="F1167" s="31"/>
      <c r="K1167" s="406"/>
      <c r="M1167" s="407"/>
      <c r="N1167" s="407"/>
      <c r="O1167" s="407"/>
      <c r="P1167" s="407"/>
      <c r="Q1167" s="407"/>
      <c r="AE1167" s="29"/>
      <c r="AF1167" s="29"/>
      <c r="AG1167" s="29"/>
      <c r="AH1167" s="29"/>
      <c r="AI1167" s="29"/>
    </row>
    <row r="1168" spans="6:35">
      <c r="F1168" s="31"/>
      <c r="K1168" s="406"/>
      <c r="M1168" s="407"/>
      <c r="N1168" s="407"/>
      <c r="O1168" s="407"/>
      <c r="P1168" s="407"/>
      <c r="Q1168" s="407"/>
      <c r="AE1168" s="29"/>
      <c r="AF1168" s="29"/>
      <c r="AG1168" s="29"/>
      <c r="AH1168" s="29"/>
      <c r="AI1168" s="29"/>
    </row>
    <row r="1169" spans="6:35">
      <c r="F1169" s="31"/>
      <c r="K1169" s="406"/>
      <c r="M1169" s="407"/>
      <c r="N1169" s="407"/>
      <c r="O1169" s="407"/>
      <c r="P1169" s="407"/>
      <c r="Q1169" s="407"/>
      <c r="AE1169" s="29"/>
      <c r="AF1169" s="29"/>
      <c r="AG1169" s="29"/>
      <c r="AH1169" s="29"/>
      <c r="AI1169" s="29"/>
    </row>
    <row r="1170" spans="6:35">
      <c r="F1170" s="31"/>
      <c r="K1170" s="406"/>
      <c r="M1170" s="407"/>
      <c r="N1170" s="407"/>
      <c r="O1170" s="407"/>
      <c r="P1170" s="407"/>
      <c r="Q1170" s="407"/>
      <c r="AE1170" s="29"/>
      <c r="AF1170" s="29"/>
      <c r="AG1170" s="29"/>
      <c r="AH1170" s="29"/>
      <c r="AI1170" s="29"/>
    </row>
    <row r="1171" spans="6:35">
      <c r="F1171" s="31"/>
      <c r="K1171" s="406"/>
      <c r="M1171" s="407"/>
      <c r="N1171" s="407"/>
      <c r="O1171" s="407"/>
      <c r="P1171" s="407"/>
      <c r="Q1171" s="407"/>
      <c r="AE1171" s="29"/>
      <c r="AF1171" s="29"/>
      <c r="AG1171" s="29"/>
      <c r="AH1171" s="29"/>
      <c r="AI1171" s="29"/>
    </row>
    <row r="1172" spans="6:35">
      <c r="F1172" s="31"/>
      <c r="K1172" s="406"/>
      <c r="M1172" s="407"/>
      <c r="N1172" s="407"/>
      <c r="O1172" s="407"/>
      <c r="P1172" s="407"/>
      <c r="Q1172" s="407"/>
      <c r="AE1172" s="29"/>
      <c r="AF1172" s="29"/>
      <c r="AG1172" s="29"/>
      <c r="AH1172" s="29"/>
      <c r="AI1172" s="29"/>
    </row>
    <row r="1173" spans="6:35">
      <c r="F1173" s="31"/>
      <c r="K1173" s="406"/>
      <c r="M1173" s="407"/>
      <c r="N1173" s="407"/>
      <c r="O1173" s="407"/>
      <c r="P1173" s="407"/>
      <c r="Q1173" s="407"/>
      <c r="AE1173" s="29"/>
      <c r="AF1173" s="29"/>
      <c r="AG1173" s="29"/>
      <c r="AH1173" s="29"/>
      <c r="AI1173" s="29"/>
    </row>
    <row r="1174" spans="6:35">
      <c r="F1174" s="31"/>
      <c r="K1174" s="406"/>
      <c r="M1174" s="407"/>
      <c r="N1174" s="407"/>
      <c r="O1174" s="407"/>
      <c r="P1174" s="407"/>
      <c r="Q1174" s="407"/>
      <c r="AE1174" s="29"/>
      <c r="AF1174" s="29"/>
      <c r="AG1174" s="29"/>
      <c r="AH1174" s="29"/>
      <c r="AI1174" s="29"/>
    </row>
    <row r="1175" spans="6:35">
      <c r="F1175" s="31"/>
      <c r="K1175" s="406"/>
      <c r="M1175" s="407"/>
      <c r="N1175" s="407"/>
      <c r="O1175" s="407"/>
      <c r="P1175" s="407"/>
      <c r="Q1175" s="407"/>
      <c r="AE1175" s="29"/>
      <c r="AF1175" s="29"/>
      <c r="AG1175" s="29"/>
      <c r="AH1175" s="29"/>
      <c r="AI1175" s="29"/>
    </row>
    <row r="1176" spans="6:35">
      <c r="F1176" s="31"/>
      <c r="K1176" s="406"/>
      <c r="M1176" s="407"/>
      <c r="N1176" s="407"/>
      <c r="O1176" s="407"/>
      <c r="P1176" s="407"/>
      <c r="Q1176" s="407"/>
      <c r="AE1176" s="29"/>
      <c r="AF1176" s="29"/>
      <c r="AG1176" s="29"/>
      <c r="AH1176" s="29"/>
      <c r="AI1176" s="29"/>
    </row>
    <row r="1177" spans="6:35">
      <c r="F1177" s="31"/>
      <c r="K1177" s="406"/>
      <c r="M1177" s="407"/>
      <c r="N1177" s="407"/>
      <c r="O1177" s="407"/>
      <c r="P1177" s="407"/>
      <c r="Q1177" s="407"/>
      <c r="AE1177" s="29"/>
      <c r="AF1177" s="29"/>
      <c r="AG1177" s="29"/>
      <c r="AH1177" s="29"/>
      <c r="AI1177" s="29"/>
    </row>
    <row r="1178" spans="6:35">
      <c r="F1178" s="31"/>
      <c r="K1178" s="406"/>
      <c r="M1178" s="407"/>
      <c r="N1178" s="407"/>
      <c r="O1178" s="407"/>
      <c r="P1178" s="407"/>
      <c r="Q1178" s="407"/>
      <c r="AE1178" s="29"/>
      <c r="AF1178" s="29"/>
      <c r="AG1178" s="29"/>
      <c r="AH1178" s="29"/>
      <c r="AI1178" s="29"/>
    </row>
    <row r="1179" spans="6:35">
      <c r="F1179" s="31"/>
      <c r="K1179" s="406"/>
      <c r="M1179" s="407"/>
      <c r="N1179" s="407"/>
      <c r="O1179" s="407"/>
      <c r="P1179" s="407"/>
      <c r="Q1179" s="407"/>
      <c r="AE1179" s="29"/>
      <c r="AF1179" s="29"/>
      <c r="AG1179" s="29"/>
      <c r="AH1179" s="29"/>
      <c r="AI1179" s="29"/>
    </row>
    <row r="1180" spans="6:35">
      <c r="F1180" s="31"/>
      <c r="K1180" s="406"/>
      <c r="M1180" s="407"/>
      <c r="N1180" s="407"/>
      <c r="O1180" s="407"/>
      <c r="P1180" s="407"/>
      <c r="Q1180" s="407"/>
      <c r="AE1180" s="29"/>
      <c r="AF1180" s="29"/>
      <c r="AG1180" s="29"/>
      <c r="AH1180" s="29"/>
      <c r="AI1180" s="29"/>
    </row>
    <row r="1181" spans="6:35">
      <c r="F1181" s="31"/>
      <c r="K1181" s="406"/>
      <c r="M1181" s="407"/>
      <c r="N1181" s="407"/>
      <c r="O1181" s="407"/>
      <c r="P1181" s="407"/>
      <c r="Q1181" s="407"/>
      <c r="AE1181" s="29"/>
      <c r="AF1181" s="29"/>
      <c r="AG1181" s="29"/>
      <c r="AH1181" s="29"/>
      <c r="AI1181" s="29"/>
    </row>
    <row r="1182" spans="6:35">
      <c r="F1182" s="31"/>
      <c r="K1182" s="406"/>
      <c r="M1182" s="407"/>
      <c r="N1182" s="407"/>
      <c r="O1182" s="407"/>
      <c r="P1182" s="407"/>
      <c r="Q1182" s="407"/>
      <c r="AE1182" s="29"/>
      <c r="AF1182" s="29"/>
      <c r="AG1182" s="29"/>
      <c r="AH1182" s="29"/>
      <c r="AI1182" s="29"/>
    </row>
    <row r="1183" spans="6:35">
      <c r="F1183" s="31"/>
      <c r="K1183" s="406"/>
      <c r="M1183" s="407"/>
      <c r="N1183" s="407"/>
      <c r="O1183" s="407"/>
      <c r="P1183" s="407"/>
      <c r="Q1183" s="407"/>
      <c r="AE1183" s="29"/>
      <c r="AF1183" s="29"/>
      <c r="AG1183" s="29"/>
      <c r="AH1183" s="29"/>
      <c r="AI1183" s="29"/>
    </row>
    <row r="1184" spans="6:35">
      <c r="F1184" s="31"/>
      <c r="K1184" s="406"/>
      <c r="M1184" s="407"/>
      <c r="N1184" s="407"/>
      <c r="O1184" s="407"/>
      <c r="P1184" s="407"/>
      <c r="Q1184" s="407"/>
      <c r="AE1184" s="29"/>
      <c r="AF1184" s="29"/>
      <c r="AG1184" s="29"/>
      <c r="AH1184" s="29"/>
      <c r="AI1184" s="29"/>
    </row>
    <row r="1185" spans="6:35">
      <c r="F1185" s="31"/>
      <c r="K1185" s="406"/>
      <c r="M1185" s="407"/>
      <c r="N1185" s="407"/>
      <c r="O1185" s="407"/>
      <c r="P1185" s="407"/>
      <c r="Q1185" s="407"/>
      <c r="AE1185" s="29"/>
      <c r="AF1185" s="29"/>
      <c r="AG1185" s="29"/>
      <c r="AH1185" s="29"/>
      <c r="AI1185" s="29"/>
    </row>
    <row r="1186" spans="6:35">
      <c r="F1186" s="31"/>
      <c r="K1186" s="406"/>
      <c r="M1186" s="407"/>
      <c r="N1186" s="407"/>
      <c r="O1186" s="407"/>
      <c r="P1186" s="407"/>
      <c r="Q1186" s="407"/>
      <c r="AE1186" s="29"/>
      <c r="AF1186" s="29"/>
      <c r="AG1186" s="29"/>
      <c r="AH1186" s="29"/>
      <c r="AI1186" s="29"/>
    </row>
    <row r="1187" spans="6:35">
      <c r="F1187" s="31"/>
      <c r="K1187" s="406"/>
      <c r="M1187" s="407"/>
      <c r="N1187" s="407"/>
      <c r="O1187" s="407"/>
      <c r="P1187" s="407"/>
      <c r="Q1187" s="407"/>
      <c r="AE1187" s="29"/>
      <c r="AF1187" s="29"/>
      <c r="AG1187" s="29"/>
      <c r="AH1187" s="29"/>
      <c r="AI1187" s="29"/>
    </row>
    <row r="1188" spans="6:35">
      <c r="F1188" s="31"/>
      <c r="K1188" s="406"/>
      <c r="M1188" s="407"/>
      <c r="N1188" s="407"/>
      <c r="O1188" s="407"/>
      <c r="P1188" s="407"/>
      <c r="Q1188" s="407"/>
      <c r="AE1188" s="29"/>
      <c r="AF1188" s="29"/>
      <c r="AG1188" s="29"/>
      <c r="AH1188" s="29"/>
      <c r="AI1188" s="29"/>
    </row>
    <row r="1189" spans="6:35">
      <c r="F1189" s="31"/>
      <c r="K1189" s="406"/>
      <c r="M1189" s="407"/>
      <c r="N1189" s="407"/>
      <c r="O1189" s="407"/>
      <c r="P1189" s="407"/>
      <c r="Q1189" s="407"/>
      <c r="AE1189" s="29"/>
      <c r="AF1189" s="29"/>
      <c r="AG1189" s="29"/>
      <c r="AH1189" s="29"/>
      <c r="AI1189" s="29"/>
    </row>
    <row r="1190" spans="6:35">
      <c r="F1190" s="31"/>
      <c r="K1190" s="406"/>
      <c r="M1190" s="407"/>
      <c r="N1190" s="407"/>
      <c r="O1190" s="407"/>
      <c r="P1190" s="407"/>
      <c r="Q1190" s="407"/>
      <c r="AE1190" s="29"/>
      <c r="AF1190" s="29"/>
      <c r="AG1190" s="29"/>
      <c r="AH1190" s="29"/>
      <c r="AI1190" s="29"/>
    </row>
    <row r="1191" spans="6:35">
      <c r="F1191" s="31"/>
      <c r="K1191" s="406"/>
      <c r="M1191" s="407"/>
      <c r="N1191" s="407"/>
      <c r="O1191" s="407"/>
      <c r="P1191" s="407"/>
      <c r="Q1191" s="407"/>
      <c r="AE1191" s="29"/>
      <c r="AF1191" s="29"/>
      <c r="AG1191" s="29"/>
      <c r="AH1191" s="29"/>
      <c r="AI1191" s="29"/>
    </row>
    <row r="1192" spans="6:35">
      <c r="F1192" s="31"/>
      <c r="K1192" s="406"/>
      <c r="M1192" s="407"/>
      <c r="N1192" s="407"/>
      <c r="O1192" s="407"/>
      <c r="P1192" s="407"/>
      <c r="Q1192" s="407"/>
      <c r="AE1192" s="29"/>
      <c r="AF1192" s="29"/>
      <c r="AG1192" s="29"/>
      <c r="AH1192" s="29"/>
      <c r="AI1192" s="29"/>
    </row>
    <row r="1193" spans="6:35">
      <c r="F1193" s="31"/>
      <c r="K1193" s="406"/>
      <c r="M1193" s="407"/>
      <c r="N1193" s="407"/>
      <c r="O1193" s="407"/>
      <c r="P1193" s="407"/>
      <c r="Q1193" s="407"/>
      <c r="AE1193" s="29"/>
      <c r="AF1193" s="29"/>
      <c r="AG1193" s="29"/>
      <c r="AH1193" s="29"/>
      <c r="AI1193" s="29"/>
    </row>
    <row r="1194" spans="6:35">
      <c r="F1194" s="31"/>
      <c r="K1194" s="406"/>
      <c r="M1194" s="407"/>
      <c r="N1194" s="407"/>
      <c r="O1194" s="407"/>
      <c r="P1194" s="407"/>
      <c r="Q1194" s="407"/>
      <c r="AE1194" s="29"/>
      <c r="AF1194" s="29"/>
      <c r="AG1194" s="29"/>
      <c r="AH1194" s="29"/>
      <c r="AI1194" s="29"/>
    </row>
    <row r="1195" spans="6:35">
      <c r="F1195" s="31"/>
      <c r="K1195" s="406"/>
      <c r="M1195" s="407"/>
      <c r="N1195" s="407"/>
      <c r="O1195" s="407"/>
      <c r="P1195" s="407"/>
      <c r="Q1195" s="407"/>
      <c r="AE1195" s="29"/>
      <c r="AF1195" s="29"/>
      <c r="AG1195" s="29"/>
      <c r="AH1195" s="29"/>
      <c r="AI1195" s="29"/>
    </row>
    <row r="1196" spans="6:35">
      <c r="F1196" s="31"/>
      <c r="K1196" s="406"/>
      <c r="M1196" s="407"/>
      <c r="N1196" s="407"/>
      <c r="O1196" s="407"/>
      <c r="P1196" s="407"/>
      <c r="Q1196" s="407"/>
      <c r="AE1196" s="29"/>
      <c r="AF1196" s="29"/>
      <c r="AG1196" s="29"/>
      <c r="AH1196" s="29"/>
      <c r="AI1196" s="29"/>
    </row>
    <row r="1197" spans="6:35">
      <c r="F1197" s="31"/>
      <c r="K1197" s="406"/>
      <c r="M1197" s="407"/>
      <c r="N1197" s="407"/>
      <c r="O1197" s="407"/>
      <c r="P1197" s="407"/>
      <c r="Q1197" s="407"/>
      <c r="AE1197" s="29"/>
      <c r="AF1197" s="29"/>
      <c r="AG1197" s="29"/>
      <c r="AH1197" s="29"/>
      <c r="AI1197" s="29"/>
    </row>
    <row r="1198" spans="6:35">
      <c r="F1198" s="31"/>
      <c r="K1198" s="406"/>
      <c r="M1198" s="407"/>
      <c r="N1198" s="407"/>
      <c r="O1198" s="407"/>
      <c r="P1198" s="407"/>
      <c r="Q1198" s="407"/>
      <c r="AE1198" s="29"/>
      <c r="AF1198" s="29"/>
      <c r="AG1198" s="29"/>
      <c r="AH1198" s="29"/>
      <c r="AI1198" s="29"/>
    </row>
    <row r="1199" spans="6:35">
      <c r="F1199" s="31"/>
      <c r="K1199" s="406"/>
      <c r="M1199" s="407"/>
      <c r="N1199" s="407"/>
      <c r="O1199" s="407"/>
      <c r="P1199" s="407"/>
      <c r="Q1199" s="407"/>
      <c r="AE1199" s="29"/>
      <c r="AF1199" s="29"/>
      <c r="AG1199" s="29"/>
      <c r="AH1199" s="29"/>
      <c r="AI1199" s="29"/>
    </row>
    <row r="1200" spans="6:35">
      <c r="F1200" s="31"/>
      <c r="K1200" s="406"/>
      <c r="M1200" s="407"/>
      <c r="N1200" s="407"/>
      <c r="O1200" s="407"/>
      <c r="P1200" s="407"/>
      <c r="Q1200" s="407"/>
      <c r="AE1200" s="29"/>
      <c r="AF1200" s="29"/>
      <c r="AG1200" s="29"/>
      <c r="AH1200" s="29"/>
      <c r="AI1200" s="29"/>
    </row>
    <row r="1201" spans="6:35">
      <c r="F1201" s="31"/>
      <c r="K1201" s="406"/>
      <c r="M1201" s="407"/>
      <c r="N1201" s="407"/>
      <c r="O1201" s="407"/>
      <c r="P1201" s="407"/>
      <c r="Q1201" s="407"/>
      <c r="AE1201" s="29"/>
      <c r="AF1201" s="29"/>
      <c r="AG1201" s="29"/>
      <c r="AH1201" s="29"/>
      <c r="AI1201" s="29"/>
    </row>
    <row r="1202" spans="6:35">
      <c r="F1202" s="31"/>
      <c r="K1202" s="406"/>
      <c r="M1202" s="407"/>
      <c r="N1202" s="407"/>
      <c r="O1202" s="407"/>
      <c r="P1202" s="407"/>
      <c r="Q1202" s="407"/>
      <c r="AE1202" s="29"/>
      <c r="AF1202" s="29"/>
      <c r="AG1202" s="29"/>
      <c r="AH1202" s="29"/>
      <c r="AI1202" s="29"/>
    </row>
    <row r="1203" spans="6:35">
      <c r="F1203" s="31"/>
      <c r="K1203" s="406"/>
      <c r="M1203" s="407"/>
      <c r="N1203" s="407"/>
      <c r="O1203" s="407"/>
      <c r="P1203" s="407"/>
      <c r="Q1203" s="407"/>
      <c r="AE1203" s="29"/>
      <c r="AF1203" s="29"/>
      <c r="AG1203" s="29"/>
      <c r="AH1203" s="29"/>
      <c r="AI1203" s="29"/>
    </row>
    <row r="1204" spans="6:35">
      <c r="F1204" s="31"/>
      <c r="K1204" s="406"/>
      <c r="M1204" s="407"/>
      <c r="N1204" s="407"/>
      <c r="O1204" s="407"/>
      <c r="P1204" s="407"/>
      <c r="Q1204" s="407"/>
      <c r="AE1204" s="29"/>
      <c r="AF1204" s="29"/>
      <c r="AG1204" s="29"/>
      <c r="AH1204" s="29"/>
      <c r="AI1204" s="29"/>
    </row>
    <row r="1205" spans="6:35">
      <c r="F1205" s="31"/>
      <c r="K1205" s="406"/>
      <c r="M1205" s="407"/>
      <c r="N1205" s="407"/>
      <c r="O1205" s="407"/>
      <c r="P1205" s="407"/>
      <c r="Q1205" s="407"/>
      <c r="AE1205" s="29"/>
      <c r="AF1205" s="29"/>
      <c r="AG1205" s="29"/>
      <c r="AH1205" s="29"/>
      <c r="AI1205" s="29"/>
    </row>
    <row r="1206" spans="6:35">
      <c r="F1206" s="31"/>
      <c r="K1206" s="406"/>
      <c r="M1206" s="407"/>
      <c r="N1206" s="407"/>
      <c r="O1206" s="407"/>
      <c r="P1206" s="407"/>
      <c r="Q1206" s="407"/>
      <c r="AE1206" s="29"/>
      <c r="AF1206" s="29"/>
      <c r="AG1206" s="29"/>
      <c r="AH1206" s="29"/>
      <c r="AI1206" s="29"/>
    </row>
    <row r="1207" spans="6:35">
      <c r="F1207" s="31"/>
      <c r="K1207" s="406"/>
      <c r="M1207" s="407"/>
      <c r="N1207" s="407"/>
      <c r="O1207" s="407"/>
      <c r="P1207" s="407"/>
      <c r="Q1207" s="407"/>
      <c r="AE1207" s="29"/>
      <c r="AF1207" s="29"/>
      <c r="AG1207" s="29"/>
      <c r="AH1207" s="29"/>
      <c r="AI1207" s="29"/>
    </row>
    <row r="1208" spans="6:35">
      <c r="F1208" s="31"/>
      <c r="K1208" s="406"/>
      <c r="M1208" s="407"/>
      <c r="N1208" s="407"/>
      <c r="O1208" s="407"/>
      <c r="P1208" s="407"/>
      <c r="Q1208" s="407"/>
      <c r="AE1208" s="29"/>
      <c r="AF1208" s="29"/>
      <c r="AG1208" s="29"/>
      <c r="AH1208" s="29"/>
      <c r="AI1208" s="29"/>
    </row>
    <row r="1209" spans="6:35">
      <c r="F1209" s="31"/>
      <c r="K1209" s="406"/>
      <c r="M1209" s="407"/>
      <c r="N1209" s="407"/>
      <c r="O1209" s="407"/>
      <c r="P1209" s="407"/>
      <c r="Q1209" s="407"/>
      <c r="AE1209" s="29"/>
      <c r="AF1209" s="29"/>
      <c r="AG1209" s="29"/>
      <c r="AH1209" s="29"/>
      <c r="AI1209" s="29"/>
    </row>
    <row r="1210" spans="6:35">
      <c r="F1210" s="31"/>
      <c r="K1210" s="406"/>
      <c r="M1210" s="407"/>
      <c r="N1210" s="407"/>
      <c r="O1210" s="407"/>
      <c r="P1210" s="407"/>
      <c r="Q1210" s="407"/>
      <c r="AE1210" s="29"/>
      <c r="AF1210" s="29"/>
      <c r="AG1210" s="29"/>
      <c r="AH1210" s="29"/>
      <c r="AI1210" s="29"/>
    </row>
    <row r="1211" spans="6:35">
      <c r="F1211" s="31"/>
      <c r="K1211" s="406"/>
      <c r="M1211" s="407"/>
      <c r="N1211" s="407"/>
      <c r="O1211" s="407"/>
      <c r="P1211" s="407"/>
      <c r="Q1211" s="407"/>
      <c r="AE1211" s="29"/>
      <c r="AF1211" s="29"/>
      <c r="AG1211" s="29"/>
      <c r="AH1211" s="29"/>
      <c r="AI1211" s="29"/>
    </row>
    <row r="1212" spans="6:35">
      <c r="F1212" s="31"/>
      <c r="K1212" s="406"/>
      <c r="M1212" s="407"/>
      <c r="N1212" s="407"/>
      <c r="O1212" s="407"/>
      <c r="P1212" s="407"/>
      <c r="Q1212" s="407"/>
      <c r="AE1212" s="29"/>
      <c r="AF1212" s="29"/>
      <c r="AG1212" s="29"/>
      <c r="AH1212" s="29"/>
      <c r="AI1212" s="29"/>
    </row>
    <row r="1213" spans="6:35">
      <c r="F1213" s="31"/>
      <c r="K1213" s="406"/>
      <c r="M1213" s="407"/>
      <c r="N1213" s="407"/>
      <c r="O1213" s="407"/>
      <c r="P1213" s="407"/>
      <c r="Q1213" s="407"/>
      <c r="AE1213" s="29"/>
      <c r="AF1213" s="29"/>
      <c r="AG1213" s="29"/>
      <c r="AH1213" s="29"/>
      <c r="AI1213" s="29"/>
    </row>
    <row r="1214" spans="6:35">
      <c r="F1214" s="31"/>
      <c r="K1214" s="406"/>
      <c r="M1214" s="407"/>
      <c r="N1214" s="407"/>
      <c r="O1214" s="407"/>
      <c r="P1214" s="407"/>
      <c r="Q1214" s="407"/>
      <c r="AE1214" s="29"/>
      <c r="AF1214" s="29"/>
      <c r="AG1214" s="29"/>
      <c r="AH1214" s="29"/>
      <c r="AI1214" s="29"/>
    </row>
    <row r="1215" spans="6:35">
      <c r="F1215" s="31"/>
      <c r="K1215" s="406"/>
      <c r="M1215" s="407"/>
      <c r="N1215" s="407"/>
      <c r="O1215" s="407"/>
      <c r="P1215" s="407"/>
      <c r="Q1215" s="407"/>
      <c r="AE1215" s="29"/>
      <c r="AF1215" s="29"/>
      <c r="AG1215" s="29"/>
      <c r="AH1215" s="29"/>
      <c r="AI1215" s="29"/>
    </row>
    <row r="1216" spans="6:35">
      <c r="F1216" s="31"/>
      <c r="K1216" s="406"/>
      <c r="M1216" s="407"/>
      <c r="N1216" s="407"/>
      <c r="O1216" s="407"/>
      <c r="P1216" s="407"/>
      <c r="Q1216" s="407"/>
      <c r="AE1216" s="29"/>
      <c r="AF1216" s="29"/>
      <c r="AG1216" s="29"/>
      <c r="AH1216" s="29"/>
      <c r="AI1216" s="29"/>
    </row>
    <row r="1217" spans="6:35">
      <c r="F1217" s="31"/>
      <c r="K1217" s="406"/>
      <c r="M1217" s="407"/>
      <c r="N1217" s="407"/>
      <c r="O1217" s="407"/>
      <c r="P1217" s="407"/>
      <c r="Q1217" s="407"/>
      <c r="AE1217" s="29"/>
      <c r="AF1217" s="29"/>
      <c r="AG1217" s="29"/>
      <c r="AH1217" s="29"/>
      <c r="AI1217" s="29"/>
    </row>
    <row r="1218" spans="6:35">
      <c r="F1218" s="31"/>
      <c r="K1218" s="406"/>
      <c r="M1218" s="407"/>
      <c r="N1218" s="407"/>
      <c r="O1218" s="407"/>
      <c r="P1218" s="407"/>
      <c r="Q1218" s="407"/>
      <c r="AE1218" s="29"/>
      <c r="AF1218" s="29"/>
      <c r="AG1218" s="29"/>
      <c r="AH1218" s="29"/>
      <c r="AI1218" s="29"/>
    </row>
    <row r="1219" spans="6:35">
      <c r="F1219" s="31"/>
      <c r="K1219" s="406"/>
      <c r="M1219" s="407"/>
      <c r="N1219" s="407"/>
      <c r="O1219" s="407"/>
      <c r="P1219" s="407"/>
      <c r="Q1219" s="407"/>
      <c r="AE1219" s="29"/>
      <c r="AF1219" s="29"/>
      <c r="AG1219" s="29"/>
      <c r="AH1219" s="29"/>
      <c r="AI1219" s="29"/>
    </row>
    <row r="1220" spans="6:35">
      <c r="F1220" s="31"/>
      <c r="K1220" s="406"/>
      <c r="M1220" s="407"/>
      <c r="N1220" s="407"/>
      <c r="O1220" s="407"/>
      <c r="P1220" s="407"/>
      <c r="Q1220" s="407"/>
      <c r="AE1220" s="29"/>
      <c r="AF1220" s="29"/>
      <c r="AG1220" s="29"/>
      <c r="AH1220" s="29"/>
      <c r="AI1220" s="29"/>
    </row>
    <row r="1221" spans="6:35">
      <c r="F1221" s="31"/>
      <c r="K1221" s="406"/>
      <c r="M1221" s="407"/>
      <c r="N1221" s="407"/>
      <c r="O1221" s="407"/>
      <c r="P1221" s="407"/>
      <c r="Q1221" s="407"/>
      <c r="AE1221" s="29"/>
      <c r="AF1221" s="29"/>
      <c r="AG1221" s="29"/>
      <c r="AH1221" s="29"/>
      <c r="AI1221" s="29"/>
    </row>
    <row r="1222" spans="6:35">
      <c r="F1222" s="31"/>
      <c r="K1222" s="406"/>
      <c r="M1222" s="407"/>
      <c r="N1222" s="407"/>
      <c r="O1222" s="407"/>
      <c r="P1222" s="407"/>
      <c r="Q1222" s="407"/>
      <c r="AE1222" s="29"/>
      <c r="AF1222" s="29"/>
      <c r="AG1222" s="29"/>
      <c r="AH1222" s="29"/>
      <c r="AI1222" s="29"/>
    </row>
    <row r="1223" spans="6:35">
      <c r="F1223" s="31"/>
      <c r="K1223" s="406"/>
      <c r="M1223" s="407"/>
      <c r="N1223" s="407"/>
      <c r="O1223" s="407"/>
      <c r="P1223" s="407"/>
      <c r="Q1223" s="407"/>
      <c r="AE1223" s="29"/>
      <c r="AF1223" s="29"/>
      <c r="AG1223" s="29"/>
      <c r="AH1223" s="29"/>
      <c r="AI1223" s="29"/>
    </row>
    <row r="1224" spans="6:35">
      <c r="F1224" s="31"/>
      <c r="K1224" s="406"/>
      <c r="M1224" s="407"/>
      <c r="N1224" s="407"/>
      <c r="O1224" s="407"/>
      <c r="P1224" s="407"/>
      <c r="Q1224" s="407"/>
      <c r="AE1224" s="29"/>
      <c r="AF1224" s="29"/>
      <c r="AG1224" s="29"/>
      <c r="AH1224" s="29"/>
      <c r="AI1224" s="29"/>
    </row>
    <row r="1225" spans="6:35">
      <c r="F1225" s="31"/>
      <c r="K1225" s="406"/>
      <c r="M1225" s="407"/>
      <c r="N1225" s="407"/>
      <c r="O1225" s="407"/>
      <c r="P1225" s="407"/>
      <c r="Q1225" s="407"/>
      <c r="AE1225" s="29"/>
      <c r="AF1225" s="29"/>
      <c r="AG1225" s="29"/>
      <c r="AH1225" s="29"/>
      <c r="AI1225" s="29"/>
    </row>
    <row r="1226" spans="6:35">
      <c r="F1226" s="31"/>
      <c r="K1226" s="406"/>
      <c r="M1226" s="407"/>
      <c r="N1226" s="407"/>
      <c r="O1226" s="407"/>
      <c r="P1226" s="407"/>
      <c r="Q1226" s="407"/>
      <c r="AE1226" s="29"/>
      <c r="AF1226" s="29"/>
      <c r="AG1226" s="29"/>
      <c r="AH1226" s="29"/>
      <c r="AI1226" s="29"/>
    </row>
    <row r="1227" spans="6:35">
      <c r="F1227" s="31"/>
      <c r="K1227" s="406"/>
      <c r="M1227" s="407"/>
      <c r="N1227" s="407"/>
      <c r="O1227" s="407"/>
      <c r="P1227" s="407"/>
      <c r="Q1227" s="407"/>
      <c r="AE1227" s="29"/>
      <c r="AF1227" s="29"/>
      <c r="AG1227" s="29"/>
      <c r="AH1227" s="29"/>
      <c r="AI1227" s="29"/>
    </row>
    <row r="1228" spans="6:35">
      <c r="F1228" s="31"/>
      <c r="K1228" s="406"/>
      <c r="M1228" s="407"/>
      <c r="N1228" s="407"/>
      <c r="O1228" s="407"/>
      <c r="P1228" s="407"/>
      <c r="Q1228" s="407"/>
      <c r="AE1228" s="29"/>
      <c r="AF1228" s="29"/>
      <c r="AG1228" s="29"/>
      <c r="AH1228" s="29"/>
      <c r="AI1228" s="29"/>
    </row>
    <row r="1229" spans="6:35">
      <c r="F1229" s="31"/>
      <c r="K1229" s="406"/>
      <c r="M1229" s="407"/>
      <c r="N1229" s="407"/>
      <c r="O1229" s="407"/>
      <c r="P1229" s="407"/>
      <c r="Q1229" s="407"/>
      <c r="AE1229" s="29"/>
      <c r="AF1229" s="29"/>
      <c r="AG1229" s="29"/>
      <c r="AH1229" s="29"/>
      <c r="AI1229" s="29"/>
    </row>
    <row r="1230" spans="6:35">
      <c r="F1230" s="31"/>
      <c r="K1230" s="406"/>
      <c r="M1230" s="407"/>
      <c r="N1230" s="407"/>
      <c r="O1230" s="407"/>
      <c r="P1230" s="407"/>
      <c r="Q1230" s="407"/>
      <c r="AE1230" s="29"/>
      <c r="AF1230" s="29"/>
      <c r="AG1230" s="29"/>
      <c r="AH1230" s="29"/>
      <c r="AI1230" s="29"/>
    </row>
    <row r="1231" spans="6:35">
      <c r="F1231" s="31"/>
      <c r="K1231" s="406"/>
      <c r="M1231" s="407"/>
      <c r="N1231" s="407"/>
      <c r="O1231" s="407"/>
      <c r="P1231" s="407"/>
      <c r="Q1231" s="407"/>
      <c r="AE1231" s="29"/>
      <c r="AF1231" s="29"/>
      <c r="AG1231" s="29"/>
      <c r="AH1231" s="29"/>
      <c r="AI1231" s="29"/>
    </row>
    <row r="1232" spans="6:35">
      <c r="F1232" s="31"/>
      <c r="K1232" s="406"/>
      <c r="M1232" s="407"/>
      <c r="N1232" s="407"/>
      <c r="O1232" s="407"/>
      <c r="P1232" s="407"/>
      <c r="Q1232" s="407"/>
      <c r="AE1232" s="29"/>
      <c r="AF1232" s="29"/>
      <c r="AG1232" s="29"/>
      <c r="AH1232" s="29"/>
      <c r="AI1232" s="29"/>
    </row>
    <row r="1233" spans="6:35">
      <c r="F1233" s="31"/>
      <c r="K1233" s="406"/>
      <c r="M1233" s="407"/>
      <c r="N1233" s="407"/>
      <c r="O1233" s="407"/>
      <c r="P1233" s="407"/>
      <c r="Q1233" s="407"/>
      <c r="AE1233" s="29"/>
      <c r="AF1233" s="29"/>
      <c r="AG1233" s="29"/>
      <c r="AH1233" s="29"/>
      <c r="AI1233" s="29"/>
    </row>
    <row r="1234" spans="6:35">
      <c r="F1234" s="31"/>
      <c r="K1234" s="406"/>
      <c r="M1234" s="407"/>
      <c r="N1234" s="407"/>
      <c r="O1234" s="407"/>
      <c r="P1234" s="407"/>
      <c r="Q1234" s="407"/>
      <c r="AE1234" s="29"/>
      <c r="AF1234" s="29"/>
      <c r="AG1234" s="29"/>
      <c r="AH1234" s="29"/>
      <c r="AI1234" s="29"/>
    </row>
    <row r="1235" spans="6:35">
      <c r="F1235" s="31"/>
      <c r="K1235" s="406"/>
      <c r="M1235" s="407"/>
      <c r="N1235" s="407"/>
      <c r="O1235" s="407"/>
      <c r="P1235" s="407"/>
      <c r="Q1235" s="407"/>
      <c r="AE1235" s="29"/>
      <c r="AF1235" s="29"/>
      <c r="AG1235" s="29"/>
      <c r="AH1235" s="29"/>
      <c r="AI1235" s="29"/>
    </row>
    <row r="1236" spans="6:35">
      <c r="F1236" s="31"/>
      <c r="K1236" s="406"/>
      <c r="M1236" s="407"/>
      <c r="N1236" s="407"/>
      <c r="O1236" s="407"/>
      <c r="P1236" s="407"/>
      <c r="Q1236" s="407"/>
      <c r="AE1236" s="29"/>
      <c r="AF1236" s="29"/>
      <c r="AG1236" s="29"/>
      <c r="AH1236" s="29"/>
      <c r="AI1236" s="29"/>
    </row>
    <row r="1237" spans="6:35">
      <c r="F1237" s="31"/>
      <c r="K1237" s="406"/>
      <c r="M1237" s="407"/>
      <c r="N1237" s="407"/>
      <c r="O1237" s="407"/>
      <c r="P1237" s="407"/>
      <c r="Q1237" s="407"/>
      <c r="AE1237" s="29"/>
      <c r="AF1237" s="29"/>
      <c r="AG1237" s="29"/>
      <c r="AH1237" s="29"/>
      <c r="AI1237" s="29"/>
    </row>
    <row r="1238" spans="6:35">
      <c r="F1238" s="31"/>
      <c r="K1238" s="406"/>
      <c r="M1238" s="407"/>
      <c r="N1238" s="407"/>
      <c r="O1238" s="407"/>
      <c r="P1238" s="407"/>
      <c r="Q1238" s="407"/>
      <c r="AE1238" s="29"/>
      <c r="AF1238" s="29"/>
      <c r="AG1238" s="29"/>
      <c r="AH1238" s="29"/>
      <c r="AI1238" s="29"/>
    </row>
    <row r="1239" spans="6:35">
      <c r="F1239" s="31"/>
      <c r="K1239" s="406"/>
      <c r="M1239" s="407"/>
      <c r="N1239" s="407"/>
      <c r="O1239" s="407"/>
      <c r="P1239" s="407"/>
      <c r="Q1239" s="407"/>
      <c r="AE1239" s="29"/>
      <c r="AF1239" s="29"/>
      <c r="AG1239" s="29"/>
      <c r="AH1239" s="29"/>
      <c r="AI1239" s="29"/>
    </row>
    <row r="1240" spans="6:35">
      <c r="F1240" s="31"/>
      <c r="K1240" s="406"/>
      <c r="M1240" s="407"/>
      <c r="N1240" s="407"/>
      <c r="O1240" s="407"/>
      <c r="P1240" s="407"/>
      <c r="Q1240" s="407"/>
      <c r="AE1240" s="29"/>
      <c r="AF1240" s="29"/>
      <c r="AG1240" s="29"/>
      <c r="AH1240" s="29"/>
      <c r="AI1240" s="29"/>
    </row>
    <row r="1241" spans="6:35">
      <c r="F1241" s="31"/>
      <c r="K1241" s="406"/>
      <c r="M1241" s="407"/>
      <c r="N1241" s="407"/>
      <c r="O1241" s="407"/>
      <c r="P1241" s="407"/>
      <c r="Q1241" s="407"/>
      <c r="AE1241" s="29"/>
      <c r="AF1241" s="29"/>
      <c r="AG1241" s="29"/>
      <c r="AH1241" s="29"/>
      <c r="AI1241" s="29"/>
    </row>
    <row r="1242" spans="6:35">
      <c r="F1242" s="31"/>
      <c r="K1242" s="406"/>
      <c r="M1242" s="407"/>
      <c r="N1242" s="407"/>
      <c r="O1242" s="407"/>
      <c r="P1242" s="407"/>
      <c r="Q1242" s="407"/>
      <c r="AE1242" s="29"/>
      <c r="AF1242" s="29"/>
      <c r="AG1242" s="29"/>
      <c r="AH1242" s="29"/>
      <c r="AI1242" s="29"/>
    </row>
    <row r="1243" spans="6:35">
      <c r="F1243" s="31"/>
      <c r="K1243" s="406"/>
      <c r="M1243" s="407"/>
      <c r="N1243" s="407"/>
      <c r="O1243" s="407"/>
      <c r="P1243" s="407"/>
      <c r="Q1243" s="407"/>
      <c r="AE1243" s="29"/>
      <c r="AF1243" s="29"/>
      <c r="AG1243" s="29"/>
      <c r="AH1243" s="29"/>
      <c r="AI1243" s="29"/>
    </row>
    <row r="1244" spans="6:35">
      <c r="F1244" s="31"/>
      <c r="K1244" s="406"/>
      <c r="M1244" s="407"/>
      <c r="N1244" s="407"/>
      <c r="O1244" s="407"/>
      <c r="P1244" s="407"/>
      <c r="Q1244" s="407"/>
      <c r="AE1244" s="29"/>
      <c r="AF1244" s="29"/>
      <c r="AG1244" s="29"/>
      <c r="AH1244" s="29"/>
      <c r="AI1244" s="29"/>
    </row>
    <row r="1245" spans="6:35">
      <c r="F1245" s="31"/>
      <c r="K1245" s="406"/>
      <c r="M1245" s="407"/>
      <c r="N1245" s="407"/>
      <c r="O1245" s="407"/>
      <c r="P1245" s="407"/>
      <c r="Q1245" s="407"/>
      <c r="AE1245" s="29"/>
      <c r="AF1245" s="29"/>
      <c r="AG1245" s="29"/>
      <c r="AH1245" s="29"/>
      <c r="AI1245" s="29"/>
    </row>
    <row r="1246" spans="6:35">
      <c r="F1246" s="31"/>
      <c r="K1246" s="406"/>
      <c r="M1246" s="407"/>
      <c r="N1246" s="407"/>
      <c r="O1246" s="407"/>
      <c r="P1246" s="407"/>
      <c r="Q1246" s="407"/>
      <c r="AE1246" s="29"/>
      <c r="AF1246" s="29"/>
      <c r="AG1246" s="29"/>
      <c r="AH1246" s="29"/>
      <c r="AI1246" s="29"/>
    </row>
    <row r="1247" spans="6:35">
      <c r="F1247" s="31"/>
      <c r="K1247" s="406"/>
      <c r="M1247" s="407"/>
      <c r="N1247" s="407"/>
      <c r="O1247" s="407"/>
      <c r="P1247" s="407"/>
      <c r="Q1247" s="407"/>
      <c r="AE1247" s="29"/>
      <c r="AF1247" s="29"/>
      <c r="AG1247" s="29"/>
      <c r="AH1247" s="29"/>
      <c r="AI1247" s="29"/>
    </row>
    <row r="1248" spans="6:35">
      <c r="F1248" s="31"/>
      <c r="K1248" s="406"/>
      <c r="M1248" s="407"/>
      <c r="N1248" s="407"/>
      <c r="O1248" s="407"/>
      <c r="P1248" s="407"/>
      <c r="Q1248" s="407"/>
      <c r="AE1248" s="29"/>
      <c r="AF1248" s="29"/>
      <c r="AG1248" s="29"/>
      <c r="AH1248" s="29"/>
      <c r="AI1248" s="29"/>
    </row>
    <row r="1249" spans="6:35">
      <c r="F1249" s="31"/>
      <c r="K1249" s="406"/>
      <c r="M1249" s="407"/>
      <c r="N1249" s="407"/>
      <c r="O1249" s="407"/>
      <c r="P1249" s="407"/>
      <c r="Q1249" s="407"/>
      <c r="AE1249" s="29"/>
      <c r="AF1249" s="29"/>
      <c r="AG1249" s="29"/>
      <c r="AH1249" s="29"/>
      <c r="AI1249" s="29"/>
    </row>
    <row r="1250" spans="6:35">
      <c r="F1250" s="31"/>
      <c r="K1250" s="406"/>
      <c r="M1250" s="407"/>
      <c r="N1250" s="407"/>
      <c r="O1250" s="407"/>
      <c r="P1250" s="407"/>
      <c r="Q1250" s="407"/>
      <c r="AE1250" s="29"/>
      <c r="AF1250" s="29"/>
      <c r="AG1250" s="29"/>
      <c r="AH1250" s="29"/>
      <c r="AI1250" s="29"/>
    </row>
    <row r="1251" spans="6:35">
      <c r="F1251" s="31"/>
      <c r="K1251" s="406"/>
      <c r="M1251" s="407"/>
      <c r="N1251" s="407"/>
      <c r="O1251" s="407"/>
      <c r="P1251" s="407"/>
      <c r="Q1251" s="407"/>
      <c r="AE1251" s="29"/>
      <c r="AF1251" s="29"/>
      <c r="AG1251" s="29"/>
      <c r="AH1251" s="29"/>
      <c r="AI1251" s="29"/>
    </row>
    <row r="1252" spans="6:35">
      <c r="F1252" s="31"/>
      <c r="K1252" s="406"/>
      <c r="M1252" s="407"/>
      <c r="N1252" s="407"/>
      <c r="O1252" s="407"/>
      <c r="P1252" s="407"/>
      <c r="Q1252" s="407"/>
      <c r="AE1252" s="29"/>
      <c r="AF1252" s="29"/>
      <c r="AG1252" s="29"/>
      <c r="AH1252" s="29"/>
      <c r="AI1252" s="29"/>
    </row>
    <row r="1253" spans="6:35">
      <c r="F1253" s="31"/>
      <c r="K1253" s="406"/>
      <c r="M1253" s="407"/>
      <c r="N1253" s="407"/>
      <c r="O1253" s="407"/>
      <c r="P1253" s="407"/>
      <c r="Q1253" s="407"/>
      <c r="AE1253" s="29"/>
      <c r="AF1253" s="29"/>
      <c r="AG1253" s="29"/>
      <c r="AH1253" s="29"/>
      <c r="AI1253" s="29"/>
    </row>
    <row r="1254" spans="6:35">
      <c r="F1254" s="31"/>
      <c r="K1254" s="406"/>
      <c r="M1254" s="407"/>
      <c r="N1254" s="407"/>
      <c r="O1254" s="407"/>
      <c r="P1254" s="407"/>
      <c r="Q1254" s="407"/>
      <c r="AE1254" s="29"/>
      <c r="AF1254" s="29"/>
      <c r="AG1254" s="29"/>
      <c r="AH1254" s="29"/>
      <c r="AI1254" s="29"/>
    </row>
    <row r="1255" spans="6:35">
      <c r="F1255" s="31"/>
      <c r="K1255" s="406"/>
      <c r="M1255" s="407"/>
      <c r="N1255" s="407"/>
      <c r="O1255" s="407"/>
      <c r="P1255" s="407"/>
      <c r="Q1255" s="407"/>
      <c r="AE1255" s="29"/>
      <c r="AF1255" s="29"/>
      <c r="AG1255" s="29"/>
      <c r="AH1255" s="29"/>
      <c r="AI1255" s="29"/>
    </row>
    <row r="1256" spans="6:35">
      <c r="F1256" s="31"/>
      <c r="K1256" s="406"/>
      <c r="M1256" s="407"/>
      <c r="N1256" s="407"/>
      <c r="O1256" s="407"/>
      <c r="P1256" s="407"/>
      <c r="Q1256" s="407"/>
      <c r="AE1256" s="29"/>
      <c r="AF1256" s="29"/>
      <c r="AG1256" s="29"/>
      <c r="AH1256" s="29"/>
      <c r="AI1256" s="29"/>
    </row>
    <row r="1257" spans="6:35">
      <c r="F1257" s="31"/>
      <c r="K1257" s="406"/>
      <c r="M1257" s="407"/>
      <c r="N1257" s="407"/>
      <c r="O1257" s="407"/>
      <c r="P1257" s="407"/>
      <c r="Q1257" s="407"/>
      <c r="AE1257" s="29"/>
      <c r="AF1257" s="29"/>
      <c r="AG1257" s="29"/>
      <c r="AH1257" s="29"/>
      <c r="AI1257" s="29"/>
    </row>
    <row r="1258" spans="6:35">
      <c r="F1258" s="31"/>
      <c r="K1258" s="406"/>
      <c r="M1258" s="407"/>
      <c r="N1258" s="407"/>
      <c r="O1258" s="407"/>
      <c r="P1258" s="407"/>
      <c r="Q1258" s="407"/>
      <c r="AE1258" s="29"/>
      <c r="AF1258" s="29"/>
      <c r="AG1258" s="29"/>
      <c r="AH1258" s="29"/>
      <c r="AI1258" s="29"/>
    </row>
    <row r="1259" spans="6:35">
      <c r="F1259" s="31"/>
      <c r="K1259" s="406"/>
      <c r="M1259" s="407"/>
      <c r="N1259" s="407"/>
      <c r="O1259" s="407"/>
      <c r="P1259" s="407"/>
      <c r="Q1259" s="407"/>
      <c r="AE1259" s="29"/>
      <c r="AF1259" s="29"/>
      <c r="AG1259" s="29"/>
      <c r="AH1259" s="29"/>
      <c r="AI1259" s="29"/>
    </row>
    <row r="1260" spans="6:35">
      <c r="F1260" s="31"/>
      <c r="K1260" s="406"/>
      <c r="M1260" s="407"/>
      <c r="N1260" s="407"/>
      <c r="O1260" s="407"/>
      <c r="P1260" s="407"/>
      <c r="Q1260" s="407"/>
      <c r="AE1260" s="29"/>
      <c r="AF1260" s="29"/>
      <c r="AG1260" s="29"/>
      <c r="AH1260" s="29"/>
      <c r="AI1260" s="29"/>
    </row>
    <row r="1261" spans="6:35">
      <c r="F1261" s="31"/>
      <c r="K1261" s="406"/>
      <c r="M1261" s="407"/>
      <c r="N1261" s="407"/>
      <c r="O1261" s="407"/>
      <c r="P1261" s="407"/>
      <c r="Q1261" s="407"/>
      <c r="AE1261" s="29"/>
      <c r="AF1261" s="29"/>
      <c r="AG1261" s="29"/>
      <c r="AH1261" s="29"/>
      <c r="AI1261" s="29"/>
    </row>
    <row r="1262" spans="6:35">
      <c r="F1262" s="31"/>
      <c r="K1262" s="406"/>
      <c r="M1262" s="407"/>
      <c r="N1262" s="407"/>
      <c r="O1262" s="407"/>
      <c r="P1262" s="407"/>
      <c r="Q1262" s="407"/>
      <c r="AE1262" s="29"/>
      <c r="AF1262" s="29"/>
      <c r="AG1262" s="29"/>
      <c r="AH1262" s="29"/>
      <c r="AI1262" s="29"/>
    </row>
    <row r="1263" spans="6:35">
      <c r="F1263" s="31"/>
      <c r="K1263" s="406"/>
      <c r="M1263" s="407"/>
      <c r="N1263" s="407"/>
      <c r="O1263" s="407"/>
      <c r="P1263" s="407"/>
      <c r="Q1263" s="407"/>
      <c r="AE1263" s="29"/>
      <c r="AF1263" s="29"/>
      <c r="AG1263" s="29"/>
      <c r="AH1263" s="29"/>
      <c r="AI1263" s="29"/>
    </row>
    <row r="1264" spans="6:35">
      <c r="F1264" s="31"/>
      <c r="K1264" s="406"/>
      <c r="M1264" s="407"/>
      <c r="N1264" s="407"/>
      <c r="O1264" s="407"/>
      <c r="P1264" s="407"/>
      <c r="Q1264" s="407"/>
      <c r="AE1264" s="29"/>
      <c r="AF1264" s="29"/>
      <c r="AG1264" s="29"/>
      <c r="AH1264" s="29"/>
      <c r="AI1264" s="29"/>
    </row>
    <row r="1265" spans="6:35">
      <c r="F1265" s="31"/>
      <c r="K1265" s="406"/>
      <c r="M1265" s="407"/>
      <c r="N1265" s="407"/>
      <c r="O1265" s="407"/>
      <c r="P1265" s="407"/>
      <c r="Q1265" s="407"/>
      <c r="AE1265" s="29"/>
      <c r="AF1265" s="29"/>
      <c r="AG1265" s="29"/>
      <c r="AH1265" s="29"/>
      <c r="AI1265" s="29"/>
    </row>
    <row r="1266" spans="6:35">
      <c r="F1266" s="31"/>
      <c r="K1266" s="406"/>
      <c r="M1266" s="407"/>
      <c r="N1266" s="407"/>
      <c r="O1266" s="407"/>
      <c r="P1266" s="407"/>
      <c r="Q1266" s="407"/>
      <c r="AE1266" s="29"/>
      <c r="AF1266" s="29"/>
      <c r="AG1266" s="29"/>
      <c r="AH1266" s="29"/>
      <c r="AI1266" s="29"/>
    </row>
    <row r="1267" spans="6:35">
      <c r="F1267" s="31"/>
      <c r="K1267" s="406"/>
      <c r="M1267" s="407"/>
      <c r="N1267" s="407"/>
      <c r="O1267" s="407"/>
      <c r="P1267" s="407"/>
      <c r="Q1267" s="407"/>
      <c r="AE1267" s="29"/>
      <c r="AF1267" s="29"/>
      <c r="AG1267" s="29"/>
      <c r="AH1267" s="29"/>
      <c r="AI1267" s="29"/>
    </row>
    <row r="1268" spans="6:35">
      <c r="F1268" s="31"/>
      <c r="K1268" s="406"/>
      <c r="M1268" s="407"/>
      <c r="N1268" s="407"/>
      <c r="O1268" s="407"/>
      <c r="P1268" s="407"/>
      <c r="Q1268" s="407"/>
      <c r="AE1268" s="29"/>
      <c r="AF1268" s="29"/>
      <c r="AG1268" s="29"/>
      <c r="AH1268" s="29"/>
      <c r="AI1268" s="29"/>
    </row>
    <row r="1269" spans="6:35">
      <c r="F1269" s="31"/>
      <c r="K1269" s="406"/>
      <c r="M1269" s="407"/>
      <c r="N1269" s="407"/>
      <c r="O1269" s="407"/>
      <c r="P1269" s="407"/>
      <c r="Q1269" s="407"/>
      <c r="AE1269" s="29"/>
      <c r="AF1269" s="29"/>
      <c r="AG1269" s="29"/>
      <c r="AH1269" s="29"/>
      <c r="AI1269" s="29"/>
    </row>
    <row r="1270" spans="6:35">
      <c r="F1270" s="31"/>
      <c r="K1270" s="406"/>
      <c r="M1270" s="407"/>
      <c r="N1270" s="407"/>
      <c r="O1270" s="407"/>
      <c r="P1270" s="407"/>
      <c r="Q1270" s="407"/>
      <c r="AE1270" s="29"/>
      <c r="AF1270" s="29"/>
      <c r="AG1270" s="29"/>
      <c r="AH1270" s="29"/>
      <c r="AI1270" s="29"/>
    </row>
    <row r="1271" spans="6:35">
      <c r="F1271" s="31"/>
      <c r="K1271" s="406"/>
      <c r="M1271" s="407"/>
      <c r="N1271" s="407"/>
      <c r="O1271" s="407"/>
      <c r="P1271" s="407"/>
      <c r="Q1271" s="407"/>
      <c r="AE1271" s="29"/>
      <c r="AF1271" s="29"/>
      <c r="AG1271" s="29"/>
      <c r="AH1271" s="29"/>
      <c r="AI1271" s="29"/>
    </row>
    <row r="1272" spans="6:35">
      <c r="F1272" s="31"/>
      <c r="K1272" s="406"/>
      <c r="M1272" s="407"/>
      <c r="N1272" s="407"/>
      <c r="O1272" s="407"/>
      <c r="P1272" s="407"/>
      <c r="Q1272" s="407"/>
      <c r="AE1272" s="29"/>
      <c r="AF1272" s="29"/>
      <c r="AG1272" s="29"/>
      <c r="AH1272" s="29"/>
      <c r="AI1272" s="29"/>
    </row>
    <row r="1273" spans="6:35">
      <c r="F1273" s="31"/>
      <c r="K1273" s="406"/>
      <c r="M1273" s="407"/>
      <c r="N1273" s="407"/>
      <c r="O1273" s="407"/>
      <c r="P1273" s="407"/>
      <c r="Q1273" s="407"/>
      <c r="AE1273" s="29"/>
      <c r="AF1273" s="29"/>
      <c r="AG1273" s="29"/>
      <c r="AH1273" s="29"/>
      <c r="AI1273" s="29"/>
    </row>
    <row r="1274" spans="6:35">
      <c r="F1274" s="31"/>
      <c r="K1274" s="406"/>
      <c r="M1274" s="407"/>
      <c r="N1274" s="407"/>
      <c r="O1274" s="407"/>
      <c r="P1274" s="407"/>
      <c r="Q1274" s="407"/>
      <c r="AE1274" s="29"/>
      <c r="AF1274" s="29"/>
      <c r="AG1274" s="29"/>
      <c r="AH1274" s="29"/>
      <c r="AI1274" s="29"/>
    </row>
    <row r="1275" spans="6:35">
      <c r="F1275" s="31"/>
      <c r="K1275" s="406"/>
      <c r="M1275" s="407"/>
      <c r="N1275" s="407"/>
      <c r="O1275" s="407"/>
      <c r="P1275" s="407"/>
      <c r="Q1275" s="407"/>
      <c r="AE1275" s="29"/>
      <c r="AF1275" s="29"/>
      <c r="AG1275" s="29"/>
      <c r="AH1275" s="29"/>
      <c r="AI1275" s="29"/>
    </row>
    <row r="1276" spans="6:35">
      <c r="F1276" s="31"/>
      <c r="K1276" s="406"/>
      <c r="M1276" s="407"/>
      <c r="N1276" s="407"/>
      <c r="O1276" s="407"/>
      <c r="P1276" s="407"/>
      <c r="Q1276" s="407"/>
      <c r="AE1276" s="29"/>
      <c r="AF1276" s="29"/>
      <c r="AG1276" s="29"/>
      <c r="AH1276" s="29"/>
      <c r="AI1276" s="29"/>
    </row>
    <row r="1277" spans="6:35">
      <c r="F1277" s="31"/>
      <c r="K1277" s="406"/>
      <c r="M1277" s="407"/>
      <c r="N1277" s="407"/>
      <c r="O1277" s="407"/>
      <c r="P1277" s="407"/>
      <c r="Q1277" s="407"/>
      <c r="AE1277" s="29"/>
      <c r="AF1277" s="29"/>
      <c r="AG1277" s="29"/>
      <c r="AH1277" s="29"/>
      <c r="AI1277" s="29"/>
    </row>
    <row r="1278" spans="6:35">
      <c r="F1278" s="31"/>
      <c r="K1278" s="406"/>
      <c r="M1278" s="407"/>
      <c r="N1278" s="407"/>
      <c r="O1278" s="407"/>
      <c r="P1278" s="407"/>
      <c r="Q1278" s="407"/>
      <c r="AE1278" s="29"/>
      <c r="AF1278" s="29"/>
      <c r="AG1278" s="29"/>
      <c r="AH1278" s="29"/>
      <c r="AI1278" s="29"/>
    </row>
    <row r="1279" spans="6:35">
      <c r="F1279" s="31"/>
      <c r="K1279" s="406"/>
      <c r="M1279" s="407"/>
      <c r="N1279" s="407"/>
      <c r="O1279" s="407"/>
      <c r="P1279" s="407"/>
      <c r="Q1279" s="407"/>
      <c r="AE1279" s="29"/>
      <c r="AF1279" s="29"/>
      <c r="AG1279" s="29"/>
      <c r="AH1279" s="29"/>
      <c r="AI1279" s="29"/>
    </row>
    <row r="1280" spans="6:35">
      <c r="F1280" s="31"/>
      <c r="K1280" s="406"/>
      <c r="M1280" s="407"/>
      <c r="N1280" s="407"/>
      <c r="O1280" s="407"/>
      <c r="P1280" s="407"/>
      <c r="Q1280" s="407"/>
      <c r="AE1280" s="29"/>
      <c r="AF1280" s="29"/>
      <c r="AG1280" s="29"/>
      <c r="AH1280" s="29"/>
      <c r="AI1280" s="29"/>
    </row>
    <row r="1281" spans="6:35">
      <c r="F1281" s="31"/>
      <c r="K1281" s="406"/>
      <c r="M1281" s="407"/>
      <c r="N1281" s="407"/>
      <c r="O1281" s="407"/>
      <c r="P1281" s="407"/>
      <c r="Q1281" s="407"/>
      <c r="AE1281" s="29"/>
      <c r="AF1281" s="29"/>
      <c r="AG1281" s="29"/>
      <c r="AH1281" s="29"/>
      <c r="AI1281" s="29"/>
    </row>
    <row r="1282" spans="6:35">
      <c r="F1282" s="31"/>
      <c r="K1282" s="406"/>
      <c r="M1282" s="407"/>
      <c r="N1282" s="407"/>
      <c r="O1282" s="407"/>
      <c r="P1282" s="407"/>
      <c r="Q1282" s="407"/>
      <c r="AE1282" s="29"/>
      <c r="AF1282" s="29"/>
      <c r="AG1282" s="29"/>
      <c r="AH1282" s="29"/>
      <c r="AI1282" s="29"/>
    </row>
    <row r="1283" spans="6:35">
      <c r="F1283" s="31"/>
      <c r="K1283" s="406"/>
      <c r="M1283" s="407"/>
      <c r="N1283" s="407"/>
      <c r="O1283" s="407"/>
      <c r="P1283" s="407"/>
      <c r="Q1283" s="407"/>
      <c r="AE1283" s="29"/>
      <c r="AF1283" s="29"/>
      <c r="AG1283" s="29"/>
      <c r="AH1283" s="29"/>
      <c r="AI1283" s="29"/>
    </row>
    <row r="1284" spans="6:35">
      <c r="F1284" s="31"/>
      <c r="K1284" s="406"/>
      <c r="M1284" s="407"/>
      <c r="N1284" s="407"/>
      <c r="O1284" s="407"/>
      <c r="P1284" s="407"/>
      <c r="Q1284" s="407"/>
      <c r="AE1284" s="29"/>
      <c r="AF1284" s="29"/>
      <c r="AG1284" s="29"/>
      <c r="AH1284" s="29"/>
      <c r="AI1284" s="29"/>
    </row>
    <row r="1285" spans="6:35">
      <c r="F1285" s="31"/>
      <c r="K1285" s="406"/>
      <c r="M1285" s="407"/>
      <c r="N1285" s="407"/>
      <c r="O1285" s="407"/>
      <c r="P1285" s="407"/>
      <c r="Q1285" s="407"/>
      <c r="AE1285" s="29"/>
      <c r="AF1285" s="29"/>
      <c r="AG1285" s="29"/>
      <c r="AH1285" s="29"/>
      <c r="AI1285" s="29"/>
    </row>
    <row r="1286" spans="6:35">
      <c r="F1286" s="31"/>
      <c r="K1286" s="406"/>
      <c r="M1286" s="407"/>
      <c r="N1286" s="407"/>
      <c r="O1286" s="407"/>
      <c r="P1286" s="407"/>
      <c r="Q1286" s="407"/>
      <c r="AE1286" s="29"/>
      <c r="AF1286" s="29"/>
      <c r="AG1286" s="29"/>
      <c r="AH1286" s="29"/>
      <c r="AI1286" s="29"/>
    </row>
    <row r="1287" spans="6:35">
      <c r="F1287" s="31"/>
      <c r="K1287" s="406"/>
      <c r="M1287" s="407"/>
      <c r="N1287" s="407"/>
      <c r="O1287" s="407"/>
      <c r="P1287" s="407"/>
      <c r="Q1287" s="407"/>
      <c r="AE1287" s="29"/>
      <c r="AF1287" s="29"/>
      <c r="AG1287" s="29"/>
      <c r="AH1287" s="29"/>
      <c r="AI1287" s="29"/>
    </row>
    <row r="1288" spans="6:35">
      <c r="F1288" s="31"/>
      <c r="K1288" s="406"/>
      <c r="M1288" s="407"/>
      <c r="N1288" s="407"/>
      <c r="O1288" s="407"/>
      <c r="P1288" s="407"/>
      <c r="Q1288" s="407"/>
      <c r="AE1288" s="29"/>
      <c r="AF1288" s="29"/>
      <c r="AG1288" s="29"/>
      <c r="AH1288" s="29"/>
      <c r="AI1288" s="29"/>
    </row>
    <row r="1289" spans="6:35">
      <c r="F1289" s="31"/>
      <c r="K1289" s="406"/>
      <c r="M1289" s="407"/>
      <c r="N1289" s="407"/>
      <c r="O1289" s="407"/>
      <c r="P1289" s="407"/>
      <c r="Q1289" s="407"/>
      <c r="AE1289" s="29"/>
      <c r="AF1289" s="29"/>
      <c r="AG1289" s="29"/>
      <c r="AH1289" s="29"/>
      <c r="AI1289" s="29"/>
    </row>
    <row r="1290" spans="6:35">
      <c r="F1290" s="31"/>
      <c r="K1290" s="406"/>
      <c r="M1290" s="407"/>
      <c r="N1290" s="407"/>
      <c r="O1290" s="407"/>
      <c r="P1290" s="407"/>
      <c r="Q1290" s="407"/>
      <c r="AE1290" s="29"/>
      <c r="AF1290" s="29"/>
      <c r="AG1290" s="29"/>
      <c r="AH1290" s="29"/>
      <c r="AI1290" s="29"/>
    </row>
    <row r="1291" spans="6:35">
      <c r="F1291" s="31"/>
      <c r="K1291" s="406"/>
      <c r="M1291" s="407"/>
      <c r="N1291" s="407"/>
      <c r="O1291" s="407"/>
      <c r="P1291" s="407"/>
      <c r="Q1291" s="407"/>
      <c r="AE1291" s="29"/>
      <c r="AF1291" s="29"/>
      <c r="AG1291" s="29"/>
      <c r="AH1291" s="29"/>
      <c r="AI1291" s="29"/>
    </row>
    <row r="1292" spans="6:35">
      <c r="F1292" s="31"/>
      <c r="K1292" s="406"/>
      <c r="M1292" s="407"/>
      <c r="N1292" s="407"/>
      <c r="O1292" s="407"/>
      <c r="P1292" s="407"/>
      <c r="Q1292" s="407"/>
      <c r="AE1292" s="29"/>
      <c r="AF1292" s="29"/>
      <c r="AG1292" s="29"/>
      <c r="AH1292" s="29"/>
      <c r="AI1292" s="29"/>
    </row>
    <row r="1293" spans="6:35">
      <c r="F1293" s="31"/>
      <c r="K1293" s="406"/>
      <c r="M1293" s="407"/>
      <c r="N1293" s="407"/>
      <c r="O1293" s="407"/>
      <c r="P1293" s="407"/>
      <c r="Q1293" s="407"/>
      <c r="AE1293" s="29"/>
      <c r="AF1293" s="29"/>
      <c r="AG1293" s="29"/>
      <c r="AH1293" s="29"/>
      <c r="AI1293" s="29"/>
    </row>
    <row r="1294" spans="6:35">
      <c r="F1294" s="31"/>
      <c r="K1294" s="406"/>
      <c r="M1294" s="407"/>
      <c r="N1294" s="407"/>
      <c r="O1294" s="407"/>
      <c r="P1294" s="407"/>
      <c r="Q1294" s="407"/>
      <c r="AE1294" s="29"/>
      <c r="AF1294" s="29"/>
      <c r="AG1294" s="29"/>
      <c r="AH1294" s="29"/>
      <c r="AI1294" s="29"/>
    </row>
    <row r="1295" spans="6:35">
      <c r="F1295" s="31"/>
      <c r="K1295" s="406"/>
      <c r="M1295" s="407"/>
      <c r="N1295" s="407"/>
      <c r="O1295" s="407"/>
      <c r="P1295" s="407"/>
      <c r="Q1295" s="407"/>
      <c r="AE1295" s="29"/>
      <c r="AF1295" s="29"/>
      <c r="AG1295" s="29"/>
      <c r="AH1295" s="29"/>
      <c r="AI1295" s="29"/>
    </row>
    <row r="1296" spans="6:35">
      <c r="F1296" s="31"/>
      <c r="K1296" s="406"/>
      <c r="M1296" s="407"/>
      <c r="N1296" s="407"/>
      <c r="O1296" s="407"/>
      <c r="P1296" s="407"/>
      <c r="Q1296" s="407"/>
      <c r="AE1296" s="29"/>
      <c r="AF1296" s="29"/>
      <c r="AG1296" s="29"/>
      <c r="AH1296" s="29"/>
      <c r="AI1296" s="29"/>
    </row>
    <row r="1297" spans="6:35">
      <c r="F1297" s="31"/>
      <c r="K1297" s="406"/>
      <c r="M1297" s="407"/>
      <c r="N1297" s="407"/>
      <c r="O1297" s="407"/>
      <c r="P1297" s="407"/>
      <c r="Q1297" s="407"/>
      <c r="AE1297" s="29"/>
      <c r="AF1297" s="29"/>
      <c r="AG1297" s="29"/>
      <c r="AH1297" s="29"/>
      <c r="AI1297" s="29"/>
    </row>
    <row r="1298" spans="6:35">
      <c r="F1298" s="31"/>
      <c r="K1298" s="406"/>
      <c r="M1298" s="407"/>
      <c r="N1298" s="407"/>
      <c r="O1298" s="407"/>
      <c r="P1298" s="407"/>
      <c r="Q1298" s="407"/>
      <c r="AE1298" s="29"/>
      <c r="AF1298" s="29"/>
      <c r="AG1298" s="29"/>
      <c r="AH1298" s="29"/>
      <c r="AI1298" s="29"/>
    </row>
    <row r="1299" spans="6:35">
      <c r="F1299" s="31"/>
      <c r="K1299" s="406"/>
      <c r="M1299" s="407"/>
      <c r="N1299" s="407"/>
      <c r="O1299" s="407"/>
      <c r="P1299" s="407"/>
      <c r="Q1299" s="407"/>
      <c r="AE1299" s="29"/>
      <c r="AF1299" s="29"/>
      <c r="AG1299" s="29"/>
      <c r="AH1299" s="29"/>
      <c r="AI1299" s="29"/>
    </row>
    <row r="1300" spans="6:35">
      <c r="F1300" s="31"/>
      <c r="K1300" s="406"/>
      <c r="M1300" s="407"/>
      <c r="N1300" s="407"/>
      <c r="O1300" s="407"/>
      <c r="P1300" s="407"/>
      <c r="Q1300" s="407"/>
      <c r="AE1300" s="29"/>
      <c r="AF1300" s="29"/>
      <c r="AG1300" s="29"/>
      <c r="AH1300" s="29"/>
      <c r="AI1300" s="29"/>
    </row>
    <row r="1301" spans="6:35">
      <c r="F1301" s="31"/>
      <c r="K1301" s="406"/>
      <c r="M1301" s="407"/>
      <c r="N1301" s="407"/>
      <c r="O1301" s="407"/>
      <c r="P1301" s="407"/>
      <c r="Q1301" s="407"/>
      <c r="AE1301" s="29"/>
      <c r="AF1301" s="29"/>
      <c r="AG1301" s="29"/>
      <c r="AH1301" s="29"/>
      <c r="AI1301" s="29"/>
    </row>
    <row r="1302" spans="6:35">
      <c r="F1302" s="31"/>
      <c r="K1302" s="406"/>
      <c r="M1302" s="407"/>
      <c r="N1302" s="407"/>
      <c r="O1302" s="407"/>
      <c r="P1302" s="407"/>
      <c r="Q1302" s="407"/>
      <c r="AE1302" s="29"/>
      <c r="AF1302" s="29"/>
      <c r="AG1302" s="29"/>
      <c r="AH1302" s="29"/>
      <c r="AI1302" s="29"/>
    </row>
    <row r="1303" spans="6:35">
      <c r="F1303" s="31"/>
      <c r="K1303" s="406"/>
      <c r="M1303" s="407"/>
      <c r="N1303" s="407"/>
      <c r="O1303" s="407"/>
      <c r="P1303" s="407"/>
      <c r="Q1303" s="407"/>
      <c r="AE1303" s="29"/>
      <c r="AF1303" s="29"/>
      <c r="AG1303" s="29"/>
      <c r="AH1303" s="29"/>
      <c r="AI1303" s="29"/>
    </row>
    <row r="1304" spans="6:35">
      <c r="F1304" s="31"/>
      <c r="K1304" s="406"/>
      <c r="M1304" s="407"/>
      <c r="N1304" s="407"/>
      <c r="O1304" s="407"/>
      <c r="P1304" s="407"/>
      <c r="Q1304" s="407"/>
      <c r="AE1304" s="29"/>
      <c r="AF1304" s="29"/>
      <c r="AG1304" s="29"/>
      <c r="AH1304" s="29"/>
      <c r="AI1304" s="29"/>
    </row>
    <row r="1305" spans="6:35">
      <c r="F1305" s="31"/>
      <c r="K1305" s="406"/>
      <c r="M1305" s="407"/>
      <c r="N1305" s="407"/>
      <c r="O1305" s="407"/>
      <c r="P1305" s="407"/>
      <c r="Q1305" s="407"/>
      <c r="AE1305" s="29"/>
      <c r="AF1305" s="29"/>
      <c r="AG1305" s="29"/>
      <c r="AH1305" s="29"/>
      <c r="AI1305" s="29"/>
    </row>
    <row r="1306" spans="6:35">
      <c r="F1306" s="31"/>
      <c r="K1306" s="406"/>
      <c r="M1306" s="407"/>
      <c r="N1306" s="407"/>
      <c r="O1306" s="407"/>
      <c r="P1306" s="407"/>
      <c r="Q1306" s="407"/>
      <c r="AE1306" s="29"/>
      <c r="AF1306" s="29"/>
      <c r="AG1306" s="29"/>
      <c r="AH1306" s="29"/>
      <c r="AI1306" s="29"/>
    </row>
    <row r="1307" spans="6:35">
      <c r="F1307" s="31"/>
      <c r="K1307" s="406"/>
      <c r="M1307" s="407"/>
      <c r="N1307" s="407"/>
      <c r="O1307" s="407"/>
      <c r="P1307" s="407"/>
      <c r="Q1307" s="407"/>
      <c r="AE1307" s="29"/>
      <c r="AF1307" s="29"/>
      <c r="AG1307" s="29"/>
      <c r="AH1307" s="29"/>
      <c r="AI1307" s="29"/>
    </row>
    <row r="1308" spans="6:35">
      <c r="F1308" s="31"/>
      <c r="K1308" s="406"/>
      <c r="M1308" s="407"/>
      <c r="N1308" s="407"/>
      <c r="O1308" s="407"/>
      <c r="P1308" s="407"/>
      <c r="Q1308" s="407"/>
      <c r="AE1308" s="29"/>
      <c r="AF1308" s="29"/>
      <c r="AG1308" s="29"/>
      <c r="AH1308" s="29"/>
      <c r="AI1308" s="29"/>
    </row>
    <row r="1309" spans="6:35">
      <c r="F1309" s="31"/>
      <c r="K1309" s="406"/>
      <c r="M1309" s="407"/>
      <c r="N1309" s="407"/>
      <c r="O1309" s="407"/>
      <c r="P1309" s="407"/>
      <c r="Q1309" s="407"/>
      <c r="AE1309" s="29"/>
      <c r="AF1309" s="29"/>
      <c r="AG1309" s="29"/>
      <c r="AH1309" s="29"/>
      <c r="AI1309" s="29"/>
    </row>
    <row r="1310" spans="6:35">
      <c r="F1310" s="31"/>
      <c r="K1310" s="406"/>
      <c r="M1310" s="407"/>
      <c r="N1310" s="407"/>
      <c r="O1310" s="407"/>
      <c r="P1310" s="407"/>
      <c r="Q1310" s="407"/>
      <c r="AE1310" s="29"/>
      <c r="AF1310" s="29"/>
      <c r="AG1310" s="29"/>
      <c r="AH1310" s="29"/>
      <c r="AI1310" s="29"/>
    </row>
    <row r="1311" spans="6:35">
      <c r="F1311" s="31"/>
      <c r="K1311" s="406"/>
      <c r="M1311" s="407"/>
      <c r="N1311" s="407"/>
      <c r="O1311" s="407"/>
      <c r="P1311" s="407"/>
      <c r="Q1311" s="407"/>
      <c r="AE1311" s="29"/>
      <c r="AF1311" s="29"/>
      <c r="AG1311" s="29"/>
      <c r="AH1311" s="29"/>
      <c r="AI1311" s="29"/>
    </row>
    <row r="1312" spans="6:35">
      <c r="F1312" s="31"/>
      <c r="K1312" s="406"/>
      <c r="M1312" s="407"/>
      <c r="N1312" s="407"/>
      <c r="O1312" s="407"/>
      <c r="P1312" s="407"/>
      <c r="Q1312" s="407"/>
      <c r="AE1312" s="29"/>
      <c r="AF1312" s="29"/>
      <c r="AG1312" s="29"/>
      <c r="AH1312" s="29"/>
      <c r="AI1312" s="29"/>
    </row>
    <row r="1313" spans="6:35">
      <c r="F1313" s="31"/>
      <c r="K1313" s="406"/>
      <c r="M1313" s="407"/>
      <c r="N1313" s="407"/>
      <c r="O1313" s="407"/>
      <c r="P1313" s="407"/>
      <c r="Q1313" s="407"/>
      <c r="AE1313" s="29"/>
      <c r="AF1313" s="29"/>
      <c r="AG1313" s="29"/>
      <c r="AH1313" s="29"/>
      <c r="AI1313" s="29"/>
    </row>
    <row r="1314" spans="6:35">
      <c r="F1314" s="31"/>
      <c r="K1314" s="406"/>
      <c r="M1314" s="407"/>
      <c r="N1314" s="407"/>
      <c r="O1314" s="407"/>
      <c r="P1314" s="407"/>
      <c r="Q1314" s="407"/>
      <c r="AE1314" s="29"/>
      <c r="AF1314" s="29"/>
      <c r="AG1314" s="29"/>
      <c r="AH1314" s="29"/>
      <c r="AI1314" s="29"/>
    </row>
    <row r="1315" spans="6:35">
      <c r="F1315" s="31"/>
      <c r="K1315" s="406"/>
      <c r="M1315" s="407"/>
      <c r="N1315" s="407"/>
      <c r="O1315" s="407"/>
      <c r="P1315" s="407"/>
      <c r="Q1315" s="407"/>
      <c r="AE1315" s="29"/>
      <c r="AF1315" s="29"/>
      <c r="AG1315" s="29"/>
      <c r="AH1315" s="29"/>
      <c r="AI1315" s="29"/>
    </row>
    <row r="1316" spans="6:35">
      <c r="F1316" s="31"/>
      <c r="K1316" s="406"/>
      <c r="M1316" s="407"/>
      <c r="N1316" s="407"/>
      <c r="O1316" s="407"/>
      <c r="P1316" s="407"/>
      <c r="Q1316" s="407"/>
      <c r="AE1316" s="29"/>
      <c r="AF1316" s="29"/>
      <c r="AG1316" s="29"/>
      <c r="AH1316" s="29"/>
      <c r="AI1316" s="29"/>
    </row>
    <row r="1317" spans="6:35">
      <c r="F1317" s="31"/>
      <c r="K1317" s="406"/>
      <c r="M1317" s="407"/>
      <c r="N1317" s="407"/>
      <c r="O1317" s="407"/>
      <c r="P1317" s="407"/>
      <c r="Q1317" s="407"/>
      <c r="AE1317" s="29"/>
      <c r="AF1317" s="29"/>
      <c r="AG1317" s="29"/>
      <c r="AH1317" s="29"/>
      <c r="AI1317" s="29"/>
    </row>
    <row r="1318" spans="6:35">
      <c r="F1318" s="31"/>
      <c r="K1318" s="406"/>
      <c r="M1318" s="407"/>
      <c r="N1318" s="407"/>
      <c r="O1318" s="407"/>
      <c r="P1318" s="407"/>
      <c r="Q1318" s="407"/>
      <c r="AE1318" s="29"/>
      <c r="AF1318" s="29"/>
      <c r="AG1318" s="29"/>
      <c r="AH1318" s="29"/>
      <c r="AI1318" s="29"/>
    </row>
    <row r="1319" spans="6:35">
      <c r="F1319" s="31"/>
      <c r="K1319" s="406"/>
      <c r="M1319" s="407"/>
      <c r="N1319" s="407"/>
      <c r="O1319" s="407"/>
      <c r="P1319" s="407"/>
      <c r="Q1319" s="407"/>
      <c r="AE1319" s="29"/>
      <c r="AF1319" s="29"/>
      <c r="AG1319" s="29"/>
      <c r="AH1319" s="29"/>
      <c r="AI1319" s="29"/>
    </row>
    <row r="1320" spans="6:35">
      <c r="F1320" s="31"/>
      <c r="K1320" s="406"/>
      <c r="M1320" s="407"/>
      <c r="N1320" s="407"/>
      <c r="O1320" s="407"/>
      <c r="P1320" s="407"/>
      <c r="Q1320" s="407"/>
      <c r="AE1320" s="29"/>
      <c r="AF1320" s="29"/>
      <c r="AG1320" s="29"/>
      <c r="AH1320" s="29"/>
      <c r="AI1320" s="29"/>
    </row>
    <row r="1321" spans="6:35">
      <c r="F1321" s="31"/>
      <c r="K1321" s="406"/>
      <c r="M1321" s="407"/>
      <c r="N1321" s="407"/>
      <c r="O1321" s="407"/>
      <c r="P1321" s="407"/>
      <c r="Q1321" s="407"/>
      <c r="AE1321" s="29"/>
      <c r="AF1321" s="29"/>
      <c r="AG1321" s="29"/>
      <c r="AH1321" s="29"/>
      <c r="AI1321" s="29"/>
    </row>
    <row r="1322" spans="6:35">
      <c r="F1322" s="31"/>
      <c r="K1322" s="406"/>
      <c r="M1322" s="407"/>
      <c r="N1322" s="407"/>
      <c r="O1322" s="407"/>
      <c r="P1322" s="407"/>
      <c r="Q1322" s="407"/>
      <c r="AE1322" s="29"/>
      <c r="AF1322" s="29"/>
      <c r="AG1322" s="29"/>
      <c r="AH1322" s="29"/>
      <c r="AI1322" s="29"/>
    </row>
    <row r="1323" spans="6:35">
      <c r="F1323" s="31"/>
      <c r="K1323" s="406"/>
      <c r="M1323" s="407"/>
      <c r="N1323" s="407"/>
      <c r="O1323" s="407"/>
      <c r="P1323" s="407"/>
      <c r="Q1323" s="407"/>
      <c r="AE1323" s="29"/>
      <c r="AF1323" s="29"/>
      <c r="AG1323" s="29"/>
      <c r="AH1323" s="29"/>
      <c r="AI1323" s="29"/>
    </row>
    <row r="1324" spans="6:35">
      <c r="F1324" s="31"/>
      <c r="K1324" s="406"/>
      <c r="M1324" s="407"/>
      <c r="N1324" s="407"/>
      <c r="O1324" s="407"/>
      <c r="P1324" s="407"/>
      <c r="Q1324" s="407"/>
      <c r="AE1324" s="29"/>
      <c r="AF1324" s="29"/>
      <c r="AG1324" s="29"/>
      <c r="AH1324" s="29"/>
      <c r="AI1324" s="29"/>
    </row>
    <row r="1325" spans="6:35">
      <c r="F1325" s="31"/>
      <c r="K1325" s="406"/>
      <c r="M1325" s="407"/>
      <c r="N1325" s="407"/>
      <c r="O1325" s="407"/>
      <c r="P1325" s="407"/>
      <c r="Q1325" s="407"/>
      <c r="AE1325" s="29"/>
      <c r="AF1325" s="29"/>
      <c r="AG1325" s="29"/>
      <c r="AH1325" s="29"/>
      <c r="AI1325" s="29"/>
    </row>
    <row r="1326" spans="6:35">
      <c r="F1326" s="31"/>
      <c r="K1326" s="406"/>
      <c r="M1326" s="407"/>
      <c r="N1326" s="407"/>
      <c r="O1326" s="407"/>
      <c r="P1326" s="407"/>
      <c r="Q1326" s="407"/>
      <c r="AE1326" s="29"/>
      <c r="AF1326" s="29"/>
      <c r="AG1326" s="29"/>
      <c r="AH1326" s="29"/>
      <c r="AI1326" s="29"/>
    </row>
    <row r="1327" spans="6:35">
      <c r="F1327" s="31"/>
      <c r="K1327" s="406"/>
      <c r="M1327" s="407"/>
      <c r="N1327" s="407"/>
      <c r="O1327" s="407"/>
      <c r="P1327" s="407"/>
      <c r="Q1327" s="407"/>
      <c r="AE1327" s="29"/>
      <c r="AF1327" s="29"/>
      <c r="AG1327" s="29"/>
      <c r="AH1327" s="29"/>
      <c r="AI1327" s="29"/>
    </row>
    <row r="1328" spans="6:35">
      <c r="F1328" s="31"/>
      <c r="K1328" s="406"/>
      <c r="M1328" s="407"/>
      <c r="N1328" s="407"/>
      <c r="O1328" s="407"/>
      <c r="P1328" s="407"/>
      <c r="Q1328" s="407"/>
      <c r="AE1328" s="29"/>
      <c r="AF1328" s="29"/>
      <c r="AG1328" s="29"/>
      <c r="AH1328" s="29"/>
      <c r="AI1328" s="29"/>
    </row>
    <row r="1329" spans="6:35">
      <c r="F1329" s="31"/>
      <c r="K1329" s="406"/>
      <c r="M1329" s="407"/>
      <c r="N1329" s="407"/>
      <c r="O1329" s="407"/>
      <c r="P1329" s="407"/>
      <c r="Q1329" s="407"/>
      <c r="AE1329" s="29"/>
      <c r="AF1329" s="29"/>
      <c r="AG1329" s="29"/>
      <c r="AH1329" s="29"/>
      <c r="AI1329" s="29"/>
    </row>
    <row r="1330" spans="6:35">
      <c r="F1330" s="31"/>
      <c r="K1330" s="406"/>
      <c r="M1330" s="407"/>
      <c r="N1330" s="407"/>
      <c r="O1330" s="407"/>
      <c r="P1330" s="407"/>
      <c r="Q1330" s="407"/>
      <c r="AE1330" s="29"/>
      <c r="AF1330" s="29"/>
      <c r="AG1330" s="29"/>
      <c r="AH1330" s="29"/>
      <c r="AI1330" s="29"/>
    </row>
    <row r="1331" spans="6:35">
      <c r="F1331" s="31"/>
      <c r="K1331" s="406"/>
      <c r="M1331" s="407"/>
      <c r="N1331" s="407"/>
      <c r="O1331" s="407"/>
      <c r="P1331" s="407"/>
      <c r="Q1331" s="407"/>
      <c r="AE1331" s="29"/>
      <c r="AF1331" s="29"/>
      <c r="AG1331" s="29"/>
      <c r="AH1331" s="29"/>
      <c r="AI1331" s="29"/>
    </row>
    <row r="1332" spans="6:35">
      <c r="F1332" s="31"/>
      <c r="K1332" s="406"/>
      <c r="M1332" s="407"/>
      <c r="N1332" s="407"/>
      <c r="O1332" s="407"/>
      <c r="P1332" s="407"/>
      <c r="Q1332" s="407"/>
      <c r="AE1332" s="29"/>
      <c r="AF1332" s="29"/>
      <c r="AG1332" s="29"/>
      <c r="AH1332" s="29"/>
      <c r="AI1332" s="29"/>
    </row>
    <row r="1333" spans="6:35">
      <c r="F1333" s="31"/>
      <c r="K1333" s="406"/>
      <c r="M1333" s="407"/>
      <c r="N1333" s="407"/>
      <c r="O1333" s="407"/>
      <c r="P1333" s="407"/>
      <c r="Q1333" s="407"/>
      <c r="AE1333" s="29"/>
      <c r="AF1333" s="29"/>
      <c r="AG1333" s="29"/>
      <c r="AH1333" s="29"/>
      <c r="AI1333" s="29"/>
    </row>
    <row r="1334" spans="6:35">
      <c r="F1334" s="31"/>
      <c r="K1334" s="406"/>
      <c r="M1334" s="407"/>
      <c r="N1334" s="407"/>
      <c r="O1334" s="407"/>
      <c r="P1334" s="407"/>
      <c r="Q1334" s="407"/>
      <c r="AE1334" s="29"/>
      <c r="AF1334" s="29"/>
      <c r="AG1334" s="29"/>
      <c r="AH1334" s="29"/>
      <c r="AI1334" s="29"/>
    </row>
    <row r="1335" spans="6:35">
      <c r="F1335" s="31"/>
      <c r="K1335" s="406"/>
      <c r="M1335" s="407"/>
      <c r="N1335" s="407"/>
      <c r="O1335" s="407"/>
      <c r="P1335" s="407"/>
      <c r="Q1335" s="407"/>
      <c r="AE1335" s="29"/>
      <c r="AF1335" s="29"/>
      <c r="AG1335" s="29"/>
      <c r="AH1335" s="29"/>
      <c r="AI1335" s="29"/>
    </row>
    <row r="1336" spans="6:35">
      <c r="F1336" s="31"/>
      <c r="K1336" s="406"/>
      <c r="M1336" s="407"/>
      <c r="N1336" s="407"/>
      <c r="O1336" s="407"/>
      <c r="P1336" s="407"/>
      <c r="Q1336" s="407"/>
      <c r="AE1336" s="29"/>
      <c r="AF1336" s="29"/>
      <c r="AG1336" s="29"/>
      <c r="AH1336" s="29"/>
      <c r="AI1336" s="29"/>
    </row>
    <row r="1337" spans="6:35">
      <c r="F1337" s="31"/>
      <c r="K1337" s="406"/>
      <c r="M1337" s="407"/>
      <c r="N1337" s="407"/>
      <c r="O1337" s="407"/>
      <c r="P1337" s="407"/>
      <c r="Q1337" s="407"/>
      <c r="AE1337" s="29"/>
      <c r="AF1337" s="29"/>
      <c r="AG1337" s="29"/>
      <c r="AH1337" s="29"/>
      <c r="AI1337" s="29"/>
    </row>
    <row r="1338" spans="6:35">
      <c r="F1338" s="31"/>
      <c r="K1338" s="406"/>
      <c r="M1338" s="407"/>
      <c r="N1338" s="407"/>
      <c r="O1338" s="407"/>
      <c r="P1338" s="407"/>
      <c r="Q1338" s="407"/>
      <c r="AE1338" s="29"/>
      <c r="AF1338" s="29"/>
      <c r="AG1338" s="29"/>
      <c r="AH1338" s="29"/>
      <c r="AI1338" s="29"/>
    </row>
    <row r="1339" spans="6:35">
      <c r="F1339" s="31"/>
      <c r="K1339" s="406"/>
      <c r="M1339" s="407"/>
      <c r="N1339" s="407"/>
      <c r="O1339" s="407"/>
      <c r="P1339" s="407"/>
      <c r="Q1339" s="407"/>
      <c r="AE1339" s="29"/>
      <c r="AF1339" s="29"/>
      <c r="AG1339" s="29"/>
      <c r="AH1339" s="29"/>
      <c r="AI1339" s="29"/>
    </row>
    <row r="1340" spans="6:35">
      <c r="F1340" s="31"/>
      <c r="K1340" s="406"/>
      <c r="M1340" s="407"/>
      <c r="N1340" s="407"/>
      <c r="O1340" s="407"/>
      <c r="P1340" s="407"/>
      <c r="Q1340" s="407"/>
      <c r="AE1340" s="29"/>
      <c r="AF1340" s="29"/>
      <c r="AG1340" s="29"/>
      <c r="AH1340" s="29"/>
      <c r="AI1340" s="29"/>
    </row>
    <row r="1341" spans="6:35">
      <c r="F1341" s="31"/>
      <c r="K1341" s="406"/>
      <c r="M1341" s="407"/>
      <c r="N1341" s="407"/>
      <c r="O1341" s="407"/>
      <c r="P1341" s="407"/>
      <c r="Q1341" s="407"/>
      <c r="AE1341" s="29"/>
      <c r="AF1341" s="29"/>
      <c r="AG1341" s="29"/>
      <c r="AH1341" s="29"/>
      <c r="AI1341" s="29"/>
    </row>
    <row r="1342" spans="6:35">
      <c r="F1342" s="31"/>
      <c r="K1342" s="406"/>
      <c r="M1342" s="407"/>
      <c r="N1342" s="407"/>
      <c r="O1342" s="407"/>
      <c r="P1342" s="407"/>
      <c r="Q1342" s="407"/>
      <c r="AE1342" s="29"/>
      <c r="AF1342" s="29"/>
      <c r="AG1342" s="29"/>
      <c r="AH1342" s="29"/>
      <c r="AI1342" s="29"/>
    </row>
    <row r="1343" spans="6:35">
      <c r="F1343" s="31"/>
      <c r="K1343" s="406"/>
      <c r="M1343" s="407"/>
      <c r="N1343" s="407"/>
      <c r="O1343" s="407"/>
      <c r="P1343" s="407"/>
      <c r="Q1343" s="407"/>
      <c r="AE1343" s="29"/>
      <c r="AF1343" s="29"/>
      <c r="AG1343" s="29"/>
      <c r="AH1343" s="29"/>
      <c r="AI1343" s="29"/>
    </row>
    <row r="1344" spans="6:35">
      <c r="F1344" s="31"/>
      <c r="K1344" s="406"/>
      <c r="M1344" s="407"/>
      <c r="N1344" s="407"/>
      <c r="O1344" s="407"/>
      <c r="P1344" s="407"/>
      <c r="Q1344" s="407"/>
      <c r="AE1344" s="29"/>
      <c r="AF1344" s="29"/>
      <c r="AG1344" s="29"/>
      <c r="AH1344" s="29"/>
      <c r="AI1344" s="29"/>
    </row>
    <row r="1345" spans="6:35">
      <c r="F1345" s="31"/>
      <c r="K1345" s="406"/>
      <c r="M1345" s="407"/>
      <c r="N1345" s="407"/>
      <c r="O1345" s="407"/>
      <c r="P1345" s="407"/>
      <c r="Q1345" s="407"/>
      <c r="AE1345" s="29"/>
      <c r="AF1345" s="29"/>
      <c r="AG1345" s="29"/>
      <c r="AH1345" s="29"/>
      <c r="AI1345" s="29"/>
    </row>
    <row r="1346" spans="6:35">
      <c r="F1346" s="31"/>
      <c r="K1346" s="406"/>
      <c r="M1346" s="407"/>
      <c r="N1346" s="407"/>
      <c r="O1346" s="407"/>
      <c r="P1346" s="407"/>
      <c r="Q1346" s="407"/>
      <c r="AE1346" s="29"/>
      <c r="AF1346" s="29"/>
      <c r="AG1346" s="29"/>
      <c r="AH1346" s="29"/>
      <c r="AI1346" s="29"/>
    </row>
    <row r="1347" spans="6:35">
      <c r="F1347" s="31"/>
      <c r="K1347" s="406"/>
      <c r="M1347" s="407"/>
      <c r="N1347" s="407"/>
      <c r="O1347" s="407"/>
      <c r="P1347" s="407"/>
      <c r="Q1347" s="407"/>
      <c r="AE1347" s="29"/>
      <c r="AF1347" s="29"/>
      <c r="AG1347" s="29"/>
      <c r="AH1347" s="29"/>
      <c r="AI1347" s="29"/>
    </row>
    <row r="1348" spans="6:35">
      <c r="F1348" s="31"/>
      <c r="K1348" s="406"/>
      <c r="M1348" s="407"/>
      <c r="N1348" s="407"/>
      <c r="O1348" s="407"/>
      <c r="P1348" s="407"/>
      <c r="Q1348" s="407"/>
      <c r="AE1348" s="29"/>
      <c r="AF1348" s="29"/>
      <c r="AG1348" s="29"/>
      <c r="AH1348" s="29"/>
      <c r="AI1348" s="29"/>
    </row>
    <row r="1349" spans="6:35">
      <c r="F1349" s="31"/>
      <c r="K1349" s="406"/>
      <c r="M1349" s="407"/>
      <c r="N1349" s="407"/>
      <c r="O1349" s="407"/>
      <c r="P1349" s="407"/>
      <c r="Q1349" s="407"/>
      <c r="AE1349" s="29"/>
      <c r="AF1349" s="29"/>
      <c r="AG1349" s="29"/>
      <c r="AH1349" s="29"/>
      <c r="AI1349" s="29"/>
    </row>
    <row r="1350" spans="6:35">
      <c r="F1350" s="31"/>
      <c r="K1350" s="406"/>
      <c r="M1350" s="407"/>
      <c r="N1350" s="407"/>
      <c r="O1350" s="407"/>
      <c r="P1350" s="407"/>
      <c r="Q1350" s="407"/>
      <c r="AE1350" s="29"/>
      <c r="AF1350" s="29"/>
      <c r="AG1350" s="29"/>
      <c r="AH1350" s="29"/>
      <c r="AI1350" s="29"/>
    </row>
    <row r="1351" spans="6:35">
      <c r="F1351" s="31"/>
      <c r="K1351" s="406"/>
      <c r="M1351" s="407"/>
      <c r="N1351" s="407"/>
      <c r="O1351" s="407"/>
      <c r="P1351" s="407"/>
      <c r="Q1351" s="407"/>
      <c r="AE1351" s="29"/>
      <c r="AF1351" s="29"/>
      <c r="AG1351" s="29"/>
      <c r="AH1351" s="29"/>
      <c r="AI1351" s="29"/>
    </row>
    <row r="1352" spans="6:35">
      <c r="F1352" s="31"/>
      <c r="K1352" s="406"/>
      <c r="M1352" s="407"/>
      <c r="N1352" s="407"/>
      <c r="O1352" s="407"/>
      <c r="P1352" s="407"/>
      <c r="Q1352" s="407"/>
      <c r="AE1352" s="29"/>
      <c r="AF1352" s="29"/>
      <c r="AG1352" s="29"/>
      <c r="AH1352" s="29"/>
      <c r="AI1352" s="29"/>
    </row>
    <row r="1353" spans="6:35">
      <c r="F1353" s="31"/>
      <c r="K1353" s="406"/>
      <c r="M1353" s="407"/>
      <c r="N1353" s="407"/>
      <c r="O1353" s="407"/>
      <c r="P1353" s="407"/>
      <c r="Q1353" s="407"/>
      <c r="AE1353" s="29"/>
      <c r="AF1353" s="29"/>
      <c r="AG1353" s="29"/>
      <c r="AH1353" s="29"/>
      <c r="AI1353" s="29"/>
    </row>
    <row r="1354" spans="6:35">
      <c r="F1354" s="31"/>
      <c r="K1354" s="406"/>
      <c r="M1354" s="407"/>
      <c r="N1354" s="407"/>
      <c r="O1354" s="407"/>
      <c r="P1354" s="407"/>
      <c r="Q1354" s="407"/>
      <c r="AE1354" s="29"/>
      <c r="AF1354" s="29"/>
      <c r="AG1354" s="29"/>
      <c r="AH1354" s="29"/>
      <c r="AI1354" s="29"/>
    </row>
    <row r="1355" spans="6:35">
      <c r="F1355" s="31"/>
      <c r="K1355" s="406"/>
      <c r="M1355" s="407"/>
      <c r="N1355" s="407"/>
      <c r="O1355" s="407"/>
      <c r="P1355" s="407"/>
      <c r="Q1355" s="407"/>
      <c r="AE1355" s="29"/>
      <c r="AF1355" s="29"/>
      <c r="AG1355" s="29"/>
      <c r="AH1355" s="29"/>
      <c r="AI1355" s="29"/>
    </row>
    <row r="1356" spans="6:35">
      <c r="F1356" s="31"/>
      <c r="K1356" s="406"/>
      <c r="M1356" s="407"/>
      <c r="N1356" s="407"/>
      <c r="O1356" s="407"/>
      <c r="P1356" s="407"/>
      <c r="Q1356" s="407"/>
      <c r="AE1356" s="29"/>
      <c r="AF1356" s="29"/>
      <c r="AG1356" s="29"/>
      <c r="AH1356" s="29"/>
      <c r="AI1356" s="29"/>
    </row>
    <row r="1357" spans="6:35">
      <c r="F1357" s="31"/>
      <c r="K1357" s="406"/>
      <c r="M1357" s="407"/>
      <c r="N1357" s="407"/>
      <c r="O1357" s="407"/>
      <c r="P1357" s="407"/>
      <c r="Q1357" s="407"/>
      <c r="AE1357" s="29"/>
      <c r="AF1357" s="29"/>
      <c r="AG1357" s="29"/>
      <c r="AH1357" s="29"/>
      <c r="AI1357" s="29"/>
    </row>
    <row r="1358" spans="6:35">
      <c r="F1358" s="31"/>
      <c r="K1358" s="406"/>
      <c r="M1358" s="407"/>
      <c r="N1358" s="407"/>
      <c r="O1358" s="407"/>
      <c r="P1358" s="407"/>
      <c r="Q1358" s="407"/>
      <c r="AE1358" s="29"/>
      <c r="AF1358" s="29"/>
      <c r="AG1358" s="29"/>
      <c r="AH1358" s="29"/>
      <c r="AI1358" s="29"/>
    </row>
    <row r="1359" spans="6:35">
      <c r="F1359" s="31"/>
      <c r="K1359" s="406"/>
      <c r="M1359" s="407"/>
      <c r="N1359" s="407"/>
      <c r="O1359" s="407"/>
      <c r="P1359" s="407"/>
      <c r="Q1359" s="407"/>
      <c r="AE1359" s="29"/>
      <c r="AF1359" s="29"/>
      <c r="AG1359" s="29"/>
      <c r="AH1359" s="29"/>
      <c r="AI1359" s="29"/>
    </row>
    <row r="1360" spans="6:35">
      <c r="F1360" s="31"/>
      <c r="K1360" s="406"/>
      <c r="M1360" s="407"/>
      <c r="N1360" s="407"/>
      <c r="O1360" s="407"/>
      <c r="P1360" s="407"/>
      <c r="Q1360" s="407"/>
      <c r="AE1360" s="29"/>
      <c r="AF1360" s="29"/>
      <c r="AG1360" s="29"/>
      <c r="AH1360" s="29"/>
      <c r="AI1360" s="29"/>
    </row>
    <row r="1361" spans="6:35">
      <c r="F1361" s="31"/>
      <c r="K1361" s="406"/>
      <c r="M1361" s="407"/>
      <c r="N1361" s="407"/>
      <c r="O1361" s="407"/>
      <c r="P1361" s="407"/>
      <c r="Q1361" s="407"/>
      <c r="AE1361" s="29"/>
      <c r="AF1361" s="29"/>
      <c r="AG1361" s="29"/>
      <c r="AH1361" s="29"/>
      <c r="AI1361" s="29"/>
    </row>
    <row r="1362" spans="6:35">
      <c r="F1362" s="31"/>
      <c r="K1362" s="406"/>
      <c r="M1362" s="407"/>
      <c r="N1362" s="407"/>
      <c r="O1362" s="407"/>
      <c r="P1362" s="407"/>
      <c r="Q1362" s="407"/>
      <c r="AE1362" s="29"/>
      <c r="AF1362" s="29"/>
      <c r="AG1362" s="29"/>
      <c r="AH1362" s="29"/>
      <c r="AI1362" s="29"/>
    </row>
    <row r="1363" spans="6:35">
      <c r="F1363" s="31"/>
      <c r="K1363" s="406"/>
      <c r="M1363" s="407"/>
      <c r="N1363" s="407"/>
      <c r="O1363" s="407"/>
      <c r="P1363" s="407"/>
      <c r="Q1363" s="407"/>
      <c r="AE1363" s="29"/>
      <c r="AF1363" s="29"/>
      <c r="AG1363" s="29"/>
      <c r="AH1363" s="29"/>
      <c r="AI1363" s="29"/>
    </row>
    <row r="1364" spans="6:35">
      <c r="F1364" s="31"/>
      <c r="K1364" s="406"/>
      <c r="M1364" s="407"/>
      <c r="N1364" s="407"/>
      <c r="O1364" s="407"/>
      <c r="P1364" s="407"/>
      <c r="Q1364" s="407"/>
      <c r="AE1364" s="29"/>
      <c r="AF1364" s="29"/>
      <c r="AG1364" s="29"/>
      <c r="AH1364" s="29"/>
      <c r="AI1364" s="29"/>
    </row>
    <row r="1365" spans="6:35">
      <c r="F1365" s="31"/>
      <c r="K1365" s="406"/>
      <c r="M1365" s="407"/>
      <c r="N1365" s="407"/>
      <c r="O1365" s="407"/>
      <c r="P1365" s="407"/>
      <c r="Q1365" s="407"/>
      <c r="AE1365" s="29"/>
      <c r="AF1365" s="29"/>
      <c r="AG1365" s="29"/>
      <c r="AH1365" s="29"/>
      <c r="AI1365" s="29"/>
    </row>
    <row r="1366" spans="6:35">
      <c r="F1366" s="31"/>
      <c r="K1366" s="406"/>
      <c r="M1366" s="407"/>
      <c r="N1366" s="407"/>
      <c r="O1366" s="407"/>
      <c r="P1366" s="407"/>
      <c r="Q1366" s="407"/>
      <c r="AE1366" s="29"/>
      <c r="AF1366" s="29"/>
      <c r="AG1366" s="29"/>
      <c r="AH1366" s="29"/>
      <c r="AI1366" s="29"/>
    </row>
    <row r="1367" spans="6:35">
      <c r="F1367" s="31"/>
      <c r="K1367" s="406"/>
      <c r="M1367" s="407"/>
      <c r="N1367" s="407"/>
      <c r="O1367" s="407"/>
      <c r="P1367" s="407"/>
      <c r="Q1367" s="407"/>
      <c r="AE1367" s="29"/>
      <c r="AF1367" s="29"/>
      <c r="AG1367" s="29"/>
      <c r="AH1367" s="29"/>
      <c r="AI1367" s="29"/>
    </row>
    <row r="1368" spans="6:35">
      <c r="F1368" s="31"/>
      <c r="K1368" s="406"/>
      <c r="M1368" s="407"/>
      <c r="N1368" s="407"/>
      <c r="O1368" s="407"/>
      <c r="P1368" s="407"/>
      <c r="Q1368" s="407"/>
      <c r="AE1368" s="29"/>
      <c r="AF1368" s="29"/>
      <c r="AG1368" s="29"/>
      <c r="AH1368" s="29"/>
      <c r="AI1368" s="29"/>
    </row>
    <row r="1369" spans="6:35">
      <c r="F1369" s="31"/>
      <c r="K1369" s="406"/>
      <c r="M1369" s="407"/>
      <c r="N1369" s="407"/>
      <c r="O1369" s="407"/>
      <c r="P1369" s="407"/>
      <c r="Q1369" s="407"/>
      <c r="AE1369" s="29"/>
      <c r="AF1369" s="29"/>
      <c r="AG1369" s="29"/>
      <c r="AH1369" s="29"/>
      <c r="AI1369" s="29"/>
    </row>
    <row r="1370" spans="6:35">
      <c r="F1370" s="31"/>
      <c r="K1370" s="406"/>
      <c r="M1370" s="407"/>
      <c r="N1370" s="407"/>
      <c r="O1370" s="407"/>
      <c r="P1370" s="407"/>
      <c r="Q1370" s="407"/>
      <c r="AE1370" s="29"/>
      <c r="AF1370" s="29"/>
      <c r="AG1370" s="29"/>
      <c r="AH1370" s="29"/>
      <c r="AI1370" s="29"/>
    </row>
    <row r="1371" spans="6:35">
      <c r="F1371" s="31"/>
      <c r="K1371" s="406"/>
      <c r="M1371" s="407"/>
      <c r="N1371" s="407"/>
      <c r="O1371" s="407"/>
      <c r="P1371" s="407"/>
      <c r="Q1371" s="407"/>
      <c r="AE1371" s="29"/>
      <c r="AF1371" s="29"/>
      <c r="AG1371" s="29"/>
      <c r="AH1371" s="29"/>
      <c r="AI1371" s="29"/>
    </row>
    <row r="1372" spans="6:35">
      <c r="F1372" s="31"/>
      <c r="K1372" s="406"/>
      <c r="M1372" s="407"/>
      <c r="N1372" s="407"/>
      <c r="O1372" s="407"/>
      <c r="P1372" s="407"/>
      <c r="Q1372" s="407"/>
      <c r="AE1372" s="29"/>
      <c r="AF1372" s="29"/>
      <c r="AG1372" s="29"/>
      <c r="AH1372" s="29"/>
      <c r="AI1372" s="29"/>
    </row>
    <row r="1373" spans="6:35">
      <c r="F1373" s="31"/>
      <c r="K1373" s="406"/>
      <c r="M1373" s="407"/>
      <c r="N1373" s="407"/>
      <c r="O1373" s="407"/>
      <c r="P1373" s="407"/>
      <c r="Q1373" s="407"/>
      <c r="AE1373" s="29"/>
      <c r="AF1373" s="29"/>
      <c r="AG1373" s="29"/>
      <c r="AH1373" s="29"/>
      <c r="AI1373" s="29"/>
    </row>
    <row r="1374" spans="6:35">
      <c r="F1374" s="31"/>
      <c r="K1374" s="406"/>
      <c r="M1374" s="407"/>
      <c r="N1374" s="407"/>
      <c r="O1374" s="407"/>
      <c r="P1374" s="407"/>
      <c r="Q1374" s="407"/>
      <c r="AE1374" s="29"/>
      <c r="AF1374" s="29"/>
      <c r="AG1374" s="29"/>
      <c r="AH1374" s="29"/>
      <c r="AI1374" s="29"/>
    </row>
    <row r="1375" spans="6:35">
      <c r="F1375" s="31"/>
      <c r="K1375" s="406"/>
      <c r="M1375" s="407"/>
      <c r="N1375" s="407"/>
      <c r="O1375" s="407"/>
      <c r="P1375" s="407"/>
      <c r="Q1375" s="407"/>
      <c r="AE1375" s="29"/>
      <c r="AF1375" s="29"/>
      <c r="AG1375" s="29"/>
      <c r="AH1375" s="29"/>
      <c r="AI1375" s="29"/>
    </row>
    <row r="1376" spans="6:35">
      <c r="F1376" s="31"/>
      <c r="K1376" s="406"/>
      <c r="M1376" s="407"/>
      <c r="N1376" s="407"/>
      <c r="O1376" s="407"/>
      <c r="P1376" s="407"/>
      <c r="Q1376" s="407"/>
      <c r="AE1376" s="29"/>
      <c r="AF1376" s="29"/>
      <c r="AG1376" s="29"/>
      <c r="AH1376" s="29"/>
      <c r="AI1376" s="29"/>
    </row>
    <row r="1377" spans="6:35">
      <c r="F1377" s="31"/>
      <c r="K1377" s="406"/>
      <c r="M1377" s="407"/>
      <c r="N1377" s="407"/>
      <c r="O1377" s="407"/>
      <c r="P1377" s="407"/>
      <c r="Q1377" s="407"/>
      <c r="AE1377" s="29"/>
      <c r="AF1377" s="29"/>
      <c r="AG1377" s="29"/>
      <c r="AH1377" s="29"/>
      <c r="AI1377" s="29"/>
    </row>
    <row r="1378" spans="6:35">
      <c r="F1378" s="31"/>
      <c r="K1378" s="406"/>
      <c r="M1378" s="407"/>
      <c r="N1378" s="407"/>
      <c r="O1378" s="407"/>
      <c r="P1378" s="407"/>
      <c r="Q1378" s="407"/>
      <c r="AE1378" s="29"/>
      <c r="AF1378" s="29"/>
      <c r="AG1378" s="29"/>
      <c r="AH1378" s="29"/>
      <c r="AI1378" s="29"/>
    </row>
    <row r="1379" spans="6:35">
      <c r="F1379" s="31"/>
      <c r="K1379" s="406"/>
      <c r="M1379" s="407"/>
      <c r="N1379" s="407"/>
      <c r="O1379" s="407"/>
      <c r="P1379" s="407"/>
      <c r="Q1379" s="407"/>
      <c r="AE1379" s="29"/>
      <c r="AF1379" s="29"/>
      <c r="AG1379" s="29"/>
      <c r="AH1379" s="29"/>
      <c r="AI1379" s="29"/>
    </row>
    <row r="1380" spans="6:35">
      <c r="F1380" s="31"/>
      <c r="K1380" s="406"/>
      <c r="M1380" s="407"/>
      <c r="N1380" s="407"/>
      <c r="O1380" s="407"/>
      <c r="P1380" s="407"/>
      <c r="Q1380" s="407"/>
      <c r="AE1380" s="29"/>
      <c r="AF1380" s="29"/>
      <c r="AG1380" s="29"/>
      <c r="AH1380" s="29"/>
      <c r="AI1380" s="29"/>
    </row>
    <row r="1381" spans="6:35">
      <c r="F1381" s="31"/>
      <c r="K1381" s="406"/>
      <c r="M1381" s="407"/>
      <c r="N1381" s="407"/>
      <c r="O1381" s="407"/>
      <c r="P1381" s="407"/>
      <c r="Q1381" s="407"/>
      <c r="AE1381" s="29"/>
      <c r="AF1381" s="29"/>
      <c r="AG1381" s="29"/>
      <c r="AH1381" s="29"/>
      <c r="AI1381" s="29"/>
    </row>
    <row r="1382" spans="6:35">
      <c r="F1382" s="31"/>
      <c r="K1382" s="406"/>
      <c r="M1382" s="407"/>
      <c r="N1382" s="407"/>
      <c r="O1382" s="407"/>
      <c r="P1382" s="407"/>
      <c r="Q1382" s="407"/>
      <c r="AE1382" s="29"/>
      <c r="AF1382" s="29"/>
      <c r="AG1382" s="29"/>
      <c r="AH1382" s="29"/>
      <c r="AI1382" s="29"/>
    </row>
    <row r="1383" spans="6:35">
      <c r="F1383" s="31"/>
      <c r="K1383" s="406"/>
      <c r="M1383" s="407"/>
      <c r="N1383" s="407"/>
      <c r="O1383" s="407"/>
      <c r="P1383" s="407"/>
      <c r="Q1383" s="407"/>
      <c r="AE1383" s="29"/>
      <c r="AF1383" s="29"/>
      <c r="AG1383" s="29"/>
      <c r="AH1383" s="29"/>
      <c r="AI1383" s="29"/>
    </row>
    <row r="1384" spans="6:35">
      <c r="F1384" s="31"/>
      <c r="K1384" s="406"/>
      <c r="M1384" s="407"/>
      <c r="N1384" s="407"/>
      <c r="O1384" s="407"/>
      <c r="P1384" s="407"/>
      <c r="Q1384" s="407"/>
      <c r="AE1384" s="29"/>
      <c r="AF1384" s="29"/>
      <c r="AG1384" s="29"/>
      <c r="AH1384" s="29"/>
      <c r="AI1384" s="29"/>
    </row>
    <row r="1385" spans="6:35">
      <c r="F1385" s="31"/>
      <c r="K1385" s="406"/>
      <c r="M1385" s="407"/>
      <c r="N1385" s="407"/>
      <c r="O1385" s="407"/>
      <c r="P1385" s="407"/>
      <c r="Q1385" s="407"/>
      <c r="AE1385" s="29"/>
      <c r="AF1385" s="29"/>
      <c r="AG1385" s="29"/>
      <c r="AH1385" s="29"/>
      <c r="AI1385" s="29"/>
    </row>
    <row r="1386" spans="6:35">
      <c r="F1386" s="31"/>
      <c r="K1386" s="406"/>
      <c r="M1386" s="407"/>
      <c r="N1386" s="407"/>
      <c r="O1386" s="407"/>
      <c r="P1386" s="407"/>
      <c r="Q1386" s="407"/>
      <c r="AE1386" s="29"/>
      <c r="AF1386" s="29"/>
      <c r="AG1386" s="29"/>
      <c r="AH1386" s="29"/>
      <c r="AI1386" s="29"/>
    </row>
    <row r="1387" spans="6:35">
      <c r="F1387" s="31"/>
      <c r="K1387" s="406"/>
      <c r="M1387" s="407"/>
      <c r="N1387" s="407"/>
      <c r="O1387" s="407"/>
      <c r="P1387" s="407"/>
      <c r="Q1387" s="407"/>
      <c r="AE1387" s="29"/>
      <c r="AF1387" s="29"/>
      <c r="AG1387" s="29"/>
      <c r="AH1387" s="29"/>
      <c r="AI1387" s="29"/>
    </row>
    <row r="1388" spans="6:35">
      <c r="F1388" s="31"/>
      <c r="K1388" s="406"/>
      <c r="M1388" s="407"/>
      <c r="N1388" s="407"/>
      <c r="O1388" s="407"/>
      <c r="P1388" s="407"/>
      <c r="Q1388" s="407"/>
      <c r="AE1388" s="29"/>
      <c r="AF1388" s="29"/>
      <c r="AG1388" s="29"/>
      <c r="AH1388" s="29"/>
      <c r="AI1388" s="29"/>
    </row>
    <row r="1389" spans="6:35">
      <c r="F1389" s="31"/>
      <c r="K1389" s="406"/>
      <c r="M1389" s="407"/>
      <c r="N1389" s="407"/>
      <c r="O1389" s="407"/>
      <c r="P1389" s="407"/>
      <c r="Q1389" s="407"/>
      <c r="AE1389" s="29"/>
      <c r="AF1389" s="29"/>
      <c r="AG1389" s="29"/>
      <c r="AH1389" s="29"/>
      <c r="AI1389" s="29"/>
    </row>
    <row r="1390" spans="6:35">
      <c r="F1390" s="31"/>
      <c r="K1390" s="406"/>
      <c r="M1390" s="407"/>
      <c r="N1390" s="407"/>
      <c r="O1390" s="407"/>
      <c r="P1390" s="407"/>
      <c r="Q1390" s="407"/>
      <c r="AE1390" s="29"/>
      <c r="AF1390" s="29"/>
      <c r="AG1390" s="29"/>
      <c r="AH1390" s="29"/>
      <c r="AI1390" s="29"/>
    </row>
    <row r="1391" spans="6:35">
      <c r="F1391" s="31"/>
      <c r="K1391" s="406"/>
      <c r="M1391" s="407"/>
      <c r="N1391" s="407"/>
      <c r="O1391" s="407"/>
      <c r="P1391" s="407"/>
      <c r="Q1391" s="407"/>
      <c r="AE1391" s="29"/>
      <c r="AF1391" s="29"/>
      <c r="AG1391" s="29"/>
      <c r="AH1391" s="29"/>
      <c r="AI1391" s="29"/>
    </row>
    <row r="1392" spans="6:35">
      <c r="F1392" s="31"/>
      <c r="K1392" s="406"/>
      <c r="M1392" s="407"/>
      <c r="N1392" s="407"/>
      <c r="O1392" s="407"/>
      <c r="P1392" s="407"/>
      <c r="Q1392" s="407"/>
      <c r="AE1392" s="29"/>
      <c r="AF1392" s="29"/>
      <c r="AG1392" s="29"/>
      <c r="AH1392" s="29"/>
      <c r="AI1392" s="29"/>
    </row>
    <row r="1393" spans="6:35">
      <c r="F1393" s="31"/>
      <c r="K1393" s="406"/>
      <c r="M1393" s="407"/>
      <c r="N1393" s="407"/>
      <c r="O1393" s="407"/>
      <c r="P1393" s="407"/>
      <c r="Q1393" s="407"/>
      <c r="AE1393" s="29"/>
      <c r="AF1393" s="29"/>
      <c r="AG1393" s="29"/>
      <c r="AH1393" s="29"/>
      <c r="AI1393" s="29"/>
    </row>
    <row r="1394" spans="6:35">
      <c r="F1394" s="31"/>
      <c r="K1394" s="406"/>
      <c r="M1394" s="407"/>
      <c r="N1394" s="407"/>
      <c r="O1394" s="407"/>
      <c r="P1394" s="407"/>
      <c r="Q1394" s="407"/>
      <c r="AE1394" s="29"/>
      <c r="AF1394" s="29"/>
      <c r="AG1394" s="29"/>
      <c r="AH1394" s="29"/>
      <c r="AI1394" s="29"/>
    </row>
    <row r="1395" spans="6:35">
      <c r="F1395" s="31"/>
      <c r="K1395" s="406"/>
      <c r="M1395" s="407"/>
      <c r="N1395" s="407"/>
      <c r="O1395" s="407"/>
      <c r="P1395" s="407"/>
      <c r="Q1395" s="407"/>
      <c r="AE1395" s="29"/>
      <c r="AF1395" s="29"/>
      <c r="AG1395" s="29"/>
      <c r="AH1395" s="29"/>
      <c r="AI1395" s="29"/>
    </row>
    <row r="1396" spans="6:35">
      <c r="F1396" s="31"/>
      <c r="K1396" s="406"/>
      <c r="M1396" s="407"/>
      <c r="N1396" s="407"/>
      <c r="O1396" s="407"/>
      <c r="P1396" s="407"/>
      <c r="Q1396" s="407"/>
      <c r="AE1396" s="29"/>
      <c r="AF1396" s="29"/>
      <c r="AG1396" s="29"/>
      <c r="AH1396" s="29"/>
      <c r="AI1396" s="29"/>
    </row>
    <row r="1397" spans="6:35">
      <c r="F1397" s="31"/>
      <c r="K1397" s="406"/>
      <c r="M1397" s="407"/>
      <c r="N1397" s="407"/>
      <c r="O1397" s="407"/>
      <c r="P1397" s="407"/>
      <c r="Q1397" s="407"/>
      <c r="AE1397" s="29"/>
      <c r="AF1397" s="29"/>
      <c r="AG1397" s="29"/>
      <c r="AH1397" s="29"/>
      <c r="AI1397" s="29"/>
    </row>
    <row r="1398" spans="6:35">
      <c r="F1398" s="31"/>
      <c r="K1398" s="406"/>
      <c r="M1398" s="407"/>
      <c r="N1398" s="407"/>
      <c r="O1398" s="407"/>
      <c r="P1398" s="407"/>
      <c r="Q1398" s="407"/>
      <c r="AE1398" s="29"/>
      <c r="AF1398" s="29"/>
      <c r="AG1398" s="29"/>
      <c r="AH1398" s="29"/>
      <c r="AI1398" s="29"/>
    </row>
    <row r="1399" spans="6:35">
      <c r="F1399" s="31"/>
      <c r="K1399" s="406"/>
      <c r="M1399" s="407"/>
      <c r="N1399" s="407"/>
      <c r="O1399" s="407"/>
      <c r="P1399" s="407"/>
      <c r="Q1399" s="407"/>
      <c r="AE1399" s="29"/>
      <c r="AF1399" s="29"/>
      <c r="AG1399" s="29"/>
      <c r="AH1399" s="29"/>
      <c r="AI1399" s="29"/>
    </row>
    <row r="1400" spans="6:35">
      <c r="F1400" s="31"/>
      <c r="K1400" s="406"/>
      <c r="M1400" s="407"/>
      <c r="N1400" s="407"/>
      <c r="O1400" s="407"/>
      <c r="P1400" s="407"/>
      <c r="Q1400" s="407"/>
      <c r="AE1400" s="29"/>
      <c r="AF1400" s="29"/>
      <c r="AG1400" s="29"/>
      <c r="AH1400" s="29"/>
      <c r="AI1400" s="29"/>
    </row>
    <row r="1401" spans="6:35">
      <c r="F1401" s="31"/>
      <c r="K1401" s="406"/>
      <c r="M1401" s="407"/>
      <c r="N1401" s="407"/>
      <c r="O1401" s="407"/>
      <c r="P1401" s="407"/>
      <c r="Q1401" s="407"/>
      <c r="AE1401" s="29"/>
      <c r="AF1401" s="29"/>
      <c r="AG1401" s="29"/>
      <c r="AH1401" s="29"/>
      <c r="AI1401" s="29"/>
    </row>
    <row r="1402" spans="6:35">
      <c r="F1402" s="31"/>
      <c r="K1402" s="406"/>
      <c r="M1402" s="407"/>
      <c r="N1402" s="407"/>
      <c r="O1402" s="407"/>
      <c r="P1402" s="407"/>
      <c r="Q1402" s="407"/>
      <c r="AE1402" s="29"/>
      <c r="AF1402" s="29"/>
      <c r="AG1402" s="29"/>
      <c r="AH1402" s="29"/>
      <c r="AI1402" s="29"/>
    </row>
    <row r="1403" spans="6:35">
      <c r="F1403" s="31"/>
      <c r="K1403" s="406"/>
      <c r="M1403" s="407"/>
      <c r="N1403" s="407"/>
      <c r="O1403" s="407"/>
      <c r="P1403" s="407"/>
      <c r="Q1403" s="407"/>
      <c r="AE1403" s="29"/>
      <c r="AF1403" s="29"/>
      <c r="AG1403" s="29"/>
      <c r="AH1403" s="29"/>
      <c r="AI1403" s="29"/>
    </row>
    <row r="1404" spans="6:35">
      <c r="F1404" s="31"/>
      <c r="K1404" s="406"/>
      <c r="M1404" s="407"/>
      <c r="N1404" s="407"/>
      <c r="O1404" s="407"/>
      <c r="P1404" s="407"/>
      <c r="Q1404" s="407"/>
      <c r="AE1404" s="29"/>
      <c r="AF1404" s="29"/>
      <c r="AG1404" s="29"/>
      <c r="AH1404" s="29"/>
      <c r="AI1404" s="29"/>
    </row>
    <row r="1405" spans="6:35">
      <c r="F1405" s="31"/>
      <c r="K1405" s="406"/>
      <c r="M1405" s="407"/>
      <c r="N1405" s="407"/>
      <c r="O1405" s="407"/>
      <c r="P1405" s="407"/>
      <c r="Q1405" s="407"/>
      <c r="AE1405" s="29"/>
      <c r="AF1405" s="29"/>
      <c r="AG1405" s="29"/>
      <c r="AH1405" s="29"/>
      <c r="AI1405" s="29"/>
    </row>
    <row r="1406" spans="6:35">
      <c r="F1406" s="31"/>
      <c r="K1406" s="406"/>
      <c r="M1406" s="407"/>
      <c r="N1406" s="407"/>
      <c r="O1406" s="407"/>
      <c r="P1406" s="407"/>
      <c r="Q1406" s="407"/>
      <c r="AE1406" s="29"/>
      <c r="AF1406" s="29"/>
      <c r="AG1406" s="29"/>
      <c r="AH1406" s="29"/>
      <c r="AI1406" s="29"/>
    </row>
    <row r="1407" spans="6:35">
      <c r="F1407" s="31"/>
      <c r="K1407" s="406"/>
      <c r="M1407" s="407"/>
      <c r="N1407" s="407"/>
      <c r="O1407" s="407"/>
      <c r="P1407" s="407"/>
      <c r="Q1407" s="407"/>
      <c r="AE1407" s="29"/>
      <c r="AF1407" s="29"/>
      <c r="AG1407" s="29"/>
      <c r="AH1407" s="29"/>
      <c r="AI1407" s="29"/>
    </row>
    <row r="1408" spans="6:35">
      <c r="F1408" s="31"/>
      <c r="K1408" s="406"/>
      <c r="M1408" s="407"/>
      <c r="N1408" s="407"/>
      <c r="O1408" s="407"/>
      <c r="P1408" s="407"/>
      <c r="Q1408" s="407"/>
      <c r="AE1408" s="29"/>
      <c r="AF1408" s="29"/>
      <c r="AG1408" s="29"/>
      <c r="AH1408" s="29"/>
      <c r="AI1408" s="29"/>
    </row>
    <row r="1409" spans="6:35">
      <c r="F1409" s="31"/>
      <c r="K1409" s="406"/>
      <c r="M1409" s="407"/>
      <c r="N1409" s="407"/>
      <c r="O1409" s="407"/>
      <c r="P1409" s="407"/>
      <c r="Q1409" s="407"/>
      <c r="AE1409" s="29"/>
      <c r="AF1409" s="29"/>
      <c r="AG1409" s="29"/>
      <c r="AH1409" s="29"/>
      <c r="AI1409" s="29"/>
    </row>
    <row r="1410" spans="6:35">
      <c r="F1410" s="31"/>
      <c r="K1410" s="406"/>
      <c r="M1410" s="407"/>
      <c r="N1410" s="407"/>
      <c r="O1410" s="407"/>
      <c r="P1410" s="407"/>
      <c r="Q1410" s="407"/>
      <c r="AE1410" s="29"/>
      <c r="AF1410" s="29"/>
      <c r="AG1410" s="29"/>
      <c r="AH1410" s="29"/>
      <c r="AI1410" s="29"/>
    </row>
    <row r="1411" spans="6:35">
      <c r="F1411" s="31"/>
      <c r="K1411" s="406"/>
      <c r="M1411" s="407"/>
      <c r="N1411" s="407"/>
      <c r="O1411" s="407"/>
      <c r="P1411" s="407"/>
      <c r="Q1411" s="407"/>
      <c r="AE1411" s="29"/>
      <c r="AF1411" s="29"/>
      <c r="AG1411" s="29"/>
      <c r="AH1411" s="29"/>
      <c r="AI1411" s="29"/>
    </row>
    <row r="1412" spans="6:35">
      <c r="F1412" s="31"/>
      <c r="K1412" s="406"/>
      <c r="M1412" s="407"/>
      <c r="N1412" s="407"/>
      <c r="O1412" s="407"/>
      <c r="P1412" s="407"/>
      <c r="Q1412" s="407"/>
      <c r="AE1412" s="29"/>
      <c r="AF1412" s="29"/>
      <c r="AG1412" s="29"/>
      <c r="AH1412" s="29"/>
      <c r="AI1412" s="29"/>
    </row>
    <row r="1413" spans="6:35">
      <c r="F1413" s="31"/>
      <c r="K1413" s="406"/>
      <c r="M1413" s="407"/>
      <c r="N1413" s="407"/>
      <c r="O1413" s="407"/>
      <c r="P1413" s="407"/>
      <c r="Q1413" s="407"/>
      <c r="AE1413" s="29"/>
      <c r="AF1413" s="29"/>
      <c r="AG1413" s="29"/>
      <c r="AH1413" s="29"/>
      <c r="AI1413" s="29"/>
    </row>
    <row r="1414" spans="6:35">
      <c r="F1414" s="31"/>
      <c r="K1414" s="406"/>
      <c r="M1414" s="407"/>
      <c r="N1414" s="407"/>
      <c r="O1414" s="407"/>
      <c r="P1414" s="407"/>
      <c r="Q1414" s="407"/>
      <c r="AE1414" s="29"/>
      <c r="AF1414" s="29"/>
      <c r="AG1414" s="29"/>
      <c r="AH1414" s="29"/>
      <c r="AI1414" s="29"/>
    </row>
    <row r="1415" spans="6:35">
      <c r="F1415" s="31"/>
      <c r="K1415" s="406"/>
      <c r="M1415" s="407"/>
      <c r="N1415" s="407"/>
      <c r="O1415" s="407"/>
      <c r="P1415" s="407"/>
      <c r="Q1415" s="407"/>
      <c r="AE1415" s="29"/>
      <c r="AF1415" s="29"/>
      <c r="AG1415" s="29"/>
      <c r="AH1415" s="29"/>
      <c r="AI1415" s="29"/>
    </row>
    <row r="1416" spans="6:35">
      <c r="F1416" s="31"/>
      <c r="K1416" s="406"/>
      <c r="M1416" s="407"/>
      <c r="N1416" s="407"/>
      <c r="O1416" s="407"/>
      <c r="P1416" s="407"/>
      <c r="Q1416" s="407"/>
      <c r="AE1416" s="29"/>
      <c r="AF1416" s="29"/>
      <c r="AG1416" s="29"/>
      <c r="AH1416" s="29"/>
      <c r="AI1416" s="29"/>
    </row>
    <row r="1417" spans="6:35">
      <c r="F1417" s="31"/>
      <c r="K1417" s="406"/>
      <c r="M1417" s="407"/>
      <c r="N1417" s="407"/>
      <c r="O1417" s="407"/>
      <c r="P1417" s="407"/>
      <c r="Q1417" s="407"/>
      <c r="AE1417" s="29"/>
      <c r="AF1417" s="29"/>
      <c r="AG1417" s="29"/>
      <c r="AH1417" s="29"/>
      <c r="AI1417" s="29"/>
    </row>
    <row r="1418" spans="6:35">
      <c r="F1418" s="31"/>
      <c r="K1418" s="406"/>
      <c r="M1418" s="407"/>
      <c r="N1418" s="407"/>
      <c r="O1418" s="407"/>
      <c r="P1418" s="407"/>
      <c r="Q1418" s="407"/>
      <c r="AE1418" s="29"/>
      <c r="AF1418" s="29"/>
      <c r="AG1418" s="29"/>
      <c r="AH1418" s="29"/>
      <c r="AI1418" s="29"/>
    </row>
    <row r="1419" spans="6:35">
      <c r="F1419" s="31"/>
      <c r="K1419" s="406"/>
      <c r="M1419" s="407"/>
      <c r="N1419" s="407"/>
      <c r="O1419" s="407"/>
      <c r="P1419" s="407"/>
      <c r="Q1419" s="407"/>
      <c r="AE1419" s="29"/>
      <c r="AF1419" s="29"/>
      <c r="AG1419" s="29"/>
      <c r="AH1419" s="29"/>
      <c r="AI1419" s="29"/>
    </row>
    <row r="1420" spans="6:35">
      <c r="F1420" s="31"/>
      <c r="K1420" s="406"/>
      <c r="M1420" s="407"/>
      <c r="N1420" s="407"/>
      <c r="O1420" s="407"/>
      <c r="P1420" s="407"/>
      <c r="Q1420" s="407"/>
      <c r="AE1420" s="29"/>
      <c r="AF1420" s="29"/>
      <c r="AG1420" s="29"/>
      <c r="AH1420" s="29"/>
      <c r="AI1420" s="29"/>
    </row>
    <row r="1421" spans="6:35">
      <c r="F1421" s="31"/>
      <c r="K1421" s="406"/>
      <c r="M1421" s="407"/>
      <c r="N1421" s="407"/>
      <c r="O1421" s="407"/>
      <c r="P1421" s="407"/>
      <c r="Q1421" s="407"/>
      <c r="AE1421" s="29"/>
      <c r="AF1421" s="29"/>
      <c r="AG1421" s="29"/>
      <c r="AH1421" s="29"/>
      <c r="AI1421" s="29"/>
    </row>
    <row r="1422" spans="6:35">
      <c r="F1422" s="31"/>
      <c r="K1422" s="406"/>
      <c r="M1422" s="407"/>
      <c r="N1422" s="407"/>
      <c r="O1422" s="407"/>
      <c r="P1422" s="407"/>
      <c r="Q1422" s="407"/>
      <c r="AE1422" s="29"/>
      <c r="AF1422" s="29"/>
      <c r="AG1422" s="29"/>
      <c r="AH1422" s="29"/>
      <c r="AI1422" s="29"/>
    </row>
    <row r="1423" spans="6:35">
      <c r="F1423" s="31"/>
      <c r="K1423" s="406"/>
      <c r="M1423" s="407"/>
      <c r="N1423" s="407"/>
      <c r="O1423" s="407"/>
      <c r="P1423" s="407"/>
      <c r="Q1423" s="407"/>
      <c r="AE1423" s="29"/>
      <c r="AF1423" s="29"/>
      <c r="AG1423" s="29"/>
      <c r="AH1423" s="29"/>
      <c r="AI1423" s="29"/>
    </row>
    <row r="1424" spans="6:35">
      <c r="F1424" s="31"/>
      <c r="K1424" s="406"/>
      <c r="M1424" s="407"/>
      <c r="N1424" s="407"/>
      <c r="O1424" s="407"/>
      <c r="P1424" s="407"/>
      <c r="Q1424" s="407"/>
      <c r="AE1424" s="29"/>
      <c r="AF1424" s="29"/>
      <c r="AG1424" s="29"/>
      <c r="AH1424" s="29"/>
      <c r="AI1424" s="29"/>
    </row>
    <row r="1425" spans="6:35">
      <c r="F1425" s="31"/>
      <c r="K1425" s="406"/>
      <c r="M1425" s="407"/>
      <c r="N1425" s="407"/>
      <c r="O1425" s="407"/>
      <c r="P1425" s="407"/>
      <c r="Q1425" s="407"/>
      <c r="AE1425" s="29"/>
      <c r="AF1425" s="29"/>
      <c r="AG1425" s="29"/>
      <c r="AH1425" s="29"/>
      <c r="AI1425" s="29"/>
    </row>
    <row r="1426" spans="6:35">
      <c r="F1426" s="31"/>
      <c r="K1426" s="406"/>
      <c r="M1426" s="407"/>
      <c r="N1426" s="407"/>
      <c r="O1426" s="407"/>
      <c r="P1426" s="407"/>
      <c r="Q1426" s="407"/>
      <c r="AE1426" s="29"/>
      <c r="AF1426" s="29"/>
      <c r="AG1426" s="29"/>
      <c r="AH1426" s="29"/>
      <c r="AI1426" s="29"/>
    </row>
    <row r="1427" spans="6:35">
      <c r="F1427" s="31"/>
      <c r="K1427" s="406"/>
      <c r="M1427" s="407"/>
      <c r="N1427" s="407"/>
      <c r="O1427" s="407"/>
      <c r="P1427" s="407"/>
      <c r="Q1427" s="407"/>
      <c r="AE1427" s="29"/>
      <c r="AF1427" s="29"/>
      <c r="AG1427" s="29"/>
      <c r="AH1427" s="29"/>
      <c r="AI1427" s="29"/>
    </row>
    <row r="1428" spans="6:35">
      <c r="F1428" s="31"/>
      <c r="K1428" s="406"/>
      <c r="M1428" s="407"/>
      <c r="N1428" s="407"/>
      <c r="O1428" s="407"/>
      <c r="P1428" s="407"/>
      <c r="Q1428" s="407"/>
      <c r="AE1428" s="29"/>
      <c r="AF1428" s="29"/>
      <c r="AG1428" s="29"/>
      <c r="AH1428" s="29"/>
      <c r="AI1428" s="29"/>
    </row>
    <row r="1429" spans="6:35">
      <c r="F1429" s="31"/>
      <c r="K1429" s="406"/>
      <c r="M1429" s="407"/>
      <c r="N1429" s="407"/>
      <c r="O1429" s="407"/>
      <c r="P1429" s="407"/>
      <c r="Q1429" s="407"/>
      <c r="AE1429" s="29"/>
      <c r="AF1429" s="29"/>
      <c r="AG1429" s="29"/>
      <c r="AH1429" s="29"/>
      <c r="AI1429" s="29"/>
    </row>
    <row r="1430" spans="6:35">
      <c r="F1430" s="31"/>
      <c r="K1430" s="406"/>
      <c r="M1430" s="407"/>
      <c r="N1430" s="407"/>
      <c r="O1430" s="407"/>
      <c r="P1430" s="407"/>
      <c r="Q1430" s="407"/>
      <c r="AE1430" s="29"/>
      <c r="AF1430" s="29"/>
      <c r="AG1430" s="29"/>
      <c r="AH1430" s="29"/>
      <c r="AI1430" s="29"/>
    </row>
    <row r="1431" spans="6:35">
      <c r="F1431" s="31"/>
      <c r="K1431" s="406"/>
      <c r="M1431" s="407"/>
      <c r="N1431" s="407"/>
      <c r="O1431" s="407"/>
      <c r="P1431" s="407"/>
      <c r="Q1431" s="407"/>
      <c r="AE1431" s="29"/>
      <c r="AF1431" s="29"/>
      <c r="AG1431" s="29"/>
      <c r="AH1431" s="29"/>
      <c r="AI1431" s="29"/>
    </row>
    <row r="1432" spans="6:35">
      <c r="F1432" s="31"/>
      <c r="K1432" s="406"/>
      <c r="M1432" s="407"/>
      <c r="N1432" s="407"/>
      <c r="O1432" s="407"/>
      <c r="P1432" s="407"/>
      <c r="Q1432" s="407"/>
      <c r="AE1432" s="29"/>
      <c r="AF1432" s="29"/>
      <c r="AG1432" s="29"/>
      <c r="AH1432" s="29"/>
      <c r="AI1432" s="29"/>
    </row>
    <row r="1433" spans="6:35">
      <c r="F1433" s="31"/>
      <c r="K1433" s="406"/>
      <c r="M1433" s="407"/>
      <c r="N1433" s="407"/>
      <c r="O1433" s="407"/>
      <c r="P1433" s="407"/>
      <c r="Q1433" s="407"/>
      <c r="AE1433" s="29"/>
      <c r="AF1433" s="29"/>
      <c r="AG1433" s="29"/>
      <c r="AH1433" s="29"/>
      <c r="AI1433" s="29"/>
    </row>
    <row r="1434" spans="6:35">
      <c r="F1434" s="31"/>
      <c r="K1434" s="406"/>
      <c r="M1434" s="407"/>
      <c r="N1434" s="407"/>
      <c r="O1434" s="407"/>
      <c r="P1434" s="407"/>
      <c r="Q1434" s="407"/>
      <c r="AE1434" s="29"/>
      <c r="AF1434" s="29"/>
      <c r="AG1434" s="29"/>
      <c r="AH1434" s="29"/>
      <c r="AI1434" s="29"/>
    </row>
    <row r="1435" spans="6:35">
      <c r="F1435" s="31"/>
      <c r="K1435" s="406"/>
      <c r="M1435" s="407"/>
      <c r="N1435" s="407"/>
      <c r="O1435" s="407"/>
      <c r="P1435" s="407"/>
      <c r="Q1435" s="407"/>
      <c r="AE1435" s="29"/>
      <c r="AF1435" s="29"/>
      <c r="AG1435" s="29"/>
      <c r="AH1435" s="29"/>
      <c r="AI1435" s="29"/>
    </row>
    <row r="1436" spans="6:35">
      <c r="F1436" s="31"/>
      <c r="K1436" s="406"/>
      <c r="M1436" s="407"/>
      <c r="N1436" s="407"/>
      <c r="O1436" s="407"/>
      <c r="P1436" s="407"/>
      <c r="Q1436" s="407"/>
      <c r="AE1436" s="29"/>
      <c r="AF1436" s="29"/>
      <c r="AG1436" s="29"/>
      <c r="AH1436" s="29"/>
      <c r="AI1436" s="29"/>
    </row>
    <row r="1437" spans="6:35">
      <c r="F1437" s="31"/>
      <c r="K1437" s="406"/>
      <c r="M1437" s="407"/>
      <c r="N1437" s="407"/>
      <c r="O1437" s="407"/>
      <c r="P1437" s="407"/>
      <c r="Q1437" s="407"/>
      <c r="AE1437" s="29"/>
      <c r="AF1437" s="29"/>
      <c r="AG1437" s="29"/>
      <c r="AH1437" s="29"/>
      <c r="AI1437" s="29"/>
    </row>
    <row r="1438" spans="6:35">
      <c r="F1438" s="31"/>
      <c r="K1438" s="406"/>
      <c r="M1438" s="407"/>
      <c r="N1438" s="407"/>
      <c r="O1438" s="407"/>
      <c r="P1438" s="407"/>
      <c r="Q1438" s="407"/>
      <c r="AE1438" s="29"/>
      <c r="AF1438" s="29"/>
      <c r="AG1438" s="29"/>
      <c r="AH1438" s="29"/>
      <c r="AI1438" s="29"/>
    </row>
    <row r="1439" spans="6:35">
      <c r="F1439" s="31"/>
      <c r="K1439" s="406"/>
      <c r="M1439" s="407"/>
      <c r="N1439" s="407"/>
      <c r="O1439" s="407"/>
      <c r="P1439" s="407"/>
      <c r="Q1439" s="407"/>
      <c r="AE1439" s="29"/>
      <c r="AF1439" s="29"/>
      <c r="AG1439" s="29"/>
      <c r="AH1439" s="29"/>
      <c r="AI1439" s="29"/>
    </row>
    <row r="1440" spans="6:35">
      <c r="F1440" s="31"/>
      <c r="K1440" s="406"/>
      <c r="M1440" s="407"/>
      <c r="N1440" s="407"/>
      <c r="O1440" s="407"/>
      <c r="P1440" s="407"/>
      <c r="Q1440" s="407"/>
      <c r="AE1440" s="29"/>
      <c r="AF1440" s="29"/>
      <c r="AG1440" s="29"/>
      <c r="AH1440" s="29"/>
      <c r="AI1440" s="29"/>
    </row>
    <row r="1441" spans="6:35">
      <c r="F1441" s="31"/>
      <c r="K1441" s="406"/>
      <c r="M1441" s="407"/>
      <c r="N1441" s="407"/>
      <c r="O1441" s="407"/>
      <c r="P1441" s="407"/>
      <c r="Q1441" s="407"/>
      <c r="AE1441" s="29"/>
      <c r="AF1441" s="29"/>
      <c r="AG1441" s="29"/>
      <c r="AH1441" s="29"/>
      <c r="AI1441" s="29"/>
    </row>
    <row r="1442" spans="6:35">
      <c r="F1442" s="31"/>
      <c r="K1442" s="406"/>
      <c r="M1442" s="407"/>
      <c r="N1442" s="407"/>
      <c r="O1442" s="407"/>
      <c r="P1442" s="407"/>
      <c r="Q1442" s="407"/>
      <c r="AE1442" s="29"/>
      <c r="AF1442" s="29"/>
      <c r="AG1442" s="29"/>
      <c r="AH1442" s="29"/>
      <c r="AI1442" s="29"/>
    </row>
    <row r="1443" spans="6:35">
      <c r="F1443" s="31"/>
      <c r="K1443" s="406"/>
      <c r="M1443" s="407"/>
      <c r="N1443" s="407"/>
      <c r="O1443" s="407"/>
      <c r="P1443" s="407"/>
      <c r="Q1443" s="407"/>
      <c r="AE1443" s="29"/>
      <c r="AF1443" s="29"/>
      <c r="AG1443" s="29"/>
      <c r="AH1443" s="29"/>
      <c r="AI1443" s="29"/>
    </row>
    <row r="1444" spans="6:35">
      <c r="F1444" s="31"/>
      <c r="K1444" s="406"/>
      <c r="M1444" s="407"/>
      <c r="N1444" s="407"/>
      <c r="O1444" s="407"/>
      <c r="P1444" s="407"/>
      <c r="Q1444" s="407"/>
      <c r="AE1444" s="29"/>
      <c r="AF1444" s="29"/>
      <c r="AG1444" s="29"/>
      <c r="AH1444" s="29"/>
      <c r="AI1444" s="29"/>
    </row>
    <row r="1445" spans="6:35">
      <c r="F1445" s="31"/>
      <c r="K1445" s="406"/>
      <c r="M1445" s="407"/>
      <c r="N1445" s="407"/>
      <c r="O1445" s="407"/>
      <c r="P1445" s="407"/>
      <c r="Q1445" s="407"/>
      <c r="AE1445" s="29"/>
      <c r="AF1445" s="29"/>
      <c r="AG1445" s="29"/>
      <c r="AH1445" s="29"/>
      <c r="AI1445" s="29"/>
    </row>
    <row r="1446" spans="6:35">
      <c r="F1446" s="31"/>
      <c r="K1446" s="406"/>
      <c r="M1446" s="407"/>
      <c r="N1446" s="407"/>
      <c r="O1446" s="407"/>
      <c r="P1446" s="407"/>
      <c r="Q1446" s="407"/>
      <c r="AE1446" s="29"/>
      <c r="AF1446" s="29"/>
      <c r="AG1446" s="29"/>
      <c r="AH1446" s="29"/>
      <c r="AI1446" s="29"/>
    </row>
    <row r="1447" spans="6:35">
      <c r="F1447" s="31"/>
      <c r="K1447" s="406"/>
      <c r="M1447" s="407"/>
      <c r="N1447" s="407"/>
      <c r="O1447" s="407"/>
      <c r="P1447" s="407"/>
      <c r="Q1447" s="407"/>
      <c r="AE1447" s="29"/>
      <c r="AF1447" s="29"/>
      <c r="AG1447" s="29"/>
      <c r="AH1447" s="29"/>
      <c r="AI1447" s="29"/>
    </row>
    <row r="1448" spans="6:35">
      <c r="F1448" s="31"/>
      <c r="K1448" s="406"/>
      <c r="AE1448" s="29"/>
      <c r="AF1448" s="29"/>
      <c r="AG1448" s="29"/>
      <c r="AH1448" s="29"/>
      <c r="AI1448" s="29"/>
    </row>
    <row r="1449" spans="6:35">
      <c r="AE1449" s="29"/>
      <c r="AF1449" s="29"/>
      <c r="AG1449" s="29"/>
      <c r="AH1449" s="29"/>
      <c r="AI1449" s="29"/>
    </row>
    <row r="1450" spans="6:35">
      <c r="AE1450" s="29"/>
      <c r="AF1450" s="29"/>
      <c r="AG1450" s="29"/>
      <c r="AH1450" s="29"/>
      <c r="AI1450" s="29"/>
    </row>
    <row r="1451" spans="6:35">
      <c r="AE1451" s="29"/>
      <c r="AF1451" s="29"/>
      <c r="AG1451" s="29"/>
      <c r="AH1451" s="29"/>
      <c r="AI1451" s="29"/>
    </row>
    <row r="1452" spans="6:35">
      <c r="AE1452" s="29"/>
      <c r="AF1452" s="29"/>
      <c r="AG1452" s="29"/>
      <c r="AH1452" s="29"/>
      <c r="AI1452" s="29"/>
    </row>
    <row r="1453" spans="6:35">
      <c r="AE1453" s="29"/>
      <c r="AF1453" s="29"/>
      <c r="AG1453" s="29"/>
      <c r="AH1453" s="29"/>
      <c r="AI1453" s="29"/>
    </row>
    <row r="1454" spans="6:35">
      <c r="AE1454" s="29"/>
      <c r="AF1454" s="29"/>
      <c r="AG1454" s="29"/>
      <c r="AH1454" s="29"/>
      <c r="AI1454" s="29"/>
    </row>
    <row r="1455" spans="6:35">
      <c r="AE1455" s="29"/>
      <c r="AF1455" s="29"/>
      <c r="AG1455" s="29"/>
      <c r="AH1455" s="29"/>
      <c r="AI1455" s="29"/>
    </row>
    <row r="1456" spans="6:35">
      <c r="AE1456" s="29"/>
      <c r="AF1456" s="29"/>
      <c r="AG1456" s="29"/>
      <c r="AH1456" s="29"/>
      <c r="AI1456" s="29"/>
    </row>
    <row r="1457" spans="31:35">
      <c r="AE1457" s="29"/>
      <c r="AF1457" s="29"/>
      <c r="AG1457" s="29"/>
      <c r="AH1457" s="29"/>
      <c r="AI1457" s="29"/>
    </row>
    <row r="1458" spans="31:35">
      <c r="AE1458" s="29"/>
      <c r="AF1458" s="29"/>
      <c r="AG1458" s="29"/>
      <c r="AH1458" s="29"/>
      <c r="AI1458" s="29"/>
    </row>
    <row r="1459" spans="31:35">
      <c r="AE1459" s="29"/>
      <c r="AF1459" s="29"/>
      <c r="AG1459" s="29"/>
      <c r="AH1459" s="29"/>
      <c r="AI1459" s="29"/>
    </row>
    <row r="1460" spans="31:35">
      <c r="AE1460" s="29"/>
      <c r="AF1460" s="29"/>
      <c r="AG1460" s="29"/>
      <c r="AH1460" s="29"/>
      <c r="AI1460" s="29"/>
    </row>
    <row r="1461" spans="31:35">
      <c r="AE1461" s="29"/>
      <c r="AF1461" s="29"/>
      <c r="AG1461" s="29"/>
      <c r="AH1461" s="29"/>
      <c r="AI1461" s="29"/>
    </row>
    <row r="1462" spans="31:35">
      <c r="AE1462" s="29"/>
      <c r="AF1462" s="29"/>
      <c r="AG1462" s="29"/>
      <c r="AH1462" s="29"/>
      <c r="AI1462" s="29"/>
    </row>
    <row r="1463" spans="31:35">
      <c r="AE1463" s="29"/>
      <c r="AF1463" s="29"/>
      <c r="AG1463" s="29"/>
      <c r="AH1463" s="29"/>
      <c r="AI1463" s="29"/>
    </row>
    <row r="1464" spans="31:35">
      <c r="AE1464" s="29"/>
      <c r="AF1464" s="29"/>
      <c r="AG1464" s="29"/>
      <c r="AH1464" s="29"/>
      <c r="AI1464" s="29"/>
    </row>
    <row r="1465" spans="31:35">
      <c r="AE1465" s="29"/>
      <c r="AF1465" s="29"/>
      <c r="AG1465" s="29"/>
      <c r="AH1465" s="29"/>
      <c r="AI1465" s="29"/>
    </row>
    <row r="1466" spans="31:35">
      <c r="AE1466" s="29"/>
      <c r="AF1466" s="29"/>
      <c r="AG1466" s="29"/>
      <c r="AH1466" s="29"/>
      <c r="AI1466" s="29"/>
    </row>
    <row r="1467" spans="31:35">
      <c r="AE1467" s="29"/>
      <c r="AF1467" s="29"/>
      <c r="AG1467" s="29"/>
      <c r="AH1467" s="29"/>
      <c r="AI1467" s="29"/>
    </row>
    <row r="1468" spans="31:35">
      <c r="AE1468" s="29"/>
      <c r="AF1468" s="29"/>
      <c r="AG1468" s="29"/>
      <c r="AH1468" s="29"/>
      <c r="AI1468" s="29"/>
    </row>
    <row r="1469" spans="31:35">
      <c r="AE1469" s="29"/>
      <c r="AF1469" s="29"/>
      <c r="AG1469" s="29"/>
      <c r="AH1469" s="29"/>
      <c r="AI1469" s="29"/>
    </row>
    <row r="1470" spans="31:35">
      <c r="AE1470" s="29"/>
      <c r="AF1470" s="29"/>
      <c r="AG1470" s="29"/>
      <c r="AH1470" s="29"/>
      <c r="AI1470" s="29"/>
    </row>
    <row r="1471" spans="31:35">
      <c r="AE1471" s="29"/>
      <c r="AF1471" s="29"/>
      <c r="AG1471" s="29"/>
      <c r="AH1471" s="29"/>
      <c r="AI1471" s="29"/>
    </row>
    <row r="1472" spans="31:35">
      <c r="AE1472" s="29"/>
      <c r="AF1472" s="29"/>
      <c r="AG1472" s="29"/>
      <c r="AH1472" s="29"/>
      <c r="AI1472" s="29"/>
    </row>
    <row r="1473" spans="31:35">
      <c r="AE1473" s="29"/>
      <c r="AF1473" s="29"/>
      <c r="AG1473" s="29"/>
      <c r="AH1473" s="29"/>
      <c r="AI1473" s="29"/>
    </row>
    <row r="1474" spans="31:35">
      <c r="AE1474" s="29"/>
      <c r="AF1474" s="29"/>
      <c r="AG1474" s="29"/>
      <c r="AH1474" s="29"/>
      <c r="AI1474" s="29"/>
    </row>
    <row r="1475" spans="31:35">
      <c r="AE1475" s="29"/>
      <c r="AF1475" s="29"/>
      <c r="AG1475" s="29"/>
      <c r="AH1475" s="29"/>
      <c r="AI1475" s="29"/>
    </row>
    <row r="1476" spans="31:35">
      <c r="AE1476" s="29"/>
      <c r="AF1476" s="29"/>
      <c r="AG1476" s="29"/>
      <c r="AH1476" s="29"/>
      <c r="AI1476" s="29"/>
    </row>
    <row r="1477" spans="31:35">
      <c r="AE1477" s="29"/>
      <c r="AF1477" s="29"/>
      <c r="AG1477" s="29"/>
      <c r="AH1477" s="29"/>
      <c r="AI1477" s="29"/>
    </row>
    <row r="1478" spans="31:35">
      <c r="AE1478" s="29"/>
      <c r="AF1478" s="29"/>
      <c r="AG1478" s="29"/>
      <c r="AH1478" s="29"/>
      <c r="AI1478" s="29"/>
    </row>
    <row r="1479" spans="31:35">
      <c r="AE1479" s="29"/>
      <c r="AF1479" s="29"/>
      <c r="AG1479" s="29"/>
      <c r="AH1479" s="29"/>
      <c r="AI1479" s="29"/>
    </row>
    <row r="1480" spans="31:35">
      <c r="AE1480" s="29"/>
      <c r="AF1480" s="29"/>
      <c r="AG1480" s="29"/>
      <c r="AH1480" s="29"/>
      <c r="AI1480" s="29"/>
    </row>
    <row r="1481" spans="31:35">
      <c r="AE1481" s="29"/>
      <c r="AF1481" s="29"/>
      <c r="AG1481" s="29"/>
      <c r="AH1481" s="29"/>
      <c r="AI1481" s="29"/>
    </row>
    <row r="1482" spans="31:35">
      <c r="AE1482" s="29"/>
      <c r="AF1482" s="29"/>
      <c r="AG1482" s="29"/>
      <c r="AH1482" s="29"/>
      <c r="AI1482" s="29"/>
    </row>
    <row r="1483" spans="31:35">
      <c r="AE1483" s="29"/>
      <c r="AF1483" s="29"/>
      <c r="AG1483" s="29"/>
      <c r="AH1483" s="29"/>
      <c r="AI1483" s="29"/>
    </row>
    <row r="1484" spans="31:35">
      <c r="AE1484" s="29"/>
      <c r="AF1484" s="29"/>
      <c r="AG1484" s="29"/>
      <c r="AH1484" s="29"/>
      <c r="AI1484" s="29"/>
    </row>
    <row r="1485" spans="31:35">
      <c r="AE1485" s="29"/>
      <c r="AF1485" s="29"/>
      <c r="AG1485" s="29"/>
      <c r="AH1485" s="29"/>
      <c r="AI1485" s="29"/>
    </row>
    <row r="1486" spans="31:35">
      <c r="AE1486" s="29"/>
      <c r="AF1486" s="29"/>
      <c r="AG1486" s="29"/>
      <c r="AH1486" s="29"/>
      <c r="AI1486" s="29"/>
    </row>
    <row r="1487" spans="31:35">
      <c r="AE1487" s="29"/>
      <c r="AF1487" s="29"/>
      <c r="AG1487" s="29"/>
      <c r="AH1487" s="29"/>
      <c r="AI1487" s="29"/>
    </row>
    <row r="1488" spans="31:35">
      <c r="AE1488" s="29"/>
      <c r="AF1488" s="29"/>
      <c r="AG1488" s="29"/>
      <c r="AH1488" s="29"/>
      <c r="AI1488" s="29"/>
    </row>
    <row r="1489" spans="31:35">
      <c r="AE1489" s="29"/>
      <c r="AF1489" s="29"/>
      <c r="AG1489" s="29"/>
      <c r="AH1489" s="29"/>
      <c r="AI1489" s="29"/>
    </row>
    <row r="1490" spans="31:35">
      <c r="AE1490" s="29"/>
      <c r="AF1490" s="29"/>
      <c r="AG1490" s="29"/>
      <c r="AH1490" s="29"/>
      <c r="AI1490" s="29"/>
    </row>
    <row r="1491" spans="31:35">
      <c r="AE1491" s="29"/>
      <c r="AF1491" s="29"/>
      <c r="AG1491" s="29"/>
      <c r="AH1491" s="29"/>
      <c r="AI1491" s="29"/>
    </row>
    <row r="1492" spans="31:35">
      <c r="AE1492" s="29"/>
      <c r="AF1492" s="29"/>
      <c r="AG1492" s="29"/>
      <c r="AH1492" s="29"/>
      <c r="AI1492" s="29"/>
    </row>
    <row r="1493" spans="31:35">
      <c r="AE1493" s="29"/>
      <c r="AF1493" s="29"/>
      <c r="AG1493" s="29"/>
      <c r="AH1493" s="29"/>
      <c r="AI1493" s="29"/>
    </row>
    <row r="1494" spans="31:35">
      <c r="AE1494" s="29"/>
      <c r="AF1494" s="29"/>
      <c r="AG1494" s="29"/>
      <c r="AH1494" s="29"/>
      <c r="AI1494" s="29"/>
    </row>
    <row r="1495" spans="31:35">
      <c r="AE1495" s="29"/>
      <c r="AF1495" s="29"/>
      <c r="AG1495" s="29"/>
      <c r="AH1495" s="29"/>
      <c r="AI1495" s="29"/>
    </row>
    <row r="1496" spans="31:35">
      <c r="AE1496" s="29"/>
      <c r="AF1496" s="29"/>
      <c r="AG1496" s="29"/>
      <c r="AH1496" s="29"/>
      <c r="AI1496" s="29"/>
    </row>
    <row r="1497" spans="31:35">
      <c r="AE1497" s="29"/>
      <c r="AF1497" s="29"/>
      <c r="AG1497" s="29"/>
      <c r="AH1497" s="29"/>
      <c r="AI1497" s="29"/>
    </row>
    <row r="1498" spans="31:35">
      <c r="AE1498" s="29"/>
      <c r="AF1498" s="29"/>
      <c r="AG1498" s="29"/>
      <c r="AH1498" s="29"/>
      <c r="AI1498" s="29"/>
    </row>
    <row r="1499" spans="31:35">
      <c r="AE1499" s="29"/>
      <c r="AF1499" s="29"/>
      <c r="AG1499" s="29"/>
      <c r="AH1499" s="29"/>
      <c r="AI1499" s="29"/>
    </row>
    <row r="1500" spans="31:35">
      <c r="AE1500" s="29"/>
      <c r="AF1500" s="29"/>
      <c r="AG1500" s="29"/>
      <c r="AH1500" s="29"/>
      <c r="AI1500" s="29"/>
    </row>
    <row r="1501" spans="31:35">
      <c r="AE1501" s="29"/>
      <c r="AF1501" s="29"/>
      <c r="AG1501" s="29"/>
      <c r="AH1501" s="29"/>
      <c r="AI1501" s="29"/>
    </row>
    <row r="1502" spans="31:35">
      <c r="AE1502" s="29"/>
      <c r="AF1502" s="29"/>
      <c r="AG1502" s="29"/>
      <c r="AH1502" s="29"/>
      <c r="AI1502" s="29"/>
    </row>
    <row r="1503" spans="31:35">
      <c r="AE1503" s="29"/>
      <c r="AF1503" s="29"/>
      <c r="AG1503" s="29"/>
      <c r="AH1503" s="29"/>
      <c r="AI1503" s="29"/>
    </row>
    <row r="1504" spans="31:35">
      <c r="AE1504" s="29"/>
      <c r="AF1504" s="29"/>
      <c r="AG1504" s="29"/>
      <c r="AH1504" s="29"/>
      <c r="AI1504" s="29"/>
    </row>
    <row r="1505" spans="31:35">
      <c r="AE1505" s="29"/>
      <c r="AF1505" s="29"/>
      <c r="AG1505" s="29"/>
      <c r="AH1505" s="29"/>
      <c r="AI1505" s="29"/>
    </row>
    <row r="1506" spans="31:35">
      <c r="AE1506" s="29"/>
      <c r="AF1506" s="29"/>
      <c r="AG1506" s="29"/>
      <c r="AH1506" s="29"/>
      <c r="AI1506" s="29"/>
    </row>
    <row r="1507" spans="31:35">
      <c r="AE1507" s="29"/>
      <c r="AF1507" s="29"/>
      <c r="AG1507" s="29"/>
      <c r="AH1507" s="29"/>
      <c r="AI1507" s="29"/>
    </row>
    <row r="1508" spans="31:35">
      <c r="AE1508" s="29"/>
      <c r="AF1508" s="29"/>
      <c r="AG1508" s="29"/>
      <c r="AH1508" s="29"/>
      <c r="AI1508" s="29"/>
    </row>
    <row r="1509" spans="31:35">
      <c r="AE1509" s="29"/>
      <c r="AF1509" s="29"/>
      <c r="AG1509" s="29"/>
      <c r="AH1509" s="29"/>
      <c r="AI1509" s="29"/>
    </row>
    <row r="1510" spans="31:35">
      <c r="AE1510" s="29"/>
      <c r="AF1510" s="29"/>
      <c r="AG1510" s="29"/>
      <c r="AH1510" s="29"/>
      <c r="AI1510" s="29"/>
    </row>
    <row r="1511" spans="31:35">
      <c r="AE1511" s="29"/>
      <c r="AF1511" s="29"/>
      <c r="AG1511" s="29"/>
      <c r="AH1511" s="29"/>
      <c r="AI1511" s="29"/>
    </row>
    <row r="1512" spans="31:35">
      <c r="AE1512" s="29"/>
      <c r="AF1512" s="29"/>
      <c r="AG1512" s="29"/>
      <c r="AH1512" s="29"/>
      <c r="AI1512" s="29"/>
    </row>
    <row r="1513" spans="31:35">
      <c r="AE1513" s="29"/>
      <c r="AF1513" s="29"/>
      <c r="AG1513" s="29"/>
      <c r="AH1513" s="29"/>
      <c r="AI1513" s="29"/>
    </row>
    <row r="1514" spans="31:35">
      <c r="AE1514" s="29"/>
      <c r="AF1514" s="29"/>
      <c r="AG1514" s="29"/>
      <c r="AH1514" s="29"/>
      <c r="AI1514" s="29"/>
    </row>
    <row r="1515" spans="31:35">
      <c r="AE1515" s="29"/>
      <c r="AF1515" s="29"/>
      <c r="AG1515" s="29"/>
      <c r="AH1515" s="29"/>
      <c r="AI1515" s="29"/>
    </row>
    <row r="1516" spans="31:35">
      <c r="AE1516" s="29"/>
      <c r="AF1516" s="29"/>
      <c r="AG1516" s="29"/>
      <c r="AH1516" s="29"/>
      <c r="AI1516" s="29"/>
    </row>
    <row r="1517" spans="31:35">
      <c r="AE1517" s="29"/>
      <c r="AF1517" s="29"/>
      <c r="AG1517" s="29"/>
      <c r="AH1517" s="29"/>
      <c r="AI1517" s="29"/>
    </row>
    <row r="1518" spans="31:35">
      <c r="AE1518" s="29"/>
      <c r="AF1518" s="29"/>
      <c r="AG1518" s="29"/>
      <c r="AH1518" s="29"/>
      <c r="AI1518" s="29"/>
    </row>
    <row r="1519" spans="31:35">
      <c r="AE1519" s="29"/>
      <c r="AF1519" s="29"/>
      <c r="AG1519" s="29"/>
      <c r="AH1519" s="29"/>
      <c r="AI1519" s="29"/>
    </row>
    <row r="1520" spans="31:35">
      <c r="AE1520" s="29"/>
      <c r="AF1520" s="29"/>
      <c r="AG1520" s="29"/>
      <c r="AH1520" s="29"/>
      <c r="AI1520" s="29"/>
    </row>
    <row r="1521" spans="31:35">
      <c r="AE1521" s="29"/>
      <c r="AF1521" s="29"/>
      <c r="AG1521" s="29"/>
      <c r="AH1521" s="29"/>
      <c r="AI1521" s="29"/>
    </row>
    <row r="1522" spans="31:35">
      <c r="AE1522" s="29"/>
      <c r="AF1522" s="29"/>
      <c r="AG1522" s="29"/>
      <c r="AH1522" s="29"/>
      <c r="AI1522" s="29"/>
    </row>
    <row r="1523" spans="31:35">
      <c r="AE1523" s="29"/>
      <c r="AF1523" s="29"/>
      <c r="AG1523" s="29"/>
      <c r="AH1523" s="29"/>
      <c r="AI1523" s="29"/>
    </row>
    <row r="1524" spans="31:35">
      <c r="AE1524" s="29"/>
      <c r="AF1524" s="29"/>
      <c r="AG1524" s="29"/>
      <c r="AH1524" s="29"/>
      <c r="AI1524" s="29"/>
    </row>
    <row r="1525" spans="31:35">
      <c r="AE1525" s="29"/>
      <c r="AF1525" s="29"/>
      <c r="AG1525" s="29"/>
      <c r="AH1525" s="29"/>
      <c r="AI1525" s="29"/>
    </row>
    <row r="1526" spans="31:35">
      <c r="AE1526" s="29"/>
      <c r="AF1526" s="29"/>
      <c r="AG1526" s="29"/>
      <c r="AH1526" s="29"/>
      <c r="AI1526" s="29"/>
    </row>
    <row r="1527" spans="31:35">
      <c r="AE1527" s="29"/>
      <c r="AF1527" s="29"/>
      <c r="AG1527" s="29"/>
      <c r="AH1527" s="29"/>
      <c r="AI1527" s="29"/>
    </row>
    <row r="1528" spans="31:35">
      <c r="AE1528" s="29"/>
      <c r="AF1528" s="29"/>
      <c r="AG1528" s="29"/>
      <c r="AH1528" s="29"/>
      <c r="AI1528" s="29"/>
    </row>
    <row r="1529" spans="31:35">
      <c r="AE1529" s="29"/>
      <c r="AF1529" s="29"/>
      <c r="AG1529" s="29"/>
      <c r="AH1529" s="29"/>
      <c r="AI1529" s="29"/>
    </row>
    <row r="1530" spans="31:35">
      <c r="AE1530" s="29"/>
      <c r="AF1530" s="29"/>
      <c r="AG1530" s="29"/>
      <c r="AH1530" s="29"/>
      <c r="AI1530" s="29"/>
    </row>
    <row r="1531" spans="31:35">
      <c r="AE1531" s="29"/>
      <c r="AF1531" s="29"/>
      <c r="AG1531" s="29"/>
      <c r="AH1531" s="29"/>
      <c r="AI1531" s="29"/>
    </row>
    <row r="1532" spans="31:35">
      <c r="AE1532" s="29"/>
      <c r="AF1532" s="29"/>
      <c r="AG1532" s="29"/>
      <c r="AH1532" s="29"/>
      <c r="AI1532" s="29"/>
    </row>
    <row r="1533" spans="31:35">
      <c r="AE1533" s="29"/>
      <c r="AF1533" s="29"/>
      <c r="AG1533" s="29"/>
      <c r="AH1533" s="29"/>
      <c r="AI1533" s="29"/>
    </row>
    <row r="1534" spans="31:35">
      <c r="AE1534" s="29"/>
      <c r="AF1534" s="29"/>
      <c r="AG1534" s="29"/>
      <c r="AH1534" s="29"/>
      <c r="AI1534" s="29"/>
    </row>
    <row r="1535" spans="31:35">
      <c r="AE1535" s="29"/>
      <c r="AF1535" s="29"/>
      <c r="AG1535" s="29"/>
      <c r="AH1535" s="29"/>
      <c r="AI1535" s="29"/>
    </row>
    <row r="1536" spans="31:35">
      <c r="AE1536" s="29"/>
      <c r="AF1536" s="29"/>
      <c r="AG1536" s="29"/>
      <c r="AH1536" s="29"/>
      <c r="AI1536" s="29"/>
    </row>
    <row r="1537" spans="31:35">
      <c r="AE1537" s="29"/>
      <c r="AF1537" s="29"/>
      <c r="AG1537" s="29"/>
      <c r="AH1537" s="29"/>
      <c r="AI1537" s="29"/>
    </row>
    <row r="1538" spans="31:35">
      <c r="AE1538" s="29"/>
      <c r="AF1538" s="29"/>
      <c r="AG1538" s="29"/>
      <c r="AH1538" s="29"/>
      <c r="AI1538" s="29"/>
    </row>
    <row r="1539" spans="31:35">
      <c r="AE1539" s="29"/>
      <c r="AF1539" s="29"/>
      <c r="AG1539" s="29"/>
      <c r="AH1539" s="29"/>
      <c r="AI1539" s="29"/>
    </row>
    <row r="1540" spans="31:35">
      <c r="AE1540" s="29"/>
      <c r="AF1540" s="29"/>
      <c r="AG1540" s="29"/>
      <c r="AH1540" s="29"/>
      <c r="AI1540" s="29"/>
    </row>
    <row r="1541" spans="31:35">
      <c r="AE1541" s="29"/>
      <c r="AF1541" s="29"/>
      <c r="AG1541" s="29"/>
      <c r="AH1541" s="29"/>
      <c r="AI1541" s="29"/>
    </row>
    <row r="1542" spans="31:35">
      <c r="AE1542" s="29"/>
      <c r="AF1542" s="29"/>
      <c r="AG1542" s="29"/>
      <c r="AH1542" s="29"/>
      <c r="AI1542" s="29"/>
    </row>
    <row r="1543" spans="31:35">
      <c r="AE1543" s="29"/>
      <c r="AF1543" s="29"/>
      <c r="AG1543" s="29"/>
      <c r="AH1543" s="29"/>
      <c r="AI1543" s="29"/>
    </row>
    <row r="1544" spans="31:35">
      <c r="AE1544" s="29"/>
      <c r="AF1544" s="29"/>
      <c r="AG1544" s="29"/>
      <c r="AH1544" s="29"/>
      <c r="AI1544" s="29"/>
    </row>
    <row r="1545" spans="31:35">
      <c r="AE1545" s="29"/>
      <c r="AF1545" s="29"/>
      <c r="AG1545" s="29"/>
      <c r="AH1545" s="29"/>
      <c r="AI1545" s="29"/>
    </row>
    <row r="1546" spans="31:35">
      <c r="AE1546" s="29"/>
      <c r="AF1546" s="29"/>
      <c r="AG1546" s="29"/>
      <c r="AH1546" s="29"/>
      <c r="AI1546" s="29"/>
    </row>
    <row r="1547" spans="31:35">
      <c r="AE1547" s="29"/>
      <c r="AF1547" s="29"/>
      <c r="AG1547" s="29"/>
      <c r="AH1547" s="29"/>
      <c r="AI1547" s="29"/>
    </row>
    <row r="1548" spans="31:35">
      <c r="AE1548" s="29"/>
      <c r="AF1548" s="29"/>
      <c r="AG1548" s="29"/>
      <c r="AH1548" s="29"/>
      <c r="AI1548" s="29"/>
    </row>
    <row r="1549" spans="31:35">
      <c r="AE1549" s="29"/>
      <c r="AF1549" s="29"/>
      <c r="AG1549" s="29"/>
      <c r="AH1549" s="29"/>
      <c r="AI1549" s="29"/>
    </row>
    <row r="1550" spans="31:35">
      <c r="AE1550" s="29"/>
      <c r="AF1550" s="29"/>
      <c r="AG1550" s="29"/>
      <c r="AH1550" s="29"/>
      <c r="AI1550" s="29"/>
    </row>
    <row r="1551" spans="31:35">
      <c r="AE1551" s="29"/>
      <c r="AF1551" s="29"/>
      <c r="AG1551" s="29"/>
      <c r="AH1551" s="29"/>
      <c r="AI1551" s="29"/>
    </row>
    <row r="1552" spans="31:35">
      <c r="AE1552" s="29"/>
      <c r="AF1552" s="29"/>
      <c r="AG1552" s="29"/>
      <c r="AH1552" s="29"/>
      <c r="AI1552" s="29"/>
    </row>
    <row r="1553" spans="31:35">
      <c r="AE1553" s="29"/>
      <c r="AF1553" s="29"/>
      <c r="AG1553" s="29"/>
      <c r="AH1553" s="29"/>
      <c r="AI1553" s="29"/>
    </row>
    <row r="1554" spans="31:35">
      <c r="AE1554" s="29"/>
      <c r="AF1554" s="29"/>
      <c r="AG1554" s="29"/>
      <c r="AH1554" s="29"/>
      <c r="AI1554" s="29"/>
    </row>
    <row r="1555" spans="31:35">
      <c r="AE1555" s="29"/>
      <c r="AF1555" s="29"/>
      <c r="AG1555" s="29"/>
      <c r="AH1555" s="29"/>
      <c r="AI1555" s="29"/>
    </row>
    <row r="1556" spans="31:35">
      <c r="AE1556" s="29"/>
      <c r="AF1556" s="29"/>
      <c r="AG1556" s="29"/>
      <c r="AH1556" s="29"/>
      <c r="AI1556" s="29"/>
    </row>
    <row r="1557" spans="31:35">
      <c r="AE1557" s="29"/>
      <c r="AF1557" s="29"/>
      <c r="AG1557" s="29"/>
      <c r="AH1557" s="29"/>
      <c r="AI1557" s="29"/>
    </row>
    <row r="1558" spans="31:35">
      <c r="AE1558" s="29"/>
      <c r="AF1558" s="29"/>
      <c r="AG1558" s="29"/>
      <c r="AH1558" s="29"/>
      <c r="AI1558" s="29"/>
    </row>
    <row r="1559" spans="31:35">
      <c r="AE1559" s="29"/>
      <c r="AF1559" s="29"/>
      <c r="AG1559" s="29"/>
      <c r="AH1559" s="29"/>
      <c r="AI1559" s="29"/>
    </row>
    <row r="1560" spans="31:35">
      <c r="AE1560" s="29"/>
      <c r="AF1560" s="29"/>
      <c r="AG1560" s="29"/>
      <c r="AH1560" s="29"/>
      <c r="AI1560" s="29"/>
    </row>
    <row r="1561" spans="31:35">
      <c r="AE1561" s="29"/>
      <c r="AF1561" s="29"/>
      <c r="AG1561" s="29"/>
      <c r="AH1561" s="29"/>
      <c r="AI1561" s="29"/>
    </row>
    <row r="1562" spans="31:35">
      <c r="AE1562" s="29"/>
      <c r="AF1562" s="29"/>
      <c r="AG1562" s="29"/>
      <c r="AH1562" s="29"/>
      <c r="AI1562" s="29"/>
    </row>
    <row r="1563" spans="31:35">
      <c r="AE1563" s="29"/>
      <c r="AF1563" s="29"/>
      <c r="AG1563" s="29"/>
      <c r="AH1563" s="29"/>
      <c r="AI1563" s="29"/>
    </row>
    <row r="1564" spans="31:35">
      <c r="AE1564" s="29"/>
      <c r="AF1564" s="29"/>
      <c r="AG1564" s="29"/>
      <c r="AH1564" s="29"/>
      <c r="AI1564" s="29"/>
    </row>
    <row r="1565" spans="31:35">
      <c r="AE1565" s="29"/>
      <c r="AF1565" s="29"/>
      <c r="AG1565" s="29"/>
      <c r="AH1565" s="29"/>
      <c r="AI1565" s="29"/>
    </row>
    <row r="1566" spans="31:35">
      <c r="AE1566" s="29"/>
      <c r="AF1566" s="29"/>
      <c r="AG1566" s="29"/>
      <c r="AH1566" s="29"/>
      <c r="AI1566" s="29"/>
    </row>
    <row r="1567" spans="31:35">
      <c r="AE1567" s="29"/>
      <c r="AF1567" s="29"/>
      <c r="AG1567" s="29"/>
      <c r="AH1567" s="29"/>
      <c r="AI1567" s="29"/>
    </row>
    <row r="1568" spans="31:35">
      <c r="AE1568" s="29"/>
      <c r="AF1568" s="29"/>
      <c r="AG1568" s="29"/>
      <c r="AH1568" s="29"/>
      <c r="AI1568" s="29"/>
    </row>
    <row r="1569" spans="31:35">
      <c r="AE1569" s="29"/>
      <c r="AF1569" s="29"/>
      <c r="AG1569" s="29"/>
      <c r="AH1569" s="29"/>
      <c r="AI1569" s="29"/>
    </row>
    <row r="1570" spans="31:35">
      <c r="AE1570" s="29"/>
      <c r="AF1570" s="29"/>
      <c r="AG1570" s="29"/>
      <c r="AH1570" s="29"/>
      <c r="AI1570" s="29"/>
    </row>
    <row r="1571" spans="31:35">
      <c r="AE1571" s="29"/>
      <c r="AF1571" s="29"/>
      <c r="AG1571" s="29"/>
      <c r="AH1571" s="29"/>
      <c r="AI1571" s="29"/>
    </row>
    <row r="1572" spans="31:35">
      <c r="AE1572" s="29"/>
      <c r="AF1572" s="29"/>
      <c r="AG1572" s="29"/>
      <c r="AH1572" s="29"/>
      <c r="AI1572" s="29"/>
    </row>
    <row r="1573" spans="31:35">
      <c r="AE1573" s="29"/>
      <c r="AF1573" s="29"/>
      <c r="AG1573" s="29"/>
      <c r="AH1573" s="29"/>
      <c r="AI1573" s="29"/>
    </row>
    <row r="1574" spans="31:35">
      <c r="AE1574" s="29"/>
      <c r="AF1574" s="29"/>
      <c r="AG1574" s="29"/>
      <c r="AH1574" s="29"/>
      <c r="AI1574" s="29"/>
    </row>
    <row r="1575" spans="31:35">
      <c r="AE1575" s="29"/>
      <c r="AF1575" s="29"/>
      <c r="AG1575" s="29"/>
      <c r="AH1575" s="29"/>
      <c r="AI1575" s="29"/>
    </row>
    <row r="1576" spans="31:35">
      <c r="AE1576" s="29"/>
      <c r="AF1576" s="29"/>
      <c r="AG1576" s="29"/>
      <c r="AH1576" s="29"/>
      <c r="AI1576" s="29"/>
    </row>
    <row r="1577" spans="31:35">
      <c r="AE1577" s="29"/>
      <c r="AF1577" s="29"/>
      <c r="AG1577" s="29"/>
      <c r="AH1577" s="29"/>
      <c r="AI1577" s="29"/>
    </row>
    <row r="1578" spans="31:35">
      <c r="AE1578" s="29"/>
      <c r="AF1578" s="29"/>
      <c r="AG1578" s="29"/>
      <c r="AH1578" s="29"/>
      <c r="AI1578" s="29"/>
    </row>
    <row r="1579" spans="31:35">
      <c r="AE1579" s="29"/>
      <c r="AF1579" s="29"/>
      <c r="AG1579" s="29"/>
      <c r="AH1579" s="29"/>
      <c r="AI1579" s="29"/>
    </row>
    <row r="1580" spans="31:35">
      <c r="AE1580" s="29"/>
      <c r="AF1580" s="29"/>
      <c r="AG1580" s="29"/>
      <c r="AH1580" s="29"/>
      <c r="AI1580" s="29"/>
    </row>
    <row r="1581" spans="31:35">
      <c r="AE1581" s="29"/>
      <c r="AF1581" s="29"/>
      <c r="AG1581" s="29"/>
      <c r="AH1581" s="29"/>
      <c r="AI1581" s="29"/>
    </row>
    <row r="1582" spans="31:35">
      <c r="AE1582" s="29"/>
      <c r="AF1582" s="29"/>
      <c r="AG1582" s="29"/>
      <c r="AH1582" s="29"/>
      <c r="AI1582" s="29"/>
    </row>
    <row r="1583" spans="31:35">
      <c r="AE1583" s="29"/>
      <c r="AF1583" s="29"/>
      <c r="AG1583" s="29"/>
      <c r="AH1583" s="29"/>
      <c r="AI1583" s="29"/>
    </row>
    <row r="1584" spans="31:35">
      <c r="AE1584" s="29"/>
      <c r="AF1584" s="29"/>
      <c r="AG1584" s="29"/>
      <c r="AH1584" s="29"/>
      <c r="AI1584" s="29"/>
    </row>
    <row r="1585" spans="31:35">
      <c r="AE1585" s="29"/>
      <c r="AF1585" s="29"/>
      <c r="AG1585" s="29"/>
      <c r="AH1585" s="29"/>
      <c r="AI1585" s="29"/>
    </row>
    <row r="1586" spans="31:35">
      <c r="AE1586" s="29"/>
      <c r="AF1586" s="29"/>
      <c r="AG1586" s="29"/>
      <c r="AH1586" s="29"/>
      <c r="AI1586" s="29"/>
    </row>
    <row r="1587" spans="31:35">
      <c r="AE1587" s="29"/>
      <c r="AF1587" s="29"/>
      <c r="AG1587" s="29"/>
      <c r="AH1587" s="29"/>
      <c r="AI1587" s="29"/>
    </row>
    <row r="1588" spans="31:35">
      <c r="AE1588" s="29"/>
      <c r="AF1588" s="29"/>
      <c r="AG1588" s="29"/>
      <c r="AH1588" s="29"/>
      <c r="AI1588" s="29"/>
    </row>
    <row r="1589" spans="31:35">
      <c r="AE1589" s="29"/>
      <c r="AF1589" s="29"/>
      <c r="AG1589" s="29"/>
      <c r="AH1589" s="29"/>
      <c r="AI1589" s="29"/>
    </row>
    <row r="1590" spans="31:35">
      <c r="AE1590" s="29"/>
      <c r="AF1590" s="29"/>
      <c r="AG1590" s="29"/>
      <c r="AH1590" s="29"/>
      <c r="AI1590" s="29"/>
    </row>
    <row r="1591" spans="31:35">
      <c r="AE1591" s="29"/>
      <c r="AF1591" s="29"/>
      <c r="AG1591" s="29"/>
      <c r="AH1591" s="29"/>
      <c r="AI1591" s="29"/>
    </row>
    <row r="1592" spans="31:35">
      <c r="AE1592" s="29"/>
      <c r="AF1592" s="29"/>
      <c r="AG1592" s="29"/>
      <c r="AH1592" s="29"/>
      <c r="AI1592" s="29"/>
    </row>
    <row r="1593" spans="31:35">
      <c r="AE1593" s="29"/>
      <c r="AF1593" s="29"/>
      <c r="AG1593" s="29"/>
      <c r="AH1593" s="29"/>
      <c r="AI1593" s="29"/>
    </row>
    <row r="1594" spans="31:35">
      <c r="AE1594" s="29"/>
      <c r="AF1594" s="29"/>
      <c r="AG1594" s="29"/>
      <c r="AH1594" s="29"/>
      <c r="AI1594" s="29"/>
    </row>
    <row r="1595" spans="31:35">
      <c r="AE1595" s="29"/>
      <c r="AF1595" s="29"/>
      <c r="AG1595" s="29"/>
      <c r="AH1595" s="29"/>
      <c r="AI1595" s="29"/>
    </row>
    <row r="1596" spans="31:35">
      <c r="AE1596" s="29"/>
      <c r="AF1596" s="29"/>
      <c r="AG1596" s="29"/>
      <c r="AH1596" s="29"/>
      <c r="AI1596" s="29"/>
    </row>
    <row r="1597" spans="31:35">
      <c r="AE1597" s="29"/>
      <c r="AF1597" s="29"/>
      <c r="AG1597" s="29"/>
      <c r="AH1597" s="29"/>
      <c r="AI1597" s="29"/>
    </row>
    <row r="1598" spans="31:35">
      <c r="AE1598" s="29"/>
      <c r="AF1598" s="29"/>
      <c r="AG1598" s="29"/>
      <c r="AH1598" s="29"/>
      <c r="AI1598" s="29"/>
    </row>
    <row r="1599" spans="31:35">
      <c r="AE1599" s="29"/>
      <c r="AF1599" s="29"/>
      <c r="AG1599" s="29"/>
      <c r="AH1599" s="29"/>
      <c r="AI1599" s="29"/>
    </row>
    <row r="1600" spans="31:35">
      <c r="AE1600" s="29"/>
      <c r="AF1600" s="29"/>
      <c r="AG1600" s="29"/>
      <c r="AH1600" s="29"/>
      <c r="AI1600" s="29"/>
    </row>
    <row r="1601" spans="31:35">
      <c r="AE1601" s="29"/>
      <c r="AF1601" s="29"/>
      <c r="AG1601" s="29"/>
      <c r="AH1601" s="29"/>
      <c r="AI1601" s="29"/>
    </row>
    <row r="1602" spans="31:35">
      <c r="AE1602" s="29"/>
      <c r="AF1602" s="29"/>
      <c r="AG1602" s="29"/>
      <c r="AH1602" s="29"/>
      <c r="AI1602" s="29"/>
    </row>
    <row r="1603" spans="31:35">
      <c r="AE1603" s="29"/>
      <c r="AF1603" s="29"/>
      <c r="AG1603" s="29"/>
      <c r="AH1603" s="29"/>
      <c r="AI1603" s="29"/>
    </row>
    <row r="1604" spans="31:35">
      <c r="AE1604" s="29"/>
      <c r="AF1604" s="29"/>
      <c r="AG1604" s="29"/>
      <c r="AH1604" s="29"/>
      <c r="AI1604" s="29"/>
    </row>
    <row r="1605" spans="31:35">
      <c r="AE1605" s="29"/>
      <c r="AF1605" s="29"/>
      <c r="AG1605" s="29"/>
      <c r="AH1605" s="29"/>
      <c r="AI1605" s="29"/>
    </row>
    <row r="1606" spans="31:35">
      <c r="AE1606" s="29"/>
      <c r="AF1606" s="29"/>
      <c r="AG1606" s="29"/>
      <c r="AH1606" s="29"/>
      <c r="AI1606" s="29"/>
    </row>
    <row r="1607" spans="31:35">
      <c r="AE1607" s="29"/>
      <c r="AF1607" s="29"/>
      <c r="AG1607" s="29"/>
      <c r="AH1607" s="29"/>
      <c r="AI1607" s="29"/>
    </row>
    <row r="1608" spans="31:35">
      <c r="AE1608" s="29"/>
      <c r="AF1608" s="29"/>
      <c r="AG1608" s="29"/>
      <c r="AH1608" s="29"/>
      <c r="AI1608" s="29"/>
    </row>
    <row r="1609" spans="31:35">
      <c r="AE1609" s="29"/>
      <c r="AF1609" s="29"/>
      <c r="AG1609" s="29"/>
      <c r="AH1609" s="29"/>
      <c r="AI1609" s="29"/>
    </row>
    <row r="1610" spans="31:35">
      <c r="AE1610" s="29"/>
      <c r="AF1610" s="29"/>
      <c r="AG1610" s="29"/>
      <c r="AH1610" s="29"/>
      <c r="AI1610" s="29"/>
    </row>
    <row r="1611" spans="31:35">
      <c r="AE1611" s="29"/>
      <c r="AF1611" s="29"/>
      <c r="AG1611" s="29"/>
      <c r="AH1611" s="29"/>
      <c r="AI1611" s="29"/>
    </row>
    <row r="1612" spans="31:35">
      <c r="AE1612" s="29"/>
      <c r="AF1612" s="29"/>
      <c r="AG1612" s="29"/>
      <c r="AH1612" s="29"/>
      <c r="AI1612" s="29"/>
    </row>
    <row r="1613" spans="31:35">
      <c r="AE1613" s="29"/>
      <c r="AF1613" s="29"/>
      <c r="AG1613" s="29"/>
      <c r="AH1613" s="29"/>
      <c r="AI1613" s="29"/>
    </row>
    <row r="1614" spans="31:35">
      <c r="AE1614" s="29"/>
      <c r="AF1614" s="29"/>
      <c r="AG1614" s="29"/>
      <c r="AH1614" s="29"/>
      <c r="AI1614" s="29"/>
    </row>
    <row r="1615" spans="31:35">
      <c r="AE1615" s="29"/>
      <c r="AF1615" s="29"/>
      <c r="AG1615" s="29"/>
      <c r="AH1615" s="29"/>
      <c r="AI1615" s="29"/>
    </row>
    <row r="1616" spans="31:35">
      <c r="AE1616" s="29"/>
      <c r="AF1616" s="29"/>
      <c r="AG1616" s="29"/>
      <c r="AH1616" s="29"/>
      <c r="AI1616" s="29"/>
    </row>
    <row r="1617" spans="31:35">
      <c r="AE1617" s="29"/>
      <c r="AF1617" s="29"/>
      <c r="AG1617" s="29"/>
      <c r="AH1617" s="29"/>
      <c r="AI1617" s="29"/>
    </row>
    <row r="1618" spans="31:35">
      <c r="AE1618" s="29"/>
      <c r="AF1618" s="29"/>
      <c r="AG1618" s="29"/>
      <c r="AH1618" s="29"/>
      <c r="AI1618" s="29"/>
    </row>
    <row r="1619" spans="31:35">
      <c r="AE1619" s="29"/>
      <c r="AF1619" s="29"/>
      <c r="AG1619" s="29"/>
      <c r="AH1619" s="29"/>
      <c r="AI1619" s="29"/>
    </row>
    <row r="1620" spans="31:35">
      <c r="AE1620" s="29"/>
      <c r="AF1620" s="29"/>
      <c r="AG1620" s="29"/>
      <c r="AH1620" s="29"/>
      <c r="AI1620" s="29"/>
    </row>
    <row r="1621" spans="31:35">
      <c r="AE1621" s="29"/>
      <c r="AF1621" s="29"/>
      <c r="AG1621" s="29"/>
      <c r="AH1621" s="29"/>
      <c r="AI1621" s="29"/>
    </row>
    <row r="1622" spans="31:35">
      <c r="AE1622" s="29"/>
      <c r="AF1622" s="29"/>
      <c r="AG1622" s="29"/>
      <c r="AH1622" s="29"/>
      <c r="AI1622" s="29"/>
    </row>
    <row r="1623" spans="31:35">
      <c r="AE1623" s="29"/>
      <c r="AF1623" s="29"/>
      <c r="AG1623" s="29"/>
      <c r="AH1623" s="29"/>
      <c r="AI1623" s="29"/>
    </row>
    <row r="1624" spans="31:35">
      <c r="AE1624" s="29"/>
      <c r="AF1624" s="29"/>
      <c r="AG1624" s="29"/>
      <c r="AH1624" s="29"/>
      <c r="AI1624" s="29"/>
    </row>
    <row r="1625" spans="31:35">
      <c r="AE1625" s="29"/>
      <c r="AF1625" s="29"/>
      <c r="AG1625" s="29"/>
      <c r="AH1625" s="29"/>
      <c r="AI1625" s="29"/>
    </row>
    <row r="1626" spans="31:35">
      <c r="AE1626" s="29"/>
      <c r="AF1626" s="29"/>
      <c r="AG1626" s="29"/>
      <c r="AH1626" s="29"/>
      <c r="AI1626" s="29"/>
    </row>
    <row r="1627" spans="31:35">
      <c r="AE1627" s="29"/>
      <c r="AF1627" s="29"/>
      <c r="AG1627" s="29"/>
      <c r="AH1627" s="29"/>
      <c r="AI1627" s="29"/>
    </row>
    <row r="1628" spans="31:35">
      <c r="AE1628" s="29"/>
      <c r="AF1628" s="29"/>
      <c r="AG1628" s="29"/>
      <c r="AH1628" s="29"/>
      <c r="AI1628" s="29"/>
    </row>
    <row r="1629" spans="31:35">
      <c r="AE1629" s="29"/>
      <c r="AF1629" s="29"/>
      <c r="AG1629" s="29"/>
      <c r="AH1629" s="29"/>
      <c r="AI1629" s="29"/>
    </row>
    <row r="1630" spans="31:35">
      <c r="AE1630" s="29"/>
      <c r="AF1630" s="29"/>
      <c r="AG1630" s="29"/>
      <c r="AH1630" s="29"/>
      <c r="AI1630" s="29"/>
    </row>
    <row r="1631" spans="31:35">
      <c r="AE1631" s="29"/>
      <c r="AF1631" s="29"/>
      <c r="AG1631" s="29"/>
      <c r="AH1631" s="29"/>
      <c r="AI1631" s="29"/>
    </row>
    <row r="1632" spans="31:35">
      <c r="AE1632" s="29"/>
      <c r="AF1632" s="29"/>
      <c r="AG1632" s="29"/>
      <c r="AH1632" s="29"/>
      <c r="AI1632" s="29"/>
    </row>
    <row r="1633" spans="31:35">
      <c r="AE1633" s="29"/>
      <c r="AF1633" s="29"/>
      <c r="AG1633" s="29"/>
      <c r="AH1633" s="29"/>
      <c r="AI1633" s="29"/>
    </row>
    <row r="1634" spans="31:35">
      <c r="AE1634" s="29"/>
      <c r="AF1634" s="29"/>
      <c r="AG1634" s="29"/>
      <c r="AH1634" s="29"/>
      <c r="AI1634" s="29"/>
    </row>
    <row r="1635" spans="31:35">
      <c r="AE1635" s="29"/>
      <c r="AF1635" s="29"/>
      <c r="AG1635" s="29"/>
      <c r="AH1635" s="29"/>
      <c r="AI1635" s="29"/>
    </row>
    <row r="1636" spans="31:35">
      <c r="AE1636" s="29"/>
      <c r="AF1636" s="29"/>
      <c r="AG1636" s="29"/>
      <c r="AH1636" s="29"/>
      <c r="AI1636" s="29"/>
    </row>
    <row r="1637" spans="31:35">
      <c r="AE1637" s="29"/>
      <c r="AF1637" s="29"/>
      <c r="AG1637" s="29"/>
      <c r="AH1637" s="29"/>
      <c r="AI1637" s="29"/>
    </row>
    <row r="1638" spans="31:35">
      <c r="AE1638" s="29"/>
      <c r="AF1638" s="29"/>
      <c r="AG1638" s="29"/>
      <c r="AH1638" s="29"/>
      <c r="AI1638" s="29"/>
    </row>
    <row r="1639" spans="31:35">
      <c r="AE1639" s="29"/>
      <c r="AF1639" s="29"/>
      <c r="AG1639" s="29"/>
      <c r="AH1639" s="29"/>
      <c r="AI1639" s="29"/>
    </row>
    <row r="1640" spans="31:35">
      <c r="AE1640" s="29"/>
      <c r="AF1640" s="29"/>
      <c r="AG1640" s="29"/>
      <c r="AH1640" s="29"/>
      <c r="AI1640" s="29"/>
    </row>
    <row r="1641" spans="31:35">
      <c r="AE1641" s="29"/>
      <c r="AF1641" s="29"/>
      <c r="AG1641" s="29"/>
      <c r="AH1641" s="29"/>
      <c r="AI1641" s="29"/>
    </row>
    <row r="1642" spans="31:35">
      <c r="AE1642" s="29"/>
      <c r="AF1642" s="29"/>
      <c r="AG1642" s="29"/>
      <c r="AH1642" s="29"/>
      <c r="AI1642" s="29"/>
    </row>
    <row r="1643" spans="31:35">
      <c r="AE1643" s="29"/>
      <c r="AF1643" s="29"/>
      <c r="AG1643" s="29"/>
      <c r="AH1643" s="29"/>
      <c r="AI1643" s="29"/>
    </row>
    <row r="1644" spans="31:35">
      <c r="AE1644" s="29"/>
      <c r="AF1644" s="29"/>
      <c r="AG1644" s="29"/>
      <c r="AH1644" s="29"/>
      <c r="AI1644" s="29"/>
    </row>
    <row r="1645" spans="31:35">
      <c r="AE1645" s="29"/>
      <c r="AF1645" s="29"/>
      <c r="AG1645" s="29"/>
      <c r="AH1645" s="29"/>
      <c r="AI1645" s="29"/>
    </row>
    <row r="1646" spans="31:35">
      <c r="AE1646" s="29"/>
      <c r="AF1646" s="29"/>
      <c r="AG1646" s="29"/>
      <c r="AH1646" s="29"/>
      <c r="AI1646" s="29"/>
    </row>
    <row r="1647" spans="31:35">
      <c r="AE1647" s="29"/>
      <c r="AF1647" s="29"/>
      <c r="AG1647" s="29"/>
      <c r="AH1647" s="29"/>
      <c r="AI1647" s="29"/>
    </row>
    <row r="1648" spans="31:35">
      <c r="AE1648" s="29"/>
      <c r="AF1648" s="29"/>
      <c r="AG1648" s="29"/>
      <c r="AH1648" s="29"/>
      <c r="AI1648" s="29"/>
    </row>
    <row r="1649" spans="31:35">
      <c r="AE1649" s="29"/>
      <c r="AF1649" s="29"/>
      <c r="AG1649" s="29"/>
      <c r="AH1649" s="29"/>
      <c r="AI1649" s="29"/>
    </row>
    <row r="1650" spans="31:35">
      <c r="AE1650" s="29"/>
      <c r="AF1650" s="29"/>
      <c r="AG1650" s="29"/>
      <c r="AH1650" s="29"/>
      <c r="AI1650" s="29"/>
    </row>
    <row r="1651" spans="31:35">
      <c r="AE1651" s="29"/>
      <c r="AF1651" s="29"/>
      <c r="AG1651" s="29"/>
      <c r="AH1651" s="29"/>
      <c r="AI1651" s="29"/>
    </row>
    <row r="1652" spans="31:35">
      <c r="AE1652" s="29"/>
      <c r="AF1652" s="29"/>
      <c r="AG1652" s="29"/>
      <c r="AH1652" s="29"/>
      <c r="AI1652" s="29"/>
    </row>
    <row r="1653" spans="31:35">
      <c r="AE1653" s="29"/>
      <c r="AF1653" s="29"/>
      <c r="AG1653" s="29"/>
      <c r="AH1653" s="29"/>
      <c r="AI1653" s="29"/>
    </row>
    <row r="1654" spans="31:35">
      <c r="AE1654" s="29"/>
      <c r="AF1654" s="29"/>
      <c r="AG1654" s="29"/>
      <c r="AH1654" s="29"/>
      <c r="AI1654" s="29"/>
    </row>
    <row r="1655" spans="31:35">
      <c r="AE1655" s="29"/>
      <c r="AF1655" s="29"/>
      <c r="AG1655" s="29"/>
      <c r="AH1655" s="29"/>
      <c r="AI1655" s="29"/>
    </row>
    <row r="1656" spans="31:35">
      <c r="AE1656" s="29"/>
      <c r="AF1656" s="29"/>
      <c r="AG1656" s="29"/>
      <c r="AH1656" s="29"/>
      <c r="AI1656" s="29"/>
    </row>
    <row r="1657" spans="31:35">
      <c r="AE1657" s="29"/>
      <c r="AF1657" s="29"/>
      <c r="AG1657" s="29"/>
      <c r="AH1657" s="29"/>
      <c r="AI1657" s="29"/>
    </row>
    <row r="1658" spans="31:35">
      <c r="AE1658" s="29"/>
      <c r="AF1658" s="29"/>
      <c r="AG1658" s="29"/>
      <c r="AH1658" s="29"/>
      <c r="AI1658" s="29"/>
    </row>
    <row r="1659" spans="31:35">
      <c r="AE1659" s="29"/>
      <c r="AF1659" s="29"/>
      <c r="AG1659" s="29"/>
      <c r="AH1659" s="29"/>
      <c r="AI1659" s="29"/>
    </row>
    <row r="1660" spans="31:35">
      <c r="AE1660" s="29"/>
      <c r="AF1660" s="29"/>
      <c r="AG1660" s="29"/>
      <c r="AH1660" s="29"/>
      <c r="AI1660" s="29"/>
    </row>
    <row r="1661" spans="31:35">
      <c r="AE1661" s="29"/>
      <c r="AF1661" s="29"/>
      <c r="AG1661" s="29"/>
      <c r="AH1661" s="29"/>
      <c r="AI1661" s="29"/>
    </row>
    <row r="1662" spans="31:35">
      <c r="AE1662" s="29"/>
      <c r="AF1662" s="29"/>
      <c r="AG1662" s="29"/>
      <c r="AH1662" s="29"/>
      <c r="AI1662" s="29"/>
    </row>
    <row r="1663" spans="31:35">
      <c r="AE1663" s="29"/>
      <c r="AF1663" s="29"/>
      <c r="AG1663" s="29"/>
      <c r="AH1663" s="29"/>
      <c r="AI1663" s="29"/>
    </row>
    <row r="1664" spans="31:35">
      <c r="AE1664" s="29"/>
      <c r="AF1664" s="29"/>
      <c r="AG1664" s="29"/>
      <c r="AH1664" s="29"/>
      <c r="AI1664" s="29"/>
    </row>
    <row r="1665" spans="31:35">
      <c r="AE1665" s="29"/>
      <c r="AF1665" s="29"/>
      <c r="AG1665" s="29"/>
      <c r="AH1665" s="29"/>
      <c r="AI1665" s="29"/>
    </row>
    <row r="1666" spans="31:35">
      <c r="AE1666" s="29"/>
      <c r="AF1666" s="29"/>
      <c r="AG1666" s="29"/>
      <c r="AH1666" s="29"/>
      <c r="AI1666" s="29"/>
    </row>
    <row r="1667" spans="31:35">
      <c r="AE1667" s="29"/>
      <c r="AF1667" s="29"/>
      <c r="AG1667" s="29"/>
      <c r="AH1667" s="29"/>
      <c r="AI1667" s="29"/>
    </row>
    <row r="1668" spans="31:35">
      <c r="AE1668" s="29"/>
      <c r="AF1668" s="29"/>
      <c r="AG1668" s="29"/>
      <c r="AH1668" s="29"/>
      <c r="AI1668" s="29"/>
    </row>
    <row r="1669" spans="31:35">
      <c r="AE1669" s="29"/>
      <c r="AF1669" s="29"/>
      <c r="AG1669" s="29"/>
      <c r="AH1669" s="29"/>
      <c r="AI1669" s="29"/>
    </row>
    <row r="1670" spans="31:35">
      <c r="AE1670" s="29"/>
      <c r="AF1670" s="29"/>
      <c r="AG1670" s="29"/>
      <c r="AH1670" s="29"/>
      <c r="AI1670" s="29"/>
    </row>
    <row r="1671" spans="31:35">
      <c r="AE1671" s="29"/>
      <c r="AF1671" s="29"/>
      <c r="AG1671" s="29"/>
      <c r="AH1671" s="29"/>
      <c r="AI1671" s="29"/>
    </row>
    <row r="1672" spans="31:35">
      <c r="AE1672" s="29"/>
      <c r="AF1672" s="29"/>
      <c r="AG1672" s="29"/>
      <c r="AH1672" s="29"/>
      <c r="AI1672" s="29"/>
    </row>
    <row r="1673" spans="31:35">
      <c r="AE1673" s="29"/>
      <c r="AF1673" s="29"/>
      <c r="AG1673" s="29"/>
      <c r="AH1673" s="29"/>
      <c r="AI1673" s="29"/>
    </row>
    <row r="1674" spans="31:35">
      <c r="AE1674" s="29"/>
      <c r="AF1674" s="29"/>
      <c r="AG1674" s="29"/>
      <c r="AH1674" s="29"/>
      <c r="AI1674" s="29"/>
    </row>
    <row r="1675" spans="31:35">
      <c r="AE1675" s="29"/>
      <c r="AF1675" s="29"/>
      <c r="AG1675" s="29"/>
      <c r="AH1675" s="29"/>
      <c r="AI1675" s="29"/>
    </row>
    <row r="1676" spans="31:35">
      <c r="AE1676" s="29"/>
      <c r="AF1676" s="29"/>
      <c r="AG1676" s="29"/>
      <c r="AH1676" s="29"/>
      <c r="AI1676" s="29"/>
    </row>
    <row r="1677" spans="31:35">
      <c r="AE1677" s="29"/>
      <c r="AF1677" s="29"/>
      <c r="AG1677" s="29"/>
      <c r="AH1677" s="29"/>
      <c r="AI1677" s="29"/>
    </row>
    <row r="1678" spans="31:35">
      <c r="AE1678" s="29"/>
      <c r="AF1678" s="29"/>
      <c r="AG1678" s="29"/>
      <c r="AH1678" s="29"/>
      <c r="AI1678" s="29"/>
    </row>
    <row r="1679" spans="31:35">
      <c r="AE1679" s="29"/>
      <c r="AF1679" s="29"/>
      <c r="AG1679" s="29"/>
      <c r="AH1679" s="29"/>
      <c r="AI1679" s="29"/>
    </row>
    <row r="1680" spans="31:35">
      <c r="AE1680" s="29"/>
      <c r="AF1680" s="29"/>
      <c r="AG1680" s="29"/>
      <c r="AH1680" s="29"/>
      <c r="AI1680" s="29"/>
    </row>
    <row r="1681" spans="31:35">
      <c r="AE1681" s="29"/>
      <c r="AF1681" s="29"/>
      <c r="AG1681" s="29"/>
      <c r="AH1681" s="29"/>
      <c r="AI1681" s="29"/>
    </row>
    <row r="1682" spans="31:35">
      <c r="AE1682" s="29"/>
      <c r="AF1682" s="29"/>
      <c r="AG1682" s="29"/>
      <c r="AH1682" s="29"/>
      <c r="AI1682" s="29"/>
    </row>
    <row r="1683" spans="31:35">
      <c r="AE1683" s="29"/>
      <c r="AF1683" s="29"/>
      <c r="AG1683" s="29"/>
      <c r="AH1683" s="29"/>
      <c r="AI1683" s="29"/>
    </row>
    <row r="1684" spans="31:35">
      <c r="AE1684" s="29"/>
      <c r="AF1684" s="29"/>
      <c r="AG1684" s="29"/>
      <c r="AH1684" s="29"/>
      <c r="AI1684" s="29"/>
    </row>
    <row r="1685" spans="31:35">
      <c r="AE1685" s="29"/>
      <c r="AF1685" s="29"/>
      <c r="AG1685" s="29"/>
      <c r="AH1685" s="29"/>
      <c r="AI1685" s="29"/>
    </row>
    <row r="1686" spans="31:35">
      <c r="AE1686" s="29"/>
      <c r="AF1686" s="29"/>
      <c r="AG1686" s="29"/>
      <c r="AH1686" s="29"/>
      <c r="AI1686" s="29"/>
    </row>
    <row r="1687" spans="31:35">
      <c r="AE1687" s="29"/>
      <c r="AF1687" s="29"/>
      <c r="AG1687" s="29"/>
      <c r="AH1687" s="29"/>
      <c r="AI1687" s="29"/>
    </row>
    <row r="1688" spans="31:35">
      <c r="AE1688" s="29"/>
      <c r="AF1688" s="29"/>
      <c r="AG1688" s="29"/>
      <c r="AH1688" s="29"/>
      <c r="AI1688" s="29"/>
    </row>
    <row r="1689" spans="31:35">
      <c r="AE1689" s="29"/>
      <c r="AF1689" s="29"/>
      <c r="AG1689" s="29"/>
      <c r="AH1689" s="29"/>
      <c r="AI1689" s="29"/>
    </row>
    <row r="1690" spans="31:35">
      <c r="AE1690" s="29"/>
      <c r="AF1690" s="29"/>
      <c r="AG1690" s="29"/>
      <c r="AH1690" s="29"/>
      <c r="AI1690" s="29"/>
    </row>
    <row r="1691" spans="31:35">
      <c r="AE1691" s="29"/>
      <c r="AF1691" s="29"/>
      <c r="AG1691" s="29"/>
      <c r="AH1691" s="29"/>
      <c r="AI1691" s="29"/>
    </row>
    <row r="1692" spans="31:35">
      <c r="AE1692" s="29"/>
      <c r="AF1692" s="29"/>
      <c r="AG1692" s="29"/>
      <c r="AH1692" s="29"/>
      <c r="AI1692" s="29"/>
    </row>
    <row r="1693" spans="31:35">
      <c r="AE1693" s="29"/>
      <c r="AF1693" s="29"/>
      <c r="AG1693" s="29"/>
      <c r="AH1693" s="29"/>
      <c r="AI1693" s="29"/>
    </row>
    <row r="1694" spans="31:35">
      <c r="AE1694" s="29"/>
      <c r="AF1694" s="29"/>
      <c r="AG1694" s="29"/>
      <c r="AH1694" s="29"/>
      <c r="AI1694" s="29"/>
    </row>
    <row r="1695" spans="31:35">
      <c r="AE1695" s="29"/>
      <c r="AF1695" s="29"/>
      <c r="AG1695" s="29"/>
      <c r="AH1695" s="29"/>
      <c r="AI1695" s="29"/>
    </row>
    <row r="1696" spans="31:35">
      <c r="AE1696" s="29"/>
      <c r="AF1696" s="29"/>
      <c r="AG1696" s="29"/>
      <c r="AH1696" s="29"/>
      <c r="AI1696" s="29"/>
    </row>
    <row r="1697" spans="31:35">
      <c r="AE1697" s="29"/>
      <c r="AF1697" s="29"/>
      <c r="AG1697" s="29"/>
      <c r="AH1697" s="29"/>
      <c r="AI1697" s="29"/>
    </row>
    <row r="1698" spans="31:35">
      <c r="AE1698" s="29"/>
      <c r="AF1698" s="29"/>
      <c r="AG1698" s="29"/>
      <c r="AH1698" s="29"/>
      <c r="AI1698" s="29"/>
    </row>
    <row r="1699" spans="31:35">
      <c r="AE1699" s="29"/>
      <c r="AF1699" s="29"/>
      <c r="AG1699" s="29"/>
      <c r="AH1699" s="29"/>
      <c r="AI1699" s="29"/>
    </row>
    <row r="1700" spans="31:35">
      <c r="AE1700" s="29"/>
      <c r="AF1700" s="29"/>
      <c r="AG1700" s="29"/>
      <c r="AH1700" s="29"/>
      <c r="AI1700" s="29"/>
    </row>
    <row r="1701" spans="31:35">
      <c r="AE1701" s="29"/>
      <c r="AF1701" s="29"/>
      <c r="AG1701" s="29"/>
      <c r="AH1701" s="29"/>
      <c r="AI1701" s="29"/>
    </row>
    <row r="1702" spans="31:35">
      <c r="AE1702" s="29"/>
      <c r="AF1702" s="29"/>
      <c r="AG1702" s="29"/>
      <c r="AH1702" s="29"/>
      <c r="AI1702" s="29"/>
    </row>
    <row r="1703" spans="31:35">
      <c r="AE1703" s="29"/>
      <c r="AF1703" s="29"/>
      <c r="AG1703" s="29"/>
      <c r="AH1703" s="29"/>
      <c r="AI1703" s="29"/>
    </row>
    <row r="1704" spans="31:35">
      <c r="AE1704" s="29"/>
      <c r="AF1704" s="29"/>
      <c r="AG1704" s="29"/>
      <c r="AH1704" s="29"/>
      <c r="AI1704" s="29"/>
    </row>
    <row r="1705" spans="31:35">
      <c r="AE1705" s="29"/>
      <c r="AF1705" s="29"/>
      <c r="AG1705" s="29"/>
      <c r="AH1705" s="29"/>
      <c r="AI1705" s="29"/>
    </row>
    <row r="1706" spans="31:35">
      <c r="AE1706" s="29"/>
      <c r="AF1706" s="29"/>
      <c r="AG1706" s="29"/>
      <c r="AH1706" s="29"/>
      <c r="AI1706" s="29"/>
    </row>
    <row r="1707" spans="31:35">
      <c r="AE1707" s="29"/>
      <c r="AF1707" s="29"/>
      <c r="AG1707" s="29"/>
      <c r="AH1707" s="29"/>
      <c r="AI1707" s="29"/>
    </row>
    <row r="1708" spans="31:35">
      <c r="AE1708" s="29"/>
      <c r="AF1708" s="29"/>
      <c r="AG1708" s="29"/>
      <c r="AH1708" s="29"/>
      <c r="AI1708" s="29"/>
    </row>
    <row r="1709" spans="31:35">
      <c r="AE1709" s="29"/>
      <c r="AF1709" s="29"/>
      <c r="AG1709" s="29"/>
      <c r="AH1709" s="29"/>
      <c r="AI1709" s="29"/>
    </row>
    <row r="1710" spans="31:35">
      <c r="AE1710" s="29"/>
      <c r="AF1710" s="29"/>
      <c r="AG1710" s="29"/>
      <c r="AH1710" s="29"/>
      <c r="AI1710" s="29"/>
    </row>
    <row r="1711" spans="31:35">
      <c r="AE1711" s="29"/>
      <c r="AF1711" s="29"/>
      <c r="AG1711" s="29"/>
      <c r="AH1711" s="29"/>
      <c r="AI1711" s="29"/>
    </row>
    <row r="1712" spans="31:35">
      <c r="AE1712" s="29"/>
      <c r="AF1712" s="29"/>
      <c r="AG1712" s="29"/>
      <c r="AH1712" s="29"/>
      <c r="AI1712" s="29"/>
    </row>
    <row r="1713" spans="31:35">
      <c r="AE1713" s="29"/>
      <c r="AF1713" s="29"/>
      <c r="AG1713" s="29"/>
      <c r="AH1713" s="29"/>
      <c r="AI1713" s="29"/>
    </row>
    <row r="1714" spans="31:35">
      <c r="AE1714" s="29"/>
      <c r="AF1714" s="29"/>
      <c r="AG1714" s="29"/>
      <c r="AH1714" s="29"/>
      <c r="AI1714" s="29"/>
    </row>
    <row r="1715" spans="31:35">
      <c r="AE1715" s="29"/>
      <c r="AF1715" s="29"/>
      <c r="AG1715" s="29"/>
      <c r="AH1715" s="29"/>
      <c r="AI1715" s="29"/>
    </row>
    <row r="1716" spans="31:35">
      <c r="AE1716" s="29"/>
      <c r="AF1716" s="29"/>
      <c r="AG1716" s="29"/>
      <c r="AH1716" s="29"/>
      <c r="AI1716" s="29"/>
    </row>
    <row r="1717" spans="31:35">
      <c r="AE1717" s="29"/>
      <c r="AF1717" s="29"/>
      <c r="AG1717" s="29"/>
      <c r="AH1717" s="29"/>
      <c r="AI1717" s="29"/>
    </row>
    <row r="1718" spans="31:35">
      <c r="AE1718" s="29"/>
      <c r="AF1718" s="29"/>
      <c r="AG1718" s="29"/>
      <c r="AH1718" s="29"/>
      <c r="AI1718" s="29"/>
    </row>
    <row r="1719" spans="31:35">
      <c r="AE1719" s="29"/>
      <c r="AF1719" s="29"/>
      <c r="AG1719" s="29"/>
      <c r="AH1719" s="29"/>
      <c r="AI1719" s="29"/>
    </row>
    <row r="1720" spans="31:35">
      <c r="AE1720" s="29"/>
      <c r="AF1720" s="29"/>
      <c r="AG1720" s="29"/>
      <c r="AH1720" s="29"/>
      <c r="AI1720" s="29"/>
    </row>
    <row r="1721" spans="31:35">
      <c r="AE1721" s="29"/>
      <c r="AF1721" s="29"/>
      <c r="AG1721" s="29"/>
      <c r="AH1721" s="29"/>
      <c r="AI1721" s="29"/>
    </row>
    <row r="1722" spans="31:35">
      <c r="AE1722" s="29"/>
      <c r="AF1722" s="29"/>
      <c r="AG1722" s="29"/>
      <c r="AH1722" s="29"/>
      <c r="AI1722" s="29"/>
    </row>
    <row r="1723" spans="31:35">
      <c r="AE1723" s="29"/>
      <c r="AF1723" s="29"/>
      <c r="AG1723" s="29"/>
      <c r="AH1723" s="29"/>
      <c r="AI1723" s="29"/>
    </row>
    <row r="1724" spans="31:35">
      <c r="AE1724" s="29"/>
      <c r="AF1724" s="29"/>
      <c r="AG1724" s="29"/>
      <c r="AH1724" s="29"/>
      <c r="AI1724" s="29"/>
    </row>
    <row r="1725" spans="31:35">
      <c r="AE1725" s="29"/>
      <c r="AF1725" s="29"/>
      <c r="AG1725" s="29"/>
      <c r="AH1725" s="29"/>
      <c r="AI1725" s="29"/>
    </row>
    <row r="1726" spans="31:35">
      <c r="AE1726" s="29"/>
      <c r="AF1726" s="29"/>
      <c r="AG1726" s="29"/>
      <c r="AH1726" s="29"/>
      <c r="AI1726" s="29"/>
    </row>
    <row r="1727" spans="31:35">
      <c r="AE1727" s="29"/>
      <c r="AF1727" s="29"/>
      <c r="AG1727" s="29"/>
      <c r="AH1727" s="29"/>
      <c r="AI1727" s="29"/>
    </row>
    <row r="1728" spans="31:35">
      <c r="AE1728" s="29"/>
      <c r="AF1728" s="29"/>
      <c r="AG1728" s="29"/>
      <c r="AH1728" s="29"/>
      <c r="AI1728" s="29"/>
    </row>
    <row r="1729" spans="31:35">
      <c r="AE1729" s="29"/>
      <c r="AF1729" s="29"/>
      <c r="AG1729" s="29"/>
      <c r="AH1729" s="29"/>
      <c r="AI1729" s="29"/>
    </row>
    <row r="1730" spans="31:35">
      <c r="AE1730" s="29"/>
      <c r="AF1730" s="29"/>
      <c r="AG1730" s="29"/>
      <c r="AH1730" s="29"/>
      <c r="AI1730" s="29"/>
    </row>
    <row r="1731" spans="31:35">
      <c r="AE1731" s="29"/>
      <c r="AF1731" s="29"/>
      <c r="AG1731" s="29"/>
      <c r="AH1731" s="29"/>
      <c r="AI1731" s="29"/>
    </row>
    <row r="1732" spans="31:35">
      <c r="AE1732" s="29"/>
      <c r="AF1732" s="29"/>
      <c r="AG1732" s="29"/>
      <c r="AH1732" s="29"/>
      <c r="AI1732" s="29"/>
    </row>
    <row r="1733" spans="31:35">
      <c r="AE1733" s="29"/>
      <c r="AF1733" s="29"/>
      <c r="AG1733" s="29"/>
      <c r="AH1733" s="29"/>
      <c r="AI1733" s="29"/>
    </row>
    <row r="1734" spans="31:35">
      <c r="AE1734" s="29"/>
      <c r="AF1734" s="29"/>
      <c r="AG1734" s="29"/>
      <c r="AH1734" s="29"/>
      <c r="AI1734" s="29"/>
    </row>
    <row r="1735" spans="31:35">
      <c r="AE1735" s="29"/>
      <c r="AF1735" s="29"/>
      <c r="AG1735" s="29"/>
      <c r="AH1735" s="29"/>
      <c r="AI1735" s="29"/>
    </row>
    <row r="1736" spans="31:35">
      <c r="AE1736" s="29"/>
      <c r="AF1736" s="29"/>
      <c r="AG1736" s="29"/>
      <c r="AH1736" s="29"/>
      <c r="AI1736" s="29"/>
    </row>
    <row r="1737" spans="31:35">
      <c r="AE1737" s="29"/>
      <c r="AF1737" s="29"/>
      <c r="AG1737" s="29"/>
      <c r="AH1737" s="29"/>
      <c r="AI1737" s="29"/>
    </row>
    <row r="1738" spans="31:35">
      <c r="AE1738" s="29"/>
      <c r="AF1738" s="29"/>
      <c r="AG1738" s="29"/>
      <c r="AH1738" s="29"/>
      <c r="AI1738" s="29"/>
    </row>
    <row r="1739" spans="31:35">
      <c r="AE1739" s="29"/>
      <c r="AF1739" s="29"/>
      <c r="AG1739" s="29"/>
      <c r="AH1739" s="29"/>
      <c r="AI1739" s="29"/>
    </row>
    <row r="1740" spans="31:35">
      <c r="AE1740" s="29"/>
      <c r="AF1740" s="29"/>
      <c r="AG1740" s="29"/>
      <c r="AH1740" s="29"/>
      <c r="AI1740" s="29"/>
    </row>
    <row r="1741" spans="31:35">
      <c r="AE1741" s="29"/>
      <c r="AF1741" s="29"/>
      <c r="AG1741" s="29"/>
      <c r="AH1741" s="29"/>
      <c r="AI1741" s="29"/>
    </row>
    <row r="1742" spans="31:35">
      <c r="AE1742" s="29"/>
      <c r="AF1742" s="29"/>
      <c r="AG1742" s="29"/>
      <c r="AH1742" s="29"/>
      <c r="AI1742" s="29"/>
    </row>
    <row r="1743" spans="31:35">
      <c r="AE1743" s="29"/>
      <c r="AF1743" s="29"/>
      <c r="AG1743" s="29"/>
      <c r="AH1743" s="29"/>
      <c r="AI1743" s="29"/>
    </row>
    <row r="1744" spans="31:35">
      <c r="AE1744" s="29"/>
      <c r="AF1744" s="29"/>
      <c r="AG1744" s="29"/>
      <c r="AH1744" s="29"/>
      <c r="AI1744" s="29"/>
    </row>
    <row r="1745" spans="31:35">
      <c r="AE1745" s="29"/>
      <c r="AF1745" s="29"/>
      <c r="AG1745" s="29"/>
      <c r="AH1745" s="29"/>
      <c r="AI1745" s="29"/>
    </row>
    <row r="1746" spans="31:35">
      <c r="AE1746" s="29"/>
      <c r="AF1746" s="29"/>
      <c r="AG1746" s="29"/>
      <c r="AH1746" s="29"/>
      <c r="AI1746" s="29"/>
    </row>
    <row r="1747" spans="31:35">
      <c r="AE1747" s="29"/>
      <c r="AF1747" s="29"/>
      <c r="AG1747" s="29"/>
      <c r="AH1747" s="29"/>
      <c r="AI1747" s="29"/>
    </row>
    <row r="1748" spans="31:35">
      <c r="AE1748" s="29"/>
      <c r="AF1748" s="29"/>
      <c r="AG1748" s="29"/>
      <c r="AH1748" s="29"/>
      <c r="AI1748" s="29"/>
    </row>
    <row r="1749" spans="31:35">
      <c r="AE1749" s="29"/>
      <c r="AF1749" s="29"/>
      <c r="AG1749" s="29"/>
      <c r="AH1749" s="29"/>
      <c r="AI1749" s="29"/>
    </row>
    <row r="1750" spans="31:35">
      <c r="AE1750" s="29"/>
      <c r="AF1750" s="29"/>
      <c r="AG1750" s="29"/>
      <c r="AH1750" s="29"/>
      <c r="AI1750" s="29"/>
    </row>
    <row r="1751" spans="31:35">
      <c r="AE1751" s="29"/>
      <c r="AF1751" s="29"/>
      <c r="AG1751" s="29"/>
      <c r="AH1751" s="29"/>
      <c r="AI1751" s="29"/>
    </row>
    <row r="1752" spans="31:35">
      <c r="AE1752" s="29"/>
      <c r="AF1752" s="29"/>
      <c r="AG1752" s="29"/>
      <c r="AH1752" s="29"/>
      <c r="AI1752" s="29"/>
    </row>
    <row r="1753" spans="31:35">
      <c r="AE1753" s="29"/>
      <c r="AF1753" s="29"/>
      <c r="AG1753" s="29"/>
      <c r="AH1753" s="29"/>
      <c r="AI1753" s="29"/>
    </row>
    <row r="1754" spans="31:35">
      <c r="AE1754" s="29"/>
      <c r="AF1754" s="29"/>
      <c r="AG1754" s="29"/>
      <c r="AH1754" s="29"/>
      <c r="AI1754" s="29"/>
    </row>
    <row r="1755" spans="31:35">
      <c r="AE1755" s="29"/>
      <c r="AF1755" s="29"/>
      <c r="AG1755" s="29"/>
      <c r="AH1755" s="29"/>
      <c r="AI1755" s="29"/>
    </row>
    <row r="1756" spans="31:35">
      <c r="AE1756" s="29"/>
      <c r="AF1756" s="29"/>
      <c r="AG1756" s="29"/>
      <c r="AH1756" s="29"/>
      <c r="AI1756" s="29"/>
    </row>
    <row r="1757" spans="31:35">
      <c r="AE1757" s="29"/>
      <c r="AF1757" s="29"/>
      <c r="AG1757" s="29"/>
      <c r="AH1757" s="29"/>
      <c r="AI1757" s="29"/>
    </row>
    <row r="1758" spans="31:35">
      <c r="AE1758" s="29"/>
      <c r="AF1758" s="29"/>
      <c r="AG1758" s="29"/>
      <c r="AH1758" s="29"/>
      <c r="AI1758" s="29"/>
    </row>
    <row r="1759" spans="31:35">
      <c r="AE1759" s="29"/>
      <c r="AF1759" s="29"/>
      <c r="AG1759" s="29"/>
      <c r="AH1759" s="29"/>
      <c r="AI1759" s="29"/>
    </row>
    <row r="1760" spans="31:35">
      <c r="AE1760" s="29"/>
      <c r="AF1760" s="29"/>
      <c r="AG1760" s="29"/>
      <c r="AH1760" s="29"/>
      <c r="AI1760" s="29"/>
    </row>
    <row r="1761" spans="31:35">
      <c r="AE1761" s="29"/>
      <c r="AF1761" s="29"/>
      <c r="AG1761" s="29"/>
      <c r="AH1761" s="29"/>
      <c r="AI1761" s="29"/>
    </row>
    <row r="1762" spans="31:35">
      <c r="AE1762" s="29"/>
      <c r="AF1762" s="29"/>
      <c r="AG1762" s="29"/>
      <c r="AH1762" s="29"/>
      <c r="AI1762" s="29"/>
    </row>
    <row r="1763" spans="31:35">
      <c r="AE1763" s="29"/>
      <c r="AF1763" s="29"/>
      <c r="AG1763" s="29"/>
      <c r="AH1763" s="29"/>
      <c r="AI1763" s="29"/>
    </row>
    <row r="1764" spans="31:35">
      <c r="AE1764" s="29"/>
      <c r="AF1764" s="29"/>
      <c r="AG1764" s="29"/>
      <c r="AH1764" s="29"/>
      <c r="AI1764" s="29"/>
    </row>
    <row r="1765" spans="31:35">
      <c r="AE1765" s="29"/>
      <c r="AF1765" s="29"/>
      <c r="AG1765" s="29"/>
      <c r="AH1765" s="29"/>
      <c r="AI1765" s="29"/>
    </row>
    <row r="1766" spans="31:35">
      <c r="AE1766" s="29"/>
      <c r="AF1766" s="29"/>
      <c r="AG1766" s="29"/>
      <c r="AH1766" s="29"/>
      <c r="AI1766" s="29"/>
    </row>
    <row r="1767" spans="31:35">
      <c r="AE1767" s="29"/>
      <c r="AF1767" s="29"/>
      <c r="AG1767" s="29"/>
      <c r="AH1767" s="29"/>
      <c r="AI1767" s="29"/>
    </row>
    <row r="1768" spans="31:35">
      <c r="AE1768" s="29"/>
      <c r="AF1768" s="29"/>
      <c r="AG1768" s="29"/>
      <c r="AH1768" s="29"/>
      <c r="AI1768" s="29"/>
    </row>
    <row r="1769" spans="31:35">
      <c r="AE1769" s="29"/>
      <c r="AF1769" s="29"/>
      <c r="AG1769" s="29"/>
      <c r="AH1769" s="29"/>
      <c r="AI1769" s="29"/>
    </row>
    <row r="1770" spans="31:35">
      <c r="AE1770" s="29"/>
      <c r="AF1770" s="29"/>
      <c r="AG1770" s="29"/>
      <c r="AH1770" s="29"/>
      <c r="AI1770" s="29"/>
    </row>
    <row r="1771" spans="31:35">
      <c r="AE1771" s="29"/>
      <c r="AF1771" s="29"/>
      <c r="AG1771" s="29"/>
      <c r="AH1771" s="29"/>
      <c r="AI1771" s="29"/>
    </row>
    <row r="1772" spans="31:35">
      <c r="AE1772" s="29"/>
      <c r="AF1772" s="29"/>
      <c r="AG1772" s="29"/>
      <c r="AH1772" s="29"/>
      <c r="AI1772" s="29"/>
    </row>
    <row r="1773" spans="31:35">
      <c r="AE1773" s="29"/>
      <c r="AF1773" s="29"/>
      <c r="AG1773" s="29"/>
      <c r="AH1773" s="29"/>
      <c r="AI1773" s="29"/>
    </row>
    <row r="1774" spans="31:35">
      <c r="AE1774" s="29"/>
      <c r="AF1774" s="29"/>
      <c r="AG1774" s="29"/>
      <c r="AH1774" s="29"/>
      <c r="AI1774" s="29"/>
    </row>
    <row r="1775" spans="31:35">
      <c r="AE1775" s="29"/>
      <c r="AF1775" s="29"/>
      <c r="AG1775" s="29"/>
      <c r="AH1775" s="29"/>
      <c r="AI1775" s="29"/>
    </row>
    <row r="1776" spans="31:35">
      <c r="AE1776" s="29"/>
      <c r="AF1776" s="29"/>
      <c r="AG1776" s="29"/>
      <c r="AH1776" s="29"/>
      <c r="AI1776" s="29"/>
    </row>
    <row r="1777" spans="31:35">
      <c r="AE1777" s="29"/>
      <c r="AF1777" s="29"/>
      <c r="AG1777" s="29"/>
      <c r="AH1777" s="29"/>
      <c r="AI1777" s="29"/>
    </row>
    <row r="1778" spans="31:35">
      <c r="AE1778" s="29"/>
      <c r="AF1778" s="29"/>
      <c r="AG1778" s="29"/>
      <c r="AH1778" s="29"/>
      <c r="AI1778" s="29"/>
    </row>
    <row r="1779" spans="31:35">
      <c r="AE1779" s="29"/>
      <c r="AF1779" s="29"/>
      <c r="AG1779" s="29"/>
      <c r="AH1779" s="29"/>
      <c r="AI1779" s="29"/>
    </row>
    <row r="1780" spans="31:35">
      <c r="AE1780" s="29"/>
      <c r="AF1780" s="29"/>
      <c r="AG1780" s="29"/>
      <c r="AH1780" s="29"/>
      <c r="AI1780" s="29"/>
    </row>
    <row r="1781" spans="31:35">
      <c r="AE1781" s="29"/>
      <c r="AF1781" s="29"/>
      <c r="AG1781" s="29"/>
      <c r="AH1781" s="29"/>
      <c r="AI1781" s="29"/>
    </row>
    <row r="1782" spans="31:35">
      <c r="AE1782" s="29"/>
      <c r="AF1782" s="29"/>
      <c r="AG1782" s="29"/>
      <c r="AH1782" s="29"/>
      <c r="AI1782" s="29"/>
    </row>
    <row r="1783" spans="31:35">
      <c r="AE1783" s="29"/>
      <c r="AF1783" s="29"/>
      <c r="AG1783" s="29"/>
      <c r="AH1783" s="29"/>
      <c r="AI1783" s="29"/>
    </row>
    <row r="1784" spans="31:35">
      <c r="AE1784" s="29"/>
      <c r="AF1784" s="29"/>
      <c r="AG1784" s="29"/>
      <c r="AH1784" s="29"/>
      <c r="AI1784" s="29"/>
    </row>
    <row r="1785" spans="31:35">
      <c r="AE1785" s="29"/>
      <c r="AF1785" s="29"/>
      <c r="AG1785" s="29"/>
      <c r="AH1785" s="29"/>
      <c r="AI1785" s="29"/>
    </row>
    <row r="1786" spans="31:35">
      <c r="AE1786" s="29"/>
      <c r="AF1786" s="29"/>
      <c r="AG1786" s="29"/>
      <c r="AH1786" s="29"/>
      <c r="AI1786" s="29"/>
    </row>
    <row r="1787" spans="31:35">
      <c r="AE1787" s="29"/>
      <c r="AF1787" s="29"/>
      <c r="AG1787" s="29"/>
      <c r="AH1787" s="29"/>
      <c r="AI1787" s="29"/>
    </row>
    <row r="1788" spans="31:35">
      <c r="AE1788" s="29"/>
      <c r="AF1788" s="29"/>
      <c r="AG1788" s="29"/>
      <c r="AH1788" s="29"/>
      <c r="AI1788" s="29"/>
    </row>
    <row r="1789" spans="31:35">
      <c r="AE1789" s="29"/>
      <c r="AF1789" s="29"/>
      <c r="AG1789" s="29"/>
      <c r="AH1789" s="29"/>
      <c r="AI1789" s="29"/>
    </row>
    <row r="1790" spans="31:35">
      <c r="AE1790" s="29"/>
      <c r="AF1790" s="29"/>
      <c r="AG1790" s="29"/>
      <c r="AH1790" s="29"/>
      <c r="AI1790" s="29"/>
    </row>
    <row r="1791" spans="31:35">
      <c r="AE1791" s="29"/>
      <c r="AF1791" s="29"/>
      <c r="AG1791" s="29"/>
      <c r="AH1791" s="29"/>
      <c r="AI1791" s="29"/>
    </row>
    <row r="1792" spans="31:35">
      <c r="AE1792" s="29"/>
      <c r="AF1792" s="29"/>
      <c r="AG1792" s="29"/>
      <c r="AH1792" s="29"/>
      <c r="AI1792" s="29"/>
    </row>
    <row r="1793" spans="31:35">
      <c r="AE1793" s="29"/>
      <c r="AF1793" s="29"/>
      <c r="AG1793" s="29"/>
      <c r="AH1793" s="29"/>
      <c r="AI1793" s="29"/>
    </row>
    <row r="1794" spans="31:35">
      <c r="AE1794" s="29"/>
      <c r="AF1794" s="29"/>
      <c r="AG1794" s="29"/>
      <c r="AH1794" s="29"/>
      <c r="AI1794" s="29"/>
    </row>
    <row r="1795" spans="31:35">
      <c r="AE1795" s="29"/>
      <c r="AF1795" s="29"/>
      <c r="AG1795" s="29"/>
      <c r="AH1795" s="29"/>
      <c r="AI1795" s="29"/>
    </row>
    <row r="1796" spans="31:35">
      <c r="AE1796" s="29"/>
      <c r="AF1796" s="29"/>
      <c r="AG1796" s="29"/>
      <c r="AH1796" s="29"/>
      <c r="AI1796" s="29"/>
    </row>
    <row r="1797" spans="31:35">
      <c r="AE1797" s="29"/>
      <c r="AF1797" s="29"/>
      <c r="AG1797" s="29"/>
      <c r="AH1797" s="29"/>
      <c r="AI1797" s="29"/>
    </row>
    <row r="1798" spans="31:35">
      <c r="AE1798" s="29"/>
      <c r="AF1798" s="29"/>
      <c r="AG1798" s="29"/>
      <c r="AH1798" s="29"/>
      <c r="AI1798" s="29"/>
    </row>
    <row r="1799" spans="31:35">
      <c r="AE1799" s="29"/>
      <c r="AF1799" s="29"/>
      <c r="AG1799" s="29"/>
      <c r="AH1799" s="29"/>
      <c r="AI1799" s="29"/>
    </row>
    <row r="1800" spans="31:35">
      <c r="AE1800" s="29"/>
      <c r="AF1800" s="29"/>
      <c r="AG1800" s="29"/>
      <c r="AH1800" s="29"/>
      <c r="AI1800" s="29"/>
    </row>
    <row r="1801" spans="31:35">
      <c r="AE1801" s="29"/>
      <c r="AF1801" s="29"/>
      <c r="AG1801" s="29"/>
      <c r="AH1801" s="29"/>
      <c r="AI1801" s="29"/>
    </row>
    <row r="1802" spans="31:35">
      <c r="AE1802" s="29"/>
      <c r="AF1802" s="29"/>
      <c r="AG1802" s="29"/>
      <c r="AH1802" s="29"/>
      <c r="AI1802" s="29"/>
    </row>
    <row r="1803" spans="31:35">
      <c r="AE1803" s="29"/>
      <c r="AF1803" s="29"/>
      <c r="AG1803" s="29"/>
      <c r="AH1803" s="29"/>
      <c r="AI1803" s="29"/>
    </row>
    <row r="1804" spans="31:35">
      <c r="AE1804" s="29"/>
      <c r="AF1804" s="29"/>
      <c r="AG1804" s="29"/>
      <c r="AH1804" s="29"/>
      <c r="AI1804" s="29"/>
    </row>
    <row r="1805" spans="31:35">
      <c r="AE1805" s="29"/>
      <c r="AF1805" s="29"/>
      <c r="AG1805" s="29"/>
      <c r="AH1805" s="29"/>
      <c r="AI1805" s="29"/>
    </row>
    <row r="1806" spans="31:35">
      <c r="AE1806" s="29"/>
      <c r="AF1806" s="29"/>
      <c r="AG1806" s="29"/>
      <c r="AH1806" s="29"/>
      <c r="AI1806" s="29"/>
    </row>
    <row r="1807" spans="31:35">
      <c r="AE1807" s="29"/>
      <c r="AF1807" s="29"/>
      <c r="AG1807" s="29"/>
      <c r="AH1807" s="29"/>
      <c r="AI1807" s="29"/>
    </row>
    <row r="1808" spans="31:35">
      <c r="AE1808" s="29"/>
      <c r="AF1808" s="29"/>
      <c r="AG1808" s="29"/>
      <c r="AH1808" s="29"/>
      <c r="AI1808" s="29"/>
    </row>
    <row r="1809" spans="31:35">
      <c r="AE1809" s="29"/>
      <c r="AF1809" s="29"/>
      <c r="AG1809" s="29"/>
      <c r="AH1809" s="29"/>
      <c r="AI1809" s="29"/>
    </row>
    <row r="1810" spans="31:35">
      <c r="AE1810" s="29"/>
      <c r="AF1810" s="29"/>
      <c r="AG1810" s="29"/>
      <c r="AH1810" s="29"/>
      <c r="AI1810" s="29"/>
    </row>
    <row r="1811" spans="31:35">
      <c r="AE1811" s="29"/>
      <c r="AF1811" s="29"/>
      <c r="AG1811" s="29"/>
      <c r="AH1811" s="29"/>
      <c r="AI1811" s="29"/>
    </row>
    <row r="1812" spans="31:35">
      <c r="AE1812" s="29"/>
      <c r="AF1812" s="29"/>
      <c r="AG1812" s="29"/>
      <c r="AH1812" s="29"/>
      <c r="AI1812" s="29"/>
    </row>
    <row r="1813" spans="31:35">
      <c r="AE1813" s="29"/>
      <c r="AF1813" s="29"/>
      <c r="AG1813" s="29"/>
      <c r="AH1813" s="29"/>
      <c r="AI1813" s="29"/>
    </row>
    <row r="1814" spans="31:35">
      <c r="AE1814" s="29"/>
      <c r="AF1814" s="29"/>
      <c r="AG1814" s="29"/>
      <c r="AH1814" s="29"/>
      <c r="AI1814" s="29"/>
    </row>
    <row r="1815" spans="31:35">
      <c r="AE1815" s="29"/>
      <c r="AF1815" s="29"/>
      <c r="AG1815" s="29"/>
      <c r="AH1815" s="29"/>
      <c r="AI1815" s="29"/>
    </row>
    <row r="1816" spans="31:35">
      <c r="AE1816" s="29"/>
      <c r="AF1816" s="29"/>
      <c r="AG1816" s="29"/>
      <c r="AH1816" s="29"/>
      <c r="AI1816" s="29"/>
    </row>
    <row r="1817" spans="31:35">
      <c r="AE1817" s="29"/>
      <c r="AF1817" s="29"/>
      <c r="AG1817" s="29"/>
      <c r="AH1817" s="29"/>
      <c r="AI1817" s="29"/>
    </row>
    <row r="1818" spans="31:35">
      <c r="AE1818" s="29"/>
      <c r="AF1818" s="29"/>
      <c r="AG1818" s="29"/>
      <c r="AH1818" s="29"/>
      <c r="AI1818" s="29"/>
    </row>
    <row r="1819" spans="31:35">
      <c r="AE1819" s="29"/>
      <c r="AF1819" s="29"/>
      <c r="AG1819" s="29"/>
      <c r="AH1819" s="29"/>
      <c r="AI1819" s="29"/>
    </row>
    <row r="1820" spans="31:35">
      <c r="AE1820" s="29"/>
      <c r="AF1820" s="29"/>
      <c r="AG1820" s="29"/>
      <c r="AH1820" s="29"/>
      <c r="AI1820" s="29"/>
    </row>
    <row r="1821" spans="31:35">
      <c r="AE1821" s="29"/>
      <c r="AF1821" s="29"/>
      <c r="AG1821" s="29"/>
      <c r="AH1821" s="29"/>
      <c r="AI1821" s="29"/>
    </row>
    <row r="1822" spans="31:35">
      <c r="AE1822" s="29"/>
      <c r="AF1822" s="29"/>
      <c r="AG1822" s="29"/>
      <c r="AH1822" s="29"/>
      <c r="AI1822" s="29"/>
    </row>
    <row r="1823" spans="31:35">
      <c r="AE1823" s="29"/>
      <c r="AF1823" s="29"/>
      <c r="AG1823" s="29"/>
      <c r="AH1823" s="29"/>
      <c r="AI1823" s="29"/>
    </row>
    <row r="1824" spans="31:35">
      <c r="AE1824" s="29"/>
      <c r="AF1824" s="29"/>
      <c r="AG1824" s="29"/>
      <c r="AH1824" s="29"/>
      <c r="AI1824" s="29"/>
    </row>
    <row r="1825" spans="31:35">
      <c r="AE1825" s="29"/>
      <c r="AF1825" s="29"/>
      <c r="AG1825" s="29"/>
      <c r="AH1825" s="29"/>
      <c r="AI1825" s="29"/>
    </row>
    <row r="1826" spans="31:35">
      <c r="AE1826" s="29"/>
      <c r="AF1826" s="29"/>
      <c r="AG1826" s="29"/>
      <c r="AH1826" s="29"/>
      <c r="AI1826" s="29"/>
    </row>
    <row r="1827" spans="31:35">
      <c r="AE1827" s="29"/>
      <c r="AF1827" s="29"/>
      <c r="AG1827" s="29"/>
      <c r="AH1827" s="29"/>
      <c r="AI1827" s="29"/>
    </row>
    <row r="1828" spans="31:35">
      <c r="AE1828" s="29"/>
      <c r="AF1828" s="29"/>
      <c r="AG1828" s="29"/>
      <c r="AH1828" s="29"/>
      <c r="AI1828" s="29"/>
    </row>
    <row r="1829" spans="31:35">
      <c r="AE1829" s="29"/>
      <c r="AF1829" s="29"/>
      <c r="AG1829" s="29"/>
      <c r="AH1829" s="29"/>
      <c r="AI1829" s="29"/>
    </row>
    <row r="1830" spans="31:35">
      <c r="AE1830" s="29"/>
      <c r="AF1830" s="29"/>
      <c r="AG1830" s="29"/>
      <c r="AH1830" s="29"/>
      <c r="AI1830" s="29"/>
    </row>
    <row r="1831" spans="31:35">
      <c r="AE1831" s="29"/>
      <c r="AF1831" s="29"/>
      <c r="AG1831" s="29"/>
      <c r="AH1831" s="29"/>
      <c r="AI1831" s="29"/>
    </row>
    <row r="1832" spans="31:35">
      <c r="AE1832" s="29"/>
      <c r="AF1832" s="29"/>
      <c r="AG1832" s="29"/>
      <c r="AH1832" s="29"/>
      <c r="AI1832" s="29"/>
    </row>
    <row r="1833" spans="31:35">
      <c r="AE1833" s="29"/>
      <c r="AF1833" s="29"/>
      <c r="AG1833" s="29"/>
      <c r="AH1833" s="29"/>
      <c r="AI1833" s="29"/>
    </row>
    <row r="1834" spans="31:35">
      <c r="AE1834" s="29"/>
      <c r="AF1834" s="29"/>
      <c r="AG1834" s="29"/>
      <c r="AH1834" s="29"/>
      <c r="AI1834" s="29"/>
    </row>
    <row r="1835" spans="31:35">
      <c r="AE1835" s="29"/>
      <c r="AF1835" s="29"/>
      <c r="AG1835" s="29"/>
      <c r="AH1835" s="29"/>
      <c r="AI1835" s="29"/>
    </row>
    <row r="1836" spans="31:35">
      <c r="AE1836" s="29"/>
      <c r="AF1836" s="29"/>
      <c r="AG1836" s="29"/>
      <c r="AH1836" s="29"/>
      <c r="AI1836" s="29"/>
    </row>
    <row r="1837" spans="31:35">
      <c r="AE1837" s="29"/>
      <c r="AF1837" s="29"/>
      <c r="AG1837" s="29"/>
      <c r="AH1837" s="29"/>
      <c r="AI1837" s="29"/>
    </row>
    <row r="1838" spans="31:35">
      <c r="AE1838" s="29"/>
      <c r="AF1838" s="29"/>
      <c r="AG1838" s="29"/>
      <c r="AH1838" s="29"/>
      <c r="AI1838" s="29"/>
    </row>
    <row r="1839" spans="31:35">
      <c r="AE1839" s="29"/>
      <c r="AF1839" s="29"/>
      <c r="AG1839" s="29"/>
      <c r="AH1839" s="29"/>
      <c r="AI1839" s="29"/>
    </row>
    <row r="1840" spans="31:35">
      <c r="AE1840" s="29"/>
      <c r="AF1840" s="29"/>
      <c r="AG1840" s="29"/>
      <c r="AH1840" s="29"/>
      <c r="AI1840" s="29"/>
    </row>
    <row r="1841" spans="31:35">
      <c r="AE1841" s="29"/>
      <c r="AF1841" s="29"/>
      <c r="AG1841" s="29"/>
      <c r="AH1841" s="29"/>
      <c r="AI1841" s="29"/>
    </row>
    <row r="1842" spans="31:35">
      <c r="AE1842" s="29"/>
      <c r="AF1842" s="29"/>
      <c r="AG1842" s="29"/>
      <c r="AH1842" s="29"/>
      <c r="AI1842" s="29"/>
    </row>
    <row r="1843" spans="31:35">
      <c r="AE1843" s="29"/>
      <c r="AF1843" s="29"/>
      <c r="AG1843" s="29"/>
      <c r="AH1843" s="29"/>
      <c r="AI1843" s="29"/>
    </row>
    <row r="1844" spans="31:35">
      <c r="AE1844" s="29"/>
      <c r="AF1844" s="29"/>
      <c r="AG1844" s="29"/>
      <c r="AH1844" s="29"/>
      <c r="AI1844" s="29"/>
    </row>
    <row r="1845" spans="31:35">
      <c r="AE1845" s="29"/>
      <c r="AF1845" s="29"/>
      <c r="AG1845" s="29"/>
      <c r="AH1845" s="29"/>
      <c r="AI1845" s="29"/>
    </row>
    <row r="1846" spans="31:35">
      <c r="AE1846" s="29"/>
      <c r="AF1846" s="29"/>
      <c r="AG1846" s="29"/>
      <c r="AH1846" s="29"/>
      <c r="AI1846" s="29"/>
    </row>
    <row r="1847" spans="31:35">
      <c r="AE1847" s="29"/>
      <c r="AF1847" s="29"/>
      <c r="AG1847" s="29"/>
      <c r="AH1847" s="29"/>
      <c r="AI1847" s="29"/>
    </row>
    <row r="1848" spans="31:35">
      <c r="AE1848" s="29"/>
      <c r="AF1848" s="29"/>
      <c r="AG1848" s="29"/>
      <c r="AH1848" s="29"/>
      <c r="AI1848" s="29"/>
    </row>
    <row r="1849" spans="31:35">
      <c r="AE1849" s="29"/>
      <c r="AF1849" s="29"/>
      <c r="AG1849" s="29"/>
      <c r="AH1849" s="29"/>
      <c r="AI1849" s="29"/>
    </row>
    <row r="1850" spans="31:35">
      <c r="AE1850" s="29"/>
      <c r="AF1850" s="29"/>
      <c r="AG1850" s="29"/>
      <c r="AH1850" s="29"/>
      <c r="AI1850" s="29"/>
    </row>
    <row r="1851" spans="31:35">
      <c r="AE1851" s="29"/>
      <c r="AF1851" s="29"/>
      <c r="AG1851" s="29"/>
      <c r="AH1851" s="29"/>
      <c r="AI1851" s="29"/>
    </row>
    <row r="1852" spans="31:35">
      <c r="AE1852" s="29"/>
      <c r="AF1852" s="29"/>
      <c r="AG1852" s="29"/>
      <c r="AH1852" s="29"/>
      <c r="AI1852" s="29"/>
    </row>
    <row r="1853" spans="31:35">
      <c r="AE1853" s="29"/>
      <c r="AF1853" s="29"/>
      <c r="AG1853" s="29"/>
      <c r="AH1853" s="29"/>
      <c r="AI1853" s="29"/>
    </row>
    <row r="1854" spans="31:35">
      <c r="AE1854" s="29"/>
      <c r="AF1854" s="29"/>
      <c r="AG1854" s="29"/>
      <c r="AH1854" s="29"/>
      <c r="AI1854" s="29"/>
    </row>
    <row r="1855" spans="31:35">
      <c r="AE1855" s="29"/>
      <c r="AF1855" s="29"/>
      <c r="AG1855" s="29"/>
      <c r="AH1855" s="29"/>
      <c r="AI1855" s="29"/>
    </row>
    <row r="1856" spans="31:35">
      <c r="AE1856" s="29"/>
      <c r="AF1856" s="29"/>
      <c r="AG1856" s="29"/>
      <c r="AH1856" s="29"/>
      <c r="AI1856" s="29"/>
    </row>
    <row r="1857" spans="31:35">
      <c r="AE1857" s="29"/>
      <c r="AF1857" s="29"/>
      <c r="AG1857" s="29"/>
      <c r="AH1857" s="29"/>
      <c r="AI1857" s="29"/>
    </row>
    <row r="1858" spans="31:35">
      <c r="AE1858" s="29"/>
      <c r="AF1858" s="29"/>
      <c r="AG1858" s="29"/>
      <c r="AH1858" s="29"/>
      <c r="AI1858" s="29"/>
    </row>
    <row r="1859" spans="31:35">
      <c r="AE1859" s="29"/>
      <c r="AF1859" s="29"/>
      <c r="AG1859" s="29"/>
      <c r="AH1859" s="29"/>
      <c r="AI1859" s="29"/>
    </row>
    <row r="1860" spans="31:35">
      <c r="AE1860" s="29"/>
      <c r="AF1860" s="29"/>
      <c r="AG1860" s="29"/>
      <c r="AH1860" s="29"/>
      <c r="AI1860" s="29"/>
    </row>
    <row r="1861" spans="31:35">
      <c r="AE1861" s="29"/>
      <c r="AF1861" s="29"/>
      <c r="AG1861" s="29"/>
      <c r="AH1861" s="29"/>
      <c r="AI1861" s="29"/>
    </row>
    <row r="1862" spans="31:35">
      <c r="AE1862" s="29"/>
      <c r="AF1862" s="29"/>
      <c r="AG1862" s="29"/>
      <c r="AH1862" s="29"/>
      <c r="AI1862" s="29"/>
    </row>
    <row r="1863" spans="31:35">
      <c r="AE1863" s="29"/>
      <c r="AF1863" s="29"/>
      <c r="AG1863" s="29"/>
      <c r="AH1863" s="29"/>
      <c r="AI1863" s="29"/>
    </row>
    <row r="1864" spans="31:35">
      <c r="AE1864" s="29"/>
      <c r="AF1864" s="29"/>
      <c r="AG1864" s="29"/>
      <c r="AH1864" s="29"/>
      <c r="AI1864" s="29"/>
    </row>
    <row r="1865" spans="31:35">
      <c r="AE1865" s="29"/>
      <c r="AF1865" s="29"/>
      <c r="AG1865" s="29"/>
      <c r="AH1865" s="29"/>
      <c r="AI1865" s="29"/>
    </row>
    <row r="1866" spans="31:35">
      <c r="AE1866" s="29"/>
      <c r="AF1866" s="29"/>
      <c r="AG1866" s="29"/>
      <c r="AH1866" s="29"/>
      <c r="AI1866" s="29"/>
    </row>
    <row r="1867" spans="31:35">
      <c r="AE1867" s="29"/>
      <c r="AF1867" s="29"/>
      <c r="AG1867" s="29"/>
      <c r="AH1867" s="29"/>
      <c r="AI1867" s="29"/>
    </row>
    <row r="1868" spans="31:35">
      <c r="AE1868" s="29"/>
      <c r="AF1868" s="29"/>
      <c r="AG1868" s="29"/>
      <c r="AH1868" s="29"/>
      <c r="AI1868" s="29"/>
    </row>
    <row r="1869" spans="31:35">
      <c r="AE1869" s="29"/>
      <c r="AF1869" s="29"/>
      <c r="AG1869" s="29"/>
      <c r="AH1869" s="29"/>
      <c r="AI1869" s="29"/>
    </row>
    <row r="1870" spans="31:35">
      <c r="AE1870" s="29"/>
      <c r="AF1870" s="29"/>
      <c r="AG1870" s="29"/>
      <c r="AH1870" s="29"/>
      <c r="AI1870" s="29"/>
    </row>
    <row r="1871" spans="31:35">
      <c r="AE1871" s="29"/>
      <c r="AF1871" s="29"/>
      <c r="AG1871" s="29"/>
      <c r="AH1871" s="29"/>
      <c r="AI1871" s="29"/>
    </row>
    <row r="1872" spans="31:35">
      <c r="AE1872" s="29"/>
      <c r="AF1872" s="29"/>
      <c r="AG1872" s="29"/>
      <c r="AH1872" s="29"/>
      <c r="AI1872" s="29"/>
    </row>
    <row r="1873" spans="31:35">
      <c r="AE1873" s="29"/>
      <c r="AF1873" s="29"/>
      <c r="AG1873" s="29"/>
      <c r="AH1873" s="29"/>
      <c r="AI1873" s="29"/>
    </row>
    <row r="1874" spans="31:35">
      <c r="AE1874" s="29"/>
      <c r="AF1874" s="29"/>
      <c r="AG1874" s="29"/>
      <c r="AH1874" s="29"/>
      <c r="AI1874" s="29"/>
    </row>
    <row r="1875" spans="31:35">
      <c r="AE1875" s="29"/>
      <c r="AF1875" s="29"/>
      <c r="AG1875" s="29"/>
      <c r="AH1875" s="29"/>
      <c r="AI1875" s="29"/>
    </row>
    <row r="1876" spans="31:35">
      <c r="AE1876" s="29"/>
      <c r="AF1876" s="29"/>
      <c r="AG1876" s="29"/>
      <c r="AH1876" s="29"/>
      <c r="AI1876" s="29"/>
    </row>
    <row r="1877" spans="31:35">
      <c r="AE1877" s="29"/>
      <c r="AF1877" s="29"/>
      <c r="AG1877" s="29"/>
      <c r="AH1877" s="29"/>
      <c r="AI1877" s="29"/>
    </row>
    <row r="1878" spans="31:35">
      <c r="AE1878" s="29"/>
      <c r="AF1878" s="29"/>
      <c r="AG1878" s="29"/>
      <c r="AH1878" s="29"/>
      <c r="AI1878" s="29"/>
    </row>
    <row r="1879" spans="31:35">
      <c r="AE1879" s="29"/>
      <c r="AF1879" s="29"/>
      <c r="AG1879" s="29"/>
      <c r="AH1879" s="29"/>
      <c r="AI1879" s="29"/>
    </row>
    <row r="1880" spans="31:35">
      <c r="AE1880" s="29"/>
      <c r="AF1880" s="29"/>
      <c r="AG1880" s="29"/>
      <c r="AH1880" s="29"/>
      <c r="AI1880" s="29"/>
    </row>
    <row r="1881" spans="31:35">
      <c r="AE1881" s="29"/>
      <c r="AF1881" s="29"/>
      <c r="AG1881" s="29"/>
      <c r="AH1881" s="29"/>
      <c r="AI1881" s="29"/>
    </row>
    <row r="1882" spans="31:35">
      <c r="AE1882" s="29"/>
      <c r="AF1882" s="29"/>
      <c r="AG1882" s="29"/>
      <c r="AH1882" s="29"/>
      <c r="AI1882" s="29"/>
    </row>
    <row r="1883" spans="31:35">
      <c r="AE1883" s="29"/>
      <c r="AF1883" s="29"/>
      <c r="AG1883" s="29"/>
      <c r="AH1883" s="29"/>
      <c r="AI1883" s="29"/>
    </row>
    <row r="1884" spans="31:35">
      <c r="AE1884" s="29"/>
      <c r="AF1884" s="29"/>
      <c r="AG1884" s="29"/>
      <c r="AH1884" s="29"/>
      <c r="AI1884" s="29"/>
    </row>
    <row r="1885" spans="31:35">
      <c r="AE1885" s="29"/>
      <c r="AF1885" s="29"/>
      <c r="AG1885" s="29"/>
      <c r="AH1885" s="29"/>
      <c r="AI1885" s="29"/>
    </row>
    <row r="1886" spans="31:35">
      <c r="AE1886" s="29"/>
      <c r="AF1886" s="29"/>
      <c r="AG1886" s="29"/>
      <c r="AH1886" s="29"/>
      <c r="AI1886" s="29"/>
    </row>
    <row r="1887" spans="31:35">
      <c r="AE1887" s="29"/>
      <c r="AF1887" s="29"/>
      <c r="AG1887" s="29"/>
      <c r="AH1887" s="29"/>
      <c r="AI1887" s="29"/>
    </row>
    <row r="1888" spans="31:35">
      <c r="AE1888" s="29"/>
      <c r="AF1888" s="29"/>
      <c r="AG1888" s="29"/>
      <c r="AH1888" s="29"/>
      <c r="AI1888" s="29"/>
    </row>
    <row r="1889" spans="31:35">
      <c r="AE1889" s="29"/>
      <c r="AF1889" s="29"/>
      <c r="AG1889" s="29"/>
      <c r="AH1889" s="29"/>
      <c r="AI1889" s="29"/>
    </row>
    <row r="1890" spans="31:35">
      <c r="AE1890" s="29"/>
      <c r="AF1890" s="29"/>
      <c r="AG1890" s="29"/>
      <c r="AH1890" s="29"/>
      <c r="AI1890" s="29"/>
    </row>
    <row r="1891" spans="31:35">
      <c r="AE1891" s="29"/>
      <c r="AF1891" s="29"/>
      <c r="AG1891" s="29"/>
      <c r="AH1891" s="29"/>
      <c r="AI1891" s="29"/>
    </row>
    <row r="1892" spans="31:35">
      <c r="AE1892" s="29"/>
      <c r="AF1892" s="29"/>
      <c r="AG1892" s="29"/>
      <c r="AH1892" s="29"/>
      <c r="AI1892" s="29"/>
    </row>
    <row r="1893" spans="31:35">
      <c r="AE1893" s="29"/>
      <c r="AF1893" s="29"/>
      <c r="AG1893" s="29"/>
      <c r="AH1893" s="29"/>
      <c r="AI1893" s="29"/>
    </row>
    <row r="1894" spans="31:35">
      <c r="AE1894" s="29"/>
      <c r="AF1894" s="29"/>
      <c r="AG1894" s="29"/>
      <c r="AH1894" s="29"/>
      <c r="AI1894" s="29"/>
    </row>
    <row r="1895" spans="31:35">
      <c r="AE1895" s="29"/>
      <c r="AF1895" s="29"/>
      <c r="AG1895" s="29"/>
      <c r="AH1895" s="29"/>
      <c r="AI1895" s="29"/>
    </row>
    <row r="1896" spans="31:35">
      <c r="AE1896" s="29"/>
      <c r="AF1896" s="29"/>
      <c r="AG1896" s="29"/>
      <c r="AH1896" s="29"/>
      <c r="AI1896" s="29"/>
    </row>
    <row r="1897" spans="31:35">
      <c r="AE1897" s="29"/>
      <c r="AF1897" s="29"/>
      <c r="AG1897" s="29"/>
      <c r="AH1897" s="29"/>
      <c r="AI1897" s="29"/>
    </row>
    <row r="1898" spans="31:35">
      <c r="AE1898" s="29"/>
      <c r="AF1898" s="29"/>
      <c r="AG1898" s="29"/>
      <c r="AH1898" s="29"/>
      <c r="AI1898" s="29"/>
    </row>
    <row r="1899" spans="31:35">
      <c r="AE1899" s="29"/>
      <c r="AF1899" s="29"/>
      <c r="AG1899" s="29"/>
      <c r="AH1899" s="29"/>
      <c r="AI1899" s="29"/>
    </row>
    <row r="1900" spans="31:35">
      <c r="AE1900" s="29"/>
      <c r="AF1900" s="29"/>
      <c r="AG1900" s="29"/>
      <c r="AH1900" s="29"/>
      <c r="AI1900" s="29"/>
    </row>
    <row r="1901" spans="31:35">
      <c r="AE1901" s="29"/>
      <c r="AF1901" s="29"/>
      <c r="AG1901" s="29"/>
      <c r="AH1901" s="29"/>
      <c r="AI1901" s="29"/>
    </row>
    <row r="1902" spans="31:35">
      <c r="AE1902" s="29"/>
      <c r="AF1902" s="29"/>
      <c r="AG1902" s="29"/>
      <c r="AH1902" s="29"/>
      <c r="AI1902" s="29"/>
    </row>
    <row r="1903" spans="31:35">
      <c r="AE1903" s="29"/>
      <c r="AF1903" s="29"/>
      <c r="AG1903" s="29"/>
      <c r="AH1903" s="29"/>
      <c r="AI1903" s="29"/>
    </row>
    <row r="1904" spans="31:35">
      <c r="AE1904" s="29"/>
      <c r="AF1904" s="29"/>
      <c r="AG1904" s="29"/>
      <c r="AH1904" s="29"/>
      <c r="AI1904" s="29"/>
    </row>
    <row r="1905" spans="31:35">
      <c r="AE1905" s="29"/>
      <c r="AF1905" s="29"/>
      <c r="AG1905" s="29"/>
      <c r="AH1905" s="29"/>
      <c r="AI1905" s="29"/>
    </row>
    <row r="1906" spans="31:35">
      <c r="AE1906" s="29"/>
      <c r="AF1906" s="29"/>
      <c r="AG1906" s="29"/>
      <c r="AH1906" s="29"/>
      <c r="AI1906" s="29"/>
    </row>
    <row r="1907" spans="31:35">
      <c r="AE1907" s="29"/>
      <c r="AF1907" s="29"/>
      <c r="AG1907" s="29"/>
      <c r="AH1907" s="29"/>
      <c r="AI1907" s="29"/>
    </row>
    <row r="1908" spans="31:35">
      <c r="AE1908" s="29"/>
      <c r="AF1908" s="29"/>
      <c r="AG1908" s="29"/>
      <c r="AH1908" s="29"/>
      <c r="AI1908" s="29"/>
    </row>
    <row r="1909" spans="31:35">
      <c r="AE1909" s="29"/>
      <c r="AF1909" s="29"/>
      <c r="AG1909" s="29"/>
      <c r="AH1909" s="29"/>
      <c r="AI1909" s="29"/>
    </row>
    <row r="1910" spans="31:35">
      <c r="AE1910" s="29"/>
      <c r="AF1910" s="29"/>
      <c r="AG1910" s="29"/>
      <c r="AH1910" s="29"/>
      <c r="AI1910" s="29"/>
    </row>
    <row r="1911" spans="31:35">
      <c r="AE1911" s="29"/>
      <c r="AF1911" s="29"/>
      <c r="AG1911" s="29"/>
      <c r="AH1911" s="29"/>
      <c r="AI1911" s="29"/>
    </row>
    <row r="1912" spans="31:35">
      <c r="AE1912" s="29"/>
      <c r="AF1912" s="29"/>
      <c r="AG1912" s="29"/>
      <c r="AH1912" s="29"/>
      <c r="AI1912" s="29"/>
    </row>
    <row r="1913" spans="31:35">
      <c r="AE1913" s="29"/>
      <c r="AF1913" s="29"/>
      <c r="AG1913" s="29"/>
      <c r="AH1913" s="29"/>
      <c r="AI1913" s="29"/>
    </row>
    <row r="1914" spans="31:35">
      <c r="AE1914" s="29"/>
      <c r="AF1914" s="29"/>
      <c r="AG1914" s="29"/>
      <c r="AH1914" s="29"/>
      <c r="AI1914" s="29"/>
    </row>
    <row r="1915" spans="31:35">
      <c r="AE1915" s="29"/>
      <c r="AF1915" s="29"/>
      <c r="AG1915" s="29"/>
      <c r="AH1915" s="29"/>
      <c r="AI1915" s="29"/>
    </row>
    <row r="1916" spans="31:35">
      <c r="AE1916" s="29"/>
      <c r="AF1916" s="29"/>
      <c r="AG1916" s="29"/>
      <c r="AH1916" s="29"/>
      <c r="AI1916" s="29"/>
    </row>
    <row r="1917" spans="31:35">
      <c r="AE1917" s="29"/>
      <c r="AF1917" s="29"/>
      <c r="AG1917" s="29"/>
      <c r="AH1917" s="29"/>
      <c r="AI1917" s="29"/>
    </row>
    <row r="1918" spans="31:35">
      <c r="AE1918" s="29"/>
      <c r="AF1918" s="29"/>
      <c r="AG1918" s="29"/>
      <c r="AH1918" s="29"/>
      <c r="AI1918" s="29"/>
    </row>
    <row r="1919" spans="31:35">
      <c r="AE1919" s="29"/>
      <c r="AF1919" s="29"/>
      <c r="AG1919" s="29"/>
      <c r="AH1919" s="29"/>
      <c r="AI1919" s="29"/>
    </row>
    <row r="1920" spans="31:35">
      <c r="AE1920" s="29"/>
      <c r="AF1920" s="29"/>
      <c r="AG1920" s="29"/>
      <c r="AH1920" s="29"/>
      <c r="AI1920" s="29"/>
    </row>
    <row r="1921" spans="31:35">
      <c r="AE1921" s="29"/>
      <c r="AF1921" s="29"/>
      <c r="AG1921" s="29"/>
      <c r="AH1921" s="29"/>
      <c r="AI1921" s="29"/>
    </row>
    <row r="1922" spans="31:35">
      <c r="AE1922" s="29"/>
      <c r="AF1922" s="29"/>
      <c r="AG1922" s="29"/>
      <c r="AH1922" s="29"/>
      <c r="AI1922" s="29"/>
    </row>
    <row r="1923" spans="31:35">
      <c r="AE1923" s="29"/>
      <c r="AF1923" s="29"/>
      <c r="AG1923" s="29"/>
      <c r="AH1923" s="29"/>
      <c r="AI1923" s="29"/>
    </row>
    <row r="1924" spans="31:35">
      <c r="AE1924" s="29"/>
      <c r="AF1924" s="29"/>
      <c r="AG1924" s="29"/>
      <c r="AH1924" s="29"/>
      <c r="AI1924" s="29"/>
    </row>
    <row r="1925" spans="31:35">
      <c r="AE1925" s="29"/>
      <c r="AF1925" s="29"/>
      <c r="AG1925" s="29"/>
      <c r="AH1925" s="29"/>
      <c r="AI1925" s="29"/>
    </row>
    <row r="1926" spans="31:35">
      <c r="AE1926" s="29"/>
      <c r="AF1926" s="29"/>
      <c r="AG1926" s="29"/>
      <c r="AH1926" s="29"/>
      <c r="AI1926" s="29"/>
    </row>
    <row r="1927" spans="31:35">
      <c r="AE1927" s="29"/>
      <c r="AF1927" s="29"/>
      <c r="AG1927" s="29"/>
      <c r="AH1927" s="29"/>
      <c r="AI1927" s="29"/>
    </row>
    <row r="1928" spans="31:35">
      <c r="AE1928" s="29"/>
      <c r="AF1928" s="29"/>
      <c r="AG1928" s="29"/>
      <c r="AH1928" s="29"/>
      <c r="AI1928" s="29"/>
    </row>
    <row r="1929" spans="31:35">
      <c r="AE1929" s="29"/>
      <c r="AF1929" s="29"/>
      <c r="AG1929" s="29"/>
      <c r="AH1929" s="29"/>
      <c r="AI1929" s="29"/>
    </row>
    <row r="1930" spans="31:35">
      <c r="AE1930" s="29"/>
      <c r="AF1930" s="29"/>
      <c r="AG1930" s="29"/>
      <c r="AH1930" s="29"/>
      <c r="AI1930" s="29"/>
    </row>
    <row r="1931" spans="31:35">
      <c r="AE1931" s="29"/>
      <c r="AF1931" s="29"/>
      <c r="AG1931" s="29"/>
      <c r="AH1931" s="29"/>
      <c r="AI1931" s="29"/>
    </row>
    <row r="1932" spans="31:35">
      <c r="AE1932" s="29"/>
      <c r="AF1932" s="29"/>
      <c r="AG1932" s="29"/>
      <c r="AH1932" s="29"/>
      <c r="AI1932" s="29"/>
    </row>
    <row r="1933" spans="31:35">
      <c r="AE1933" s="29"/>
      <c r="AF1933" s="29"/>
      <c r="AG1933" s="29"/>
      <c r="AH1933" s="29"/>
      <c r="AI1933" s="29"/>
    </row>
    <row r="1934" spans="31:35">
      <c r="AE1934" s="29"/>
      <c r="AF1934" s="29"/>
      <c r="AG1934" s="29"/>
      <c r="AH1934" s="29"/>
      <c r="AI1934" s="29"/>
    </row>
    <row r="1935" spans="31:35">
      <c r="AE1935" s="29"/>
      <c r="AF1935" s="29"/>
      <c r="AG1935" s="29"/>
      <c r="AH1935" s="29"/>
      <c r="AI1935" s="29"/>
    </row>
    <row r="1936" spans="31:35">
      <c r="AE1936" s="29"/>
      <c r="AF1936" s="29"/>
      <c r="AG1936" s="29"/>
      <c r="AH1936" s="29"/>
      <c r="AI1936" s="29"/>
    </row>
    <row r="1937" spans="31:35">
      <c r="AE1937" s="29"/>
      <c r="AF1937" s="29"/>
      <c r="AG1937" s="29"/>
      <c r="AH1937" s="29"/>
      <c r="AI1937" s="29"/>
    </row>
    <row r="1938" spans="31:35">
      <c r="AE1938" s="29"/>
      <c r="AF1938" s="29"/>
      <c r="AG1938" s="29"/>
      <c r="AH1938" s="29"/>
      <c r="AI1938" s="29"/>
    </row>
    <row r="1939" spans="31:35">
      <c r="AE1939" s="29"/>
      <c r="AF1939" s="29"/>
      <c r="AG1939" s="29"/>
      <c r="AH1939" s="29"/>
      <c r="AI1939" s="29"/>
    </row>
    <row r="1940" spans="31:35">
      <c r="AE1940" s="29"/>
      <c r="AF1940" s="29"/>
      <c r="AG1940" s="29"/>
      <c r="AH1940" s="29"/>
      <c r="AI1940" s="29"/>
    </row>
    <row r="1941" spans="31:35">
      <c r="AE1941" s="29"/>
      <c r="AF1941" s="29"/>
      <c r="AG1941" s="29"/>
      <c r="AH1941" s="29"/>
      <c r="AI1941" s="29"/>
    </row>
    <row r="1942" spans="31:35">
      <c r="AE1942" s="29"/>
      <c r="AF1942" s="29"/>
      <c r="AG1942" s="29"/>
      <c r="AH1942" s="29"/>
      <c r="AI1942" s="29"/>
    </row>
    <row r="1943" spans="31:35">
      <c r="AE1943" s="29"/>
      <c r="AF1943" s="29"/>
      <c r="AG1943" s="29"/>
      <c r="AH1943" s="29"/>
      <c r="AI1943" s="29"/>
    </row>
    <row r="1944" spans="31:35">
      <c r="AE1944" s="29"/>
      <c r="AF1944" s="29"/>
      <c r="AG1944" s="29"/>
      <c r="AH1944" s="29"/>
      <c r="AI1944" s="29"/>
    </row>
    <row r="1945" spans="31:35">
      <c r="AE1945" s="29"/>
      <c r="AF1945" s="29"/>
      <c r="AG1945" s="29"/>
      <c r="AH1945" s="29"/>
      <c r="AI1945" s="29"/>
    </row>
    <row r="1946" spans="31:35">
      <c r="AE1946" s="29"/>
      <c r="AF1946" s="29"/>
      <c r="AG1946" s="29"/>
      <c r="AH1946" s="29"/>
      <c r="AI1946" s="29"/>
    </row>
    <row r="1947" spans="31:35">
      <c r="AE1947" s="29"/>
      <c r="AF1947" s="29"/>
      <c r="AG1947" s="29"/>
      <c r="AH1947" s="29"/>
      <c r="AI1947" s="29"/>
    </row>
    <row r="1948" spans="31:35">
      <c r="AE1948" s="29"/>
      <c r="AF1948" s="29"/>
      <c r="AG1948" s="29"/>
      <c r="AH1948" s="29"/>
      <c r="AI1948" s="29"/>
    </row>
    <row r="1949" spans="31:35">
      <c r="AE1949" s="29"/>
      <c r="AF1949" s="29"/>
      <c r="AG1949" s="29"/>
      <c r="AH1949" s="29"/>
      <c r="AI1949" s="29"/>
    </row>
    <row r="1950" spans="31:35">
      <c r="AE1950" s="29"/>
      <c r="AF1950" s="29"/>
      <c r="AG1950" s="29"/>
      <c r="AH1950" s="29"/>
      <c r="AI1950" s="29"/>
    </row>
    <row r="1951" spans="31:35">
      <c r="AE1951" s="29"/>
      <c r="AF1951" s="29"/>
      <c r="AG1951" s="29"/>
      <c r="AH1951" s="29"/>
      <c r="AI1951" s="29"/>
    </row>
    <row r="1952" spans="31:35">
      <c r="AE1952" s="29"/>
      <c r="AF1952" s="29"/>
      <c r="AG1952" s="29"/>
      <c r="AH1952" s="29"/>
      <c r="AI1952" s="29"/>
    </row>
    <row r="1953" spans="31:35">
      <c r="AE1953" s="29"/>
      <c r="AF1953" s="29"/>
      <c r="AG1953" s="29"/>
      <c r="AH1953" s="29"/>
      <c r="AI1953" s="29"/>
    </row>
    <row r="1954" spans="31:35">
      <c r="AE1954" s="29"/>
      <c r="AF1954" s="29"/>
      <c r="AG1954" s="29"/>
      <c r="AH1954" s="29"/>
      <c r="AI1954" s="29"/>
    </row>
    <row r="1955" spans="31:35">
      <c r="AE1955" s="29"/>
      <c r="AF1955" s="29"/>
      <c r="AG1955" s="29"/>
      <c r="AH1955" s="29"/>
      <c r="AI1955" s="29"/>
    </row>
    <row r="1956" spans="31:35">
      <c r="AE1956" s="29"/>
      <c r="AF1956" s="29"/>
      <c r="AG1956" s="29"/>
      <c r="AH1956" s="29"/>
      <c r="AI1956" s="29"/>
    </row>
    <row r="1957" spans="31:35">
      <c r="AE1957" s="29"/>
      <c r="AF1957" s="29"/>
      <c r="AG1957" s="29"/>
      <c r="AH1957" s="29"/>
      <c r="AI1957" s="29"/>
    </row>
    <row r="1958" spans="31:35">
      <c r="AE1958" s="29"/>
      <c r="AF1958" s="29"/>
      <c r="AG1958" s="29"/>
      <c r="AH1958" s="29"/>
      <c r="AI1958" s="29"/>
    </row>
    <row r="1959" spans="31:35">
      <c r="AE1959" s="29"/>
      <c r="AF1959" s="29"/>
      <c r="AG1959" s="29"/>
      <c r="AH1959" s="29"/>
      <c r="AI1959" s="29"/>
    </row>
    <row r="1960" spans="31:35">
      <c r="AE1960" s="29"/>
      <c r="AF1960" s="29"/>
      <c r="AG1960" s="29"/>
      <c r="AH1960" s="29"/>
      <c r="AI1960" s="29"/>
    </row>
    <row r="1961" spans="31:35">
      <c r="AE1961" s="29"/>
      <c r="AF1961" s="29"/>
      <c r="AG1961" s="29"/>
      <c r="AH1961" s="29"/>
      <c r="AI1961" s="29"/>
    </row>
    <row r="1962" spans="31:35">
      <c r="AE1962" s="29"/>
      <c r="AF1962" s="29"/>
      <c r="AG1962" s="29"/>
      <c r="AH1962" s="29"/>
      <c r="AI1962" s="29"/>
    </row>
    <row r="1963" spans="31:35">
      <c r="AE1963" s="29"/>
      <c r="AF1963" s="29"/>
      <c r="AG1963" s="29"/>
      <c r="AH1963" s="29"/>
      <c r="AI1963" s="29"/>
    </row>
    <row r="1964" spans="31:35">
      <c r="AE1964" s="29"/>
      <c r="AF1964" s="29"/>
      <c r="AG1964" s="29"/>
      <c r="AH1964" s="29"/>
      <c r="AI1964" s="29"/>
    </row>
    <row r="1965" spans="31:35">
      <c r="AE1965" s="29"/>
      <c r="AF1965" s="29"/>
      <c r="AG1965" s="29"/>
      <c r="AH1965" s="29"/>
      <c r="AI1965" s="29"/>
    </row>
    <row r="1966" spans="31:35">
      <c r="AE1966" s="29"/>
      <c r="AF1966" s="29"/>
      <c r="AG1966" s="29"/>
      <c r="AH1966" s="29"/>
      <c r="AI1966" s="29"/>
    </row>
    <row r="1967" spans="31:35">
      <c r="AE1967" s="29"/>
      <c r="AF1967" s="29"/>
      <c r="AG1967" s="29"/>
      <c r="AH1967" s="29"/>
      <c r="AI1967" s="29"/>
    </row>
    <row r="1968" spans="31:35">
      <c r="AE1968" s="29"/>
      <c r="AF1968" s="29"/>
      <c r="AG1968" s="29"/>
      <c r="AH1968" s="29"/>
      <c r="AI1968" s="29"/>
    </row>
    <row r="1969" spans="31:35">
      <c r="AE1969" s="29"/>
      <c r="AF1969" s="29"/>
      <c r="AG1969" s="29"/>
      <c r="AH1969" s="29"/>
      <c r="AI1969" s="29"/>
    </row>
    <row r="1970" spans="31:35">
      <c r="AE1970" s="29"/>
      <c r="AF1970" s="29"/>
      <c r="AG1970" s="29"/>
      <c r="AH1970" s="29"/>
      <c r="AI1970" s="29"/>
    </row>
    <row r="1971" spans="31:35">
      <c r="AE1971" s="29"/>
      <c r="AF1971" s="29"/>
      <c r="AG1971" s="29"/>
      <c r="AH1971" s="29"/>
      <c r="AI1971" s="29"/>
    </row>
    <row r="1972" spans="31:35">
      <c r="AE1972" s="29"/>
      <c r="AF1972" s="29"/>
      <c r="AG1972" s="29"/>
      <c r="AH1972" s="29"/>
      <c r="AI1972" s="29"/>
    </row>
    <row r="1973" spans="31:35">
      <c r="AE1973" s="29"/>
      <c r="AF1973" s="29"/>
      <c r="AG1973" s="29"/>
      <c r="AH1973" s="29"/>
      <c r="AI1973" s="29"/>
    </row>
    <row r="1974" spans="31:35">
      <c r="AE1974" s="29"/>
      <c r="AF1974" s="29"/>
      <c r="AG1974" s="29"/>
      <c r="AH1974" s="29"/>
      <c r="AI1974" s="29"/>
    </row>
    <row r="1975" spans="31:35">
      <c r="AE1975" s="29"/>
      <c r="AF1975" s="29"/>
      <c r="AG1975" s="29"/>
      <c r="AH1975" s="29"/>
      <c r="AI1975" s="29"/>
    </row>
    <row r="1976" spans="31:35">
      <c r="AE1976" s="29"/>
      <c r="AF1976" s="29"/>
      <c r="AG1976" s="29"/>
      <c r="AH1976" s="29"/>
      <c r="AI1976" s="29"/>
    </row>
    <row r="1977" spans="31:35">
      <c r="AE1977" s="29"/>
      <c r="AF1977" s="29"/>
      <c r="AG1977" s="29"/>
      <c r="AH1977" s="29"/>
      <c r="AI1977" s="29"/>
    </row>
    <row r="1978" spans="31:35">
      <c r="AE1978" s="29"/>
      <c r="AF1978" s="29"/>
      <c r="AG1978" s="29"/>
      <c r="AH1978" s="29"/>
      <c r="AI1978" s="29"/>
    </row>
    <row r="1979" spans="31:35">
      <c r="AE1979" s="29"/>
      <c r="AF1979" s="29"/>
      <c r="AG1979" s="29"/>
      <c r="AH1979" s="29"/>
      <c r="AI1979" s="29"/>
    </row>
    <row r="1980" spans="31:35">
      <c r="AE1980" s="29"/>
      <c r="AF1980" s="29"/>
      <c r="AG1980" s="29"/>
      <c r="AH1980" s="29"/>
      <c r="AI1980" s="29"/>
    </row>
    <row r="1981" spans="31:35">
      <c r="AE1981" s="29"/>
      <c r="AF1981" s="29"/>
      <c r="AG1981" s="29"/>
      <c r="AH1981" s="29"/>
      <c r="AI1981" s="29"/>
    </row>
    <row r="1982" spans="31:35">
      <c r="AE1982" s="29"/>
      <c r="AF1982" s="29"/>
      <c r="AG1982" s="29"/>
      <c r="AH1982" s="29"/>
      <c r="AI1982" s="29"/>
    </row>
    <row r="1983" spans="31:35">
      <c r="AE1983" s="29"/>
      <c r="AF1983" s="29"/>
      <c r="AG1983" s="29"/>
      <c r="AH1983" s="29"/>
      <c r="AI1983" s="29"/>
    </row>
    <row r="1984" spans="31:35">
      <c r="AE1984" s="29"/>
      <c r="AF1984" s="29"/>
      <c r="AG1984" s="29"/>
      <c r="AH1984" s="29"/>
      <c r="AI1984" s="29"/>
    </row>
    <row r="1985" spans="31:35">
      <c r="AE1985" s="29"/>
      <c r="AF1985" s="29"/>
      <c r="AG1985" s="29"/>
      <c r="AH1985" s="29"/>
      <c r="AI1985" s="29"/>
    </row>
    <row r="1986" spans="31:35">
      <c r="AE1986" s="29"/>
      <c r="AF1986" s="29"/>
      <c r="AG1986" s="29"/>
      <c r="AH1986" s="29"/>
      <c r="AI1986" s="29"/>
    </row>
    <row r="1987" spans="31:35">
      <c r="AE1987" s="29"/>
      <c r="AF1987" s="29"/>
      <c r="AG1987" s="29"/>
      <c r="AH1987" s="29"/>
      <c r="AI1987" s="29"/>
    </row>
    <row r="1988" spans="31:35">
      <c r="AE1988" s="29"/>
      <c r="AF1988" s="29"/>
      <c r="AG1988" s="29"/>
      <c r="AH1988" s="29"/>
      <c r="AI1988" s="29"/>
    </row>
    <row r="1989" spans="31:35">
      <c r="AE1989" s="29"/>
      <c r="AF1989" s="29"/>
      <c r="AG1989" s="29"/>
      <c r="AH1989" s="29"/>
      <c r="AI1989" s="29"/>
    </row>
    <row r="1990" spans="31:35">
      <c r="AE1990" s="29"/>
      <c r="AF1990" s="29"/>
      <c r="AG1990" s="29"/>
      <c r="AH1990" s="29"/>
      <c r="AI1990" s="29"/>
    </row>
    <row r="1991" spans="31:35">
      <c r="AE1991" s="29"/>
      <c r="AF1991" s="29"/>
      <c r="AG1991" s="29"/>
      <c r="AH1991" s="29"/>
      <c r="AI1991" s="29"/>
    </row>
    <row r="1992" spans="31:35">
      <c r="AE1992" s="29"/>
      <c r="AF1992" s="29"/>
      <c r="AG1992" s="29"/>
      <c r="AH1992" s="29"/>
      <c r="AI1992" s="29"/>
    </row>
    <row r="1993" spans="31:35">
      <c r="AE1993" s="29"/>
      <c r="AF1993" s="29"/>
      <c r="AG1993" s="29"/>
      <c r="AH1993" s="29"/>
      <c r="AI1993" s="29"/>
    </row>
    <row r="1994" spans="31:35">
      <c r="AE1994" s="29"/>
      <c r="AF1994" s="29"/>
      <c r="AG1994" s="29"/>
      <c r="AH1994" s="29"/>
      <c r="AI1994" s="29"/>
    </row>
    <row r="1995" spans="31:35">
      <c r="AE1995" s="29"/>
      <c r="AF1995" s="29"/>
      <c r="AG1995" s="29"/>
      <c r="AH1995" s="29"/>
      <c r="AI1995" s="29"/>
    </row>
    <row r="1996" spans="31:35">
      <c r="AE1996" s="29"/>
      <c r="AF1996" s="29"/>
      <c r="AG1996" s="29"/>
      <c r="AH1996" s="29"/>
      <c r="AI1996" s="29"/>
    </row>
    <row r="1997" spans="31:35">
      <c r="AE1997" s="29"/>
      <c r="AF1997" s="29"/>
      <c r="AG1997" s="29"/>
      <c r="AH1997" s="29"/>
      <c r="AI1997" s="29"/>
    </row>
    <row r="1998" spans="31:35">
      <c r="AE1998" s="29"/>
      <c r="AF1998" s="29"/>
      <c r="AG1998" s="29"/>
      <c r="AH1998" s="29"/>
      <c r="AI1998" s="29"/>
    </row>
    <row r="1999" spans="31:35">
      <c r="AE1999" s="29"/>
      <c r="AF1999" s="29"/>
      <c r="AG1999" s="29"/>
      <c r="AH1999" s="29"/>
      <c r="AI1999" s="29"/>
    </row>
    <row r="2000" spans="31:35">
      <c r="AE2000" s="29"/>
      <c r="AF2000" s="29"/>
      <c r="AG2000" s="29"/>
      <c r="AH2000" s="29"/>
      <c r="AI2000" s="29"/>
    </row>
    <row r="2001" spans="31:35">
      <c r="AE2001" s="29"/>
      <c r="AF2001" s="29"/>
      <c r="AG2001" s="29"/>
      <c r="AH2001" s="29"/>
      <c r="AI2001" s="29"/>
    </row>
    <row r="2002" spans="31:35">
      <c r="AE2002" s="29"/>
      <c r="AF2002" s="29"/>
      <c r="AG2002" s="29"/>
      <c r="AH2002" s="29"/>
      <c r="AI2002" s="29"/>
    </row>
    <row r="2003" spans="31:35">
      <c r="AE2003" s="29"/>
      <c r="AF2003" s="29"/>
      <c r="AG2003" s="29"/>
      <c r="AH2003" s="29"/>
      <c r="AI2003" s="29"/>
    </row>
    <row r="2004" spans="31:35">
      <c r="AE2004" s="29"/>
      <c r="AF2004" s="29"/>
      <c r="AG2004" s="29"/>
      <c r="AH2004" s="29"/>
      <c r="AI2004" s="29"/>
    </row>
    <row r="2005" spans="31:35">
      <c r="AE2005" s="29"/>
      <c r="AF2005" s="29"/>
      <c r="AG2005" s="29"/>
      <c r="AH2005" s="29"/>
      <c r="AI2005" s="29"/>
    </row>
    <row r="2006" spans="31:35">
      <c r="AE2006" s="29"/>
      <c r="AF2006" s="29"/>
      <c r="AG2006" s="29"/>
      <c r="AH2006" s="29"/>
      <c r="AI2006" s="29"/>
    </row>
    <row r="2007" spans="31:35">
      <c r="AE2007" s="29"/>
      <c r="AF2007" s="29"/>
      <c r="AG2007" s="29"/>
      <c r="AH2007" s="29"/>
      <c r="AI2007" s="29"/>
    </row>
    <row r="2008" spans="31:35">
      <c r="AE2008" s="29"/>
      <c r="AF2008" s="29"/>
      <c r="AG2008" s="29"/>
      <c r="AH2008" s="29"/>
      <c r="AI2008" s="29"/>
    </row>
    <row r="2009" spans="31:35">
      <c r="AE2009" s="29"/>
      <c r="AF2009" s="29"/>
      <c r="AG2009" s="29"/>
      <c r="AH2009" s="29"/>
      <c r="AI2009" s="29"/>
    </row>
    <row r="2010" spans="31:35">
      <c r="AE2010" s="29"/>
      <c r="AF2010" s="29"/>
      <c r="AG2010" s="29"/>
      <c r="AH2010" s="29"/>
      <c r="AI2010" s="29"/>
    </row>
    <row r="2011" spans="31:35">
      <c r="AE2011" s="29"/>
      <c r="AF2011" s="29"/>
      <c r="AG2011" s="29"/>
      <c r="AH2011" s="29"/>
      <c r="AI2011" s="29"/>
    </row>
    <row r="2012" spans="31:35">
      <c r="AE2012" s="29"/>
      <c r="AF2012" s="29"/>
      <c r="AG2012" s="29"/>
      <c r="AH2012" s="29"/>
      <c r="AI2012" s="29"/>
    </row>
    <row r="2013" spans="31:35">
      <c r="AE2013" s="29"/>
      <c r="AF2013" s="29"/>
      <c r="AG2013" s="29"/>
      <c r="AH2013" s="29"/>
      <c r="AI2013" s="29"/>
    </row>
    <row r="2014" spans="31:35">
      <c r="AE2014" s="29"/>
      <c r="AF2014" s="29"/>
      <c r="AG2014" s="29"/>
      <c r="AH2014" s="29"/>
      <c r="AI2014" s="29"/>
    </row>
    <row r="2015" spans="31:35">
      <c r="AE2015" s="29"/>
      <c r="AF2015" s="29"/>
      <c r="AG2015" s="29"/>
      <c r="AH2015" s="29"/>
      <c r="AI2015" s="29"/>
    </row>
    <row r="2016" spans="31:35">
      <c r="AE2016" s="29"/>
      <c r="AF2016" s="29"/>
      <c r="AG2016" s="29"/>
      <c r="AH2016" s="29"/>
      <c r="AI2016" s="29"/>
    </row>
    <row r="2017" spans="31:35">
      <c r="AE2017" s="29"/>
      <c r="AF2017" s="29"/>
      <c r="AG2017" s="29"/>
      <c r="AH2017" s="29"/>
      <c r="AI2017" s="29"/>
    </row>
    <row r="2018" spans="31:35">
      <c r="AE2018" s="29"/>
      <c r="AF2018" s="29"/>
      <c r="AG2018" s="29"/>
      <c r="AH2018" s="29"/>
      <c r="AI2018" s="29"/>
    </row>
    <row r="2019" spans="31:35">
      <c r="AE2019" s="29"/>
      <c r="AF2019" s="29"/>
      <c r="AG2019" s="29"/>
      <c r="AH2019" s="29"/>
      <c r="AI2019" s="29"/>
    </row>
    <row r="2020" spans="31:35">
      <c r="AE2020" s="29"/>
      <c r="AF2020" s="29"/>
      <c r="AG2020" s="29"/>
      <c r="AH2020" s="29"/>
      <c r="AI2020" s="29"/>
    </row>
    <row r="2021" spans="31:35">
      <c r="AE2021" s="29"/>
      <c r="AF2021" s="29"/>
      <c r="AG2021" s="29"/>
      <c r="AH2021" s="29"/>
      <c r="AI2021" s="29"/>
    </row>
    <row r="2022" spans="31:35">
      <c r="AE2022" s="29"/>
      <c r="AF2022" s="29"/>
      <c r="AG2022" s="29"/>
      <c r="AH2022" s="29"/>
      <c r="AI2022" s="29"/>
    </row>
    <row r="2023" spans="31:35">
      <c r="AE2023" s="29"/>
      <c r="AF2023" s="29"/>
      <c r="AG2023" s="29"/>
      <c r="AH2023" s="29"/>
      <c r="AI2023" s="29"/>
    </row>
    <row r="2024" spans="31:35">
      <c r="AE2024" s="29"/>
      <c r="AF2024" s="29"/>
      <c r="AG2024" s="29"/>
      <c r="AH2024" s="29"/>
      <c r="AI2024" s="29"/>
    </row>
    <row r="2025" spans="31:35">
      <c r="AE2025" s="29"/>
      <c r="AF2025" s="29"/>
      <c r="AG2025" s="29"/>
      <c r="AH2025" s="29"/>
      <c r="AI2025" s="29"/>
    </row>
    <row r="2026" spans="31:35">
      <c r="AE2026" s="29"/>
      <c r="AF2026" s="29"/>
      <c r="AG2026" s="29"/>
      <c r="AH2026" s="29"/>
      <c r="AI2026" s="29"/>
    </row>
    <row r="2027" spans="31:35">
      <c r="AE2027" s="29"/>
      <c r="AF2027" s="29"/>
      <c r="AG2027" s="29"/>
      <c r="AH2027" s="29"/>
      <c r="AI2027" s="29"/>
    </row>
    <row r="2028" spans="31:35">
      <c r="AE2028" s="29"/>
      <c r="AF2028" s="29"/>
      <c r="AG2028" s="29"/>
      <c r="AH2028" s="29"/>
      <c r="AI2028" s="29"/>
    </row>
    <row r="2029" spans="31:35">
      <c r="AE2029" s="29"/>
      <c r="AF2029" s="29"/>
      <c r="AG2029" s="29"/>
      <c r="AH2029" s="29"/>
      <c r="AI2029" s="29"/>
    </row>
    <row r="2030" spans="31:35">
      <c r="AE2030" s="29"/>
      <c r="AF2030" s="29"/>
      <c r="AG2030" s="29"/>
      <c r="AH2030" s="29"/>
      <c r="AI2030" s="29"/>
    </row>
    <row r="2031" spans="31:35">
      <c r="AE2031" s="29"/>
      <c r="AF2031" s="29"/>
      <c r="AG2031" s="29"/>
      <c r="AH2031" s="29"/>
      <c r="AI2031" s="29"/>
    </row>
    <row r="2032" spans="31:35">
      <c r="AE2032" s="29"/>
      <c r="AF2032" s="29"/>
      <c r="AG2032" s="29"/>
      <c r="AH2032" s="29"/>
      <c r="AI2032" s="29"/>
    </row>
    <row r="2033" spans="31:35">
      <c r="AE2033" s="29"/>
      <c r="AF2033" s="29"/>
      <c r="AG2033" s="29"/>
      <c r="AH2033" s="29"/>
      <c r="AI2033" s="29"/>
    </row>
    <row r="2034" spans="31:35">
      <c r="AE2034" s="29"/>
      <c r="AF2034" s="29"/>
      <c r="AG2034" s="29"/>
      <c r="AH2034" s="29"/>
      <c r="AI2034" s="29"/>
    </row>
    <row r="2035" spans="31:35">
      <c r="AE2035" s="29"/>
      <c r="AF2035" s="29"/>
      <c r="AG2035" s="29"/>
      <c r="AH2035" s="29"/>
      <c r="AI2035" s="29"/>
    </row>
    <row r="2036" spans="31:35">
      <c r="AE2036" s="29"/>
      <c r="AF2036" s="29"/>
      <c r="AG2036" s="29"/>
      <c r="AH2036" s="29"/>
      <c r="AI2036" s="29"/>
    </row>
    <row r="2037" spans="31:35">
      <c r="AE2037" s="29"/>
      <c r="AF2037" s="29"/>
      <c r="AG2037" s="29"/>
      <c r="AH2037" s="29"/>
      <c r="AI2037" s="29"/>
    </row>
    <row r="2038" spans="31:35">
      <c r="AE2038" s="29"/>
      <c r="AF2038" s="29"/>
      <c r="AG2038" s="29"/>
      <c r="AH2038" s="29"/>
      <c r="AI2038" s="29"/>
    </row>
    <row r="2039" spans="31:35">
      <c r="AE2039" s="29"/>
      <c r="AF2039" s="29"/>
      <c r="AG2039" s="29"/>
      <c r="AH2039" s="29"/>
      <c r="AI2039" s="29"/>
    </row>
    <row r="2040" spans="31:35">
      <c r="AE2040" s="29"/>
      <c r="AF2040" s="29"/>
      <c r="AG2040" s="29"/>
      <c r="AH2040" s="29"/>
      <c r="AI2040" s="29"/>
    </row>
    <row r="2041" spans="31:35">
      <c r="AE2041" s="29"/>
      <c r="AF2041" s="29"/>
      <c r="AG2041" s="29"/>
      <c r="AH2041" s="29"/>
      <c r="AI2041" s="29"/>
    </row>
    <row r="2042" spans="31:35">
      <c r="AE2042" s="29"/>
      <c r="AF2042" s="29"/>
      <c r="AG2042" s="29"/>
      <c r="AH2042" s="29"/>
      <c r="AI2042" s="29"/>
    </row>
    <row r="2043" spans="31:35">
      <c r="AE2043" s="29"/>
      <c r="AF2043" s="29"/>
      <c r="AG2043" s="29"/>
      <c r="AH2043" s="29"/>
      <c r="AI2043" s="29"/>
    </row>
    <row r="2044" spans="31:35">
      <c r="AE2044" s="29"/>
      <c r="AF2044" s="29"/>
      <c r="AG2044" s="29"/>
      <c r="AH2044" s="29"/>
      <c r="AI2044" s="29"/>
    </row>
    <row r="2045" spans="31:35">
      <c r="AE2045" s="29"/>
      <c r="AF2045" s="29"/>
      <c r="AG2045" s="29"/>
      <c r="AH2045" s="29"/>
      <c r="AI2045" s="29"/>
    </row>
    <row r="2046" spans="31:35">
      <c r="AE2046" s="29"/>
      <c r="AF2046" s="29"/>
      <c r="AG2046" s="29"/>
      <c r="AH2046" s="29"/>
      <c r="AI2046" s="29"/>
    </row>
    <row r="2047" spans="31:35">
      <c r="AE2047" s="29"/>
      <c r="AF2047" s="29"/>
      <c r="AG2047" s="29"/>
      <c r="AH2047" s="29"/>
      <c r="AI2047" s="29"/>
    </row>
    <row r="2048" spans="31:35">
      <c r="AE2048" s="29"/>
      <c r="AF2048" s="29"/>
      <c r="AG2048" s="29"/>
      <c r="AH2048" s="29"/>
      <c r="AI2048" s="29"/>
    </row>
    <row r="2049" spans="31:35">
      <c r="AE2049" s="29"/>
      <c r="AF2049" s="29"/>
      <c r="AG2049" s="29"/>
      <c r="AH2049" s="29"/>
      <c r="AI2049" s="29"/>
    </row>
    <row r="2050" spans="31:35">
      <c r="AE2050" s="29"/>
      <c r="AF2050" s="29"/>
      <c r="AG2050" s="29"/>
      <c r="AH2050" s="29"/>
      <c r="AI2050" s="29"/>
    </row>
    <row r="2051" spans="31:35">
      <c r="AE2051" s="29"/>
      <c r="AF2051" s="29"/>
      <c r="AG2051" s="29"/>
      <c r="AH2051" s="29"/>
      <c r="AI2051" s="29"/>
    </row>
    <row r="2052" spans="31:35">
      <c r="AE2052" s="29"/>
      <c r="AF2052" s="29"/>
      <c r="AG2052" s="29"/>
      <c r="AH2052" s="29"/>
      <c r="AI2052" s="29"/>
    </row>
    <row r="2053" spans="31:35">
      <c r="AE2053" s="29"/>
      <c r="AF2053" s="29"/>
      <c r="AG2053" s="29"/>
      <c r="AH2053" s="29"/>
      <c r="AI2053" s="29"/>
    </row>
    <row r="2054" spans="31:35">
      <c r="AE2054" s="29"/>
      <c r="AF2054" s="29"/>
      <c r="AG2054" s="29"/>
      <c r="AH2054" s="29"/>
      <c r="AI2054" s="29"/>
    </row>
    <row r="2055" spans="31:35">
      <c r="AE2055" s="29"/>
      <c r="AF2055" s="29"/>
      <c r="AG2055" s="29"/>
      <c r="AH2055" s="29"/>
      <c r="AI2055" s="29"/>
    </row>
    <row r="2056" spans="31:35">
      <c r="AE2056" s="29"/>
      <c r="AF2056" s="29"/>
      <c r="AG2056" s="29"/>
      <c r="AH2056" s="29"/>
      <c r="AI2056" s="29"/>
    </row>
    <row r="2057" spans="31:35">
      <c r="AE2057" s="29"/>
      <c r="AF2057" s="29"/>
      <c r="AG2057" s="29"/>
      <c r="AH2057" s="29"/>
      <c r="AI2057" s="29"/>
    </row>
    <row r="2058" spans="31:35">
      <c r="AE2058" s="29"/>
      <c r="AF2058" s="29"/>
      <c r="AG2058" s="29"/>
      <c r="AH2058" s="29"/>
      <c r="AI2058" s="29"/>
    </row>
    <row r="2059" spans="31:35">
      <c r="AE2059" s="29"/>
      <c r="AF2059" s="29"/>
      <c r="AG2059" s="29"/>
      <c r="AH2059" s="29"/>
      <c r="AI2059" s="29"/>
    </row>
    <row r="2060" spans="31:35">
      <c r="AE2060" s="29"/>
      <c r="AF2060" s="29"/>
      <c r="AG2060" s="29"/>
      <c r="AH2060" s="29"/>
      <c r="AI2060" s="29"/>
    </row>
    <row r="2061" spans="31:35">
      <c r="AE2061" s="29"/>
      <c r="AF2061" s="29"/>
      <c r="AG2061" s="29"/>
      <c r="AH2061" s="29"/>
      <c r="AI2061" s="29"/>
    </row>
    <row r="2062" spans="31:35">
      <c r="AE2062" s="29"/>
      <c r="AF2062" s="29"/>
      <c r="AG2062" s="29"/>
      <c r="AH2062" s="29"/>
      <c r="AI2062" s="29"/>
    </row>
    <row r="2063" spans="31:35">
      <c r="AE2063" s="29"/>
      <c r="AF2063" s="29"/>
      <c r="AG2063" s="29"/>
      <c r="AH2063" s="29"/>
      <c r="AI2063" s="29"/>
    </row>
    <row r="2064" spans="31:35">
      <c r="AE2064" s="29"/>
      <c r="AF2064" s="29"/>
      <c r="AG2064" s="29"/>
      <c r="AH2064" s="29"/>
      <c r="AI2064" s="29"/>
    </row>
    <row r="2065" spans="31:35">
      <c r="AE2065" s="29"/>
      <c r="AF2065" s="29"/>
      <c r="AG2065" s="29"/>
      <c r="AH2065" s="29"/>
      <c r="AI2065" s="29"/>
    </row>
    <row r="2066" spans="31:35">
      <c r="AE2066" s="29"/>
      <c r="AF2066" s="29"/>
      <c r="AG2066" s="29"/>
      <c r="AH2066" s="29"/>
      <c r="AI2066" s="29"/>
    </row>
    <row r="2067" spans="31:35">
      <c r="AE2067" s="29"/>
      <c r="AF2067" s="29"/>
      <c r="AG2067" s="29"/>
      <c r="AH2067" s="29"/>
      <c r="AI2067" s="29"/>
    </row>
    <row r="2068" spans="31:35">
      <c r="AE2068" s="29"/>
      <c r="AF2068" s="29"/>
      <c r="AG2068" s="29"/>
      <c r="AH2068" s="29"/>
      <c r="AI2068" s="29"/>
    </row>
    <row r="2069" spans="31:35">
      <c r="AE2069" s="29"/>
      <c r="AF2069" s="29"/>
      <c r="AG2069" s="29"/>
      <c r="AH2069" s="29"/>
      <c r="AI2069" s="29"/>
    </row>
    <row r="2070" spans="31:35">
      <c r="AE2070" s="29"/>
      <c r="AF2070" s="29"/>
      <c r="AG2070" s="29"/>
      <c r="AH2070" s="29"/>
      <c r="AI2070" s="29"/>
    </row>
    <row r="2071" spans="31:35">
      <c r="AE2071" s="29"/>
      <c r="AF2071" s="29"/>
      <c r="AG2071" s="29"/>
      <c r="AH2071" s="29"/>
      <c r="AI2071" s="29"/>
    </row>
    <row r="2072" spans="31:35">
      <c r="AE2072" s="29"/>
      <c r="AF2072" s="29"/>
      <c r="AG2072" s="29"/>
      <c r="AH2072" s="29"/>
      <c r="AI2072" s="29"/>
    </row>
    <row r="2073" spans="31:35">
      <c r="AE2073" s="29"/>
      <c r="AF2073" s="29"/>
      <c r="AG2073" s="29"/>
      <c r="AH2073" s="29"/>
      <c r="AI2073" s="29"/>
    </row>
    <row r="2074" spans="31:35">
      <c r="AE2074" s="29"/>
      <c r="AF2074" s="29"/>
      <c r="AG2074" s="29"/>
      <c r="AH2074" s="29"/>
      <c r="AI2074" s="29"/>
    </row>
    <row r="2075" spans="31:35">
      <c r="AE2075" s="29"/>
      <c r="AF2075" s="29"/>
      <c r="AG2075" s="29"/>
      <c r="AH2075" s="29"/>
      <c r="AI2075" s="29"/>
    </row>
    <row r="2076" spans="31:35">
      <c r="AE2076" s="29"/>
      <c r="AF2076" s="29"/>
      <c r="AG2076" s="29"/>
      <c r="AH2076" s="29"/>
      <c r="AI2076" s="29"/>
    </row>
    <row r="2077" spans="31:35">
      <c r="AE2077" s="29"/>
      <c r="AF2077" s="29"/>
      <c r="AG2077" s="29"/>
      <c r="AH2077" s="29"/>
      <c r="AI2077" s="29"/>
    </row>
    <row r="2078" spans="31:35">
      <c r="AE2078" s="29"/>
      <c r="AF2078" s="29"/>
      <c r="AG2078" s="29"/>
      <c r="AH2078" s="29"/>
      <c r="AI2078" s="29"/>
    </row>
    <row r="2079" spans="31:35">
      <c r="AE2079" s="29"/>
      <c r="AF2079" s="29"/>
      <c r="AG2079" s="29"/>
      <c r="AH2079" s="29"/>
      <c r="AI2079" s="29"/>
    </row>
    <row r="2080" spans="31:35">
      <c r="AE2080" s="29"/>
      <c r="AF2080" s="29"/>
      <c r="AG2080" s="29"/>
      <c r="AH2080" s="29"/>
      <c r="AI2080" s="29"/>
    </row>
    <row r="2081" spans="31:35">
      <c r="AE2081" s="29"/>
      <c r="AF2081" s="29"/>
      <c r="AG2081" s="29"/>
      <c r="AH2081" s="29"/>
      <c r="AI2081" s="29"/>
    </row>
    <row r="2082" spans="31:35">
      <c r="AE2082" s="29"/>
      <c r="AF2082" s="29"/>
      <c r="AG2082" s="29"/>
      <c r="AH2082" s="29"/>
      <c r="AI2082" s="29"/>
    </row>
    <row r="2083" spans="31:35">
      <c r="AE2083" s="29"/>
      <c r="AF2083" s="29"/>
      <c r="AG2083" s="29"/>
      <c r="AH2083" s="29"/>
      <c r="AI2083" s="29"/>
    </row>
    <row r="2084" spans="31:35">
      <c r="AE2084" s="29"/>
      <c r="AF2084" s="29"/>
      <c r="AG2084" s="29"/>
      <c r="AH2084" s="29"/>
      <c r="AI2084" s="29"/>
    </row>
    <row r="2085" spans="31:35">
      <c r="AE2085" s="29"/>
      <c r="AF2085" s="29"/>
      <c r="AG2085" s="29"/>
      <c r="AH2085" s="29"/>
      <c r="AI2085" s="29"/>
    </row>
    <row r="2086" spans="31:35">
      <c r="AE2086" s="29"/>
      <c r="AF2086" s="29"/>
      <c r="AG2086" s="29"/>
      <c r="AH2086" s="29"/>
      <c r="AI2086" s="29"/>
    </row>
    <row r="2087" spans="31:35">
      <c r="AE2087" s="29"/>
      <c r="AF2087" s="29"/>
      <c r="AG2087" s="29"/>
      <c r="AH2087" s="29"/>
      <c r="AI2087" s="29"/>
    </row>
    <row r="2088" spans="31:35">
      <c r="AE2088" s="29"/>
      <c r="AF2088" s="29"/>
      <c r="AG2088" s="29"/>
      <c r="AH2088" s="29"/>
      <c r="AI2088" s="29"/>
    </row>
    <row r="2089" spans="31:35">
      <c r="AE2089" s="29"/>
      <c r="AF2089" s="29"/>
      <c r="AG2089" s="29"/>
      <c r="AH2089" s="29"/>
      <c r="AI2089" s="29"/>
    </row>
    <row r="2090" spans="31:35">
      <c r="AE2090" s="29"/>
      <c r="AF2090" s="29"/>
      <c r="AG2090" s="29"/>
      <c r="AH2090" s="29"/>
      <c r="AI2090" s="29"/>
    </row>
    <row r="2091" spans="31:35">
      <c r="AE2091" s="29"/>
      <c r="AF2091" s="29"/>
      <c r="AG2091" s="29"/>
      <c r="AH2091" s="29"/>
      <c r="AI2091" s="29"/>
    </row>
    <row r="2092" spans="31:35">
      <c r="AE2092" s="29"/>
      <c r="AF2092" s="29"/>
      <c r="AG2092" s="29"/>
      <c r="AH2092" s="29"/>
      <c r="AI2092" s="29"/>
    </row>
    <row r="2093" spans="31:35">
      <c r="AE2093" s="29"/>
      <c r="AF2093" s="29"/>
      <c r="AG2093" s="29"/>
      <c r="AH2093" s="29"/>
      <c r="AI2093" s="29"/>
    </row>
    <row r="2094" spans="31:35">
      <c r="AE2094" s="29"/>
      <c r="AF2094" s="29"/>
      <c r="AG2094" s="29"/>
      <c r="AH2094" s="29"/>
      <c r="AI2094" s="29"/>
    </row>
    <row r="2095" spans="31:35">
      <c r="AE2095" s="29"/>
      <c r="AF2095" s="29"/>
      <c r="AG2095" s="29"/>
      <c r="AH2095" s="29"/>
      <c r="AI2095" s="29"/>
    </row>
    <row r="2096" spans="31:35">
      <c r="AE2096" s="29"/>
      <c r="AF2096" s="29"/>
      <c r="AG2096" s="29"/>
      <c r="AH2096" s="29"/>
      <c r="AI2096" s="29"/>
    </row>
    <row r="2097" spans="31:35">
      <c r="AE2097" s="29"/>
      <c r="AF2097" s="29"/>
      <c r="AG2097" s="29"/>
      <c r="AH2097" s="29"/>
      <c r="AI2097" s="29"/>
    </row>
    <row r="2098" spans="31:35">
      <c r="AE2098" s="29"/>
      <c r="AF2098" s="29"/>
      <c r="AG2098" s="29"/>
      <c r="AH2098" s="29"/>
      <c r="AI2098" s="29"/>
    </row>
    <row r="2099" spans="31:35">
      <c r="AE2099" s="29"/>
      <c r="AF2099" s="29"/>
      <c r="AG2099" s="29"/>
      <c r="AH2099" s="29"/>
      <c r="AI2099" s="29"/>
    </row>
    <row r="2100" spans="31:35">
      <c r="AE2100" s="29"/>
      <c r="AF2100" s="29"/>
      <c r="AG2100" s="29"/>
      <c r="AH2100" s="29"/>
      <c r="AI2100" s="29"/>
    </row>
    <row r="2101" spans="31:35">
      <c r="AE2101" s="29"/>
      <c r="AF2101" s="29"/>
      <c r="AG2101" s="29"/>
      <c r="AH2101" s="29"/>
      <c r="AI2101" s="29"/>
    </row>
    <row r="2102" spans="31:35">
      <c r="AE2102" s="29"/>
      <c r="AF2102" s="29"/>
      <c r="AG2102" s="29"/>
      <c r="AH2102" s="29"/>
      <c r="AI2102" s="29"/>
    </row>
    <row r="2103" spans="31:35">
      <c r="AE2103" s="29"/>
      <c r="AF2103" s="29"/>
      <c r="AG2103" s="29"/>
      <c r="AH2103" s="29"/>
      <c r="AI2103" s="29"/>
    </row>
    <row r="2104" spans="31:35">
      <c r="AE2104" s="29"/>
      <c r="AF2104" s="29"/>
      <c r="AG2104" s="29"/>
      <c r="AH2104" s="29"/>
      <c r="AI2104" s="29"/>
    </row>
    <row r="2105" spans="31:35">
      <c r="AE2105" s="29"/>
      <c r="AF2105" s="29"/>
      <c r="AG2105" s="29"/>
      <c r="AH2105" s="29"/>
      <c r="AI2105" s="29"/>
    </row>
    <row r="2106" spans="31:35">
      <c r="AE2106" s="29"/>
      <c r="AF2106" s="29"/>
      <c r="AG2106" s="29"/>
      <c r="AH2106" s="29"/>
      <c r="AI2106" s="29"/>
    </row>
    <row r="2107" spans="31:35">
      <c r="AE2107" s="29"/>
      <c r="AF2107" s="29"/>
      <c r="AG2107" s="29"/>
      <c r="AH2107" s="29"/>
      <c r="AI2107" s="29"/>
    </row>
    <row r="2108" spans="31:35">
      <c r="AE2108" s="29"/>
      <c r="AF2108" s="29"/>
      <c r="AG2108" s="29"/>
      <c r="AH2108" s="29"/>
      <c r="AI2108" s="29"/>
    </row>
    <row r="2109" spans="31:35">
      <c r="AE2109" s="29"/>
      <c r="AF2109" s="29"/>
      <c r="AG2109" s="29"/>
      <c r="AH2109" s="29"/>
      <c r="AI2109" s="29"/>
    </row>
    <row r="2110" spans="31:35">
      <c r="AE2110" s="29"/>
      <c r="AF2110" s="29"/>
      <c r="AG2110" s="29"/>
      <c r="AH2110" s="29"/>
      <c r="AI2110" s="29"/>
    </row>
    <row r="2111" spans="31:35">
      <c r="AE2111" s="29"/>
      <c r="AF2111" s="29"/>
      <c r="AG2111" s="29"/>
      <c r="AH2111" s="29"/>
      <c r="AI2111" s="29"/>
    </row>
    <row r="2112" spans="31:35">
      <c r="AE2112" s="29"/>
      <c r="AF2112" s="29"/>
      <c r="AG2112" s="29"/>
      <c r="AH2112" s="29"/>
      <c r="AI2112" s="29"/>
    </row>
    <row r="2113" spans="31:35">
      <c r="AE2113" s="29"/>
      <c r="AF2113" s="29"/>
      <c r="AG2113" s="29"/>
      <c r="AH2113" s="29"/>
      <c r="AI2113" s="29"/>
    </row>
    <row r="2114" spans="31:35">
      <c r="AE2114" s="29"/>
      <c r="AF2114" s="29"/>
      <c r="AG2114" s="29"/>
      <c r="AH2114" s="29"/>
      <c r="AI2114" s="29"/>
    </row>
    <row r="2115" spans="31:35">
      <c r="AE2115" s="29"/>
      <c r="AF2115" s="29"/>
      <c r="AG2115" s="29"/>
      <c r="AH2115" s="29"/>
      <c r="AI2115" s="29"/>
    </row>
    <row r="2116" spans="31:35">
      <c r="AE2116" s="29"/>
      <c r="AF2116" s="29"/>
      <c r="AG2116" s="29"/>
      <c r="AH2116" s="29"/>
      <c r="AI2116" s="29"/>
    </row>
    <row r="2117" spans="31:35">
      <c r="AE2117" s="29"/>
      <c r="AF2117" s="29"/>
      <c r="AG2117" s="29"/>
      <c r="AH2117" s="29"/>
      <c r="AI2117" s="29"/>
    </row>
    <row r="2118" spans="31:35">
      <c r="AE2118" s="29"/>
      <c r="AF2118" s="29"/>
      <c r="AG2118" s="29"/>
      <c r="AH2118" s="29"/>
      <c r="AI2118" s="29"/>
    </row>
    <row r="2119" spans="31:35">
      <c r="AE2119" s="29"/>
      <c r="AF2119" s="29"/>
      <c r="AG2119" s="29"/>
      <c r="AH2119" s="29"/>
      <c r="AI2119" s="29"/>
    </row>
    <row r="2120" spans="31:35">
      <c r="AE2120" s="29"/>
      <c r="AF2120" s="29"/>
      <c r="AG2120" s="29"/>
      <c r="AH2120" s="29"/>
      <c r="AI2120" s="29"/>
    </row>
    <row r="2121" spans="31:35">
      <c r="AE2121" s="29"/>
      <c r="AF2121" s="29"/>
      <c r="AG2121" s="29"/>
      <c r="AH2121" s="29"/>
      <c r="AI2121" s="29"/>
    </row>
    <row r="2122" spans="31:35">
      <c r="AE2122" s="29"/>
      <c r="AF2122" s="29"/>
      <c r="AG2122" s="29"/>
      <c r="AH2122" s="29"/>
      <c r="AI2122" s="29"/>
    </row>
    <row r="2123" spans="31:35">
      <c r="AE2123" s="29"/>
      <c r="AF2123" s="29"/>
      <c r="AG2123" s="29"/>
      <c r="AH2123" s="29"/>
      <c r="AI2123" s="29"/>
    </row>
    <row r="2124" spans="31:35">
      <c r="AE2124" s="29"/>
      <c r="AF2124" s="29"/>
      <c r="AG2124" s="29"/>
      <c r="AH2124" s="29"/>
      <c r="AI2124" s="29"/>
    </row>
    <row r="2125" spans="31:35">
      <c r="AE2125" s="29"/>
      <c r="AF2125" s="29"/>
      <c r="AG2125" s="29"/>
      <c r="AH2125" s="29"/>
      <c r="AI2125" s="29"/>
    </row>
    <row r="2126" spans="31:35">
      <c r="AE2126" s="29"/>
      <c r="AF2126" s="29"/>
      <c r="AG2126" s="29"/>
      <c r="AH2126" s="29"/>
      <c r="AI2126" s="29"/>
    </row>
    <row r="2127" spans="31:35">
      <c r="AE2127" s="29"/>
      <c r="AF2127" s="29"/>
      <c r="AG2127" s="29"/>
      <c r="AH2127" s="29"/>
      <c r="AI2127" s="29"/>
    </row>
    <row r="2128" spans="31:35">
      <c r="AE2128" s="29"/>
      <c r="AF2128" s="29"/>
      <c r="AG2128" s="29"/>
      <c r="AH2128" s="29"/>
      <c r="AI2128" s="29"/>
    </row>
    <row r="2129" spans="31:35">
      <c r="AE2129" s="29"/>
      <c r="AF2129" s="29"/>
      <c r="AG2129" s="29"/>
      <c r="AH2129" s="29"/>
      <c r="AI2129" s="29"/>
    </row>
    <row r="2130" spans="31:35">
      <c r="AE2130" s="29"/>
      <c r="AF2130" s="29"/>
      <c r="AG2130" s="29"/>
      <c r="AH2130" s="29"/>
      <c r="AI2130" s="29"/>
    </row>
    <row r="2131" spans="31:35">
      <c r="AE2131" s="29"/>
      <c r="AF2131" s="29"/>
      <c r="AG2131" s="29"/>
      <c r="AH2131" s="29"/>
      <c r="AI2131" s="29"/>
    </row>
    <row r="2132" spans="31:35">
      <c r="AE2132" s="29"/>
      <c r="AF2132" s="29"/>
      <c r="AG2132" s="29"/>
      <c r="AH2132" s="29"/>
      <c r="AI2132" s="29"/>
    </row>
    <row r="2133" spans="31:35">
      <c r="AE2133" s="29"/>
      <c r="AF2133" s="29"/>
      <c r="AG2133" s="29"/>
      <c r="AH2133" s="29"/>
      <c r="AI2133" s="29"/>
    </row>
    <row r="2134" spans="31:35">
      <c r="AE2134" s="29"/>
      <c r="AF2134" s="29"/>
      <c r="AG2134" s="29"/>
      <c r="AH2134" s="29"/>
      <c r="AI2134" s="29"/>
    </row>
    <row r="2135" spans="31:35">
      <c r="AE2135" s="29"/>
      <c r="AF2135" s="29"/>
      <c r="AG2135" s="29"/>
      <c r="AH2135" s="29"/>
      <c r="AI2135" s="29"/>
    </row>
    <row r="2136" spans="31:35">
      <c r="AE2136" s="29"/>
      <c r="AF2136" s="29"/>
      <c r="AG2136" s="29"/>
      <c r="AH2136" s="29"/>
      <c r="AI2136" s="29"/>
    </row>
    <row r="2137" spans="31:35">
      <c r="AE2137" s="29"/>
      <c r="AF2137" s="29"/>
      <c r="AG2137" s="29"/>
      <c r="AH2137" s="29"/>
      <c r="AI2137" s="29"/>
    </row>
    <row r="2138" spans="31:35">
      <c r="AE2138" s="29"/>
      <c r="AF2138" s="29"/>
      <c r="AG2138" s="29"/>
      <c r="AH2138" s="29"/>
      <c r="AI2138" s="29"/>
    </row>
    <row r="2139" spans="31:35">
      <c r="AE2139" s="29"/>
      <c r="AF2139" s="29"/>
      <c r="AG2139" s="29"/>
      <c r="AH2139" s="29"/>
      <c r="AI2139" s="29"/>
    </row>
    <row r="2140" spans="31:35">
      <c r="AE2140" s="29"/>
      <c r="AF2140" s="29"/>
      <c r="AG2140" s="29"/>
      <c r="AH2140" s="29"/>
      <c r="AI2140" s="29"/>
    </row>
    <row r="2141" spans="31:35">
      <c r="AE2141" s="29"/>
      <c r="AF2141" s="29"/>
      <c r="AG2141" s="29"/>
      <c r="AH2141" s="29"/>
      <c r="AI2141" s="29"/>
    </row>
    <row r="2142" spans="31:35">
      <c r="AE2142" s="29"/>
      <c r="AF2142" s="29"/>
      <c r="AG2142" s="29"/>
      <c r="AH2142" s="29"/>
      <c r="AI2142" s="29"/>
    </row>
    <row r="2143" spans="31:35">
      <c r="AE2143" s="29"/>
      <c r="AF2143" s="29"/>
      <c r="AG2143" s="29"/>
      <c r="AH2143" s="29"/>
      <c r="AI2143" s="29"/>
    </row>
    <row r="2144" spans="31:35">
      <c r="AE2144" s="29"/>
      <c r="AF2144" s="29"/>
      <c r="AG2144" s="29"/>
      <c r="AH2144" s="29"/>
      <c r="AI2144" s="29"/>
    </row>
    <row r="2145" spans="31:35">
      <c r="AE2145" s="29"/>
      <c r="AF2145" s="29"/>
      <c r="AG2145" s="29"/>
      <c r="AH2145" s="29"/>
      <c r="AI2145" s="29"/>
    </row>
    <row r="2146" spans="31:35">
      <c r="AE2146" s="29"/>
      <c r="AF2146" s="29"/>
      <c r="AG2146" s="29"/>
      <c r="AH2146" s="29"/>
      <c r="AI2146" s="29"/>
    </row>
    <row r="2147" spans="31:35">
      <c r="AE2147" s="29"/>
      <c r="AF2147" s="29"/>
      <c r="AG2147" s="29"/>
      <c r="AH2147" s="29"/>
      <c r="AI2147" s="29"/>
    </row>
    <row r="2148" spans="31:35">
      <c r="AE2148" s="29"/>
      <c r="AF2148" s="29"/>
      <c r="AG2148" s="29"/>
      <c r="AH2148" s="29"/>
      <c r="AI2148" s="29"/>
    </row>
    <row r="2149" spans="31:35">
      <c r="AE2149" s="29"/>
      <c r="AF2149" s="29"/>
      <c r="AG2149" s="29"/>
      <c r="AH2149" s="29"/>
      <c r="AI2149" s="29"/>
    </row>
    <row r="2150" spans="31:35">
      <c r="AE2150" s="29"/>
      <c r="AF2150" s="29"/>
      <c r="AG2150" s="29"/>
      <c r="AH2150" s="29"/>
      <c r="AI2150" s="29"/>
    </row>
    <row r="2151" spans="31:35">
      <c r="AE2151" s="29"/>
      <c r="AF2151" s="29"/>
      <c r="AG2151" s="29"/>
      <c r="AH2151" s="29"/>
      <c r="AI2151" s="29"/>
    </row>
    <row r="2152" spans="31:35">
      <c r="AE2152" s="29"/>
      <c r="AF2152" s="29"/>
      <c r="AG2152" s="29"/>
      <c r="AH2152" s="29"/>
      <c r="AI2152" s="29"/>
    </row>
    <row r="2153" spans="31:35">
      <c r="AE2153" s="29"/>
      <c r="AF2153" s="29"/>
      <c r="AG2153" s="29"/>
      <c r="AH2153" s="29"/>
      <c r="AI2153" s="29"/>
    </row>
    <row r="2154" spans="31:35">
      <c r="AE2154" s="29"/>
      <c r="AF2154" s="29"/>
      <c r="AG2154" s="29"/>
      <c r="AH2154" s="29"/>
      <c r="AI2154" s="29"/>
    </row>
    <row r="2155" spans="31:35">
      <c r="AE2155" s="29"/>
      <c r="AF2155" s="29"/>
      <c r="AG2155" s="29"/>
      <c r="AH2155" s="29"/>
      <c r="AI2155" s="29"/>
    </row>
    <row r="2156" spans="31:35">
      <c r="AE2156" s="29"/>
      <c r="AF2156" s="29"/>
      <c r="AG2156" s="29"/>
      <c r="AH2156" s="29"/>
      <c r="AI2156" s="29"/>
    </row>
    <row r="2157" spans="31:35">
      <c r="AE2157" s="29"/>
      <c r="AF2157" s="29"/>
      <c r="AG2157" s="29"/>
      <c r="AH2157" s="29"/>
      <c r="AI2157" s="29"/>
    </row>
    <row r="2158" spans="31:35">
      <c r="AE2158" s="29"/>
      <c r="AF2158" s="29"/>
      <c r="AG2158" s="29"/>
      <c r="AH2158" s="29"/>
      <c r="AI2158" s="29"/>
    </row>
    <row r="2159" spans="31:35">
      <c r="AE2159" s="29"/>
      <c r="AF2159" s="29"/>
      <c r="AG2159" s="29"/>
      <c r="AH2159" s="29"/>
      <c r="AI2159" s="29"/>
    </row>
    <row r="2160" spans="31:35">
      <c r="AE2160" s="29"/>
      <c r="AF2160" s="29"/>
      <c r="AG2160" s="29"/>
      <c r="AH2160" s="29"/>
      <c r="AI2160" s="29"/>
    </row>
    <row r="2161" spans="31:35">
      <c r="AE2161" s="29"/>
      <c r="AF2161" s="29"/>
      <c r="AG2161" s="29"/>
      <c r="AH2161" s="29"/>
      <c r="AI2161" s="29"/>
    </row>
    <row r="2162" spans="31:35">
      <c r="AE2162" s="29"/>
      <c r="AF2162" s="29"/>
      <c r="AG2162" s="29"/>
      <c r="AH2162" s="29"/>
      <c r="AI2162" s="29"/>
    </row>
    <row r="2163" spans="31:35">
      <c r="AE2163" s="29"/>
      <c r="AF2163" s="29"/>
      <c r="AG2163" s="29"/>
      <c r="AH2163" s="29"/>
      <c r="AI2163" s="29"/>
    </row>
    <row r="2164" spans="31:35">
      <c r="AE2164" s="29"/>
      <c r="AF2164" s="29"/>
      <c r="AG2164" s="29"/>
      <c r="AH2164" s="29"/>
      <c r="AI2164" s="29"/>
    </row>
    <row r="2165" spans="31:35">
      <c r="AE2165" s="29"/>
      <c r="AF2165" s="29"/>
      <c r="AG2165" s="29"/>
      <c r="AH2165" s="29"/>
      <c r="AI2165" s="29"/>
    </row>
    <row r="2166" spans="31:35">
      <c r="AE2166" s="29"/>
      <c r="AF2166" s="29"/>
      <c r="AG2166" s="29"/>
      <c r="AH2166" s="29"/>
      <c r="AI2166" s="29"/>
    </row>
    <row r="2167" spans="31:35">
      <c r="AE2167" s="29"/>
      <c r="AF2167" s="29"/>
      <c r="AG2167" s="29"/>
      <c r="AH2167" s="29"/>
      <c r="AI2167" s="29"/>
    </row>
    <row r="2168" spans="31:35">
      <c r="AE2168" s="29"/>
      <c r="AF2168" s="29"/>
      <c r="AG2168" s="29"/>
      <c r="AH2168" s="29"/>
      <c r="AI2168" s="29"/>
    </row>
    <row r="2169" spans="31:35">
      <c r="AE2169" s="29"/>
      <c r="AF2169" s="29"/>
      <c r="AG2169" s="29"/>
      <c r="AH2169" s="29"/>
      <c r="AI2169" s="29"/>
    </row>
    <row r="2170" spans="31:35">
      <c r="AE2170" s="29"/>
      <c r="AF2170" s="29"/>
      <c r="AG2170" s="29"/>
      <c r="AH2170" s="29"/>
      <c r="AI2170" s="29"/>
    </row>
    <row r="2171" spans="31:35">
      <c r="AE2171" s="29"/>
      <c r="AF2171" s="29"/>
      <c r="AG2171" s="29"/>
      <c r="AH2171" s="29"/>
      <c r="AI2171" s="29"/>
    </row>
    <row r="2172" spans="31:35">
      <c r="AE2172" s="29"/>
      <c r="AF2172" s="29"/>
      <c r="AG2172" s="29"/>
      <c r="AH2172" s="29"/>
      <c r="AI2172" s="29"/>
    </row>
    <row r="2173" spans="31:35">
      <c r="AE2173" s="29"/>
      <c r="AF2173" s="29"/>
      <c r="AG2173" s="29"/>
      <c r="AH2173" s="29"/>
      <c r="AI2173" s="29"/>
    </row>
    <row r="2174" spans="31:35">
      <c r="AE2174" s="29"/>
      <c r="AF2174" s="29"/>
      <c r="AG2174" s="29"/>
      <c r="AH2174" s="29"/>
      <c r="AI2174" s="29"/>
    </row>
    <row r="2175" spans="31:35">
      <c r="AE2175" s="29"/>
      <c r="AF2175" s="29"/>
      <c r="AG2175" s="29"/>
      <c r="AH2175" s="29"/>
      <c r="AI2175" s="29"/>
    </row>
    <row r="2176" spans="31:35">
      <c r="AE2176" s="29"/>
      <c r="AF2176" s="29"/>
      <c r="AG2176" s="29"/>
      <c r="AH2176" s="29"/>
      <c r="AI2176" s="29"/>
    </row>
    <row r="2177" spans="31:35">
      <c r="AE2177" s="29"/>
      <c r="AF2177" s="29"/>
      <c r="AG2177" s="29"/>
      <c r="AH2177" s="29"/>
      <c r="AI2177" s="29"/>
    </row>
    <row r="2178" spans="31:35">
      <c r="AE2178" s="29"/>
      <c r="AF2178" s="29"/>
      <c r="AG2178" s="29"/>
      <c r="AH2178" s="29"/>
      <c r="AI2178" s="29"/>
    </row>
    <row r="2179" spans="31:35">
      <c r="AE2179" s="29"/>
      <c r="AF2179" s="29"/>
      <c r="AG2179" s="29"/>
      <c r="AH2179" s="29"/>
      <c r="AI2179" s="29"/>
    </row>
    <row r="2180" spans="31:35">
      <c r="AE2180" s="29"/>
      <c r="AF2180" s="29"/>
      <c r="AG2180" s="29"/>
      <c r="AH2180" s="29"/>
      <c r="AI2180" s="29"/>
    </row>
    <row r="2181" spans="31:35">
      <c r="AE2181" s="29"/>
      <c r="AF2181" s="29"/>
      <c r="AG2181" s="29"/>
      <c r="AH2181" s="29"/>
      <c r="AI2181" s="29"/>
    </row>
    <row r="2182" spans="31:35">
      <c r="AE2182" s="29"/>
      <c r="AF2182" s="29"/>
      <c r="AG2182" s="29"/>
      <c r="AH2182" s="29"/>
      <c r="AI2182" s="29"/>
    </row>
    <row r="2183" spans="31:35">
      <c r="AE2183" s="29"/>
      <c r="AF2183" s="29"/>
      <c r="AG2183" s="29"/>
      <c r="AH2183" s="29"/>
      <c r="AI2183" s="29"/>
    </row>
    <row r="2184" spans="31:35">
      <c r="AE2184" s="29"/>
      <c r="AF2184" s="29"/>
      <c r="AG2184" s="29"/>
      <c r="AH2184" s="29"/>
      <c r="AI2184" s="29"/>
    </row>
    <row r="2185" spans="31:35">
      <c r="AE2185" s="29"/>
      <c r="AF2185" s="29"/>
      <c r="AG2185" s="29"/>
      <c r="AH2185" s="29"/>
      <c r="AI2185" s="29"/>
    </row>
    <row r="2186" spans="31:35">
      <c r="AE2186" s="29"/>
      <c r="AF2186" s="29"/>
      <c r="AG2186" s="29"/>
      <c r="AH2186" s="29"/>
      <c r="AI2186" s="29"/>
    </row>
    <row r="2187" spans="31:35">
      <c r="AE2187" s="29"/>
      <c r="AF2187" s="29"/>
      <c r="AG2187" s="29"/>
      <c r="AH2187" s="29"/>
      <c r="AI2187" s="29"/>
    </row>
    <row r="2188" spans="31:35">
      <c r="AE2188" s="29"/>
      <c r="AF2188" s="29"/>
      <c r="AG2188" s="29"/>
      <c r="AH2188" s="29"/>
      <c r="AI2188" s="29"/>
    </row>
    <row r="2189" spans="31:35">
      <c r="AE2189" s="29"/>
      <c r="AF2189" s="29"/>
      <c r="AG2189" s="29"/>
      <c r="AH2189" s="29"/>
      <c r="AI2189" s="29"/>
    </row>
    <row r="2190" spans="31:35">
      <c r="AE2190" s="29"/>
      <c r="AF2190" s="29"/>
      <c r="AG2190" s="29"/>
      <c r="AH2190" s="29"/>
      <c r="AI2190" s="29"/>
    </row>
    <row r="2191" spans="31:35">
      <c r="AE2191" s="29"/>
      <c r="AF2191" s="29"/>
      <c r="AG2191" s="29"/>
      <c r="AH2191" s="29"/>
      <c r="AI2191" s="29"/>
    </row>
    <row r="2192" spans="31:35">
      <c r="AE2192" s="29"/>
      <c r="AF2192" s="29"/>
      <c r="AG2192" s="29"/>
      <c r="AH2192" s="29"/>
      <c r="AI2192" s="29"/>
    </row>
    <row r="2193" spans="31:35">
      <c r="AE2193" s="29"/>
      <c r="AF2193" s="29"/>
      <c r="AG2193" s="29"/>
      <c r="AH2193" s="29"/>
      <c r="AI2193" s="29"/>
    </row>
    <row r="2194" spans="31:35">
      <c r="AE2194" s="29"/>
      <c r="AF2194" s="29"/>
      <c r="AG2194" s="29"/>
      <c r="AH2194" s="29"/>
      <c r="AI2194" s="29"/>
    </row>
    <row r="2195" spans="31:35">
      <c r="AE2195" s="29"/>
      <c r="AF2195" s="29"/>
      <c r="AG2195" s="29"/>
      <c r="AH2195" s="29"/>
      <c r="AI2195" s="29"/>
    </row>
    <row r="2196" spans="31:35">
      <c r="AE2196" s="29"/>
      <c r="AF2196" s="29"/>
      <c r="AG2196" s="29"/>
      <c r="AH2196" s="29"/>
      <c r="AI2196" s="29"/>
    </row>
    <row r="2197" spans="31:35">
      <c r="AE2197" s="29"/>
      <c r="AF2197" s="29"/>
      <c r="AG2197" s="29"/>
      <c r="AH2197" s="29"/>
      <c r="AI2197" s="29"/>
    </row>
    <row r="2198" spans="31:35">
      <c r="AE2198" s="29"/>
      <c r="AF2198" s="29"/>
      <c r="AG2198" s="29"/>
      <c r="AH2198" s="29"/>
      <c r="AI2198" s="29"/>
    </row>
    <row r="2199" spans="31:35">
      <c r="AE2199" s="29"/>
      <c r="AF2199" s="29"/>
      <c r="AG2199" s="29"/>
      <c r="AH2199" s="29"/>
      <c r="AI2199" s="29"/>
    </row>
    <row r="2200" spans="31:35">
      <c r="AE2200" s="29"/>
      <c r="AF2200" s="29"/>
      <c r="AG2200" s="29"/>
      <c r="AH2200" s="29"/>
      <c r="AI2200" s="29"/>
    </row>
    <row r="2201" spans="31:35">
      <c r="AE2201" s="29"/>
      <c r="AF2201" s="29"/>
      <c r="AG2201" s="29"/>
      <c r="AH2201" s="29"/>
      <c r="AI2201" s="29"/>
    </row>
    <row r="2202" spans="31:35">
      <c r="AE2202" s="29"/>
      <c r="AF2202" s="29"/>
      <c r="AG2202" s="29"/>
      <c r="AH2202" s="29"/>
      <c r="AI2202" s="29"/>
    </row>
    <row r="2203" spans="31:35">
      <c r="AE2203" s="29"/>
      <c r="AF2203" s="29"/>
      <c r="AG2203" s="29"/>
      <c r="AH2203" s="29"/>
      <c r="AI2203" s="29"/>
    </row>
    <row r="2204" spans="31:35">
      <c r="AE2204" s="29"/>
      <c r="AF2204" s="29"/>
      <c r="AG2204" s="29"/>
      <c r="AH2204" s="29"/>
      <c r="AI2204" s="29"/>
    </row>
    <row r="2205" spans="31:35">
      <c r="AE2205" s="29"/>
      <c r="AF2205" s="29"/>
      <c r="AG2205" s="29"/>
      <c r="AH2205" s="29"/>
      <c r="AI2205" s="29"/>
    </row>
    <row r="2206" spans="31:35">
      <c r="AE2206" s="29"/>
      <c r="AF2206" s="29"/>
      <c r="AG2206" s="29"/>
      <c r="AH2206" s="29"/>
      <c r="AI2206" s="29"/>
    </row>
    <row r="2207" spans="31:35">
      <c r="AE2207" s="29"/>
      <c r="AF2207" s="29"/>
      <c r="AG2207" s="29"/>
      <c r="AH2207" s="29"/>
      <c r="AI2207" s="29"/>
    </row>
    <row r="2208" spans="31:35">
      <c r="AE2208" s="29"/>
      <c r="AF2208" s="29"/>
      <c r="AG2208" s="29"/>
      <c r="AH2208" s="29"/>
      <c r="AI2208" s="29"/>
    </row>
    <row r="2209" spans="31:35">
      <c r="AE2209" s="29"/>
      <c r="AF2209" s="29"/>
      <c r="AG2209" s="29"/>
      <c r="AH2209" s="29"/>
      <c r="AI2209" s="29"/>
    </row>
    <row r="2210" spans="31:35">
      <c r="AE2210" s="29"/>
      <c r="AF2210" s="29"/>
      <c r="AG2210" s="29"/>
      <c r="AH2210" s="29"/>
      <c r="AI2210" s="29"/>
    </row>
    <row r="2211" spans="31:35">
      <c r="AE2211" s="29"/>
      <c r="AF2211" s="29"/>
      <c r="AG2211" s="29"/>
      <c r="AH2211" s="29"/>
      <c r="AI2211" s="29"/>
    </row>
    <row r="2212" spans="31:35">
      <c r="AE2212" s="29"/>
      <c r="AF2212" s="29"/>
      <c r="AG2212" s="29"/>
      <c r="AH2212" s="29"/>
      <c r="AI2212" s="29"/>
    </row>
    <row r="2213" spans="31:35">
      <c r="AE2213" s="29"/>
      <c r="AF2213" s="29"/>
      <c r="AG2213" s="29"/>
      <c r="AH2213" s="29"/>
      <c r="AI2213" s="29"/>
    </row>
    <row r="2214" spans="31:35">
      <c r="AE2214" s="29"/>
      <c r="AF2214" s="29"/>
      <c r="AG2214" s="29"/>
      <c r="AH2214" s="29"/>
      <c r="AI2214" s="29"/>
    </row>
    <row r="2215" spans="31:35">
      <c r="AE2215" s="29"/>
      <c r="AF2215" s="29"/>
      <c r="AG2215" s="29"/>
      <c r="AH2215" s="29"/>
      <c r="AI2215" s="29"/>
    </row>
    <row r="2216" spans="31:35">
      <c r="AE2216" s="29"/>
      <c r="AF2216" s="29"/>
      <c r="AG2216" s="29"/>
      <c r="AH2216" s="29"/>
      <c r="AI2216" s="29"/>
    </row>
    <row r="2217" spans="31:35">
      <c r="AE2217" s="29"/>
      <c r="AF2217" s="29"/>
      <c r="AG2217" s="29"/>
      <c r="AH2217" s="29"/>
      <c r="AI2217" s="29"/>
    </row>
    <row r="2218" spans="31:35">
      <c r="AE2218" s="29"/>
      <c r="AF2218" s="29"/>
      <c r="AG2218" s="29"/>
      <c r="AH2218" s="29"/>
      <c r="AI2218" s="29"/>
    </row>
    <row r="2219" spans="31:35">
      <c r="AE2219" s="29"/>
      <c r="AF2219" s="29"/>
      <c r="AG2219" s="29"/>
      <c r="AH2219" s="29"/>
      <c r="AI2219" s="29"/>
    </row>
    <row r="2220" spans="31:35">
      <c r="AE2220" s="29"/>
      <c r="AF2220" s="29"/>
      <c r="AG2220" s="29"/>
      <c r="AH2220" s="29"/>
      <c r="AI2220" s="29"/>
    </row>
    <row r="2221" spans="31:35">
      <c r="AE2221" s="29"/>
      <c r="AF2221" s="29"/>
      <c r="AG2221" s="29"/>
      <c r="AH2221" s="29"/>
      <c r="AI2221" s="29"/>
    </row>
    <row r="2222" spans="31:35">
      <c r="AE2222" s="29"/>
      <c r="AF2222" s="29"/>
      <c r="AG2222" s="29"/>
      <c r="AH2222" s="29"/>
      <c r="AI2222" s="29"/>
    </row>
    <row r="2223" spans="31:35">
      <c r="AE2223" s="29"/>
      <c r="AF2223" s="29"/>
      <c r="AG2223" s="29"/>
      <c r="AH2223" s="29"/>
      <c r="AI2223" s="29"/>
    </row>
    <row r="2224" spans="31:35">
      <c r="AE2224" s="29"/>
      <c r="AF2224" s="29"/>
      <c r="AG2224" s="29"/>
      <c r="AH2224" s="29"/>
      <c r="AI2224" s="29"/>
    </row>
    <row r="2225" spans="31:35">
      <c r="AE2225" s="29"/>
      <c r="AF2225" s="29"/>
      <c r="AG2225" s="29"/>
      <c r="AH2225" s="29"/>
      <c r="AI2225" s="29"/>
    </row>
    <row r="2226" spans="31:35">
      <c r="AE2226" s="29"/>
      <c r="AF2226" s="29"/>
      <c r="AG2226" s="29"/>
      <c r="AH2226" s="29"/>
      <c r="AI2226" s="29"/>
    </row>
    <row r="2227" spans="31:35">
      <c r="AE2227" s="29"/>
      <c r="AF2227" s="29"/>
      <c r="AG2227" s="29"/>
      <c r="AH2227" s="29"/>
      <c r="AI2227" s="29"/>
    </row>
    <row r="2228" spans="31:35">
      <c r="AE2228" s="29"/>
      <c r="AF2228" s="29"/>
      <c r="AG2228" s="29"/>
      <c r="AH2228" s="29"/>
      <c r="AI2228" s="29"/>
    </row>
    <row r="2229" spans="31:35">
      <c r="AE2229" s="29"/>
      <c r="AF2229" s="29"/>
      <c r="AG2229" s="29"/>
      <c r="AH2229" s="29"/>
      <c r="AI2229" s="29"/>
    </row>
    <row r="2230" spans="31:35">
      <c r="AE2230" s="29"/>
      <c r="AF2230" s="29"/>
      <c r="AG2230" s="29"/>
      <c r="AH2230" s="29"/>
      <c r="AI2230" s="29"/>
    </row>
    <row r="2231" spans="31:35">
      <c r="AE2231" s="29"/>
      <c r="AF2231" s="29"/>
      <c r="AG2231" s="29"/>
      <c r="AH2231" s="29"/>
      <c r="AI2231" s="29"/>
    </row>
    <row r="2232" spans="31:35">
      <c r="AE2232" s="29"/>
      <c r="AF2232" s="29"/>
      <c r="AG2232" s="29"/>
      <c r="AH2232" s="29"/>
      <c r="AI2232" s="29"/>
    </row>
    <row r="2233" spans="31:35">
      <c r="AE2233" s="29"/>
      <c r="AF2233" s="29"/>
      <c r="AG2233" s="29"/>
      <c r="AH2233" s="29"/>
      <c r="AI2233" s="29"/>
    </row>
    <row r="2234" spans="31:35">
      <c r="AE2234" s="29"/>
      <c r="AF2234" s="29"/>
      <c r="AG2234" s="29"/>
      <c r="AH2234" s="29"/>
      <c r="AI2234" s="29"/>
    </row>
    <row r="2235" spans="31:35">
      <c r="AE2235" s="29"/>
      <c r="AF2235" s="29"/>
      <c r="AG2235" s="29"/>
      <c r="AH2235" s="29"/>
      <c r="AI2235" s="29"/>
    </row>
    <row r="2236" spans="31:35">
      <c r="AE2236" s="29"/>
      <c r="AF2236" s="29"/>
      <c r="AG2236" s="29"/>
      <c r="AH2236" s="29"/>
      <c r="AI2236" s="29"/>
    </row>
    <row r="2237" spans="31:35">
      <c r="AE2237" s="29"/>
      <c r="AF2237" s="29"/>
      <c r="AG2237" s="29"/>
      <c r="AH2237" s="29"/>
      <c r="AI2237" s="29"/>
    </row>
    <row r="2238" spans="31:35">
      <c r="AE2238" s="29"/>
      <c r="AF2238" s="29"/>
      <c r="AG2238" s="29"/>
      <c r="AH2238" s="29"/>
      <c r="AI2238" s="29"/>
    </row>
    <row r="2239" spans="31:35">
      <c r="AE2239" s="29"/>
      <c r="AF2239" s="29"/>
      <c r="AG2239" s="29"/>
      <c r="AH2239" s="29"/>
      <c r="AI2239" s="29"/>
    </row>
    <row r="2240" spans="31:35">
      <c r="AE2240" s="29"/>
      <c r="AF2240" s="29"/>
      <c r="AG2240" s="29"/>
      <c r="AH2240" s="29"/>
      <c r="AI2240" s="29"/>
    </row>
    <row r="2241" spans="31:35">
      <c r="AE2241" s="29"/>
      <c r="AF2241" s="29"/>
      <c r="AG2241" s="29"/>
      <c r="AH2241" s="29"/>
      <c r="AI2241" s="29"/>
    </row>
    <row r="2242" spans="31:35">
      <c r="AE2242" s="29"/>
      <c r="AF2242" s="29"/>
      <c r="AG2242" s="29"/>
      <c r="AH2242" s="29"/>
      <c r="AI2242" s="29"/>
    </row>
    <row r="2243" spans="31:35">
      <c r="AE2243" s="29"/>
      <c r="AF2243" s="29"/>
      <c r="AG2243" s="29"/>
      <c r="AH2243" s="29"/>
      <c r="AI2243" s="29"/>
    </row>
    <row r="2244" spans="31:35">
      <c r="AE2244" s="29"/>
      <c r="AF2244" s="29"/>
      <c r="AG2244" s="29"/>
      <c r="AH2244" s="29"/>
      <c r="AI2244" s="29"/>
    </row>
    <row r="2245" spans="31:35">
      <c r="AE2245" s="29"/>
      <c r="AF2245" s="29"/>
      <c r="AG2245" s="29"/>
      <c r="AH2245" s="29"/>
      <c r="AI2245" s="29"/>
    </row>
    <row r="2246" spans="31:35">
      <c r="AE2246" s="29"/>
      <c r="AF2246" s="29"/>
      <c r="AG2246" s="29"/>
      <c r="AH2246" s="29"/>
      <c r="AI2246" s="29"/>
    </row>
    <row r="2247" spans="31:35">
      <c r="AE2247" s="29"/>
      <c r="AF2247" s="29"/>
      <c r="AG2247" s="29"/>
      <c r="AH2247" s="29"/>
      <c r="AI2247" s="29"/>
    </row>
    <row r="2248" spans="31:35">
      <c r="AE2248" s="29"/>
      <c r="AF2248" s="29"/>
      <c r="AG2248" s="29"/>
      <c r="AH2248" s="29"/>
      <c r="AI2248" s="29"/>
    </row>
    <row r="2249" spans="31:35">
      <c r="AE2249" s="29"/>
      <c r="AF2249" s="29"/>
      <c r="AG2249" s="29"/>
      <c r="AH2249" s="29"/>
      <c r="AI2249" s="29"/>
    </row>
    <row r="2250" spans="31:35">
      <c r="AE2250" s="29"/>
      <c r="AF2250" s="29"/>
      <c r="AG2250" s="29"/>
      <c r="AH2250" s="29"/>
      <c r="AI2250" s="29"/>
    </row>
    <row r="2251" spans="31:35">
      <c r="AE2251" s="29"/>
      <c r="AF2251" s="29"/>
      <c r="AG2251" s="29"/>
      <c r="AH2251" s="29"/>
      <c r="AI2251" s="29"/>
    </row>
    <row r="2252" spans="31:35">
      <c r="AE2252" s="29"/>
      <c r="AF2252" s="29"/>
      <c r="AG2252" s="29"/>
      <c r="AH2252" s="29"/>
      <c r="AI2252" s="29"/>
    </row>
    <row r="2253" spans="31:35">
      <c r="AE2253" s="29"/>
      <c r="AF2253" s="29"/>
      <c r="AG2253" s="29"/>
      <c r="AH2253" s="29"/>
      <c r="AI2253" s="29"/>
    </row>
    <row r="2254" spans="31:35">
      <c r="AE2254" s="29"/>
      <c r="AF2254" s="29"/>
      <c r="AG2254" s="29"/>
      <c r="AH2254" s="29"/>
      <c r="AI2254" s="29"/>
    </row>
    <row r="2255" spans="31:35">
      <c r="AE2255" s="29"/>
      <c r="AF2255" s="29"/>
      <c r="AG2255" s="29"/>
      <c r="AH2255" s="29"/>
      <c r="AI2255" s="29"/>
    </row>
    <row r="2256" spans="31:35">
      <c r="AE2256" s="29"/>
      <c r="AF2256" s="29"/>
      <c r="AG2256" s="29"/>
      <c r="AH2256" s="29"/>
      <c r="AI2256" s="29"/>
    </row>
    <row r="2257" spans="31:35">
      <c r="AE2257" s="29"/>
      <c r="AF2257" s="29"/>
      <c r="AG2257" s="29"/>
      <c r="AH2257" s="29"/>
      <c r="AI2257" s="29"/>
    </row>
    <row r="2258" spans="31:35">
      <c r="AE2258" s="29"/>
      <c r="AF2258" s="29"/>
      <c r="AG2258" s="29"/>
      <c r="AH2258" s="29"/>
      <c r="AI2258" s="29"/>
    </row>
    <row r="2259" spans="31:35">
      <c r="AE2259" s="29"/>
      <c r="AF2259" s="29"/>
      <c r="AG2259" s="29"/>
      <c r="AH2259" s="29"/>
      <c r="AI2259" s="29"/>
    </row>
    <row r="2260" spans="31:35">
      <c r="AE2260" s="29"/>
      <c r="AF2260" s="29"/>
      <c r="AG2260" s="29"/>
      <c r="AH2260" s="29"/>
      <c r="AI2260" s="29"/>
    </row>
    <row r="2261" spans="31:35">
      <c r="AE2261" s="29"/>
      <c r="AF2261" s="29"/>
      <c r="AG2261" s="29"/>
      <c r="AH2261" s="29"/>
      <c r="AI2261" s="29"/>
    </row>
    <row r="2262" spans="31:35">
      <c r="AE2262" s="29"/>
      <c r="AF2262" s="29"/>
      <c r="AG2262" s="29"/>
      <c r="AH2262" s="29"/>
      <c r="AI2262" s="29"/>
    </row>
    <row r="2263" spans="31:35">
      <c r="AE2263" s="29"/>
      <c r="AF2263" s="29"/>
      <c r="AG2263" s="29"/>
      <c r="AH2263" s="29"/>
      <c r="AI2263" s="29"/>
    </row>
    <row r="2264" spans="31:35">
      <c r="AE2264" s="29"/>
      <c r="AF2264" s="29"/>
      <c r="AG2264" s="29"/>
      <c r="AH2264" s="29"/>
      <c r="AI2264" s="29"/>
    </row>
    <row r="2265" spans="31:35">
      <c r="AE2265" s="29"/>
      <c r="AF2265" s="29"/>
      <c r="AG2265" s="29"/>
      <c r="AH2265" s="29"/>
      <c r="AI2265" s="29"/>
    </row>
    <row r="2266" spans="31:35">
      <c r="AE2266" s="29"/>
      <c r="AF2266" s="29"/>
      <c r="AG2266" s="29"/>
      <c r="AH2266" s="29"/>
      <c r="AI2266" s="29"/>
    </row>
    <row r="2267" spans="31:35">
      <c r="AE2267" s="29"/>
      <c r="AF2267" s="29"/>
      <c r="AG2267" s="29"/>
      <c r="AH2267" s="29"/>
      <c r="AI2267" s="29"/>
    </row>
    <row r="2268" spans="31:35">
      <c r="AE2268" s="29"/>
      <c r="AF2268" s="29"/>
      <c r="AG2268" s="29"/>
      <c r="AH2268" s="29"/>
      <c r="AI2268" s="29"/>
    </row>
    <row r="2269" spans="31:35">
      <c r="AE2269" s="29"/>
      <c r="AF2269" s="29"/>
      <c r="AG2269" s="29"/>
      <c r="AH2269" s="29"/>
      <c r="AI2269" s="29"/>
    </row>
    <row r="2270" spans="31:35">
      <c r="AE2270" s="29"/>
      <c r="AF2270" s="29"/>
      <c r="AG2270" s="29"/>
      <c r="AH2270" s="29"/>
      <c r="AI2270" s="29"/>
    </row>
    <row r="2271" spans="31:35">
      <c r="AE2271" s="29"/>
      <c r="AF2271" s="29"/>
      <c r="AG2271" s="29"/>
      <c r="AH2271" s="29"/>
      <c r="AI2271" s="29"/>
    </row>
    <row r="2272" spans="31:35">
      <c r="AE2272" s="29"/>
      <c r="AF2272" s="29"/>
      <c r="AG2272" s="29"/>
      <c r="AH2272" s="29"/>
      <c r="AI2272" s="29"/>
    </row>
    <row r="2273" spans="31:35">
      <c r="AE2273" s="29"/>
      <c r="AF2273" s="29"/>
      <c r="AG2273" s="29"/>
      <c r="AH2273" s="29"/>
      <c r="AI2273" s="29"/>
    </row>
    <row r="2274" spans="31:35">
      <c r="AE2274" s="29"/>
      <c r="AF2274" s="29"/>
      <c r="AG2274" s="29"/>
      <c r="AH2274" s="29"/>
      <c r="AI2274" s="29"/>
    </row>
    <row r="2275" spans="31:35">
      <c r="AE2275" s="29"/>
      <c r="AF2275" s="29"/>
      <c r="AG2275" s="29"/>
      <c r="AH2275" s="29"/>
      <c r="AI2275" s="29"/>
    </row>
    <row r="2276" spans="31:35">
      <c r="AE2276" s="29"/>
      <c r="AF2276" s="29"/>
      <c r="AG2276" s="29"/>
      <c r="AH2276" s="29"/>
      <c r="AI2276" s="29"/>
    </row>
    <row r="2277" spans="31:35">
      <c r="AE2277" s="29"/>
      <c r="AF2277" s="29"/>
      <c r="AG2277" s="29"/>
      <c r="AH2277" s="29"/>
      <c r="AI2277" s="29"/>
    </row>
    <row r="2278" spans="31:35">
      <c r="AE2278" s="29"/>
      <c r="AF2278" s="29"/>
      <c r="AG2278" s="29"/>
      <c r="AH2278" s="29"/>
      <c r="AI2278" s="29"/>
    </row>
    <row r="2279" spans="31:35">
      <c r="AE2279" s="29"/>
      <c r="AF2279" s="29"/>
      <c r="AG2279" s="29"/>
      <c r="AH2279" s="29"/>
      <c r="AI2279" s="29"/>
    </row>
    <row r="2280" spans="31:35">
      <c r="AE2280" s="29"/>
      <c r="AF2280" s="29"/>
      <c r="AG2280" s="29"/>
      <c r="AH2280" s="29"/>
      <c r="AI2280" s="29"/>
    </row>
    <row r="2281" spans="31:35">
      <c r="AE2281" s="29"/>
      <c r="AF2281" s="29"/>
      <c r="AG2281" s="29"/>
      <c r="AH2281" s="29"/>
      <c r="AI2281" s="29"/>
    </row>
    <row r="2282" spans="31:35">
      <c r="AE2282" s="29"/>
      <c r="AF2282" s="29"/>
      <c r="AG2282" s="29"/>
      <c r="AH2282" s="29"/>
      <c r="AI2282" s="29"/>
    </row>
    <row r="2283" spans="31:35">
      <c r="AE2283" s="29"/>
      <c r="AF2283" s="29"/>
      <c r="AG2283" s="29"/>
      <c r="AH2283" s="29"/>
      <c r="AI2283" s="29"/>
    </row>
    <row r="2284" spans="31:35">
      <c r="AE2284" s="29"/>
      <c r="AF2284" s="29"/>
      <c r="AG2284" s="29"/>
      <c r="AH2284" s="29"/>
      <c r="AI2284" s="29"/>
    </row>
    <row r="2285" spans="31:35">
      <c r="AE2285" s="29"/>
      <c r="AF2285" s="29"/>
      <c r="AG2285" s="29"/>
      <c r="AH2285" s="29"/>
      <c r="AI2285" s="29"/>
    </row>
    <row r="2286" spans="31:35">
      <c r="AE2286" s="29"/>
      <c r="AF2286" s="29"/>
      <c r="AG2286" s="29"/>
      <c r="AH2286" s="29"/>
      <c r="AI2286" s="29"/>
    </row>
    <row r="2287" spans="31:35">
      <c r="AE2287" s="29"/>
      <c r="AF2287" s="29"/>
      <c r="AG2287" s="29"/>
      <c r="AH2287" s="29"/>
      <c r="AI2287" s="29"/>
    </row>
    <row r="2288" spans="31:35">
      <c r="AE2288" s="29"/>
      <c r="AF2288" s="29"/>
      <c r="AG2288" s="29"/>
      <c r="AH2288" s="29"/>
      <c r="AI2288" s="29"/>
    </row>
    <row r="2289" spans="31:35">
      <c r="AE2289" s="29"/>
      <c r="AF2289" s="29"/>
      <c r="AG2289" s="29"/>
      <c r="AH2289" s="29"/>
      <c r="AI2289" s="29"/>
    </row>
    <row r="2290" spans="31:35">
      <c r="AE2290" s="29"/>
      <c r="AF2290" s="29"/>
      <c r="AG2290" s="29"/>
      <c r="AH2290" s="29"/>
      <c r="AI2290" s="29"/>
    </row>
    <row r="2291" spans="31:35">
      <c r="AE2291" s="29"/>
      <c r="AF2291" s="29"/>
      <c r="AG2291" s="29"/>
      <c r="AH2291" s="29"/>
      <c r="AI2291" s="29"/>
    </row>
    <row r="2292" spans="31:35">
      <c r="AE2292" s="29"/>
      <c r="AF2292" s="29"/>
      <c r="AG2292" s="29"/>
      <c r="AH2292" s="29"/>
      <c r="AI2292" s="29"/>
    </row>
    <row r="2293" spans="31:35">
      <c r="AE2293" s="29"/>
      <c r="AF2293" s="29"/>
      <c r="AG2293" s="29"/>
      <c r="AH2293" s="29"/>
      <c r="AI2293" s="29"/>
    </row>
    <row r="2294" spans="31:35">
      <c r="AE2294" s="29"/>
      <c r="AF2294" s="29"/>
      <c r="AG2294" s="29"/>
      <c r="AH2294" s="29"/>
      <c r="AI2294" s="29"/>
    </row>
    <row r="2295" spans="31:35">
      <c r="AE2295" s="29"/>
      <c r="AF2295" s="29"/>
      <c r="AG2295" s="29"/>
      <c r="AH2295" s="29"/>
      <c r="AI2295" s="29"/>
    </row>
    <row r="2296" spans="31:35">
      <c r="AE2296" s="29"/>
      <c r="AF2296" s="29"/>
      <c r="AG2296" s="29"/>
      <c r="AH2296" s="29"/>
      <c r="AI2296" s="29"/>
    </row>
    <row r="2297" spans="31:35">
      <c r="AE2297" s="29"/>
      <c r="AF2297" s="29"/>
      <c r="AG2297" s="29"/>
      <c r="AH2297" s="29"/>
      <c r="AI2297" s="29"/>
    </row>
    <row r="2298" spans="31:35">
      <c r="AE2298" s="29"/>
      <c r="AF2298" s="29"/>
      <c r="AG2298" s="29"/>
      <c r="AH2298" s="29"/>
      <c r="AI2298" s="29"/>
    </row>
    <row r="2299" spans="31:35">
      <c r="AE2299" s="29"/>
      <c r="AF2299" s="29"/>
      <c r="AG2299" s="29"/>
      <c r="AH2299" s="29"/>
      <c r="AI2299" s="29"/>
    </row>
    <row r="2300" spans="31:35">
      <c r="AE2300" s="29"/>
      <c r="AF2300" s="29"/>
      <c r="AG2300" s="29"/>
      <c r="AH2300" s="29"/>
      <c r="AI2300" s="29"/>
    </row>
    <row r="2301" spans="31:35">
      <c r="AE2301" s="29"/>
      <c r="AF2301" s="29"/>
      <c r="AG2301" s="29"/>
      <c r="AH2301" s="29"/>
      <c r="AI2301" s="29"/>
    </row>
    <row r="2302" spans="31:35">
      <c r="AE2302" s="29"/>
      <c r="AF2302" s="29"/>
      <c r="AG2302" s="29"/>
      <c r="AH2302" s="29"/>
      <c r="AI2302" s="29"/>
    </row>
    <row r="2303" spans="31:35">
      <c r="AE2303" s="29"/>
      <c r="AF2303" s="29"/>
      <c r="AG2303" s="29"/>
      <c r="AH2303" s="29"/>
      <c r="AI2303" s="29"/>
    </row>
    <row r="2304" spans="31:35">
      <c r="AE2304" s="29"/>
      <c r="AF2304" s="29"/>
      <c r="AG2304" s="29"/>
      <c r="AH2304" s="29"/>
      <c r="AI2304" s="29"/>
    </row>
    <row r="2305" spans="31:35">
      <c r="AE2305" s="29"/>
      <c r="AF2305" s="29"/>
      <c r="AG2305" s="29"/>
      <c r="AH2305" s="29"/>
      <c r="AI2305" s="29"/>
    </row>
    <row r="2306" spans="31:35">
      <c r="AE2306" s="29"/>
      <c r="AF2306" s="29"/>
      <c r="AG2306" s="29"/>
      <c r="AH2306" s="29"/>
      <c r="AI2306" s="29"/>
    </row>
    <row r="2307" spans="31:35">
      <c r="AE2307" s="29"/>
      <c r="AF2307" s="29"/>
      <c r="AG2307" s="29"/>
      <c r="AH2307" s="29"/>
      <c r="AI2307" s="29"/>
    </row>
    <row r="2308" spans="31:35">
      <c r="AE2308" s="29"/>
      <c r="AF2308" s="29"/>
      <c r="AG2308" s="29"/>
      <c r="AH2308" s="29"/>
      <c r="AI2308" s="29"/>
    </row>
    <row r="2309" spans="31:35">
      <c r="AE2309" s="29"/>
      <c r="AF2309" s="29"/>
      <c r="AG2309" s="29"/>
      <c r="AH2309" s="29"/>
      <c r="AI2309" s="29"/>
    </row>
    <row r="2310" spans="31:35">
      <c r="AE2310" s="29"/>
      <c r="AF2310" s="29"/>
      <c r="AG2310" s="29"/>
      <c r="AH2310" s="29"/>
      <c r="AI2310" s="29"/>
    </row>
    <row r="2311" spans="31:35">
      <c r="AE2311" s="29"/>
      <c r="AF2311" s="29"/>
      <c r="AG2311" s="29"/>
      <c r="AH2311" s="29"/>
      <c r="AI2311" s="29"/>
    </row>
    <row r="2312" spans="31:35">
      <c r="AE2312" s="29"/>
      <c r="AF2312" s="29"/>
      <c r="AG2312" s="29"/>
      <c r="AH2312" s="29"/>
      <c r="AI2312" s="29"/>
    </row>
    <row r="2313" spans="31:35">
      <c r="AE2313" s="29"/>
      <c r="AF2313" s="29"/>
      <c r="AG2313" s="29"/>
      <c r="AH2313" s="29"/>
      <c r="AI2313" s="29"/>
    </row>
    <row r="2314" spans="31:35">
      <c r="AE2314" s="29"/>
      <c r="AF2314" s="29"/>
      <c r="AG2314" s="29"/>
      <c r="AH2314" s="29"/>
      <c r="AI2314" s="29"/>
    </row>
    <row r="2315" spans="31:35">
      <c r="AE2315" s="29"/>
      <c r="AF2315" s="29"/>
      <c r="AG2315" s="29"/>
      <c r="AH2315" s="29"/>
      <c r="AI2315" s="29"/>
    </row>
    <row r="2316" spans="31:35">
      <c r="AE2316" s="29"/>
      <c r="AF2316" s="29"/>
      <c r="AG2316" s="29"/>
      <c r="AH2316" s="29"/>
      <c r="AI2316" s="29"/>
    </row>
    <row r="2317" spans="31:35">
      <c r="AE2317" s="29"/>
      <c r="AF2317" s="29"/>
      <c r="AG2317" s="29"/>
      <c r="AH2317" s="29"/>
      <c r="AI2317" s="29"/>
    </row>
    <row r="2318" spans="31:35">
      <c r="AE2318" s="29"/>
      <c r="AF2318" s="29"/>
      <c r="AG2318" s="29"/>
      <c r="AH2318" s="29"/>
      <c r="AI2318" s="29"/>
    </row>
    <row r="2319" spans="31:35">
      <c r="AE2319" s="29"/>
      <c r="AF2319" s="29"/>
      <c r="AG2319" s="29"/>
      <c r="AH2319" s="29"/>
      <c r="AI2319" s="29"/>
    </row>
    <row r="2320" spans="31:35">
      <c r="AE2320" s="29"/>
      <c r="AF2320" s="29"/>
      <c r="AG2320" s="29"/>
      <c r="AH2320" s="29"/>
      <c r="AI2320" s="29"/>
    </row>
    <row r="2321" spans="31:35">
      <c r="AE2321" s="29"/>
      <c r="AF2321" s="29"/>
      <c r="AG2321" s="29"/>
      <c r="AH2321" s="29"/>
      <c r="AI2321" s="29"/>
    </row>
    <row r="2322" spans="31:35">
      <c r="AE2322" s="29"/>
      <c r="AF2322" s="29"/>
      <c r="AG2322" s="29"/>
      <c r="AH2322" s="29"/>
      <c r="AI2322" s="29"/>
    </row>
    <row r="2323" spans="31:35">
      <c r="AE2323" s="29"/>
      <c r="AF2323" s="29"/>
      <c r="AG2323" s="29"/>
      <c r="AH2323" s="29"/>
      <c r="AI2323" s="29"/>
    </row>
    <row r="2324" spans="31:35">
      <c r="AE2324" s="29"/>
      <c r="AF2324" s="29"/>
      <c r="AG2324" s="29"/>
      <c r="AH2324" s="29"/>
      <c r="AI2324" s="29"/>
    </row>
    <row r="2325" spans="31:35">
      <c r="AE2325" s="29"/>
      <c r="AF2325" s="29"/>
      <c r="AG2325" s="29"/>
      <c r="AH2325" s="29"/>
      <c r="AI2325" s="29"/>
    </row>
    <row r="2326" spans="31:35">
      <c r="AE2326" s="29"/>
      <c r="AF2326" s="29"/>
      <c r="AG2326" s="29"/>
      <c r="AH2326" s="29"/>
      <c r="AI2326" s="29"/>
    </row>
    <row r="2327" spans="31:35">
      <c r="AE2327" s="29"/>
      <c r="AF2327" s="29"/>
      <c r="AG2327" s="29"/>
      <c r="AH2327" s="29"/>
      <c r="AI2327" s="29"/>
    </row>
    <row r="2328" spans="31:35">
      <c r="AE2328" s="29"/>
      <c r="AF2328" s="29"/>
      <c r="AG2328" s="29"/>
      <c r="AH2328" s="29"/>
      <c r="AI2328" s="29"/>
    </row>
    <row r="2329" spans="31:35">
      <c r="AE2329" s="29"/>
      <c r="AF2329" s="29"/>
      <c r="AG2329" s="29"/>
      <c r="AH2329" s="29"/>
      <c r="AI2329" s="29"/>
    </row>
    <row r="2330" spans="31:35">
      <c r="AE2330" s="29"/>
      <c r="AF2330" s="29"/>
      <c r="AG2330" s="29"/>
      <c r="AH2330" s="29"/>
      <c r="AI2330" s="29"/>
    </row>
    <row r="2331" spans="31:35">
      <c r="AE2331" s="29"/>
      <c r="AF2331" s="29"/>
      <c r="AG2331" s="29"/>
      <c r="AH2331" s="29"/>
      <c r="AI2331" s="29"/>
    </row>
    <row r="2332" spans="31:35">
      <c r="AE2332" s="29"/>
      <c r="AF2332" s="29"/>
      <c r="AG2332" s="29"/>
      <c r="AH2332" s="29"/>
      <c r="AI2332" s="29"/>
    </row>
    <row r="2333" spans="31:35">
      <c r="AE2333" s="29"/>
      <c r="AF2333" s="29"/>
      <c r="AG2333" s="29"/>
      <c r="AH2333" s="29"/>
      <c r="AI2333" s="29"/>
    </row>
    <row r="2334" spans="31:35">
      <c r="AE2334" s="29"/>
      <c r="AF2334" s="29"/>
      <c r="AG2334" s="29"/>
      <c r="AH2334" s="29"/>
      <c r="AI2334" s="29"/>
    </row>
    <row r="2335" spans="31:35">
      <c r="AE2335" s="29"/>
      <c r="AF2335" s="29"/>
      <c r="AG2335" s="29"/>
      <c r="AH2335" s="29"/>
      <c r="AI2335" s="29"/>
    </row>
    <row r="2336" spans="31:35">
      <c r="AE2336" s="29"/>
      <c r="AF2336" s="29"/>
      <c r="AG2336" s="29"/>
      <c r="AH2336" s="29"/>
      <c r="AI2336" s="29"/>
    </row>
    <row r="2337" spans="31:35">
      <c r="AE2337" s="29"/>
      <c r="AF2337" s="29"/>
      <c r="AG2337" s="29"/>
      <c r="AH2337" s="29"/>
      <c r="AI2337" s="29"/>
    </row>
    <row r="2338" spans="31:35">
      <c r="AE2338" s="29"/>
      <c r="AF2338" s="29"/>
      <c r="AG2338" s="29"/>
      <c r="AH2338" s="29"/>
      <c r="AI2338" s="29"/>
    </row>
    <row r="2339" spans="31:35">
      <c r="AE2339" s="29"/>
      <c r="AF2339" s="29"/>
      <c r="AG2339" s="29"/>
      <c r="AH2339" s="29"/>
      <c r="AI2339" s="29"/>
    </row>
    <row r="2340" spans="31:35">
      <c r="AE2340" s="29"/>
      <c r="AF2340" s="29"/>
      <c r="AG2340" s="29"/>
      <c r="AH2340" s="29"/>
      <c r="AI2340" s="29"/>
    </row>
    <row r="2341" spans="31:35">
      <c r="AE2341" s="29"/>
      <c r="AF2341" s="29"/>
      <c r="AG2341" s="29"/>
      <c r="AH2341" s="29"/>
      <c r="AI2341" s="29"/>
    </row>
    <row r="2342" spans="31:35">
      <c r="AE2342" s="29"/>
      <c r="AF2342" s="29"/>
      <c r="AG2342" s="29"/>
      <c r="AH2342" s="29"/>
      <c r="AI2342" s="29"/>
    </row>
    <row r="2343" spans="31:35">
      <c r="AE2343" s="29"/>
      <c r="AF2343" s="29"/>
      <c r="AG2343" s="29"/>
      <c r="AH2343" s="29"/>
      <c r="AI2343" s="29"/>
    </row>
    <row r="2344" spans="31:35">
      <c r="AE2344" s="29"/>
      <c r="AF2344" s="29"/>
      <c r="AG2344" s="29"/>
      <c r="AH2344" s="29"/>
      <c r="AI2344" s="29"/>
    </row>
    <row r="2345" spans="31:35">
      <c r="AE2345" s="29"/>
      <c r="AF2345" s="29"/>
      <c r="AG2345" s="29"/>
      <c r="AH2345" s="29"/>
      <c r="AI2345" s="29"/>
    </row>
    <row r="2346" spans="31:35">
      <c r="AE2346" s="29"/>
      <c r="AF2346" s="29"/>
      <c r="AG2346" s="29"/>
      <c r="AH2346" s="29"/>
      <c r="AI2346" s="29"/>
    </row>
    <row r="2347" spans="31:35">
      <c r="AE2347" s="29"/>
      <c r="AF2347" s="29"/>
      <c r="AG2347" s="29"/>
      <c r="AH2347" s="29"/>
      <c r="AI2347" s="29"/>
    </row>
    <row r="2348" spans="31:35">
      <c r="AE2348" s="29"/>
      <c r="AF2348" s="29"/>
      <c r="AG2348" s="29"/>
      <c r="AH2348" s="29"/>
      <c r="AI2348" s="29"/>
    </row>
    <row r="2349" spans="31:35">
      <c r="AE2349" s="29"/>
      <c r="AF2349" s="29"/>
      <c r="AG2349" s="29"/>
      <c r="AH2349" s="29"/>
      <c r="AI2349" s="29"/>
    </row>
    <row r="2350" spans="31:35">
      <c r="AE2350" s="29"/>
      <c r="AF2350" s="29"/>
      <c r="AG2350" s="29"/>
      <c r="AH2350" s="29"/>
      <c r="AI2350" s="29"/>
    </row>
    <row r="2351" spans="31:35">
      <c r="AE2351" s="29"/>
      <c r="AF2351" s="29"/>
      <c r="AG2351" s="29"/>
      <c r="AH2351" s="29"/>
      <c r="AI2351" s="29"/>
    </row>
    <row r="2352" spans="31:35">
      <c r="AE2352" s="29"/>
      <c r="AF2352" s="29"/>
      <c r="AG2352" s="29"/>
      <c r="AH2352" s="29"/>
      <c r="AI2352" s="29"/>
    </row>
    <row r="2353" spans="31:35">
      <c r="AE2353" s="29"/>
      <c r="AF2353" s="29"/>
      <c r="AG2353" s="29"/>
      <c r="AH2353" s="29"/>
      <c r="AI2353" s="29"/>
    </row>
    <row r="2354" spans="31:35">
      <c r="AE2354" s="29"/>
      <c r="AF2354" s="29"/>
      <c r="AG2354" s="29"/>
      <c r="AH2354" s="29"/>
      <c r="AI2354" s="29"/>
    </row>
    <row r="2355" spans="31:35">
      <c r="AE2355" s="29"/>
      <c r="AF2355" s="29"/>
      <c r="AG2355" s="29"/>
      <c r="AH2355" s="29"/>
      <c r="AI2355" s="29"/>
    </row>
    <row r="2356" spans="31:35">
      <c r="AE2356" s="29"/>
      <c r="AF2356" s="29"/>
      <c r="AG2356" s="29"/>
      <c r="AH2356" s="29"/>
      <c r="AI2356" s="29"/>
    </row>
    <row r="2357" spans="31:35">
      <c r="AE2357" s="29"/>
      <c r="AF2357" s="29"/>
      <c r="AG2357" s="29"/>
      <c r="AH2357" s="29"/>
      <c r="AI2357" s="29"/>
    </row>
    <row r="2358" spans="31:35">
      <c r="AE2358" s="29"/>
      <c r="AF2358" s="29"/>
      <c r="AG2358" s="29"/>
      <c r="AH2358" s="29"/>
      <c r="AI2358" s="29"/>
    </row>
    <row r="2359" spans="31:35">
      <c r="AE2359" s="29"/>
      <c r="AF2359" s="29"/>
      <c r="AG2359" s="29"/>
      <c r="AH2359" s="29"/>
      <c r="AI2359" s="29"/>
    </row>
    <row r="2360" spans="31:35">
      <c r="AE2360" s="29"/>
      <c r="AF2360" s="29"/>
      <c r="AG2360" s="29"/>
      <c r="AH2360" s="29"/>
      <c r="AI2360" s="29"/>
    </row>
    <row r="2361" spans="31:35">
      <c r="AE2361" s="29"/>
      <c r="AF2361" s="29"/>
      <c r="AG2361" s="29"/>
      <c r="AH2361" s="29"/>
      <c r="AI2361" s="29"/>
    </row>
    <row r="2362" spans="31:35">
      <c r="AE2362" s="29"/>
      <c r="AF2362" s="29"/>
      <c r="AG2362" s="29"/>
      <c r="AH2362" s="29"/>
      <c r="AI2362" s="29"/>
    </row>
    <row r="2363" spans="31:35">
      <c r="AE2363" s="29"/>
      <c r="AF2363" s="29"/>
      <c r="AG2363" s="29"/>
      <c r="AH2363" s="29"/>
      <c r="AI2363" s="29"/>
    </row>
    <row r="2364" spans="31:35">
      <c r="AE2364" s="29"/>
      <c r="AF2364" s="29"/>
      <c r="AG2364" s="29"/>
      <c r="AH2364" s="29"/>
      <c r="AI2364" s="29"/>
    </row>
    <row r="2365" spans="31:35">
      <c r="AE2365" s="29"/>
      <c r="AF2365" s="29"/>
      <c r="AG2365" s="29"/>
      <c r="AH2365" s="29"/>
      <c r="AI2365" s="29"/>
    </row>
    <row r="2366" spans="31:35">
      <c r="AE2366" s="29"/>
      <c r="AF2366" s="29"/>
      <c r="AG2366" s="29"/>
      <c r="AH2366" s="29"/>
      <c r="AI2366" s="29"/>
    </row>
    <row r="2367" spans="31:35">
      <c r="AE2367" s="29"/>
      <c r="AF2367" s="29"/>
      <c r="AG2367" s="29"/>
      <c r="AH2367" s="29"/>
      <c r="AI2367" s="29"/>
    </row>
    <row r="2368" spans="31:35">
      <c r="AE2368" s="29"/>
      <c r="AF2368" s="29"/>
      <c r="AG2368" s="29"/>
      <c r="AH2368" s="29"/>
      <c r="AI2368" s="29"/>
    </row>
    <row r="2369" spans="31:35">
      <c r="AE2369" s="29"/>
      <c r="AF2369" s="29"/>
      <c r="AG2369" s="29"/>
      <c r="AH2369" s="29"/>
      <c r="AI2369" s="29"/>
    </row>
    <row r="2370" spans="31:35">
      <c r="AE2370" s="29"/>
      <c r="AF2370" s="29"/>
      <c r="AG2370" s="29"/>
      <c r="AH2370" s="29"/>
      <c r="AI2370" s="29"/>
    </row>
    <row r="2371" spans="31:35">
      <c r="AE2371" s="29"/>
      <c r="AF2371" s="29"/>
      <c r="AG2371" s="29"/>
      <c r="AH2371" s="29"/>
      <c r="AI2371" s="29"/>
    </row>
    <row r="2372" spans="31:35">
      <c r="AE2372" s="29"/>
      <c r="AF2372" s="29"/>
      <c r="AG2372" s="29"/>
      <c r="AH2372" s="29"/>
      <c r="AI2372" s="29"/>
    </row>
    <row r="2373" spans="31:35">
      <c r="AE2373" s="29"/>
      <c r="AF2373" s="29"/>
      <c r="AG2373" s="29"/>
      <c r="AH2373" s="29"/>
      <c r="AI2373" s="29"/>
    </row>
    <row r="2374" spans="31:35">
      <c r="AE2374" s="29"/>
      <c r="AF2374" s="29"/>
      <c r="AG2374" s="29"/>
      <c r="AH2374" s="29"/>
      <c r="AI2374" s="29"/>
    </row>
    <row r="2375" spans="31:35">
      <c r="AE2375" s="29"/>
      <c r="AF2375" s="29"/>
      <c r="AG2375" s="29"/>
      <c r="AH2375" s="29"/>
      <c r="AI2375" s="29"/>
    </row>
    <row r="2376" spans="31:35">
      <c r="AE2376" s="29"/>
      <c r="AF2376" s="29"/>
      <c r="AG2376" s="29"/>
      <c r="AH2376" s="29"/>
      <c r="AI2376" s="29"/>
    </row>
    <row r="2377" spans="31:35">
      <c r="AE2377" s="29"/>
      <c r="AF2377" s="29"/>
      <c r="AG2377" s="29"/>
      <c r="AH2377" s="29"/>
      <c r="AI2377" s="29"/>
    </row>
    <row r="2378" spans="31:35">
      <c r="AE2378" s="29"/>
      <c r="AF2378" s="29"/>
      <c r="AG2378" s="29"/>
      <c r="AH2378" s="29"/>
      <c r="AI2378" s="29"/>
    </row>
    <row r="2379" spans="31:35">
      <c r="AE2379" s="29"/>
      <c r="AF2379" s="29"/>
      <c r="AG2379" s="29"/>
      <c r="AH2379" s="29"/>
      <c r="AI2379" s="29"/>
    </row>
    <row r="2380" spans="31:35">
      <c r="AE2380" s="29"/>
      <c r="AF2380" s="29"/>
      <c r="AG2380" s="29"/>
      <c r="AH2380" s="29"/>
      <c r="AI2380" s="29"/>
    </row>
    <row r="2381" spans="31:35">
      <c r="AE2381" s="29"/>
      <c r="AF2381" s="29"/>
      <c r="AG2381" s="29"/>
      <c r="AH2381" s="29"/>
      <c r="AI2381" s="29"/>
    </row>
    <row r="2382" spans="31:35">
      <c r="AE2382" s="29"/>
      <c r="AF2382" s="29"/>
      <c r="AG2382" s="29"/>
      <c r="AH2382" s="29"/>
      <c r="AI2382" s="29"/>
    </row>
    <row r="2383" spans="31:35">
      <c r="AE2383" s="29"/>
      <c r="AF2383" s="29"/>
      <c r="AG2383" s="29"/>
      <c r="AH2383" s="29"/>
      <c r="AI2383" s="29"/>
    </row>
    <row r="2384" spans="31:35">
      <c r="AE2384" s="29"/>
      <c r="AF2384" s="29"/>
      <c r="AG2384" s="29"/>
      <c r="AH2384" s="29"/>
      <c r="AI2384" s="29"/>
    </row>
    <row r="2385" spans="31:35">
      <c r="AE2385" s="29"/>
      <c r="AF2385" s="29"/>
      <c r="AG2385" s="29"/>
      <c r="AH2385" s="29"/>
      <c r="AI2385" s="29"/>
    </row>
    <row r="2386" spans="31:35">
      <c r="AE2386" s="29"/>
      <c r="AF2386" s="29"/>
      <c r="AG2386" s="29"/>
      <c r="AH2386" s="29"/>
      <c r="AI2386" s="29"/>
    </row>
    <row r="2387" spans="31:35">
      <c r="AE2387" s="29"/>
      <c r="AF2387" s="29"/>
      <c r="AG2387" s="29"/>
      <c r="AH2387" s="29"/>
      <c r="AI2387" s="29"/>
    </row>
    <row r="2388" spans="31:35">
      <c r="AE2388" s="29"/>
      <c r="AF2388" s="29"/>
      <c r="AG2388" s="29"/>
      <c r="AH2388" s="29"/>
      <c r="AI2388" s="29"/>
    </row>
    <row r="2389" spans="31:35">
      <c r="AE2389" s="29"/>
      <c r="AF2389" s="29"/>
      <c r="AG2389" s="29"/>
      <c r="AH2389" s="29"/>
      <c r="AI2389" s="29"/>
    </row>
    <row r="2390" spans="31:35">
      <c r="AE2390" s="29"/>
      <c r="AF2390" s="29"/>
      <c r="AG2390" s="29"/>
      <c r="AH2390" s="29"/>
      <c r="AI2390" s="29"/>
    </row>
    <row r="2391" spans="31:35">
      <c r="AE2391" s="29"/>
      <c r="AF2391" s="29"/>
      <c r="AG2391" s="29"/>
      <c r="AH2391" s="29"/>
      <c r="AI2391" s="29"/>
    </row>
    <row r="2392" spans="31:35">
      <c r="AE2392" s="29"/>
      <c r="AF2392" s="29"/>
      <c r="AG2392" s="29"/>
      <c r="AH2392" s="29"/>
      <c r="AI2392" s="29"/>
    </row>
    <row r="2393" spans="31:35">
      <c r="AE2393" s="29"/>
      <c r="AF2393" s="29"/>
      <c r="AG2393" s="29"/>
      <c r="AH2393" s="29"/>
      <c r="AI2393" s="29"/>
    </row>
    <row r="2394" spans="31:35">
      <c r="AE2394" s="29"/>
      <c r="AF2394" s="29"/>
      <c r="AG2394" s="29"/>
      <c r="AH2394" s="29"/>
      <c r="AI2394" s="29"/>
    </row>
    <row r="2395" spans="31:35">
      <c r="AE2395" s="29"/>
      <c r="AF2395" s="29"/>
      <c r="AG2395" s="29"/>
      <c r="AH2395" s="29"/>
      <c r="AI2395" s="29"/>
    </row>
    <row r="2396" spans="31:35">
      <c r="AE2396" s="29"/>
      <c r="AF2396" s="29"/>
      <c r="AG2396" s="29"/>
      <c r="AH2396" s="29"/>
      <c r="AI2396" s="29"/>
    </row>
    <row r="2397" spans="31:35">
      <c r="AE2397" s="29"/>
      <c r="AF2397" s="29"/>
      <c r="AG2397" s="29"/>
      <c r="AH2397" s="29"/>
      <c r="AI2397" s="29"/>
    </row>
    <row r="2398" spans="31:35">
      <c r="AE2398" s="29"/>
      <c r="AF2398" s="29"/>
      <c r="AG2398" s="29"/>
      <c r="AH2398" s="29"/>
      <c r="AI2398" s="29"/>
    </row>
    <row r="2399" spans="31:35">
      <c r="AE2399" s="29"/>
      <c r="AF2399" s="29"/>
      <c r="AG2399" s="29"/>
      <c r="AH2399" s="29"/>
      <c r="AI2399" s="29"/>
    </row>
    <row r="2400" spans="31:35">
      <c r="AE2400" s="29"/>
      <c r="AF2400" s="29"/>
      <c r="AG2400" s="29"/>
      <c r="AH2400" s="29"/>
      <c r="AI2400" s="29"/>
    </row>
    <row r="2401" spans="31:35">
      <c r="AE2401" s="29"/>
      <c r="AF2401" s="29"/>
      <c r="AG2401" s="29"/>
      <c r="AH2401" s="29"/>
      <c r="AI2401" s="29"/>
    </row>
    <row r="2402" spans="31:35">
      <c r="AE2402" s="29"/>
      <c r="AF2402" s="29"/>
      <c r="AG2402" s="29"/>
      <c r="AH2402" s="29"/>
      <c r="AI2402" s="29"/>
    </row>
    <row r="2403" spans="31:35">
      <c r="AE2403" s="29"/>
      <c r="AF2403" s="29"/>
      <c r="AG2403" s="29"/>
      <c r="AH2403" s="29"/>
      <c r="AI2403" s="29"/>
    </row>
    <row r="2404" spans="31:35">
      <c r="AE2404" s="29"/>
      <c r="AF2404" s="29"/>
      <c r="AG2404" s="29"/>
      <c r="AH2404" s="29"/>
      <c r="AI2404" s="29"/>
    </row>
    <row r="2405" spans="31:35">
      <c r="AE2405" s="29"/>
      <c r="AF2405" s="29"/>
      <c r="AG2405" s="29"/>
      <c r="AH2405" s="29"/>
      <c r="AI2405" s="29"/>
    </row>
    <row r="2406" spans="31:35">
      <c r="AE2406" s="29"/>
      <c r="AF2406" s="29"/>
      <c r="AG2406" s="29"/>
      <c r="AH2406" s="29"/>
      <c r="AI2406" s="29"/>
    </row>
    <row r="2407" spans="31:35">
      <c r="AE2407" s="29"/>
      <c r="AF2407" s="29"/>
      <c r="AG2407" s="29"/>
      <c r="AH2407" s="29"/>
      <c r="AI2407" s="29"/>
    </row>
    <row r="2408" spans="31:35">
      <c r="AE2408" s="29"/>
      <c r="AF2408" s="29"/>
      <c r="AG2408" s="29"/>
      <c r="AH2408" s="29"/>
      <c r="AI2408" s="29"/>
    </row>
    <row r="2409" spans="31:35">
      <c r="AE2409" s="29"/>
      <c r="AF2409" s="29"/>
      <c r="AG2409" s="29"/>
      <c r="AH2409" s="29"/>
      <c r="AI2409" s="29"/>
    </row>
    <row r="2410" spans="31:35">
      <c r="AE2410" s="29"/>
      <c r="AF2410" s="29"/>
      <c r="AG2410" s="29"/>
      <c r="AH2410" s="29"/>
      <c r="AI2410" s="29"/>
    </row>
    <row r="2411" spans="31:35">
      <c r="AE2411" s="29"/>
      <c r="AF2411" s="29"/>
      <c r="AG2411" s="29"/>
      <c r="AH2411" s="29"/>
      <c r="AI2411" s="29"/>
    </row>
    <row r="2412" spans="31:35">
      <c r="AE2412" s="29"/>
      <c r="AF2412" s="29"/>
      <c r="AG2412" s="29"/>
      <c r="AH2412" s="29"/>
      <c r="AI2412" s="29"/>
    </row>
    <row r="2413" spans="31:35">
      <c r="AE2413" s="29"/>
      <c r="AF2413" s="29"/>
      <c r="AG2413" s="29"/>
      <c r="AH2413" s="29"/>
      <c r="AI2413" s="29"/>
    </row>
    <row r="2414" spans="31:35">
      <c r="AE2414" s="29"/>
      <c r="AF2414" s="29"/>
      <c r="AG2414" s="29"/>
      <c r="AH2414" s="29"/>
      <c r="AI2414" s="29"/>
    </row>
    <row r="2415" spans="31:35">
      <c r="AE2415" s="29"/>
      <c r="AF2415" s="29"/>
      <c r="AG2415" s="29"/>
      <c r="AH2415" s="29"/>
      <c r="AI2415" s="29"/>
    </row>
    <row r="2416" spans="31:35">
      <c r="AE2416" s="29"/>
      <c r="AF2416" s="29"/>
      <c r="AG2416" s="29"/>
      <c r="AH2416" s="29"/>
      <c r="AI2416" s="29"/>
    </row>
    <row r="2417" spans="31:35">
      <c r="AE2417" s="29"/>
      <c r="AF2417" s="29"/>
      <c r="AG2417" s="29"/>
      <c r="AH2417" s="29"/>
      <c r="AI2417" s="29"/>
    </row>
    <row r="2418" spans="31:35">
      <c r="AE2418" s="29"/>
      <c r="AF2418" s="29"/>
      <c r="AG2418" s="29"/>
      <c r="AH2418" s="29"/>
      <c r="AI2418" s="29"/>
    </row>
    <row r="2419" spans="31:35">
      <c r="AE2419" s="29"/>
      <c r="AF2419" s="29"/>
      <c r="AG2419" s="29"/>
      <c r="AH2419" s="29"/>
      <c r="AI2419" s="29"/>
    </row>
    <row r="2420" spans="31:35">
      <c r="AE2420" s="29"/>
      <c r="AF2420" s="29"/>
      <c r="AG2420" s="29"/>
      <c r="AH2420" s="29"/>
      <c r="AI2420" s="29"/>
    </row>
    <row r="2421" spans="31:35">
      <c r="AE2421" s="29"/>
      <c r="AF2421" s="29"/>
      <c r="AG2421" s="29"/>
      <c r="AH2421" s="29"/>
      <c r="AI2421" s="29"/>
    </row>
    <row r="2422" spans="31:35">
      <c r="AE2422" s="29"/>
      <c r="AF2422" s="29"/>
      <c r="AG2422" s="29"/>
      <c r="AH2422" s="29"/>
      <c r="AI2422" s="29"/>
    </row>
    <row r="2423" spans="31:35">
      <c r="AE2423" s="29"/>
      <c r="AF2423" s="29"/>
      <c r="AG2423" s="29"/>
      <c r="AH2423" s="29"/>
      <c r="AI2423" s="29"/>
    </row>
    <row r="2424" spans="31:35">
      <c r="AE2424" s="29"/>
      <c r="AF2424" s="29"/>
      <c r="AG2424" s="29"/>
      <c r="AH2424" s="29"/>
      <c r="AI2424" s="29"/>
    </row>
    <row r="2425" spans="31:35">
      <c r="AE2425" s="29"/>
      <c r="AF2425" s="29"/>
      <c r="AG2425" s="29"/>
      <c r="AH2425" s="29"/>
      <c r="AI2425" s="29"/>
    </row>
    <row r="2426" spans="31:35">
      <c r="AE2426" s="29"/>
      <c r="AF2426" s="29"/>
      <c r="AG2426" s="29"/>
      <c r="AH2426" s="29"/>
      <c r="AI2426" s="29"/>
    </row>
    <row r="2427" spans="31:35">
      <c r="AE2427" s="29"/>
      <c r="AF2427" s="29"/>
      <c r="AG2427" s="29"/>
      <c r="AH2427" s="29"/>
      <c r="AI2427" s="29"/>
    </row>
    <row r="2428" spans="31:35">
      <c r="AE2428" s="29"/>
      <c r="AF2428" s="29"/>
      <c r="AG2428" s="29"/>
      <c r="AH2428" s="29"/>
      <c r="AI2428" s="29"/>
    </row>
    <row r="2429" spans="31:35">
      <c r="AE2429" s="29"/>
      <c r="AF2429" s="29"/>
      <c r="AG2429" s="29"/>
      <c r="AH2429" s="29"/>
      <c r="AI2429" s="29"/>
    </row>
    <row r="2430" spans="31:35">
      <c r="AE2430" s="29"/>
      <c r="AF2430" s="29"/>
      <c r="AG2430" s="29"/>
      <c r="AH2430" s="29"/>
      <c r="AI2430" s="29"/>
    </row>
    <row r="2431" spans="31:35">
      <c r="AE2431" s="29"/>
      <c r="AF2431" s="29"/>
      <c r="AG2431" s="29"/>
      <c r="AH2431" s="29"/>
      <c r="AI2431" s="29"/>
    </row>
    <row r="2432" spans="31:35">
      <c r="AE2432" s="29"/>
      <c r="AF2432" s="29"/>
      <c r="AG2432" s="29"/>
      <c r="AH2432" s="29"/>
      <c r="AI2432" s="29"/>
    </row>
    <row r="2433" spans="31:35">
      <c r="AE2433" s="29"/>
      <c r="AF2433" s="29"/>
      <c r="AG2433" s="29"/>
      <c r="AH2433" s="29"/>
      <c r="AI2433" s="29"/>
    </row>
    <row r="2434" spans="31:35">
      <c r="AE2434" s="29"/>
      <c r="AF2434" s="29"/>
      <c r="AG2434" s="29"/>
      <c r="AH2434" s="29"/>
      <c r="AI2434" s="29"/>
    </row>
    <row r="2435" spans="31:35">
      <c r="AE2435" s="29"/>
      <c r="AF2435" s="29"/>
      <c r="AG2435" s="29"/>
      <c r="AH2435" s="29"/>
      <c r="AI2435" s="29"/>
    </row>
    <row r="2436" spans="31:35">
      <c r="AE2436" s="29"/>
      <c r="AF2436" s="29"/>
      <c r="AG2436" s="29"/>
      <c r="AH2436" s="29"/>
      <c r="AI2436" s="29"/>
    </row>
    <row r="2437" spans="31:35">
      <c r="AE2437" s="29"/>
      <c r="AF2437" s="29"/>
      <c r="AG2437" s="29"/>
      <c r="AH2437" s="29"/>
      <c r="AI2437" s="29"/>
    </row>
    <row r="2438" spans="31:35">
      <c r="AE2438" s="29"/>
      <c r="AF2438" s="29"/>
      <c r="AG2438" s="29"/>
      <c r="AH2438" s="29"/>
      <c r="AI2438" s="29"/>
    </row>
    <row r="2439" spans="31:35">
      <c r="AE2439" s="29"/>
      <c r="AF2439" s="29"/>
      <c r="AG2439" s="29"/>
      <c r="AH2439" s="29"/>
      <c r="AI2439" s="29"/>
    </row>
    <row r="2440" spans="31:35">
      <c r="AE2440" s="29"/>
      <c r="AF2440" s="29"/>
      <c r="AG2440" s="29"/>
      <c r="AH2440" s="29"/>
      <c r="AI2440" s="29"/>
    </row>
    <row r="2441" spans="31:35">
      <c r="AE2441" s="29"/>
      <c r="AF2441" s="29"/>
      <c r="AG2441" s="29"/>
      <c r="AH2441" s="29"/>
      <c r="AI2441" s="29"/>
    </row>
    <row r="2442" spans="31:35">
      <c r="AE2442" s="29"/>
      <c r="AF2442" s="29"/>
      <c r="AG2442" s="29"/>
      <c r="AH2442" s="29"/>
      <c r="AI2442" s="29"/>
    </row>
    <row r="2443" spans="31:35">
      <c r="AE2443" s="29"/>
      <c r="AF2443" s="29"/>
      <c r="AG2443" s="29"/>
      <c r="AH2443" s="29"/>
      <c r="AI2443" s="29"/>
    </row>
    <row r="2444" spans="31:35">
      <c r="AE2444" s="29"/>
      <c r="AF2444" s="29"/>
      <c r="AG2444" s="29"/>
      <c r="AH2444" s="29"/>
      <c r="AI2444" s="29"/>
    </row>
    <row r="2445" spans="31:35">
      <c r="AE2445" s="29"/>
      <c r="AF2445" s="29"/>
      <c r="AG2445" s="29"/>
      <c r="AH2445" s="29"/>
      <c r="AI2445" s="29"/>
    </row>
    <row r="2446" spans="31:35">
      <c r="AE2446" s="29"/>
      <c r="AF2446" s="29"/>
      <c r="AG2446" s="29"/>
      <c r="AH2446" s="29"/>
      <c r="AI2446" s="29"/>
    </row>
    <row r="2447" spans="31:35">
      <c r="AE2447" s="29"/>
      <c r="AF2447" s="29"/>
      <c r="AG2447" s="29"/>
      <c r="AH2447" s="29"/>
      <c r="AI2447" s="29"/>
    </row>
    <row r="2448" spans="31:35">
      <c r="AE2448" s="29"/>
      <c r="AF2448" s="29"/>
      <c r="AG2448" s="29"/>
      <c r="AH2448" s="29"/>
      <c r="AI2448" s="29"/>
    </row>
    <row r="2449" spans="31:35">
      <c r="AE2449" s="29"/>
      <c r="AF2449" s="29"/>
      <c r="AG2449" s="29"/>
      <c r="AH2449" s="29"/>
      <c r="AI2449" s="29"/>
    </row>
    <row r="2450" spans="31:35">
      <c r="AE2450" s="29"/>
      <c r="AF2450" s="29"/>
      <c r="AG2450" s="29"/>
      <c r="AH2450" s="29"/>
      <c r="AI2450" s="29"/>
    </row>
    <row r="2451" spans="31:35">
      <c r="AE2451" s="29"/>
      <c r="AF2451" s="29"/>
      <c r="AG2451" s="29"/>
      <c r="AH2451" s="29"/>
      <c r="AI2451" s="29"/>
    </row>
    <row r="2452" spans="31:35">
      <c r="AE2452" s="29"/>
      <c r="AF2452" s="29"/>
      <c r="AG2452" s="29"/>
      <c r="AH2452" s="29"/>
      <c r="AI2452" s="29"/>
    </row>
    <row r="2453" spans="31:35">
      <c r="AE2453" s="29"/>
      <c r="AF2453" s="29"/>
      <c r="AG2453" s="29"/>
      <c r="AH2453" s="29"/>
      <c r="AI2453" s="29"/>
    </row>
    <row r="2454" spans="31:35">
      <c r="AE2454" s="29"/>
      <c r="AF2454" s="29"/>
      <c r="AG2454" s="29"/>
      <c r="AH2454" s="29"/>
      <c r="AI2454" s="29"/>
    </row>
    <row r="2455" spans="31:35">
      <c r="AE2455" s="29"/>
      <c r="AF2455" s="29"/>
      <c r="AG2455" s="29"/>
      <c r="AH2455" s="29"/>
      <c r="AI2455" s="29"/>
    </row>
    <row r="2456" spans="31:35">
      <c r="AE2456" s="29"/>
      <c r="AF2456" s="29"/>
      <c r="AG2456" s="29"/>
      <c r="AH2456" s="29"/>
      <c r="AI2456" s="29"/>
    </row>
    <row r="2457" spans="31:35">
      <c r="AE2457" s="29"/>
      <c r="AF2457" s="29"/>
      <c r="AG2457" s="29"/>
      <c r="AH2457" s="29"/>
      <c r="AI2457" s="29"/>
    </row>
    <row r="2458" spans="31:35">
      <c r="AE2458" s="29"/>
      <c r="AF2458" s="29"/>
      <c r="AG2458" s="29"/>
      <c r="AH2458" s="29"/>
      <c r="AI2458" s="29"/>
    </row>
    <row r="2459" spans="31:35">
      <c r="AE2459" s="29"/>
      <c r="AF2459" s="29"/>
      <c r="AG2459" s="29"/>
      <c r="AH2459" s="29"/>
      <c r="AI2459" s="29"/>
    </row>
    <row r="2460" spans="31:35">
      <c r="AE2460" s="29"/>
      <c r="AF2460" s="29"/>
      <c r="AG2460" s="29"/>
      <c r="AH2460" s="29"/>
      <c r="AI2460" s="29"/>
    </row>
    <row r="2461" spans="31:35">
      <c r="AE2461" s="29"/>
      <c r="AF2461" s="29"/>
      <c r="AG2461" s="29"/>
      <c r="AH2461" s="29"/>
      <c r="AI2461" s="29"/>
    </row>
    <row r="2462" spans="31:35">
      <c r="AE2462" s="29"/>
      <c r="AF2462" s="29"/>
      <c r="AG2462" s="29"/>
      <c r="AH2462" s="29"/>
      <c r="AI2462" s="29"/>
    </row>
    <row r="2463" spans="31:35">
      <c r="AE2463" s="29"/>
      <c r="AF2463" s="29"/>
      <c r="AG2463" s="29"/>
      <c r="AH2463" s="29"/>
      <c r="AI2463" s="29"/>
    </row>
    <row r="2464" spans="31:35">
      <c r="AE2464" s="29"/>
      <c r="AF2464" s="29"/>
      <c r="AG2464" s="29"/>
      <c r="AH2464" s="29"/>
      <c r="AI2464" s="29"/>
    </row>
    <row r="2465" spans="31:35">
      <c r="AE2465" s="29"/>
      <c r="AF2465" s="29"/>
      <c r="AG2465" s="29"/>
      <c r="AH2465" s="29"/>
      <c r="AI2465" s="29"/>
    </row>
    <row r="2466" spans="31:35">
      <c r="AE2466" s="29"/>
      <c r="AF2466" s="29"/>
      <c r="AG2466" s="29"/>
      <c r="AH2466" s="29"/>
      <c r="AI2466" s="29"/>
    </row>
    <row r="2467" spans="31:35">
      <c r="AE2467" s="29"/>
      <c r="AF2467" s="29"/>
      <c r="AG2467" s="29"/>
      <c r="AH2467" s="29"/>
      <c r="AI2467" s="29"/>
    </row>
    <row r="2468" spans="31:35">
      <c r="AE2468" s="29"/>
      <c r="AF2468" s="29"/>
      <c r="AG2468" s="29"/>
      <c r="AH2468" s="29"/>
      <c r="AI2468" s="29"/>
    </row>
    <row r="2469" spans="31:35">
      <c r="AE2469" s="29"/>
      <c r="AF2469" s="29"/>
      <c r="AG2469" s="29"/>
      <c r="AH2469" s="29"/>
      <c r="AI2469" s="29"/>
    </row>
    <row r="2470" spans="31:35">
      <c r="AE2470" s="29"/>
      <c r="AF2470" s="29"/>
      <c r="AG2470" s="29"/>
      <c r="AH2470" s="29"/>
      <c r="AI2470" s="29"/>
    </row>
    <row r="2471" spans="31:35">
      <c r="AE2471" s="29"/>
      <c r="AF2471" s="29"/>
      <c r="AG2471" s="29"/>
      <c r="AH2471" s="29"/>
      <c r="AI2471" s="29"/>
    </row>
    <row r="2472" spans="31:35">
      <c r="AE2472" s="29"/>
      <c r="AF2472" s="29"/>
      <c r="AG2472" s="29"/>
      <c r="AH2472" s="29"/>
      <c r="AI2472" s="29"/>
    </row>
    <row r="2473" spans="31:35">
      <c r="AE2473" s="29"/>
      <c r="AF2473" s="29"/>
      <c r="AG2473" s="29"/>
      <c r="AH2473" s="29"/>
      <c r="AI2473" s="29"/>
    </row>
    <row r="2474" spans="31:35">
      <c r="AE2474" s="29"/>
      <c r="AF2474" s="29"/>
      <c r="AG2474" s="29"/>
      <c r="AH2474" s="29"/>
      <c r="AI2474" s="29"/>
    </row>
    <row r="2475" spans="31:35">
      <c r="AE2475" s="29"/>
      <c r="AF2475" s="29"/>
      <c r="AG2475" s="29"/>
      <c r="AH2475" s="29"/>
      <c r="AI2475" s="29"/>
    </row>
    <row r="2476" spans="31:35">
      <c r="AE2476" s="29"/>
      <c r="AF2476" s="29"/>
      <c r="AG2476" s="29"/>
      <c r="AH2476" s="29"/>
      <c r="AI2476" s="29"/>
    </row>
    <row r="2477" spans="31:35">
      <c r="AE2477" s="29"/>
      <c r="AF2477" s="29"/>
      <c r="AG2477" s="29"/>
      <c r="AH2477" s="29"/>
      <c r="AI2477" s="29"/>
    </row>
    <row r="2478" spans="31:35">
      <c r="AE2478" s="29"/>
      <c r="AF2478" s="29"/>
      <c r="AG2478" s="29"/>
      <c r="AH2478" s="29"/>
      <c r="AI2478" s="29"/>
    </row>
    <row r="2479" spans="31:35">
      <c r="AE2479" s="29"/>
      <c r="AF2479" s="29"/>
      <c r="AG2479" s="29"/>
      <c r="AH2479" s="29"/>
      <c r="AI2479" s="29"/>
    </row>
    <row r="2480" spans="31:35">
      <c r="AE2480" s="29"/>
      <c r="AF2480" s="29"/>
      <c r="AG2480" s="29"/>
      <c r="AH2480" s="29"/>
      <c r="AI2480" s="29"/>
    </row>
    <row r="2481" spans="31:35">
      <c r="AE2481" s="29"/>
      <c r="AF2481" s="29"/>
      <c r="AG2481" s="29"/>
      <c r="AH2481" s="29"/>
      <c r="AI2481" s="29"/>
    </row>
    <row r="2482" spans="31:35">
      <c r="AE2482" s="29"/>
      <c r="AF2482" s="29"/>
      <c r="AG2482" s="29"/>
      <c r="AH2482" s="29"/>
      <c r="AI2482" s="29"/>
    </row>
    <row r="2483" spans="31:35">
      <c r="AE2483" s="29"/>
      <c r="AF2483" s="29"/>
      <c r="AG2483" s="29"/>
      <c r="AH2483" s="29"/>
      <c r="AI2483" s="29"/>
    </row>
    <row r="2484" spans="31:35">
      <c r="AE2484" s="29"/>
      <c r="AF2484" s="29"/>
      <c r="AG2484" s="29"/>
      <c r="AH2484" s="29"/>
      <c r="AI2484" s="29"/>
    </row>
    <row r="2485" spans="31:35">
      <c r="AE2485" s="29"/>
      <c r="AF2485" s="29"/>
      <c r="AG2485" s="29"/>
      <c r="AH2485" s="29"/>
      <c r="AI2485" s="29"/>
    </row>
    <row r="2486" spans="31:35">
      <c r="AE2486" s="29"/>
      <c r="AF2486" s="29"/>
      <c r="AG2486" s="29"/>
      <c r="AH2486" s="29"/>
      <c r="AI2486" s="29"/>
    </row>
    <row r="2487" spans="31:35">
      <c r="AE2487" s="29"/>
      <c r="AF2487" s="29"/>
      <c r="AG2487" s="29"/>
      <c r="AH2487" s="29"/>
      <c r="AI2487" s="29"/>
    </row>
    <row r="2488" spans="31:35">
      <c r="AE2488" s="29"/>
      <c r="AF2488" s="29"/>
      <c r="AG2488" s="29"/>
      <c r="AH2488" s="29"/>
      <c r="AI2488" s="29"/>
    </row>
    <row r="2489" spans="31:35">
      <c r="AE2489" s="29"/>
      <c r="AF2489" s="29"/>
      <c r="AG2489" s="29"/>
      <c r="AH2489" s="29"/>
      <c r="AI2489" s="29"/>
    </row>
    <row r="2490" spans="31:35">
      <c r="AE2490" s="29"/>
      <c r="AF2490" s="29"/>
      <c r="AG2490" s="29"/>
      <c r="AH2490" s="29"/>
      <c r="AI2490" s="29"/>
    </row>
    <row r="2491" spans="31:35">
      <c r="AE2491" s="29"/>
      <c r="AF2491" s="29"/>
      <c r="AG2491" s="29"/>
      <c r="AH2491" s="29"/>
      <c r="AI2491" s="29"/>
    </row>
    <row r="2492" spans="31:35">
      <c r="AE2492" s="29"/>
      <c r="AF2492" s="29"/>
      <c r="AG2492" s="29"/>
      <c r="AH2492" s="29"/>
      <c r="AI2492" s="29"/>
    </row>
    <row r="2493" spans="31:35">
      <c r="AE2493" s="29"/>
      <c r="AF2493" s="29"/>
      <c r="AG2493" s="29"/>
      <c r="AH2493" s="29"/>
      <c r="AI2493" s="29"/>
    </row>
    <row r="2494" spans="31:35">
      <c r="AE2494" s="29"/>
      <c r="AF2494" s="29"/>
      <c r="AG2494" s="29"/>
      <c r="AH2494" s="29"/>
      <c r="AI2494" s="29"/>
    </row>
    <row r="2495" spans="31:35">
      <c r="AE2495" s="29"/>
      <c r="AF2495" s="29"/>
      <c r="AG2495" s="29"/>
      <c r="AH2495" s="29"/>
      <c r="AI2495" s="29"/>
    </row>
    <row r="2496" spans="31:35">
      <c r="AE2496" s="29"/>
      <c r="AF2496" s="29"/>
      <c r="AG2496" s="29"/>
      <c r="AH2496" s="29"/>
      <c r="AI2496" s="29"/>
    </row>
    <row r="2497" spans="31:35">
      <c r="AE2497" s="29"/>
      <c r="AF2497" s="29"/>
      <c r="AG2497" s="29"/>
      <c r="AH2497" s="29"/>
      <c r="AI2497" s="29"/>
    </row>
    <row r="2498" spans="31:35">
      <c r="AE2498" s="29"/>
      <c r="AF2498" s="29"/>
      <c r="AG2498" s="29"/>
      <c r="AH2498" s="29"/>
      <c r="AI2498" s="29"/>
    </row>
    <row r="2499" spans="31:35">
      <c r="AE2499" s="29"/>
      <c r="AF2499" s="29"/>
      <c r="AG2499" s="29"/>
      <c r="AH2499" s="29"/>
      <c r="AI2499" s="29"/>
    </row>
    <row r="2500" spans="31:35">
      <c r="AE2500" s="29"/>
      <c r="AF2500" s="29"/>
      <c r="AG2500" s="29"/>
      <c r="AH2500" s="29"/>
      <c r="AI2500" s="29"/>
    </row>
    <row r="2501" spans="31:35">
      <c r="AE2501" s="29"/>
      <c r="AF2501" s="29"/>
      <c r="AG2501" s="29"/>
      <c r="AH2501" s="29"/>
      <c r="AI2501" s="29"/>
    </row>
    <row r="2502" spans="31:35">
      <c r="AE2502" s="29"/>
      <c r="AF2502" s="29"/>
      <c r="AG2502" s="29"/>
      <c r="AH2502" s="29"/>
      <c r="AI2502" s="29"/>
    </row>
    <row r="2503" spans="31:35">
      <c r="AE2503" s="29"/>
      <c r="AF2503" s="29"/>
      <c r="AG2503" s="29"/>
      <c r="AH2503" s="29"/>
      <c r="AI2503" s="29"/>
    </row>
    <row r="2504" spans="31:35">
      <c r="AE2504" s="29"/>
      <c r="AF2504" s="29"/>
      <c r="AG2504" s="29"/>
      <c r="AH2504" s="29"/>
      <c r="AI2504" s="29"/>
    </row>
    <row r="2505" spans="31:35">
      <c r="AE2505" s="29"/>
      <c r="AF2505" s="29"/>
      <c r="AG2505" s="29"/>
      <c r="AH2505" s="29"/>
      <c r="AI2505" s="29"/>
    </row>
    <row r="2506" spans="31:35">
      <c r="AE2506" s="29"/>
      <c r="AF2506" s="29"/>
      <c r="AG2506" s="29"/>
      <c r="AH2506" s="29"/>
      <c r="AI2506" s="29"/>
    </row>
    <row r="2507" spans="31:35">
      <c r="AE2507" s="29"/>
      <c r="AF2507" s="29"/>
      <c r="AG2507" s="29"/>
      <c r="AH2507" s="29"/>
      <c r="AI2507" s="29"/>
    </row>
    <row r="2508" spans="31:35">
      <c r="AE2508" s="29"/>
      <c r="AF2508" s="29"/>
      <c r="AG2508" s="29"/>
      <c r="AH2508" s="29"/>
      <c r="AI2508" s="29"/>
    </row>
    <row r="2509" spans="31:35">
      <c r="AE2509" s="29"/>
      <c r="AF2509" s="29"/>
      <c r="AG2509" s="29"/>
      <c r="AH2509" s="29"/>
      <c r="AI2509" s="29"/>
    </row>
    <row r="2510" spans="31:35">
      <c r="AE2510" s="29"/>
      <c r="AF2510" s="29"/>
      <c r="AG2510" s="29"/>
      <c r="AH2510" s="29"/>
      <c r="AI2510" s="29"/>
    </row>
    <row r="2511" spans="31:35">
      <c r="AE2511" s="29"/>
      <c r="AF2511" s="29"/>
      <c r="AG2511" s="29"/>
      <c r="AH2511" s="29"/>
      <c r="AI2511" s="29"/>
    </row>
    <row r="2512" spans="31:35">
      <c r="AE2512" s="29"/>
      <c r="AF2512" s="29"/>
      <c r="AG2512" s="29"/>
      <c r="AH2512" s="29"/>
      <c r="AI2512" s="29"/>
    </row>
    <row r="2513" spans="31:35">
      <c r="AE2513" s="29"/>
      <c r="AF2513" s="29"/>
      <c r="AG2513" s="29"/>
      <c r="AH2513" s="29"/>
      <c r="AI2513" s="29"/>
    </row>
    <row r="2514" spans="31:35">
      <c r="AE2514" s="29"/>
      <c r="AF2514" s="29"/>
      <c r="AG2514" s="29"/>
      <c r="AH2514" s="29"/>
      <c r="AI2514" s="29"/>
    </row>
    <row r="2515" spans="31:35">
      <c r="AE2515" s="29"/>
      <c r="AF2515" s="29"/>
      <c r="AG2515" s="29"/>
      <c r="AH2515" s="29"/>
      <c r="AI2515" s="29"/>
    </row>
    <row r="2516" spans="31:35">
      <c r="AE2516" s="29"/>
      <c r="AF2516" s="29"/>
      <c r="AG2516" s="29"/>
      <c r="AH2516" s="29"/>
      <c r="AI2516" s="29"/>
    </row>
    <row r="2517" spans="31:35">
      <c r="AE2517" s="29"/>
      <c r="AF2517" s="29"/>
      <c r="AG2517" s="29"/>
      <c r="AH2517" s="29"/>
      <c r="AI2517" s="29"/>
    </row>
    <row r="2518" spans="31:35">
      <c r="AE2518" s="29"/>
      <c r="AF2518" s="29"/>
      <c r="AG2518" s="29"/>
      <c r="AH2518" s="29"/>
      <c r="AI2518" s="29"/>
    </row>
    <row r="2519" spans="31:35">
      <c r="AE2519" s="29"/>
      <c r="AF2519" s="29"/>
      <c r="AG2519" s="29"/>
      <c r="AH2519" s="29"/>
      <c r="AI2519" s="29"/>
    </row>
    <row r="2520" spans="31:35">
      <c r="AE2520" s="29"/>
      <c r="AF2520" s="29"/>
      <c r="AG2520" s="29"/>
      <c r="AH2520" s="29"/>
      <c r="AI2520" s="29"/>
    </row>
    <row r="2521" spans="31:35">
      <c r="AE2521" s="29"/>
      <c r="AF2521" s="29"/>
      <c r="AG2521" s="29"/>
      <c r="AH2521" s="29"/>
      <c r="AI2521" s="29"/>
    </row>
    <row r="2522" spans="31:35">
      <c r="AE2522" s="29"/>
      <c r="AF2522" s="29"/>
      <c r="AG2522" s="29"/>
      <c r="AH2522" s="29"/>
      <c r="AI2522" s="29"/>
    </row>
    <row r="2523" spans="31:35">
      <c r="AE2523" s="29"/>
      <c r="AF2523" s="29"/>
      <c r="AG2523" s="29"/>
      <c r="AH2523" s="29"/>
      <c r="AI2523" s="29"/>
    </row>
    <row r="2524" spans="31:35">
      <c r="AE2524" s="29"/>
      <c r="AF2524" s="29"/>
      <c r="AG2524" s="29"/>
      <c r="AH2524" s="29"/>
      <c r="AI2524" s="29"/>
    </row>
    <row r="2525" spans="31:35">
      <c r="AE2525" s="29"/>
      <c r="AF2525" s="29"/>
      <c r="AG2525" s="29"/>
      <c r="AH2525" s="29"/>
      <c r="AI2525" s="29"/>
    </row>
    <row r="2526" spans="31:35">
      <c r="AE2526" s="29"/>
      <c r="AF2526" s="29"/>
      <c r="AG2526" s="29"/>
      <c r="AH2526" s="29"/>
      <c r="AI2526" s="29"/>
    </row>
    <row r="2527" spans="31:35">
      <c r="AE2527" s="29"/>
      <c r="AF2527" s="29"/>
      <c r="AG2527" s="29"/>
      <c r="AH2527" s="29"/>
      <c r="AI2527" s="29"/>
    </row>
    <row r="2528" spans="31:35">
      <c r="AE2528" s="29"/>
      <c r="AF2528" s="29"/>
      <c r="AG2528" s="29"/>
      <c r="AH2528" s="29"/>
      <c r="AI2528" s="29"/>
    </row>
    <row r="2529" spans="31:35">
      <c r="AE2529" s="29"/>
      <c r="AF2529" s="29"/>
      <c r="AG2529" s="29"/>
      <c r="AH2529" s="29"/>
      <c r="AI2529" s="29"/>
    </row>
    <row r="2530" spans="31:35">
      <c r="AE2530" s="29"/>
      <c r="AF2530" s="29"/>
      <c r="AG2530" s="29"/>
      <c r="AH2530" s="29"/>
      <c r="AI2530" s="29"/>
    </row>
    <row r="2531" spans="31:35">
      <c r="AE2531" s="29"/>
      <c r="AF2531" s="29"/>
      <c r="AG2531" s="29"/>
      <c r="AH2531" s="29"/>
      <c r="AI2531" s="29"/>
    </row>
    <row r="2532" spans="31:35">
      <c r="AE2532" s="29"/>
      <c r="AF2532" s="29"/>
      <c r="AG2532" s="29"/>
      <c r="AH2532" s="29"/>
      <c r="AI2532" s="29"/>
    </row>
    <row r="2533" spans="31:35">
      <c r="AE2533" s="29"/>
      <c r="AF2533" s="29"/>
      <c r="AG2533" s="29"/>
      <c r="AH2533" s="29"/>
      <c r="AI2533" s="29"/>
    </row>
    <row r="2534" spans="31:35">
      <c r="AE2534" s="29"/>
      <c r="AF2534" s="29"/>
      <c r="AG2534" s="29"/>
      <c r="AH2534" s="29"/>
      <c r="AI2534" s="29"/>
    </row>
    <row r="2535" spans="31:35">
      <c r="AE2535" s="29"/>
      <c r="AF2535" s="29"/>
      <c r="AG2535" s="29"/>
      <c r="AH2535" s="29"/>
      <c r="AI2535" s="29"/>
    </row>
    <row r="2536" spans="31:35">
      <c r="AE2536" s="29"/>
      <c r="AF2536" s="29"/>
      <c r="AG2536" s="29"/>
      <c r="AH2536" s="29"/>
      <c r="AI2536" s="29"/>
    </row>
    <row r="2537" spans="31:35">
      <c r="AE2537" s="29"/>
      <c r="AF2537" s="29"/>
      <c r="AG2537" s="29"/>
      <c r="AH2537" s="29"/>
      <c r="AI2537" s="29"/>
    </row>
    <row r="2538" spans="31:35">
      <c r="AE2538" s="29"/>
      <c r="AF2538" s="29"/>
      <c r="AG2538" s="29"/>
      <c r="AH2538" s="29"/>
      <c r="AI2538" s="29"/>
    </row>
    <row r="2539" spans="31:35">
      <c r="AE2539" s="29"/>
      <c r="AF2539" s="29"/>
      <c r="AG2539" s="29"/>
      <c r="AH2539" s="29"/>
      <c r="AI2539" s="29"/>
    </row>
    <row r="2540" spans="31:35">
      <c r="AE2540" s="29"/>
      <c r="AF2540" s="29"/>
      <c r="AG2540" s="29"/>
      <c r="AH2540" s="29"/>
      <c r="AI2540" s="29"/>
    </row>
    <row r="2541" spans="31:35">
      <c r="AE2541" s="29"/>
      <c r="AF2541" s="29"/>
      <c r="AG2541" s="29"/>
      <c r="AH2541" s="29"/>
      <c r="AI2541" s="29"/>
    </row>
    <row r="2542" spans="31:35">
      <c r="AE2542" s="29"/>
      <c r="AF2542" s="29"/>
      <c r="AG2542" s="29"/>
      <c r="AH2542" s="29"/>
      <c r="AI2542" s="29"/>
    </row>
    <row r="2543" spans="31:35">
      <c r="AE2543" s="29"/>
      <c r="AF2543" s="29"/>
      <c r="AG2543" s="29"/>
      <c r="AH2543" s="29"/>
      <c r="AI2543" s="29"/>
    </row>
    <row r="2544" spans="31:35">
      <c r="AE2544" s="29"/>
      <c r="AF2544" s="29"/>
      <c r="AG2544" s="29"/>
      <c r="AH2544" s="29"/>
      <c r="AI2544" s="29"/>
    </row>
    <row r="2545" spans="31:35">
      <c r="AE2545" s="29"/>
      <c r="AF2545" s="29"/>
      <c r="AG2545" s="29"/>
      <c r="AH2545" s="29"/>
      <c r="AI2545" s="29"/>
    </row>
    <row r="2546" spans="31:35">
      <c r="AE2546" s="29"/>
      <c r="AF2546" s="29"/>
      <c r="AG2546" s="29"/>
      <c r="AH2546" s="29"/>
      <c r="AI2546" s="29"/>
    </row>
    <row r="2547" spans="31:35">
      <c r="AE2547" s="29"/>
      <c r="AF2547" s="29"/>
      <c r="AG2547" s="29"/>
      <c r="AH2547" s="29"/>
      <c r="AI2547" s="29"/>
    </row>
    <row r="2548" spans="31:35">
      <c r="AE2548" s="29"/>
      <c r="AF2548" s="29"/>
      <c r="AG2548" s="29"/>
      <c r="AH2548" s="29"/>
      <c r="AI2548" s="29"/>
    </row>
    <row r="2549" spans="31:35">
      <c r="AE2549" s="29"/>
      <c r="AF2549" s="29"/>
      <c r="AG2549" s="29"/>
      <c r="AH2549" s="29"/>
      <c r="AI2549" s="29"/>
    </row>
    <row r="2550" spans="31:35">
      <c r="AE2550" s="29"/>
      <c r="AF2550" s="29"/>
      <c r="AG2550" s="29"/>
      <c r="AH2550" s="29"/>
      <c r="AI2550" s="29"/>
    </row>
    <row r="2551" spans="31:35">
      <c r="AE2551" s="29"/>
      <c r="AF2551" s="29"/>
      <c r="AG2551" s="29"/>
      <c r="AH2551" s="29"/>
      <c r="AI2551" s="29"/>
    </row>
    <row r="2552" spans="31:35">
      <c r="AE2552" s="29"/>
      <c r="AF2552" s="29"/>
      <c r="AG2552" s="29"/>
      <c r="AH2552" s="29"/>
      <c r="AI2552" s="29"/>
    </row>
    <row r="2553" spans="31:35">
      <c r="AE2553" s="29"/>
      <c r="AF2553" s="29"/>
      <c r="AG2553" s="29"/>
      <c r="AH2553" s="29"/>
      <c r="AI2553" s="29"/>
    </row>
    <row r="2554" spans="31:35">
      <c r="AE2554" s="29"/>
      <c r="AF2554" s="29"/>
      <c r="AG2554" s="29"/>
      <c r="AH2554" s="29"/>
      <c r="AI2554" s="29"/>
    </row>
    <row r="2555" spans="31:35">
      <c r="AE2555" s="29"/>
      <c r="AF2555" s="29"/>
      <c r="AG2555" s="29"/>
      <c r="AH2555" s="29"/>
      <c r="AI2555" s="29"/>
    </row>
    <row r="2556" spans="31:35">
      <c r="AE2556" s="29"/>
      <c r="AF2556" s="29"/>
      <c r="AG2556" s="29"/>
      <c r="AH2556" s="29"/>
      <c r="AI2556" s="29"/>
    </row>
    <row r="2557" spans="31:35">
      <c r="AE2557" s="29"/>
      <c r="AF2557" s="29"/>
      <c r="AG2557" s="29"/>
      <c r="AH2557" s="29"/>
      <c r="AI2557" s="29"/>
    </row>
    <row r="2558" spans="31:35">
      <c r="AE2558" s="29"/>
      <c r="AF2558" s="29"/>
      <c r="AG2558" s="29"/>
      <c r="AH2558" s="29"/>
      <c r="AI2558" s="29"/>
    </row>
    <row r="2559" spans="31:35">
      <c r="AE2559" s="29"/>
      <c r="AF2559" s="29"/>
      <c r="AG2559" s="29"/>
      <c r="AH2559" s="29"/>
      <c r="AI2559" s="29"/>
    </row>
    <row r="2560" spans="31:35">
      <c r="AE2560" s="29"/>
      <c r="AF2560" s="29"/>
      <c r="AG2560" s="29"/>
      <c r="AH2560" s="29"/>
      <c r="AI2560" s="29"/>
    </row>
    <row r="2561" spans="31:35">
      <c r="AE2561" s="29"/>
      <c r="AF2561" s="29"/>
      <c r="AG2561" s="29"/>
      <c r="AH2561" s="29"/>
      <c r="AI2561" s="29"/>
    </row>
    <row r="2562" spans="31:35">
      <c r="AE2562" s="29"/>
      <c r="AF2562" s="29"/>
      <c r="AG2562" s="29"/>
      <c r="AH2562" s="29"/>
      <c r="AI2562" s="29"/>
    </row>
    <row r="2563" spans="31:35">
      <c r="AE2563" s="29"/>
      <c r="AF2563" s="29"/>
      <c r="AG2563" s="29"/>
      <c r="AH2563" s="29"/>
      <c r="AI2563" s="29"/>
    </row>
    <row r="2564" spans="31:35">
      <c r="AE2564" s="29"/>
      <c r="AF2564" s="29"/>
      <c r="AG2564" s="29"/>
      <c r="AH2564" s="29"/>
      <c r="AI2564" s="29"/>
    </row>
    <row r="2565" spans="31:35">
      <c r="AE2565" s="29"/>
      <c r="AF2565" s="29"/>
      <c r="AG2565" s="29"/>
      <c r="AH2565" s="29"/>
      <c r="AI2565" s="29"/>
    </row>
    <row r="2566" spans="31:35">
      <c r="AE2566" s="29"/>
      <c r="AF2566" s="29"/>
      <c r="AG2566" s="29"/>
      <c r="AH2566" s="29"/>
      <c r="AI2566" s="29"/>
    </row>
    <row r="2567" spans="31:35">
      <c r="AE2567" s="29"/>
      <c r="AF2567" s="29"/>
      <c r="AG2567" s="29"/>
      <c r="AH2567" s="29"/>
      <c r="AI2567" s="29"/>
    </row>
    <row r="2568" spans="31:35">
      <c r="AE2568" s="29"/>
      <c r="AF2568" s="29"/>
      <c r="AG2568" s="29"/>
      <c r="AH2568" s="29"/>
      <c r="AI2568" s="29"/>
    </row>
    <row r="2569" spans="31:35">
      <c r="AE2569" s="29"/>
      <c r="AF2569" s="29"/>
      <c r="AG2569" s="29"/>
      <c r="AH2569" s="29"/>
      <c r="AI2569" s="29"/>
    </row>
    <row r="2570" spans="31:35">
      <c r="AE2570" s="29"/>
      <c r="AF2570" s="29"/>
      <c r="AG2570" s="29"/>
      <c r="AH2570" s="29"/>
      <c r="AI2570" s="29"/>
    </row>
    <row r="2571" spans="31:35">
      <c r="AE2571" s="29"/>
      <c r="AF2571" s="29"/>
      <c r="AG2571" s="29"/>
      <c r="AH2571" s="29"/>
      <c r="AI2571" s="29"/>
    </row>
    <row r="2572" spans="31:35">
      <c r="AE2572" s="29"/>
      <c r="AF2572" s="29"/>
      <c r="AG2572" s="29"/>
      <c r="AH2572" s="29"/>
      <c r="AI2572" s="29"/>
    </row>
    <row r="2573" spans="31:35">
      <c r="AE2573" s="29"/>
      <c r="AF2573" s="29"/>
      <c r="AG2573" s="29"/>
      <c r="AH2573" s="29"/>
      <c r="AI2573" s="29"/>
    </row>
    <row r="2574" spans="31:35">
      <c r="AE2574" s="29"/>
      <c r="AF2574" s="29"/>
      <c r="AG2574" s="29"/>
      <c r="AH2574" s="29"/>
      <c r="AI2574" s="29"/>
    </row>
    <row r="2575" spans="31:35">
      <c r="AE2575" s="29"/>
      <c r="AF2575" s="29"/>
      <c r="AG2575" s="29"/>
      <c r="AH2575" s="29"/>
      <c r="AI2575" s="29"/>
    </row>
    <row r="2576" spans="31:35">
      <c r="AE2576" s="29"/>
      <c r="AF2576" s="29"/>
      <c r="AG2576" s="29"/>
      <c r="AH2576" s="29"/>
      <c r="AI2576" s="29"/>
    </row>
    <row r="2577" spans="31:35">
      <c r="AE2577" s="29"/>
      <c r="AF2577" s="29"/>
      <c r="AG2577" s="29"/>
      <c r="AH2577" s="29"/>
      <c r="AI2577" s="29"/>
    </row>
    <row r="2578" spans="31:35">
      <c r="AE2578" s="29"/>
      <c r="AF2578" s="29"/>
      <c r="AG2578" s="29"/>
      <c r="AH2578" s="29"/>
      <c r="AI2578" s="29"/>
    </row>
    <row r="2579" spans="31:35">
      <c r="AE2579" s="29"/>
      <c r="AF2579" s="29"/>
      <c r="AG2579" s="29"/>
      <c r="AH2579" s="29"/>
      <c r="AI2579" s="29"/>
    </row>
    <row r="2580" spans="31:35">
      <c r="AE2580" s="29"/>
      <c r="AF2580" s="29"/>
      <c r="AG2580" s="29"/>
      <c r="AH2580" s="29"/>
      <c r="AI2580" s="29"/>
    </row>
    <row r="2581" spans="31:35">
      <c r="AE2581" s="29"/>
      <c r="AF2581" s="29"/>
      <c r="AG2581" s="29"/>
      <c r="AH2581" s="29"/>
      <c r="AI2581" s="29"/>
    </row>
    <row r="2582" spans="31:35">
      <c r="AE2582" s="29"/>
      <c r="AF2582" s="29"/>
      <c r="AG2582" s="29"/>
      <c r="AH2582" s="29"/>
      <c r="AI2582" s="29"/>
    </row>
    <row r="2583" spans="31:35">
      <c r="AE2583" s="29"/>
      <c r="AF2583" s="29"/>
      <c r="AG2583" s="29"/>
      <c r="AH2583" s="29"/>
      <c r="AI2583" s="29"/>
    </row>
    <row r="2584" spans="31:35">
      <c r="AE2584" s="29"/>
      <c r="AF2584" s="29"/>
      <c r="AG2584" s="29"/>
      <c r="AH2584" s="29"/>
      <c r="AI2584" s="29"/>
    </row>
    <row r="2585" spans="31:35">
      <c r="AE2585" s="29"/>
      <c r="AF2585" s="29"/>
      <c r="AG2585" s="29"/>
      <c r="AH2585" s="29"/>
      <c r="AI2585" s="29"/>
    </row>
    <row r="2586" spans="31:35">
      <c r="AE2586" s="29"/>
      <c r="AF2586" s="29"/>
      <c r="AG2586" s="29"/>
      <c r="AH2586" s="29"/>
      <c r="AI2586" s="29"/>
    </row>
    <row r="2587" spans="31:35">
      <c r="AE2587" s="29"/>
      <c r="AF2587" s="29"/>
      <c r="AG2587" s="29"/>
      <c r="AH2587" s="29"/>
      <c r="AI2587" s="29"/>
    </row>
    <row r="2588" spans="31:35">
      <c r="AE2588" s="29"/>
      <c r="AF2588" s="29"/>
      <c r="AG2588" s="29"/>
      <c r="AH2588" s="29"/>
      <c r="AI2588" s="29"/>
    </row>
    <row r="2589" spans="31:35">
      <c r="AE2589" s="29"/>
      <c r="AF2589" s="29"/>
      <c r="AG2589" s="29"/>
      <c r="AH2589" s="29"/>
      <c r="AI2589" s="29"/>
    </row>
    <row r="2590" spans="31:35">
      <c r="AE2590" s="29"/>
      <c r="AF2590" s="29"/>
      <c r="AG2590" s="29"/>
      <c r="AH2590" s="29"/>
      <c r="AI2590" s="29"/>
    </row>
    <row r="2591" spans="31:35">
      <c r="AE2591" s="29"/>
      <c r="AF2591" s="29"/>
      <c r="AG2591" s="29"/>
      <c r="AH2591" s="29"/>
      <c r="AI2591" s="29"/>
    </row>
    <row r="2592" spans="31:35">
      <c r="AE2592" s="29"/>
      <c r="AF2592" s="29"/>
      <c r="AG2592" s="29"/>
      <c r="AH2592" s="29"/>
      <c r="AI2592" s="29"/>
    </row>
    <row r="2593" spans="31:35">
      <c r="AE2593" s="29"/>
      <c r="AF2593" s="29"/>
      <c r="AG2593" s="29"/>
      <c r="AH2593" s="29"/>
      <c r="AI2593" s="29"/>
    </row>
    <row r="2594" spans="31:35">
      <c r="AE2594" s="29"/>
      <c r="AF2594" s="29"/>
      <c r="AG2594" s="29"/>
      <c r="AH2594" s="29"/>
      <c r="AI2594" s="29"/>
    </row>
    <row r="2595" spans="31:35">
      <c r="AE2595" s="29"/>
      <c r="AF2595" s="29"/>
      <c r="AG2595" s="29"/>
      <c r="AH2595" s="29"/>
      <c r="AI2595" s="29"/>
    </row>
    <row r="2596" spans="31:35">
      <c r="AE2596" s="29"/>
      <c r="AF2596" s="29"/>
      <c r="AG2596" s="29"/>
      <c r="AH2596" s="29"/>
      <c r="AI2596" s="29"/>
    </row>
    <row r="2597" spans="31:35">
      <c r="AE2597" s="29"/>
      <c r="AF2597" s="29"/>
      <c r="AG2597" s="29"/>
      <c r="AH2597" s="29"/>
      <c r="AI2597" s="29"/>
    </row>
    <row r="2598" spans="31:35">
      <c r="AE2598" s="29"/>
      <c r="AF2598" s="29"/>
      <c r="AG2598" s="29"/>
      <c r="AH2598" s="29"/>
      <c r="AI2598" s="29"/>
    </row>
    <row r="2599" spans="31:35">
      <c r="AE2599" s="29"/>
      <c r="AF2599" s="29"/>
      <c r="AG2599" s="29"/>
      <c r="AH2599" s="29"/>
      <c r="AI2599" s="29"/>
    </row>
    <row r="2600" spans="31:35">
      <c r="AE2600" s="29"/>
      <c r="AF2600" s="29"/>
      <c r="AG2600" s="29"/>
      <c r="AH2600" s="29"/>
      <c r="AI2600" s="29"/>
    </row>
    <row r="2601" spans="31:35">
      <c r="AE2601" s="29"/>
      <c r="AF2601" s="29"/>
      <c r="AG2601" s="29"/>
      <c r="AH2601" s="29"/>
      <c r="AI2601" s="29"/>
    </row>
    <row r="2602" spans="31:35">
      <c r="AE2602" s="29"/>
      <c r="AF2602" s="29"/>
      <c r="AG2602" s="29"/>
      <c r="AH2602" s="29"/>
      <c r="AI2602" s="29"/>
    </row>
    <row r="2603" spans="31:35">
      <c r="AE2603" s="29"/>
      <c r="AF2603" s="29"/>
      <c r="AG2603" s="29"/>
      <c r="AH2603" s="29"/>
      <c r="AI2603" s="29"/>
    </row>
    <row r="2604" spans="31:35">
      <c r="AE2604" s="29"/>
      <c r="AF2604" s="29"/>
      <c r="AG2604" s="29"/>
      <c r="AH2604" s="29"/>
      <c r="AI2604" s="29"/>
    </row>
    <row r="2605" spans="31:35">
      <c r="AE2605" s="29"/>
      <c r="AF2605" s="29"/>
      <c r="AG2605" s="29"/>
      <c r="AH2605" s="29"/>
      <c r="AI2605" s="29"/>
    </row>
    <row r="2606" spans="31:35">
      <c r="AE2606" s="29"/>
      <c r="AF2606" s="29"/>
      <c r="AG2606" s="29"/>
      <c r="AH2606" s="29"/>
      <c r="AI2606" s="29"/>
    </row>
    <row r="2607" spans="31:35">
      <c r="AE2607" s="29"/>
      <c r="AF2607" s="29"/>
      <c r="AG2607" s="29"/>
      <c r="AH2607" s="29"/>
      <c r="AI2607" s="29"/>
    </row>
    <row r="2608" spans="31:35">
      <c r="AE2608" s="29"/>
      <c r="AF2608" s="29"/>
      <c r="AG2608" s="29"/>
      <c r="AH2608" s="29"/>
      <c r="AI2608" s="29"/>
    </row>
    <row r="2609" spans="31:35">
      <c r="AE2609" s="29"/>
      <c r="AF2609" s="29"/>
      <c r="AG2609" s="29"/>
      <c r="AH2609" s="29"/>
      <c r="AI2609" s="29"/>
    </row>
    <row r="2610" spans="31:35">
      <c r="AE2610" s="29"/>
      <c r="AF2610" s="29"/>
      <c r="AG2610" s="29"/>
      <c r="AH2610" s="29"/>
      <c r="AI2610" s="29"/>
    </row>
    <row r="2611" spans="31:35">
      <c r="AE2611" s="29"/>
      <c r="AF2611" s="29"/>
      <c r="AG2611" s="29"/>
      <c r="AH2611" s="29"/>
      <c r="AI2611" s="29"/>
    </row>
    <row r="2612" spans="31:35">
      <c r="AE2612" s="29"/>
      <c r="AF2612" s="29"/>
      <c r="AG2612" s="29"/>
      <c r="AH2612" s="29"/>
      <c r="AI2612" s="29"/>
    </row>
    <row r="2613" spans="31:35">
      <c r="AE2613" s="29"/>
      <c r="AF2613" s="29"/>
      <c r="AG2613" s="29"/>
      <c r="AH2613" s="29"/>
      <c r="AI2613" s="29"/>
    </row>
    <row r="2614" spans="31:35">
      <c r="AE2614" s="29"/>
      <c r="AF2614" s="29"/>
      <c r="AG2614" s="29"/>
      <c r="AH2614" s="29"/>
      <c r="AI2614" s="29"/>
    </row>
    <row r="2615" spans="31:35">
      <c r="AE2615" s="29"/>
      <c r="AF2615" s="29"/>
      <c r="AG2615" s="29"/>
      <c r="AH2615" s="29"/>
      <c r="AI2615" s="29"/>
    </row>
    <row r="2616" spans="31:35">
      <c r="AE2616" s="29"/>
      <c r="AF2616" s="29"/>
      <c r="AG2616" s="29"/>
      <c r="AH2616" s="29"/>
      <c r="AI2616" s="29"/>
    </row>
    <row r="2617" spans="31:35">
      <c r="AE2617" s="29"/>
      <c r="AF2617" s="29"/>
      <c r="AG2617" s="29"/>
      <c r="AH2617" s="29"/>
      <c r="AI2617" s="29"/>
    </row>
    <row r="2618" spans="31:35">
      <c r="AE2618" s="29"/>
      <c r="AF2618" s="29"/>
      <c r="AG2618" s="29"/>
      <c r="AH2618" s="29"/>
      <c r="AI2618" s="29"/>
    </row>
    <row r="2619" spans="31:35">
      <c r="AE2619" s="29"/>
      <c r="AF2619" s="29"/>
      <c r="AG2619" s="29"/>
      <c r="AH2619" s="29"/>
      <c r="AI2619" s="29"/>
    </row>
    <row r="2620" spans="31:35">
      <c r="AE2620" s="29"/>
      <c r="AF2620" s="29"/>
      <c r="AG2620" s="29"/>
      <c r="AH2620" s="29"/>
      <c r="AI2620" s="29"/>
    </row>
    <row r="2621" spans="31:35">
      <c r="AE2621" s="29"/>
      <c r="AF2621" s="29"/>
      <c r="AG2621" s="29"/>
      <c r="AH2621" s="29"/>
      <c r="AI2621" s="29"/>
    </row>
    <row r="2622" spans="31:35">
      <c r="AE2622" s="29"/>
      <c r="AF2622" s="29"/>
      <c r="AG2622" s="29"/>
      <c r="AH2622" s="29"/>
      <c r="AI2622" s="29"/>
    </row>
    <row r="2623" spans="31:35">
      <c r="AE2623" s="29"/>
      <c r="AF2623" s="29"/>
      <c r="AG2623" s="29"/>
      <c r="AH2623" s="29"/>
      <c r="AI2623" s="29"/>
    </row>
    <row r="2624" spans="31:35">
      <c r="AE2624" s="29"/>
      <c r="AF2624" s="29"/>
      <c r="AG2624" s="29"/>
      <c r="AH2624" s="29"/>
      <c r="AI2624" s="29"/>
    </row>
    <row r="2625" spans="31:35">
      <c r="AE2625" s="29"/>
      <c r="AF2625" s="29"/>
      <c r="AG2625" s="29"/>
      <c r="AH2625" s="29"/>
      <c r="AI2625" s="29"/>
    </row>
    <row r="2626" spans="31:35">
      <c r="AE2626" s="29"/>
      <c r="AF2626" s="29"/>
      <c r="AG2626" s="29"/>
      <c r="AH2626" s="29"/>
      <c r="AI2626" s="29"/>
    </row>
    <row r="2627" spans="31:35">
      <c r="AE2627" s="29"/>
      <c r="AF2627" s="29"/>
      <c r="AG2627" s="29"/>
      <c r="AH2627" s="29"/>
      <c r="AI2627" s="29"/>
    </row>
    <row r="2628" spans="31:35">
      <c r="AE2628" s="29"/>
      <c r="AF2628" s="29"/>
      <c r="AG2628" s="29"/>
      <c r="AH2628" s="29"/>
      <c r="AI2628" s="29"/>
    </row>
    <row r="2629" spans="31:35">
      <c r="AE2629" s="29"/>
      <c r="AF2629" s="29"/>
      <c r="AG2629" s="29"/>
      <c r="AH2629" s="29"/>
      <c r="AI2629" s="29"/>
    </row>
    <row r="2630" spans="31:35">
      <c r="AE2630" s="29"/>
      <c r="AF2630" s="29"/>
      <c r="AG2630" s="29"/>
      <c r="AH2630" s="29"/>
      <c r="AI2630" s="29"/>
    </row>
    <row r="2631" spans="31:35">
      <c r="AE2631" s="29"/>
      <c r="AF2631" s="29"/>
      <c r="AG2631" s="29"/>
      <c r="AH2631" s="29"/>
      <c r="AI2631" s="29"/>
    </row>
    <row r="2632" spans="31:35">
      <c r="AE2632" s="29"/>
      <c r="AF2632" s="29"/>
      <c r="AG2632" s="29"/>
      <c r="AH2632" s="29"/>
      <c r="AI2632" s="29"/>
    </row>
    <row r="2633" spans="31:35">
      <c r="AE2633" s="29"/>
      <c r="AF2633" s="29"/>
      <c r="AG2633" s="29"/>
      <c r="AH2633" s="29"/>
      <c r="AI2633" s="29"/>
    </row>
    <row r="2634" spans="31:35">
      <c r="AE2634" s="29"/>
      <c r="AF2634" s="29"/>
      <c r="AG2634" s="29"/>
      <c r="AH2634" s="29"/>
      <c r="AI2634" s="29"/>
    </row>
    <row r="2635" spans="31:35">
      <c r="AE2635" s="29"/>
      <c r="AF2635" s="29"/>
      <c r="AG2635" s="29"/>
      <c r="AH2635" s="29"/>
      <c r="AI2635" s="29"/>
    </row>
    <row r="2636" spans="31:35">
      <c r="AE2636" s="29"/>
      <c r="AF2636" s="29"/>
      <c r="AG2636" s="29"/>
      <c r="AH2636" s="29"/>
      <c r="AI2636" s="29"/>
    </row>
    <row r="2637" spans="31:35">
      <c r="AE2637" s="29"/>
      <c r="AF2637" s="29"/>
      <c r="AG2637" s="29"/>
      <c r="AH2637" s="29"/>
      <c r="AI2637" s="29"/>
    </row>
    <row r="2638" spans="31:35">
      <c r="AE2638" s="29"/>
      <c r="AF2638" s="29"/>
      <c r="AG2638" s="29"/>
      <c r="AH2638" s="29"/>
      <c r="AI2638" s="29"/>
    </row>
    <row r="2639" spans="31:35">
      <c r="AE2639" s="29"/>
      <c r="AF2639" s="29"/>
      <c r="AG2639" s="29"/>
      <c r="AH2639" s="29"/>
      <c r="AI2639" s="29"/>
    </row>
    <row r="2640" spans="31:35">
      <c r="AE2640" s="29"/>
      <c r="AF2640" s="29"/>
      <c r="AG2640" s="29"/>
      <c r="AH2640" s="29"/>
      <c r="AI2640" s="29"/>
    </row>
    <row r="2641" spans="31:35">
      <c r="AE2641" s="29"/>
      <c r="AF2641" s="29"/>
      <c r="AG2641" s="29"/>
      <c r="AH2641" s="29"/>
      <c r="AI2641" s="29"/>
    </row>
    <row r="2642" spans="31:35">
      <c r="AE2642" s="29"/>
      <c r="AF2642" s="29"/>
      <c r="AG2642" s="29"/>
      <c r="AH2642" s="29"/>
      <c r="AI2642" s="29"/>
    </row>
    <row r="2643" spans="31:35">
      <c r="AE2643" s="29"/>
      <c r="AF2643" s="29"/>
      <c r="AG2643" s="29"/>
      <c r="AH2643" s="29"/>
      <c r="AI2643" s="29"/>
    </row>
    <row r="2644" spans="31:35">
      <c r="AE2644" s="29"/>
      <c r="AF2644" s="29"/>
      <c r="AG2644" s="29"/>
      <c r="AH2644" s="29"/>
      <c r="AI2644" s="29"/>
    </row>
    <row r="2645" spans="31:35">
      <c r="AE2645" s="29"/>
      <c r="AF2645" s="29"/>
      <c r="AG2645" s="29"/>
      <c r="AH2645" s="29"/>
      <c r="AI2645" s="29"/>
    </row>
    <row r="2646" spans="31:35">
      <c r="AE2646" s="29"/>
      <c r="AF2646" s="29"/>
      <c r="AG2646" s="29"/>
      <c r="AH2646" s="29"/>
      <c r="AI2646" s="29"/>
    </row>
    <row r="2647" spans="31:35">
      <c r="AE2647" s="29"/>
      <c r="AF2647" s="29"/>
      <c r="AG2647" s="29"/>
      <c r="AH2647" s="29"/>
      <c r="AI2647" s="29"/>
    </row>
    <row r="2648" spans="31:35">
      <c r="AE2648" s="29"/>
      <c r="AF2648" s="29"/>
      <c r="AG2648" s="29"/>
      <c r="AH2648" s="29"/>
      <c r="AI2648" s="29"/>
    </row>
    <row r="2649" spans="31:35">
      <c r="AE2649" s="29"/>
      <c r="AF2649" s="29"/>
      <c r="AG2649" s="29"/>
      <c r="AH2649" s="29"/>
      <c r="AI2649" s="29"/>
    </row>
    <row r="2650" spans="31:35">
      <c r="AE2650" s="29"/>
      <c r="AF2650" s="29"/>
      <c r="AG2650" s="29"/>
      <c r="AH2650" s="29"/>
      <c r="AI2650" s="29"/>
    </row>
    <row r="2651" spans="31:35">
      <c r="AE2651" s="29"/>
      <c r="AF2651" s="29"/>
      <c r="AG2651" s="29"/>
      <c r="AH2651" s="29"/>
      <c r="AI2651" s="29"/>
    </row>
    <row r="2652" spans="31:35">
      <c r="AE2652" s="29"/>
      <c r="AF2652" s="29"/>
      <c r="AG2652" s="29"/>
      <c r="AH2652" s="29"/>
      <c r="AI2652" s="29"/>
    </row>
    <row r="2653" spans="31:35">
      <c r="AE2653" s="29"/>
      <c r="AF2653" s="29"/>
      <c r="AG2653" s="29"/>
      <c r="AH2653" s="29"/>
      <c r="AI2653" s="29"/>
    </row>
    <row r="2654" spans="31:35">
      <c r="AE2654" s="29"/>
      <c r="AF2654" s="29"/>
      <c r="AG2654" s="29"/>
      <c r="AH2654" s="29"/>
      <c r="AI2654" s="29"/>
    </row>
    <row r="2655" spans="31:35">
      <c r="AE2655" s="29"/>
      <c r="AF2655" s="29"/>
      <c r="AG2655" s="29"/>
      <c r="AH2655" s="29"/>
      <c r="AI2655" s="29"/>
    </row>
    <row r="2656" spans="31:35">
      <c r="AE2656" s="29"/>
      <c r="AF2656" s="29"/>
      <c r="AG2656" s="29"/>
      <c r="AH2656" s="29"/>
      <c r="AI2656" s="29"/>
    </row>
    <row r="2657" spans="31:35">
      <c r="AE2657" s="29"/>
      <c r="AF2657" s="29"/>
      <c r="AG2657" s="29"/>
      <c r="AH2657" s="29"/>
      <c r="AI2657" s="29"/>
    </row>
    <row r="2658" spans="31:35">
      <c r="AE2658" s="29"/>
      <c r="AF2658" s="29"/>
      <c r="AG2658" s="29"/>
      <c r="AH2658" s="29"/>
      <c r="AI2658" s="29"/>
    </row>
    <row r="2659" spans="31:35">
      <c r="AE2659" s="29"/>
      <c r="AF2659" s="29"/>
      <c r="AG2659" s="29"/>
      <c r="AH2659" s="29"/>
      <c r="AI2659" s="29"/>
    </row>
    <row r="2660" spans="31:35">
      <c r="AE2660" s="29"/>
      <c r="AF2660" s="29"/>
      <c r="AG2660" s="29"/>
      <c r="AH2660" s="29"/>
      <c r="AI2660" s="29"/>
    </row>
    <row r="2661" spans="31:35">
      <c r="AE2661" s="29"/>
      <c r="AF2661" s="29"/>
      <c r="AG2661" s="29"/>
      <c r="AH2661" s="29"/>
      <c r="AI2661" s="29"/>
    </row>
    <row r="2662" spans="31:35">
      <c r="AE2662" s="29"/>
      <c r="AF2662" s="29"/>
      <c r="AG2662" s="29"/>
      <c r="AH2662" s="29"/>
      <c r="AI2662" s="29"/>
    </row>
    <row r="2663" spans="31:35">
      <c r="AE2663" s="29"/>
      <c r="AF2663" s="29"/>
      <c r="AG2663" s="29"/>
      <c r="AH2663" s="29"/>
      <c r="AI2663" s="29"/>
    </row>
    <row r="2664" spans="31:35">
      <c r="AE2664" s="29"/>
      <c r="AF2664" s="29"/>
      <c r="AG2664" s="29"/>
      <c r="AH2664" s="29"/>
      <c r="AI2664" s="29"/>
    </row>
    <row r="2665" spans="31:35">
      <c r="AE2665" s="29"/>
      <c r="AF2665" s="29"/>
      <c r="AG2665" s="29"/>
      <c r="AH2665" s="29"/>
      <c r="AI2665" s="29"/>
    </row>
    <row r="2666" spans="31:35">
      <c r="AE2666" s="29"/>
      <c r="AF2666" s="29"/>
      <c r="AG2666" s="29"/>
      <c r="AH2666" s="29"/>
      <c r="AI2666" s="29"/>
    </row>
    <row r="2667" spans="31:35">
      <c r="AE2667" s="29"/>
      <c r="AF2667" s="29"/>
      <c r="AG2667" s="29"/>
      <c r="AH2667" s="29"/>
      <c r="AI2667" s="29"/>
    </row>
    <row r="2668" spans="31:35">
      <c r="AE2668" s="29"/>
      <c r="AF2668" s="29"/>
      <c r="AG2668" s="29"/>
      <c r="AH2668" s="29"/>
      <c r="AI2668" s="29"/>
    </row>
    <row r="2669" spans="31:35">
      <c r="AE2669" s="29"/>
      <c r="AF2669" s="29"/>
      <c r="AG2669" s="29"/>
      <c r="AH2669" s="29"/>
      <c r="AI2669" s="29"/>
    </row>
    <row r="2670" spans="31:35">
      <c r="AE2670" s="29"/>
      <c r="AF2670" s="29"/>
      <c r="AG2670" s="29"/>
      <c r="AH2670" s="29"/>
      <c r="AI2670" s="29"/>
    </row>
    <row r="2671" spans="31:35">
      <c r="AE2671" s="29"/>
      <c r="AF2671" s="29"/>
      <c r="AG2671" s="29"/>
      <c r="AH2671" s="29"/>
      <c r="AI2671" s="29"/>
    </row>
    <row r="2672" spans="31:35">
      <c r="AE2672" s="29"/>
      <c r="AF2672" s="29"/>
      <c r="AG2672" s="29"/>
      <c r="AH2672" s="29"/>
      <c r="AI2672" s="29"/>
    </row>
    <row r="2673" spans="31:35">
      <c r="AE2673" s="29"/>
      <c r="AF2673" s="29"/>
      <c r="AG2673" s="29"/>
      <c r="AH2673" s="29"/>
      <c r="AI2673" s="29"/>
    </row>
    <row r="2674" spans="31:35">
      <c r="AE2674" s="29"/>
      <c r="AF2674" s="29"/>
      <c r="AG2674" s="29"/>
      <c r="AH2674" s="29"/>
      <c r="AI2674" s="29"/>
    </row>
    <row r="2675" spans="31:35">
      <c r="AE2675" s="29"/>
      <c r="AF2675" s="29"/>
      <c r="AG2675" s="29"/>
      <c r="AH2675" s="29"/>
      <c r="AI2675" s="29"/>
    </row>
    <row r="2676" spans="31:35">
      <c r="AE2676" s="29"/>
      <c r="AF2676" s="29"/>
      <c r="AG2676" s="29"/>
      <c r="AH2676" s="29"/>
      <c r="AI2676" s="29"/>
    </row>
    <row r="2677" spans="31:35">
      <c r="AE2677" s="29"/>
      <c r="AF2677" s="29"/>
      <c r="AG2677" s="29"/>
      <c r="AH2677" s="29"/>
      <c r="AI2677" s="29"/>
    </row>
    <row r="2678" spans="31:35">
      <c r="AE2678" s="29"/>
      <c r="AF2678" s="29"/>
      <c r="AG2678" s="29"/>
      <c r="AH2678" s="29"/>
      <c r="AI2678" s="29"/>
    </row>
    <row r="2679" spans="31:35">
      <c r="AE2679" s="29"/>
      <c r="AF2679" s="29"/>
      <c r="AG2679" s="29"/>
      <c r="AH2679" s="29"/>
      <c r="AI2679" s="29"/>
    </row>
    <row r="2680" spans="31:35">
      <c r="AE2680" s="29"/>
      <c r="AF2680" s="29"/>
      <c r="AG2680" s="29"/>
      <c r="AH2680" s="29"/>
      <c r="AI2680" s="29"/>
    </row>
    <row r="2681" spans="31:35">
      <c r="AE2681" s="29"/>
      <c r="AF2681" s="29"/>
      <c r="AG2681" s="29"/>
      <c r="AH2681" s="29"/>
      <c r="AI2681" s="29"/>
    </row>
    <row r="2682" spans="31:35">
      <c r="AE2682" s="29"/>
      <c r="AF2682" s="29"/>
      <c r="AG2682" s="29"/>
      <c r="AH2682" s="29"/>
      <c r="AI2682" s="29"/>
    </row>
    <row r="2683" spans="31:35">
      <c r="AE2683" s="29"/>
      <c r="AF2683" s="29"/>
      <c r="AG2683" s="29"/>
      <c r="AH2683" s="29"/>
      <c r="AI2683" s="29"/>
    </row>
    <row r="2684" spans="31:35">
      <c r="AE2684" s="29"/>
      <c r="AF2684" s="29"/>
      <c r="AG2684" s="29"/>
      <c r="AH2684" s="29"/>
      <c r="AI2684" s="29"/>
    </row>
    <row r="2685" spans="31:35">
      <c r="AE2685" s="29"/>
      <c r="AF2685" s="29"/>
      <c r="AG2685" s="29"/>
      <c r="AH2685" s="29"/>
      <c r="AI2685" s="29"/>
    </row>
    <row r="2686" spans="31:35">
      <c r="AE2686" s="29"/>
      <c r="AF2686" s="29"/>
      <c r="AG2686" s="29"/>
      <c r="AH2686" s="29"/>
      <c r="AI2686" s="29"/>
    </row>
    <row r="2687" spans="31:35">
      <c r="AE2687" s="29"/>
      <c r="AF2687" s="29"/>
      <c r="AG2687" s="29"/>
      <c r="AH2687" s="29"/>
      <c r="AI2687" s="29"/>
    </row>
    <row r="2688" spans="31:35">
      <c r="AE2688" s="29"/>
      <c r="AF2688" s="29"/>
      <c r="AG2688" s="29"/>
      <c r="AH2688" s="29"/>
      <c r="AI2688" s="29"/>
    </row>
    <row r="2689" spans="31:35">
      <c r="AE2689" s="29"/>
      <c r="AF2689" s="29"/>
      <c r="AG2689" s="29"/>
      <c r="AH2689" s="29"/>
      <c r="AI2689" s="29"/>
    </row>
    <row r="2690" spans="31:35">
      <c r="AE2690" s="29"/>
      <c r="AF2690" s="29"/>
      <c r="AG2690" s="29"/>
      <c r="AH2690" s="29"/>
      <c r="AI2690" s="29"/>
    </row>
    <row r="2691" spans="31:35">
      <c r="AE2691" s="29"/>
      <c r="AF2691" s="29"/>
      <c r="AG2691" s="29"/>
      <c r="AH2691" s="29"/>
      <c r="AI2691" s="29"/>
    </row>
    <row r="2692" spans="31:35">
      <c r="AE2692" s="29"/>
      <c r="AF2692" s="29"/>
      <c r="AG2692" s="29"/>
      <c r="AH2692" s="29"/>
      <c r="AI2692" s="29"/>
    </row>
    <row r="2693" spans="31:35">
      <c r="AE2693" s="29"/>
      <c r="AF2693" s="29"/>
      <c r="AG2693" s="29"/>
      <c r="AH2693" s="29"/>
      <c r="AI2693" s="29"/>
    </row>
    <row r="2694" spans="31:35">
      <c r="AE2694" s="29"/>
      <c r="AF2694" s="29"/>
      <c r="AG2694" s="29"/>
      <c r="AH2694" s="29"/>
      <c r="AI2694" s="29"/>
    </row>
    <row r="2695" spans="31:35">
      <c r="AE2695" s="29"/>
      <c r="AF2695" s="29"/>
      <c r="AG2695" s="29"/>
      <c r="AH2695" s="29"/>
      <c r="AI2695" s="29"/>
    </row>
    <row r="2696" spans="31:35">
      <c r="AE2696" s="29"/>
      <c r="AF2696" s="29"/>
      <c r="AG2696" s="29"/>
      <c r="AH2696" s="29"/>
      <c r="AI2696" s="29"/>
    </row>
    <row r="2697" spans="31:35">
      <c r="AE2697" s="29"/>
      <c r="AF2697" s="29"/>
      <c r="AG2697" s="29"/>
      <c r="AH2697" s="29"/>
      <c r="AI2697" s="29"/>
    </row>
    <row r="2698" spans="31:35">
      <c r="AE2698" s="29"/>
      <c r="AF2698" s="29"/>
      <c r="AG2698" s="29"/>
      <c r="AH2698" s="29"/>
      <c r="AI2698" s="29"/>
    </row>
    <row r="2699" spans="31:35">
      <c r="AE2699" s="29"/>
      <c r="AF2699" s="29"/>
      <c r="AG2699" s="29"/>
      <c r="AH2699" s="29"/>
      <c r="AI2699" s="29"/>
    </row>
    <row r="2700" spans="31:35">
      <c r="AE2700" s="29"/>
      <c r="AF2700" s="29"/>
      <c r="AG2700" s="29"/>
      <c r="AH2700" s="29"/>
      <c r="AI2700" s="29"/>
    </row>
    <row r="2701" spans="31:35">
      <c r="AE2701" s="29"/>
      <c r="AF2701" s="29"/>
      <c r="AG2701" s="29"/>
      <c r="AH2701" s="29"/>
      <c r="AI2701" s="29"/>
    </row>
    <row r="2702" spans="31:35">
      <c r="AE2702" s="29"/>
      <c r="AF2702" s="29"/>
      <c r="AG2702" s="29"/>
      <c r="AH2702" s="29"/>
      <c r="AI2702" s="29"/>
    </row>
    <row r="2703" spans="31:35">
      <c r="AE2703" s="29"/>
      <c r="AF2703" s="29"/>
      <c r="AG2703" s="29"/>
      <c r="AH2703" s="29"/>
      <c r="AI2703" s="29"/>
    </row>
    <row r="2704" spans="31:35">
      <c r="AE2704" s="29"/>
      <c r="AF2704" s="29"/>
      <c r="AG2704" s="29"/>
      <c r="AH2704" s="29"/>
      <c r="AI2704" s="29"/>
    </row>
    <row r="2705" spans="31:35">
      <c r="AE2705" s="29"/>
      <c r="AF2705" s="29"/>
      <c r="AG2705" s="29"/>
      <c r="AH2705" s="29"/>
      <c r="AI2705" s="29"/>
    </row>
    <row r="2706" spans="31:35">
      <c r="AE2706" s="29"/>
      <c r="AF2706" s="29"/>
      <c r="AG2706" s="29"/>
      <c r="AH2706" s="29"/>
      <c r="AI2706" s="29"/>
    </row>
    <row r="2707" spans="31:35">
      <c r="AE2707" s="29"/>
      <c r="AF2707" s="29"/>
      <c r="AG2707" s="29"/>
      <c r="AH2707" s="29"/>
      <c r="AI2707" s="29"/>
    </row>
    <row r="2708" spans="31:35">
      <c r="AE2708" s="29"/>
      <c r="AF2708" s="29"/>
      <c r="AG2708" s="29"/>
      <c r="AH2708" s="29"/>
      <c r="AI2708" s="29"/>
    </row>
    <row r="2709" spans="31:35">
      <c r="AE2709" s="29"/>
      <c r="AF2709" s="29"/>
      <c r="AG2709" s="29"/>
      <c r="AH2709" s="29"/>
      <c r="AI2709" s="29"/>
    </row>
    <row r="2710" spans="31:35">
      <c r="AE2710" s="29"/>
      <c r="AF2710" s="29"/>
      <c r="AG2710" s="29"/>
      <c r="AH2710" s="29"/>
      <c r="AI2710" s="29"/>
    </row>
    <row r="2711" spans="31:35">
      <c r="AE2711" s="29"/>
      <c r="AF2711" s="29"/>
      <c r="AG2711" s="29"/>
      <c r="AH2711" s="29"/>
      <c r="AI2711" s="29"/>
    </row>
    <row r="2712" spans="31:35">
      <c r="AE2712" s="29"/>
      <c r="AF2712" s="29"/>
      <c r="AG2712" s="29"/>
      <c r="AH2712" s="29"/>
      <c r="AI2712" s="29"/>
    </row>
    <row r="2713" spans="31:35">
      <c r="AE2713" s="29"/>
      <c r="AF2713" s="29"/>
      <c r="AG2713" s="29"/>
      <c r="AH2713" s="29"/>
      <c r="AI2713" s="29"/>
    </row>
    <row r="2714" spans="31:35">
      <c r="AE2714" s="29"/>
      <c r="AF2714" s="29"/>
      <c r="AG2714" s="29"/>
      <c r="AH2714" s="29"/>
      <c r="AI2714" s="29"/>
    </row>
    <row r="2715" spans="31:35">
      <c r="AE2715" s="29"/>
      <c r="AF2715" s="29"/>
      <c r="AG2715" s="29"/>
      <c r="AH2715" s="29"/>
      <c r="AI2715" s="29"/>
    </row>
    <row r="2716" spans="31:35">
      <c r="AE2716" s="29"/>
      <c r="AF2716" s="29"/>
      <c r="AG2716" s="29"/>
      <c r="AH2716" s="29"/>
      <c r="AI2716" s="29"/>
    </row>
    <row r="2717" spans="31:35">
      <c r="AE2717" s="29"/>
      <c r="AF2717" s="29"/>
      <c r="AG2717" s="29"/>
      <c r="AH2717" s="29"/>
      <c r="AI2717" s="29"/>
    </row>
    <row r="2718" spans="31:35">
      <c r="AE2718" s="29"/>
      <c r="AF2718" s="29"/>
      <c r="AG2718" s="29"/>
      <c r="AH2718" s="29"/>
      <c r="AI2718" s="29"/>
    </row>
    <row r="2719" spans="31:35">
      <c r="AE2719" s="29"/>
      <c r="AF2719" s="29"/>
      <c r="AG2719" s="29"/>
      <c r="AH2719" s="29"/>
      <c r="AI2719" s="29"/>
    </row>
    <row r="2720" spans="31:35">
      <c r="AE2720" s="29"/>
      <c r="AF2720" s="29"/>
      <c r="AG2720" s="29"/>
      <c r="AH2720" s="29"/>
      <c r="AI2720" s="29"/>
    </row>
    <row r="2721" spans="31:35">
      <c r="AE2721" s="29"/>
      <c r="AF2721" s="29"/>
      <c r="AG2721" s="29"/>
      <c r="AH2721" s="29"/>
      <c r="AI2721" s="29"/>
    </row>
    <row r="2722" spans="31:35">
      <c r="AE2722" s="29"/>
      <c r="AF2722" s="29"/>
      <c r="AG2722" s="29"/>
      <c r="AH2722" s="29"/>
      <c r="AI2722" s="29"/>
    </row>
    <row r="2723" spans="31:35">
      <c r="AE2723" s="29"/>
      <c r="AF2723" s="29"/>
      <c r="AG2723" s="29"/>
      <c r="AH2723" s="29"/>
      <c r="AI2723" s="29"/>
    </row>
    <row r="2724" spans="31:35">
      <c r="AE2724" s="29"/>
      <c r="AF2724" s="29"/>
      <c r="AG2724" s="29"/>
      <c r="AH2724" s="29"/>
      <c r="AI2724" s="29"/>
    </row>
    <row r="2725" spans="31:35">
      <c r="AE2725" s="29"/>
      <c r="AF2725" s="29"/>
      <c r="AG2725" s="29"/>
      <c r="AH2725" s="29"/>
      <c r="AI2725" s="29"/>
    </row>
    <row r="2726" spans="31:35">
      <c r="AE2726" s="29"/>
      <c r="AF2726" s="29"/>
      <c r="AG2726" s="29"/>
      <c r="AH2726" s="29"/>
      <c r="AI2726" s="29"/>
    </row>
    <row r="2727" spans="31:35">
      <c r="AE2727" s="29"/>
      <c r="AF2727" s="29"/>
      <c r="AG2727" s="29"/>
      <c r="AH2727" s="29"/>
      <c r="AI2727" s="29"/>
    </row>
    <row r="2728" spans="31:35">
      <c r="AE2728" s="29"/>
      <c r="AF2728" s="29"/>
      <c r="AG2728" s="29"/>
      <c r="AH2728" s="29"/>
      <c r="AI2728" s="29"/>
    </row>
    <row r="2729" spans="31:35">
      <c r="AE2729" s="29"/>
      <c r="AF2729" s="29"/>
      <c r="AG2729" s="29"/>
      <c r="AH2729" s="29"/>
      <c r="AI2729" s="29"/>
    </row>
    <row r="2730" spans="31:35">
      <c r="AE2730" s="29"/>
      <c r="AF2730" s="29"/>
      <c r="AG2730" s="29"/>
      <c r="AH2730" s="29"/>
      <c r="AI2730" s="29"/>
    </row>
    <row r="2731" spans="31:35">
      <c r="AE2731" s="29"/>
      <c r="AF2731" s="29"/>
      <c r="AG2731" s="29"/>
      <c r="AH2731" s="29"/>
      <c r="AI2731" s="29"/>
    </row>
    <row r="2732" spans="31:35">
      <c r="AE2732" s="29"/>
      <c r="AF2732" s="29"/>
      <c r="AG2732" s="29"/>
      <c r="AH2732" s="29"/>
      <c r="AI2732" s="29"/>
    </row>
    <row r="2733" spans="31:35">
      <c r="AE2733" s="29"/>
      <c r="AF2733" s="29"/>
      <c r="AG2733" s="29"/>
      <c r="AH2733" s="29"/>
      <c r="AI2733" s="29"/>
    </row>
    <row r="2734" spans="31:35">
      <c r="AE2734" s="29"/>
      <c r="AF2734" s="29"/>
      <c r="AG2734" s="29"/>
      <c r="AH2734" s="29"/>
      <c r="AI2734" s="29"/>
    </row>
    <row r="2735" spans="31:35">
      <c r="AE2735" s="29"/>
      <c r="AF2735" s="29"/>
      <c r="AG2735" s="29"/>
      <c r="AH2735" s="29"/>
      <c r="AI2735" s="29"/>
    </row>
    <row r="2736" spans="31:35">
      <c r="AE2736" s="29"/>
      <c r="AF2736" s="29"/>
      <c r="AG2736" s="29"/>
      <c r="AH2736" s="29"/>
      <c r="AI2736" s="29"/>
    </row>
    <row r="2737" spans="31:35">
      <c r="AE2737" s="29"/>
      <c r="AF2737" s="29"/>
      <c r="AG2737" s="29"/>
      <c r="AH2737" s="29"/>
      <c r="AI2737" s="29"/>
    </row>
    <row r="2738" spans="31:35">
      <c r="AE2738" s="29"/>
      <c r="AF2738" s="29"/>
      <c r="AG2738" s="29"/>
      <c r="AH2738" s="29"/>
      <c r="AI2738" s="29"/>
    </row>
    <row r="2739" spans="31:35">
      <c r="AE2739" s="29"/>
      <c r="AF2739" s="29"/>
      <c r="AG2739" s="29"/>
      <c r="AH2739" s="29"/>
      <c r="AI2739" s="29"/>
    </row>
    <row r="2740" spans="31:35">
      <c r="AE2740" s="29"/>
      <c r="AF2740" s="29"/>
      <c r="AG2740" s="29"/>
      <c r="AH2740" s="29"/>
      <c r="AI2740" s="29"/>
    </row>
    <row r="2741" spans="31:35">
      <c r="AE2741" s="29"/>
      <c r="AF2741" s="29"/>
      <c r="AG2741" s="29"/>
      <c r="AH2741" s="29"/>
      <c r="AI2741" s="29"/>
    </row>
    <row r="2742" spans="31:35">
      <c r="AE2742" s="29"/>
      <c r="AF2742" s="29"/>
      <c r="AG2742" s="29"/>
      <c r="AH2742" s="29"/>
      <c r="AI2742" s="29"/>
    </row>
    <row r="2743" spans="31:35">
      <c r="AE2743" s="29"/>
      <c r="AF2743" s="29"/>
      <c r="AG2743" s="29"/>
      <c r="AH2743" s="29"/>
      <c r="AI2743" s="29"/>
    </row>
    <row r="2744" spans="31:35">
      <c r="AE2744" s="29"/>
      <c r="AF2744" s="29"/>
      <c r="AG2744" s="29"/>
      <c r="AH2744" s="29"/>
      <c r="AI2744" s="29"/>
    </row>
    <row r="2745" spans="31:35">
      <c r="AE2745" s="29"/>
      <c r="AF2745" s="29"/>
      <c r="AG2745" s="29"/>
      <c r="AH2745" s="29"/>
      <c r="AI2745" s="29"/>
    </row>
    <row r="2746" spans="31:35">
      <c r="AE2746" s="29"/>
      <c r="AF2746" s="29"/>
      <c r="AG2746" s="29"/>
      <c r="AH2746" s="29"/>
      <c r="AI2746" s="29"/>
    </row>
    <row r="2747" spans="31:35">
      <c r="AE2747" s="29"/>
      <c r="AF2747" s="29"/>
      <c r="AG2747" s="29"/>
      <c r="AH2747" s="29"/>
      <c r="AI2747" s="29"/>
    </row>
    <row r="2748" spans="31:35">
      <c r="AE2748" s="29"/>
      <c r="AF2748" s="29"/>
      <c r="AG2748" s="29"/>
      <c r="AH2748" s="29"/>
      <c r="AI2748" s="29"/>
    </row>
    <row r="2749" spans="31:35">
      <c r="AE2749" s="29"/>
      <c r="AF2749" s="29"/>
      <c r="AG2749" s="29"/>
      <c r="AH2749" s="29"/>
      <c r="AI2749" s="29"/>
    </row>
    <row r="2750" spans="31:35">
      <c r="AE2750" s="29"/>
      <c r="AF2750" s="29"/>
      <c r="AG2750" s="29"/>
      <c r="AH2750" s="29"/>
      <c r="AI2750" s="29"/>
    </row>
    <row r="2751" spans="31:35">
      <c r="AE2751" s="29"/>
      <c r="AF2751" s="29"/>
      <c r="AG2751" s="29"/>
      <c r="AH2751" s="29"/>
      <c r="AI2751" s="29"/>
    </row>
    <row r="2752" spans="31:35">
      <c r="AE2752" s="29"/>
      <c r="AF2752" s="29"/>
      <c r="AG2752" s="29"/>
      <c r="AH2752" s="29"/>
      <c r="AI2752" s="29"/>
    </row>
    <row r="2753" spans="31:35">
      <c r="AE2753" s="29"/>
      <c r="AF2753" s="29"/>
      <c r="AG2753" s="29"/>
      <c r="AH2753" s="29"/>
      <c r="AI2753" s="29"/>
    </row>
    <row r="2754" spans="31:35">
      <c r="AE2754" s="29"/>
      <c r="AF2754" s="29"/>
      <c r="AG2754" s="29"/>
      <c r="AH2754" s="29"/>
      <c r="AI2754" s="29"/>
    </row>
    <row r="2755" spans="31:35">
      <c r="AE2755" s="29"/>
      <c r="AF2755" s="29"/>
      <c r="AG2755" s="29"/>
      <c r="AH2755" s="29"/>
      <c r="AI2755" s="29"/>
    </row>
    <row r="2756" spans="31:35">
      <c r="AE2756" s="29"/>
      <c r="AF2756" s="29"/>
      <c r="AG2756" s="29"/>
      <c r="AH2756" s="29"/>
      <c r="AI2756" s="29"/>
    </row>
    <row r="2757" spans="31:35">
      <c r="AE2757" s="29"/>
      <c r="AF2757" s="29"/>
      <c r="AG2757" s="29"/>
      <c r="AH2757" s="29"/>
      <c r="AI2757" s="29"/>
    </row>
    <row r="2758" spans="31:35">
      <c r="AE2758" s="29"/>
      <c r="AF2758" s="29"/>
      <c r="AG2758" s="29"/>
      <c r="AH2758" s="29"/>
      <c r="AI2758" s="29"/>
    </row>
    <row r="2759" spans="31:35">
      <c r="AE2759" s="29"/>
      <c r="AF2759" s="29"/>
      <c r="AG2759" s="29"/>
      <c r="AH2759" s="29"/>
      <c r="AI2759" s="29"/>
    </row>
    <row r="2760" spans="31:35">
      <c r="AE2760" s="29"/>
      <c r="AF2760" s="29"/>
      <c r="AG2760" s="29"/>
      <c r="AH2760" s="29"/>
      <c r="AI2760" s="29"/>
    </row>
    <row r="2761" spans="31:35">
      <c r="AE2761" s="29"/>
      <c r="AF2761" s="29"/>
      <c r="AG2761" s="29"/>
      <c r="AH2761" s="29"/>
      <c r="AI2761" s="29"/>
    </row>
    <row r="2762" spans="31:35">
      <c r="AE2762" s="29"/>
      <c r="AF2762" s="29"/>
      <c r="AG2762" s="29"/>
      <c r="AH2762" s="29"/>
      <c r="AI2762" s="29"/>
    </row>
    <row r="2763" spans="31:35">
      <c r="AE2763" s="29"/>
      <c r="AF2763" s="29"/>
      <c r="AG2763" s="29"/>
      <c r="AH2763" s="29"/>
      <c r="AI2763" s="29"/>
    </row>
    <row r="2764" spans="31:35">
      <c r="AE2764" s="29"/>
      <c r="AF2764" s="29"/>
      <c r="AG2764" s="29"/>
      <c r="AH2764" s="29"/>
      <c r="AI2764" s="29"/>
    </row>
    <row r="2765" spans="31:35">
      <c r="AE2765" s="29"/>
      <c r="AF2765" s="29"/>
      <c r="AG2765" s="29"/>
      <c r="AH2765" s="29"/>
      <c r="AI2765" s="29"/>
    </row>
    <row r="2766" spans="31:35">
      <c r="AE2766" s="29"/>
      <c r="AF2766" s="29"/>
      <c r="AG2766" s="29"/>
      <c r="AH2766" s="29"/>
      <c r="AI2766" s="29"/>
    </row>
    <row r="2767" spans="31:35">
      <c r="AE2767" s="29"/>
      <c r="AF2767" s="29"/>
      <c r="AG2767" s="29"/>
      <c r="AH2767" s="29"/>
      <c r="AI2767" s="29"/>
    </row>
    <row r="2768" spans="31:35">
      <c r="AE2768" s="29"/>
      <c r="AF2768" s="29"/>
      <c r="AG2768" s="29"/>
      <c r="AH2768" s="29"/>
      <c r="AI2768" s="29"/>
    </row>
    <row r="2769" spans="31:35">
      <c r="AE2769" s="29"/>
      <c r="AF2769" s="29"/>
      <c r="AG2769" s="29"/>
      <c r="AH2769" s="29"/>
      <c r="AI2769" s="29"/>
    </row>
    <row r="2770" spans="31:35">
      <c r="AE2770" s="29"/>
      <c r="AF2770" s="29"/>
      <c r="AG2770" s="29"/>
      <c r="AH2770" s="29"/>
      <c r="AI2770" s="29"/>
    </row>
    <row r="2771" spans="31:35">
      <c r="AE2771" s="29"/>
      <c r="AF2771" s="29"/>
      <c r="AG2771" s="29"/>
      <c r="AH2771" s="29"/>
      <c r="AI2771" s="29"/>
    </row>
    <row r="2772" spans="31:35">
      <c r="AE2772" s="29"/>
      <c r="AF2772" s="29"/>
      <c r="AG2772" s="29"/>
      <c r="AH2772" s="29"/>
      <c r="AI2772" s="29"/>
    </row>
    <row r="2773" spans="31:35">
      <c r="AE2773" s="29"/>
      <c r="AF2773" s="29"/>
      <c r="AG2773" s="29"/>
      <c r="AH2773" s="29"/>
      <c r="AI2773" s="29"/>
    </row>
    <row r="2774" spans="31:35">
      <c r="AE2774" s="29"/>
      <c r="AF2774" s="29"/>
      <c r="AG2774" s="29"/>
      <c r="AH2774" s="29"/>
      <c r="AI2774" s="29"/>
    </row>
    <row r="2775" spans="31:35">
      <c r="AE2775" s="29"/>
      <c r="AF2775" s="29"/>
      <c r="AG2775" s="29"/>
      <c r="AH2775" s="29"/>
      <c r="AI2775" s="29"/>
    </row>
    <row r="2776" spans="31:35">
      <c r="AE2776" s="29"/>
      <c r="AF2776" s="29"/>
      <c r="AG2776" s="29"/>
      <c r="AH2776" s="29"/>
      <c r="AI2776" s="29"/>
    </row>
    <row r="2777" spans="31:35">
      <c r="AE2777" s="29"/>
      <c r="AF2777" s="29"/>
      <c r="AG2777" s="29"/>
      <c r="AH2777" s="29"/>
      <c r="AI2777" s="29"/>
    </row>
    <row r="2778" spans="31:35">
      <c r="AE2778" s="29"/>
      <c r="AF2778" s="29"/>
      <c r="AG2778" s="29"/>
      <c r="AH2778" s="29"/>
      <c r="AI2778" s="29"/>
    </row>
    <row r="2779" spans="31:35">
      <c r="AE2779" s="29"/>
      <c r="AF2779" s="29"/>
      <c r="AG2779" s="29"/>
      <c r="AH2779" s="29"/>
      <c r="AI2779" s="29"/>
    </row>
    <row r="2780" spans="31:35">
      <c r="AE2780" s="29"/>
      <c r="AF2780" s="29"/>
      <c r="AG2780" s="29"/>
      <c r="AH2780" s="29"/>
      <c r="AI2780" s="29"/>
    </row>
    <row r="2781" spans="31:35">
      <c r="AE2781" s="29"/>
      <c r="AF2781" s="29"/>
      <c r="AG2781" s="29"/>
      <c r="AH2781" s="29"/>
      <c r="AI2781" s="29"/>
    </row>
    <row r="2782" spans="31:35">
      <c r="AE2782" s="29"/>
      <c r="AF2782" s="29"/>
      <c r="AG2782" s="29"/>
      <c r="AH2782" s="29"/>
      <c r="AI2782" s="29"/>
    </row>
    <row r="2783" spans="31:35">
      <c r="AE2783" s="29"/>
      <c r="AF2783" s="29"/>
      <c r="AG2783" s="29"/>
      <c r="AH2783" s="29"/>
      <c r="AI2783" s="29"/>
    </row>
    <row r="2784" spans="31:35">
      <c r="AE2784" s="29"/>
      <c r="AF2784" s="29"/>
      <c r="AG2784" s="29"/>
      <c r="AH2784" s="29"/>
      <c r="AI2784" s="29"/>
    </row>
    <row r="2785" spans="31:35">
      <c r="AE2785" s="29"/>
      <c r="AF2785" s="29"/>
      <c r="AG2785" s="29"/>
      <c r="AH2785" s="29"/>
      <c r="AI2785" s="29"/>
    </row>
    <row r="2786" spans="31:35">
      <c r="AE2786" s="29"/>
      <c r="AF2786" s="29"/>
      <c r="AG2786" s="29"/>
      <c r="AH2786" s="29"/>
      <c r="AI2786" s="29"/>
    </row>
    <row r="2787" spans="31:35">
      <c r="AE2787" s="29"/>
      <c r="AF2787" s="29"/>
      <c r="AG2787" s="29"/>
      <c r="AH2787" s="29"/>
      <c r="AI2787" s="29"/>
    </row>
    <row r="2788" spans="31:35">
      <c r="AE2788" s="29"/>
      <c r="AF2788" s="29"/>
      <c r="AG2788" s="29"/>
      <c r="AH2788" s="29"/>
      <c r="AI2788" s="29"/>
    </row>
    <row r="2789" spans="31:35">
      <c r="AE2789" s="29"/>
      <c r="AF2789" s="29"/>
      <c r="AG2789" s="29"/>
      <c r="AH2789" s="29"/>
      <c r="AI2789" s="29"/>
    </row>
    <row r="2790" spans="31:35">
      <c r="AE2790" s="29"/>
      <c r="AF2790" s="29"/>
      <c r="AG2790" s="29"/>
      <c r="AH2790" s="29"/>
      <c r="AI2790" s="29"/>
    </row>
    <row r="2791" spans="31:35">
      <c r="AE2791" s="29"/>
      <c r="AF2791" s="29"/>
      <c r="AG2791" s="29"/>
      <c r="AH2791" s="29"/>
      <c r="AI2791" s="29"/>
    </row>
    <row r="2792" spans="31:35">
      <c r="AE2792" s="29"/>
      <c r="AF2792" s="29"/>
      <c r="AG2792" s="29"/>
      <c r="AH2792" s="29"/>
      <c r="AI2792" s="29"/>
    </row>
    <row r="2793" spans="31:35">
      <c r="AE2793" s="29"/>
      <c r="AF2793" s="29"/>
      <c r="AG2793" s="29"/>
      <c r="AH2793" s="29"/>
      <c r="AI2793" s="29"/>
    </row>
    <row r="2794" spans="31:35">
      <c r="AE2794" s="29"/>
      <c r="AF2794" s="29"/>
      <c r="AG2794" s="29"/>
      <c r="AH2794" s="29"/>
      <c r="AI2794" s="29"/>
    </row>
    <row r="2795" spans="31:35">
      <c r="AE2795" s="29"/>
      <c r="AF2795" s="29"/>
      <c r="AG2795" s="29"/>
      <c r="AH2795" s="29"/>
      <c r="AI2795" s="29"/>
    </row>
    <row r="2796" spans="31:35">
      <c r="AE2796" s="29"/>
      <c r="AF2796" s="29"/>
      <c r="AG2796" s="29"/>
      <c r="AH2796" s="29"/>
      <c r="AI2796" s="29"/>
    </row>
    <row r="2797" spans="31:35">
      <c r="AE2797" s="29"/>
      <c r="AF2797" s="29"/>
      <c r="AG2797" s="29"/>
      <c r="AH2797" s="29"/>
      <c r="AI2797" s="29"/>
    </row>
    <row r="2798" spans="31:35">
      <c r="AE2798" s="29"/>
      <c r="AF2798" s="29"/>
      <c r="AG2798" s="29"/>
      <c r="AH2798" s="29"/>
      <c r="AI2798" s="29"/>
    </row>
    <row r="2799" spans="31:35">
      <c r="AE2799" s="29"/>
      <c r="AF2799" s="29"/>
      <c r="AG2799" s="29"/>
      <c r="AH2799" s="29"/>
      <c r="AI2799" s="29"/>
    </row>
    <row r="2800" spans="31:35">
      <c r="AE2800" s="29"/>
      <c r="AF2800" s="29"/>
      <c r="AG2800" s="29"/>
      <c r="AH2800" s="29"/>
      <c r="AI2800" s="29"/>
    </row>
    <row r="2801" spans="31:35">
      <c r="AE2801" s="29"/>
      <c r="AF2801" s="29"/>
      <c r="AG2801" s="29"/>
      <c r="AH2801" s="29"/>
      <c r="AI2801" s="29"/>
    </row>
    <row r="2802" spans="31:35">
      <c r="AE2802" s="29"/>
      <c r="AF2802" s="29"/>
      <c r="AG2802" s="29"/>
      <c r="AH2802" s="29"/>
      <c r="AI2802" s="29"/>
    </row>
    <row r="2803" spans="31:35">
      <c r="AE2803" s="29"/>
      <c r="AF2803" s="29"/>
      <c r="AG2803" s="29"/>
      <c r="AH2803" s="29"/>
      <c r="AI2803" s="29"/>
    </row>
    <row r="2804" spans="31:35">
      <c r="AE2804" s="29"/>
      <c r="AF2804" s="29"/>
      <c r="AG2804" s="29"/>
      <c r="AH2804" s="29"/>
      <c r="AI2804" s="29"/>
    </row>
    <row r="2805" spans="31:35">
      <c r="AE2805" s="29"/>
      <c r="AF2805" s="29"/>
      <c r="AG2805" s="29"/>
      <c r="AH2805" s="29"/>
      <c r="AI2805" s="29"/>
    </row>
    <row r="2806" spans="31:35">
      <c r="AE2806" s="29"/>
      <c r="AF2806" s="29"/>
      <c r="AG2806" s="29"/>
      <c r="AH2806" s="29"/>
      <c r="AI2806" s="29"/>
    </row>
    <row r="2807" spans="31:35">
      <c r="AE2807" s="29"/>
      <c r="AF2807" s="29"/>
      <c r="AG2807" s="29"/>
      <c r="AH2807" s="29"/>
      <c r="AI2807" s="29"/>
    </row>
    <row r="2808" spans="31:35">
      <c r="AE2808" s="29"/>
      <c r="AF2808" s="29"/>
      <c r="AG2808" s="29"/>
      <c r="AH2808" s="29"/>
      <c r="AI2808" s="29"/>
    </row>
    <row r="2809" spans="31:35">
      <c r="AE2809" s="29"/>
      <c r="AF2809" s="29"/>
      <c r="AG2809" s="29"/>
      <c r="AH2809" s="29"/>
      <c r="AI2809" s="29"/>
    </row>
    <row r="2810" spans="31:35">
      <c r="AE2810" s="29"/>
      <c r="AF2810" s="29"/>
      <c r="AG2810" s="29"/>
      <c r="AH2810" s="29"/>
      <c r="AI2810" s="29"/>
    </row>
    <row r="2811" spans="31:35">
      <c r="AE2811" s="29"/>
      <c r="AF2811" s="29"/>
      <c r="AG2811" s="29"/>
      <c r="AH2811" s="29"/>
      <c r="AI2811" s="29"/>
    </row>
    <row r="2812" spans="31:35">
      <c r="AE2812" s="29"/>
      <c r="AF2812" s="29"/>
      <c r="AG2812" s="29"/>
      <c r="AH2812" s="29"/>
      <c r="AI2812" s="29"/>
    </row>
    <row r="2813" spans="31:35">
      <c r="AE2813" s="29"/>
      <c r="AF2813" s="29"/>
      <c r="AG2813" s="29"/>
      <c r="AH2813" s="29"/>
      <c r="AI2813" s="29"/>
    </row>
    <row r="2814" spans="31:35">
      <c r="AE2814" s="29"/>
      <c r="AF2814" s="29"/>
      <c r="AG2814" s="29"/>
      <c r="AH2814" s="29"/>
      <c r="AI2814" s="29"/>
    </row>
    <row r="2815" spans="31:35">
      <c r="AE2815" s="29"/>
      <c r="AF2815" s="29"/>
      <c r="AG2815" s="29"/>
      <c r="AH2815" s="29"/>
      <c r="AI2815" s="29"/>
    </row>
    <row r="2816" spans="31:35">
      <c r="AE2816" s="29"/>
      <c r="AF2816" s="29"/>
      <c r="AG2816" s="29"/>
      <c r="AH2816" s="29"/>
      <c r="AI2816" s="29"/>
    </row>
    <row r="2817" spans="31:35">
      <c r="AE2817" s="29"/>
      <c r="AF2817" s="29"/>
      <c r="AG2817" s="29"/>
      <c r="AH2817" s="29"/>
      <c r="AI2817" s="29"/>
    </row>
    <row r="2818" spans="31:35">
      <c r="AE2818" s="29"/>
      <c r="AF2818" s="29"/>
      <c r="AG2818" s="29"/>
      <c r="AH2818" s="29"/>
      <c r="AI2818" s="29"/>
    </row>
    <row r="2819" spans="31:35">
      <c r="AE2819" s="29"/>
      <c r="AF2819" s="29"/>
      <c r="AG2819" s="29"/>
      <c r="AH2819" s="29"/>
      <c r="AI2819" s="29"/>
    </row>
    <row r="2820" spans="31:35">
      <c r="AE2820" s="29"/>
      <c r="AF2820" s="29"/>
      <c r="AG2820" s="29"/>
      <c r="AH2820" s="29"/>
      <c r="AI2820" s="29"/>
    </row>
    <row r="2821" spans="31:35">
      <c r="AE2821" s="29"/>
      <c r="AF2821" s="29"/>
      <c r="AG2821" s="29"/>
      <c r="AH2821" s="29"/>
      <c r="AI2821" s="29"/>
    </row>
    <row r="2822" spans="31:35">
      <c r="AE2822" s="29"/>
      <c r="AF2822" s="29"/>
      <c r="AG2822" s="29"/>
      <c r="AH2822" s="29"/>
      <c r="AI2822" s="29"/>
    </row>
    <row r="2823" spans="31:35">
      <c r="AE2823" s="29"/>
      <c r="AF2823" s="29"/>
      <c r="AG2823" s="29"/>
      <c r="AH2823" s="29"/>
      <c r="AI2823" s="29"/>
    </row>
    <row r="2824" spans="31:35">
      <c r="AE2824" s="29"/>
      <c r="AF2824" s="29"/>
      <c r="AG2824" s="29"/>
      <c r="AH2824" s="29"/>
      <c r="AI2824" s="29"/>
    </row>
    <row r="2825" spans="31:35">
      <c r="AE2825" s="29"/>
      <c r="AF2825" s="29"/>
      <c r="AG2825" s="29"/>
      <c r="AH2825" s="29"/>
      <c r="AI2825" s="29"/>
    </row>
    <row r="2826" spans="31:35">
      <c r="AE2826" s="29"/>
      <c r="AF2826" s="29"/>
      <c r="AG2826" s="29"/>
      <c r="AH2826" s="29"/>
      <c r="AI2826" s="29"/>
    </row>
    <row r="2827" spans="31:35">
      <c r="AE2827" s="29"/>
      <c r="AF2827" s="29"/>
      <c r="AG2827" s="29"/>
      <c r="AH2827" s="29"/>
      <c r="AI2827" s="29"/>
    </row>
    <row r="2828" spans="31:35">
      <c r="AE2828" s="29"/>
      <c r="AF2828" s="29"/>
      <c r="AG2828" s="29"/>
      <c r="AH2828" s="29"/>
      <c r="AI2828" s="29"/>
    </row>
    <row r="2829" spans="31:35">
      <c r="AE2829" s="29"/>
      <c r="AF2829" s="29"/>
      <c r="AG2829" s="29"/>
      <c r="AH2829" s="29"/>
      <c r="AI2829" s="29"/>
    </row>
    <row r="2830" spans="31:35">
      <c r="AE2830" s="29"/>
      <c r="AF2830" s="29"/>
      <c r="AG2830" s="29"/>
      <c r="AH2830" s="29"/>
      <c r="AI2830" s="29"/>
    </row>
    <row r="2831" spans="31:35">
      <c r="AE2831" s="29"/>
      <c r="AF2831" s="29"/>
      <c r="AG2831" s="29"/>
      <c r="AH2831" s="29"/>
      <c r="AI2831" s="29"/>
    </row>
    <row r="2832" spans="31:35">
      <c r="AE2832" s="29"/>
      <c r="AF2832" s="29"/>
      <c r="AG2832" s="29"/>
      <c r="AH2832" s="29"/>
      <c r="AI2832" s="29"/>
    </row>
    <row r="2833" spans="31:35">
      <c r="AE2833" s="29"/>
      <c r="AF2833" s="29"/>
      <c r="AG2833" s="29"/>
      <c r="AH2833" s="29"/>
      <c r="AI2833" s="29"/>
    </row>
    <row r="2834" spans="31:35">
      <c r="AE2834" s="29"/>
      <c r="AF2834" s="29"/>
      <c r="AG2834" s="29"/>
      <c r="AH2834" s="29"/>
      <c r="AI2834" s="29"/>
    </row>
    <row r="2835" spans="31:35">
      <c r="AE2835" s="29"/>
      <c r="AF2835" s="29"/>
      <c r="AG2835" s="29"/>
      <c r="AH2835" s="29"/>
      <c r="AI2835" s="29"/>
    </row>
    <row r="2836" spans="31:35">
      <c r="AE2836" s="29"/>
      <c r="AF2836" s="29"/>
      <c r="AG2836" s="29"/>
      <c r="AH2836" s="29"/>
      <c r="AI2836" s="29"/>
    </row>
    <row r="2837" spans="31:35">
      <c r="AE2837" s="29"/>
      <c r="AF2837" s="29"/>
      <c r="AG2837" s="29"/>
      <c r="AH2837" s="29"/>
      <c r="AI2837" s="29"/>
    </row>
    <row r="2838" spans="31:35">
      <c r="AE2838" s="29"/>
      <c r="AF2838" s="29"/>
      <c r="AG2838" s="29"/>
      <c r="AH2838" s="29"/>
      <c r="AI2838" s="29"/>
    </row>
    <row r="2839" spans="31:35">
      <c r="AE2839" s="29"/>
      <c r="AF2839" s="29"/>
      <c r="AG2839" s="29"/>
      <c r="AH2839" s="29"/>
      <c r="AI2839" s="29"/>
    </row>
    <row r="2840" spans="31:35">
      <c r="AE2840" s="29"/>
      <c r="AF2840" s="29"/>
      <c r="AG2840" s="29"/>
      <c r="AH2840" s="29"/>
      <c r="AI2840" s="29"/>
    </row>
    <row r="2841" spans="31:35">
      <c r="AE2841" s="29"/>
      <c r="AF2841" s="29"/>
      <c r="AG2841" s="29"/>
      <c r="AH2841" s="29"/>
      <c r="AI2841" s="29"/>
    </row>
    <row r="2842" spans="31:35">
      <c r="AE2842" s="29"/>
      <c r="AF2842" s="29"/>
      <c r="AG2842" s="29"/>
      <c r="AH2842" s="29"/>
      <c r="AI2842" s="29"/>
    </row>
    <row r="2843" spans="31:35">
      <c r="AE2843" s="29"/>
      <c r="AF2843" s="29"/>
      <c r="AG2843" s="29"/>
      <c r="AH2843" s="29"/>
      <c r="AI2843" s="29"/>
    </row>
    <row r="2844" spans="31:35">
      <c r="AE2844" s="29"/>
      <c r="AF2844" s="29"/>
      <c r="AG2844" s="29"/>
      <c r="AH2844" s="29"/>
      <c r="AI2844" s="29"/>
    </row>
    <row r="2845" spans="31:35">
      <c r="AE2845" s="29"/>
      <c r="AF2845" s="29"/>
      <c r="AG2845" s="29"/>
      <c r="AH2845" s="29"/>
      <c r="AI2845" s="29"/>
    </row>
    <row r="2846" spans="31:35">
      <c r="AE2846" s="29"/>
      <c r="AF2846" s="29"/>
      <c r="AG2846" s="29"/>
      <c r="AH2846" s="29"/>
      <c r="AI2846" s="29"/>
    </row>
    <row r="2847" spans="31:35">
      <c r="AE2847" s="29"/>
      <c r="AF2847" s="29"/>
      <c r="AG2847" s="29"/>
      <c r="AH2847" s="29"/>
      <c r="AI2847" s="29"/>
    </row>
    <row r="2848" spans="31:35">
      <c r="AE2848" s="29"/>
      <c r="AF2848" s="29"/>
      <c r="AG2848" s="29"/>
      <c r="AH2848" s="29"/>
      <c r="AI2848" s="29"/>
    </row>
    <row r="2849" spans="31:35">
      <c r="AE2849" s="29"/>
      <c r="AF2849" s="29"/>
      <c r="AG2849" s="29"/>
      <c r="AH2849" s="29"/>
      <c r="AI2849" s="29"/>
    </row>
    <row r="2850" spans="31:35">
      <c r="AE2850" s="29"/>
      <c r="AF2850" s="29"/>
      <c r="AG2850" s="29"/>
      <c r="AH2850" s="29"/>
      <c r="AI2850" s="29"/>
    </row>
    <row r="2851" spans="31:35">
      <c r="AE2851" s="29"/>
      <c r="AF2851" s="29"/>
      <c r="AG2851" s="29"/>
      <c r="AH2851" s="29"/>
      <c r="AI2851" s="29"/>
    </row>
    <row r="2852" spans="31:35">
      <c r="AE2852" s="29"/>
      <c r="AF2852" s="29"/>
      <c r="AG2852" s="29"/>
      <c r="AH2852" s="29"/>
      <c r="AI2852" s="29"/>
    </row>
    <row r="2853" spans="31:35">
      <c r="AE2853" s="29"/>
      <c r="AF2853" s="29"/>
      <c r="AG2853" s="29"/>
      <c r="AH2853" s="29"/>
      <c r="AI2853" s="29"/>
    </row>
    <row r="2854" spans="31:35">
      <c r="AE2854" s="29"/>
      <c r="AF2854" s="29"/>
      <c r="AG2854" s="29"/>
      <c r="AH2854" s="29"/>
      <c r="AI2854" s="29"/>
    </row>
    <row r="2855" spans="31:35">
      <c r="AE2855" s="29"/>
      <c r="AF2855" s="29"/>
      <c r="AG2855" s="29"/>
      <c r="AH2855" s="29"/>
      <c r="AI2855" s="29"/>
    </row>
    <row r="2856" spans="31:35">
      <c r="AE2856" s="29"/>
      <c r="AF2856" s="29"/>
      <c r="AG2856" s="29"/>
      <c r="AH2856" s="29"/>
      <c r="AI2856" s="29"/>
    </row>
    <row r="2857" spans="31:35">
      <c r="AE2857" s="29"/>
      <c r="AF2857" s="29"/>
      <c r="AG2857" s="29"/>
      <c r="AH2857" s="29"/>
      <c r="AI2857" s="29"/>
    </row>
    <row r="2858" spans="31:35">
      <c r="AE2858" s="29"/>
      <c r="AF2858" s="29"/>
      <c r="AG2858" s="29"/>
      <c r="AH2858" s="29"/>
      <c r="AI2858" s="29"/>
    </row>
    <row r="2859" spans="31:35">
      <c r="AE2859" s="29"/>
      <c r="AF2859" s="29"/>
      <c r="AG2859" s="29"/>
      <c r="AH2859" s="29"/>
      <c r="AI2859" s="29"/>
    </row>
    <row r="2860" spans="31:35">
      <c r="AE2860" s="29"/>
      <c r="AF2860" s="29"/>
      <c r="AG2860" s="29"/>
      <c r="AH2860" s="29"/>
      <c r="AI2860" s="29"/>
    </row>
    <row r="2861" spans="31:35">
      <c r="AE2861" s="29"/>
      <c r="AF2861" s="29"/>
      <c r="AG2861" s="29"/>
      <c r="AH2861" s="29"/>
      <c r="AI2861" s="29"/>
    </row>
    <row r="2862" spans="31:35">
      <c r="AE2862" s="29"/>
      <c r="AF2862" s="29"/>
      <c r="AG2862" s="29"/>
      <c r="AH2862" s="29"/>
      <c r="AI2862" s="29"/>
    </row>
    <row r="2863" spans="31:35">
      <c r="AE2863" s="29"/>
      <c r="AF2863" s="29"/>
      <c r="AG2863" s="29"/>
      <c r="AH2863" s="29"/>
      <c r="AI2863" s="29"/>
    </row>
    <row r="2864" spans="31:35">
      <c r="AE2864" s="29"/>
      <c r="AF2864" s="29"/>
      <c r="AG2864" s="29"/>
      <c r="AH2864" s="29"/>
      <c r="AI2864" s="29"/>
    </row>
    <row r="2865" spans="31:35">
      <c r="AE2865" s="29"/>
      <c r="AF2865" s="29"/>
      <c r="AG2865" s="29"/>
      <c r="AH2865" s="29"/>
      <c r="AI2865" s="29"/>
    </row>
    <row r="2866" spans="31:35">
      <c r="AE2866" s="29"/>
      <c r="AF2866" s="29"/>
      <c r="AG2866" s="29"/>
      <c r="AH2866" s="29"/>
      <c r="AI2866" s="29"/>
    </row>
    <row r="2867" spans="31:35">
      <c r="AE2867" s="29"/>
      <c r="AF2867" s="29"/>
      <c r="AG2867" s="29"/>
      <c r="AH2867" s="29"/>
      <c r="AI2867" s="29"/>
    </row>
    <row r="2868" spans="31:35">
      <c r="AE2868" s="29"/>
      <c r="AF2868" s="29"/>
      <c r="AG2868" s="29"/>
      <c r="AH2868" s="29"/>
      <c r="AI2868" s="29"/>
    </row>
    <row r="2869" spans="31:35">
      <c r="AE2869" s="29"/>
      <c r="AF2869" s="29"/>
      <c r="AG2869" s="29"/>
      <c r="AH2869" s="29"/>
      <c r="AI2869" s="29"/>
    </row>
    <row r="2870" spans="31:35">
      <c r="AE2870" s="29"/>
      <c r="AF2870" s="29"/>
      <c r="AG2870" s="29"/>
      <c r="AH2870" s="29"/>
      <c r="AI2870" s="29"/>
    </row>
    <row r="2871" spans="31:35">
      <c r="AE2871" s="29"/>
      <c r="AF2871" s="29"/>
      <c r="AG2871" s="29"/>
      <c r="AH2871" s="29"/>
      <c r="AI2871" s="29"/>
    </row>
    <row r="2872" spans="31:35">
      <c r="AE2872" s="29"/>
      <c r="AF2872" s="29"/>
      <c r="AG2872" s="29"/>
      <c r="AH2872" s="29"/>
      <c r="AI2872" s="29"/>
    </row>
    <row r="2873" spans="31:35">
      <c r="AE2873" s="29"/>
      <c r="AF2873" s="29"/>
      <c r="AG2873" s="29"/>
      <c r="AH2873" s="29"/>
      <c r="AI2873" s="29"/>
    </row>
    <row r="2874" spans="31:35">
      <c r="AE2874" s="29"/>
      <c r="AF2874" s="29"/>
      <c r="AG2874" s="29"/>
      <c r="AH2874" s="29"/>
      <c r="AI2874" s="29"/>
    </row>
    <row r="2875" spans="31:35">
      <c r="AE2875" s="29"/>
      <c r="AF2875" s="29"/>
      <c r="AG2875" s="29"/>
      <c r="AH2875" s="29"/>
      <c r="AI2875" s="29"/>
    </row>
    <row r="2876" spans="31:35">
      <c r="AE2876" s="29"/>
      <c r="AF2876" s="29"/>
      <c r="AG2876" s="29"/>
      <c r="AH2876" s="29"/>
      <c r="AI2876" s="29"/>
    </row>
    <row r="2877" spans="31:35">
      <c r="AE2877" s="29"/>
      <c r="AF2877" s="29"/>
      <c r="AG2877" s="29"/>
      <c r="AH2877" s="29"/>
      <c r="AI2877" s="29"/>
    </row>
    <row r="2878" spans="31:35">
      <c r="AE2878" s="29"/>
      <c r="AF2878" s="29"/>
      <c r="AG2878" s="29"/>
      <c r="AH2878" s="29"/>
      <c r="AI2878" s="29"/>
    </row>
    <row r="2879" spans="31:35">
      <c r="AE2879" s="29"/>
      <c r="AF2879" s="29"/>
      <c r="AG2879" s="29"/>
      <c r="AH2879" s="29"/>
      <c r="AI2879" s="29"/>
    </row>
    <row r="2880" spans="31:35">
      <c r="AE2880" s="29"/>
      <c r="AF2880" s="29"/>
      <c r="AG2880" s="29"/>
      <c r="AH2880" s="29"/>
      <c r="AI2880" s="29"/>
    </row>
    <row r="2881" spans="31:35">
      <c r="AE2881" s="29"/>
      <c r="AF2881" s="29"/>
      <c r="AG2881" s="29"/>
      <c r="AH2881" s="29"/>
      <c r="AI2881" s="29"/>
    </row>
    <row r="2882" spans="31:35">
      <c r="AE2882" s="29"/>
      <c r="AF2882" s="29"/>
      <c r="AG2882" s="29"/>
      <c r="AH2882" s="29"/>
      <c r="AI2882" s="29"/>
    </row>
    <row r="2883" spans="31:35">
      <c r="AE2883" s="29"/>
      <c r="AF2883" s="29"/>
      <c r="AG2883" s="29"/>
      <c r="AH2883" s="29"/>
      <c r="AI2883" s="29"/>
    </row>
    <row r="2884" spans="31:35">
      <c r="AE2884" s="29"/>
      <c r="AF2884" s="29"/>
      <c r="AG2884" s="29"/>
      <c r="AH2884" s="29"/>
      <c r="AI2884" s="29"/>
    </row>
    <row r="2885" spans="31:35">
      <c r="AE2885" s="29"/>
      <c r="AF2885" s="29"/>
      <c r="AG2885" s="29"/>
      <c r="AH2885" s="29"/>
      <c r="AI2885" s="29"/>
    </row>
    <row r="2886" spans="31:35">
      <c r="AE2886" s="29"/>
      <c r="AF2886" s="29"/>
      <c r="AG2886" s="29"/>
      <c r="AH2886" s="29"/>
      <c r="AI2886" s="29"/>
    </row>
    <row r="2887" spans="31:35">
      <c r="AE2887" s="29"/>
      <c r="AF2887" s="29"/>
      <c r="AG2887" s="29"/>
      <c r="AH2887" s="29"/>
      <c r="AI2887" s="29"/>
    </row>
    <row r="2888" spans="31:35">
      <c r="AE2888" s="29"/>
      <c r="AF2888" s="29"/>
      <c r="AG2888" s="29"/>
      <c r="AH2888" s="29"/>
      <c r="AI2888" s="29"/>
    </row>
    <row r="2889" spans="31:35">
      <c r="AE2889" s="29"/>
      <c r="AF2889" s="29"/>
      <c r="AG2889" s="29"/>
      <c r="AH2889" s="29"/>
      <c r="AI2889" s="29"/>
    </row>
    <row r="2890" spans="31:35">
      <c r="AE2890" s="29"/>
      <c r="AF2890" s="29"/>
      <c r="AG2890" s="29"/>
      <c r="AH2890" s="29"/>
      <c r="AI2890" s="29"/>
    </row>
    <row r="2891" spans="31:35">
      <c r="AE2891" s="29"/>
      <c r="AF2891" s="29"/>
      <c r="AG2891" s="29"/>
      <c r="AH2891" s="29"/>
      <c r="AI2891" s="29"/>
    </row>
    <row r="2892" spans="31:35">
      <c r="AE2892" s="29"/>
      <c r="AF2892" s="29"/>
      <c r="AG2892" s="29"/>
      <c r="AH2892" s="29"/>
      <c r="AI2892" s="29"/>
    </row>
    <row r="2893" spans="31:35">
      <c r="AE2893" s="29"/>
      <c r="AF2893" s="29"/>
      <c r="AG2893" s="29"/>
      <c r="AH2893" s="29"/>
      <c r="AI2893" s="29"/>
    </row>
    <row r="2894" spans="31:35">
      <c r="AE2894" s="29"/>
      <c r="AF2894" s="29"/>
      <c r="AG2894" s="29"/>
      <c r="AH2894" s="29"/>
      <c r="AI2894" s="29"/>
    </row>
    <row r="2895" spans="31:35">
      <c r="AE2895" s="29"/>
      <c r="AF2895" s="29"/>
      <c r="AG2895" s="29"/>
      <c r="AH2895" s="29"/>
      <c r="AI2895" s="29"/>
    </row>
    <row r="2896" spans="31:35">
      <c r="AE2896" s="29"/>
      <c r="AF2896" s="29"/>
      <c r="AG2896" s="29"/>
      <c r="AH2896" s="29"/>
      <c r="AI2896" s="29"/>
    </row>
    <row r="2897" spans="31:35">
      <c r="AE2897" s="29"/>
      <c r="AF2897" s="29"/>
      <c r="AG2897" s="29"/>
      <c r="AH2897" s="29"/>
      <c r="AI2897" s="29"/>
    </row>
    <row r="2898" spans="31:35">
      <c r="AE2898" s="29"/>
      <c r="AF2898" s="29"/>
      <c r="AG2898" s="29"/>
      <c r="AH2898" s="29"/>
      <c r="AI2898" s="29"/>
    </row>
    <row r="2899" spans="31:35">
      <c r="AE2899" s="29"/>
      <c r="AF2899" s="29"/>
      <c r="AG2899" s="29"/>
      <c r="AH2899" s="29"/>
      <c r="AI2899" s="29"/>
    </row>
    <row r="2900" spans="31:35">
      <c r="AE2900" s="29"/>
      <c r="AF2900" s="29"/>
      <c r="AG2900" s="29"/>
      <c r="AH2900" s="29"/>
      <c r="AI2900" s="29"/>
    </row>
    <row r="2901" spans="31:35">
      <c r="AE2901" s="29"/>
      <c r="AF2901" s="29"/>
      <c r="AG2901" s="29"/>
      <c r="AH2901" s="29"/>
      <c r="AI2901" s="29"/>
    </row>
    <row r="2902" spans="31:35">
      <c r="AE2902" s="29"/>
      <c r="AF2902" s="29"/>
      <c r="AG2902" s="29"/>
      <c r="AH2902" s="29"/>
      <c r="AI2902" s="29"/>
    </row>
    <row r="2903" spans="31:35">
      <c r="AE2903" s="29"/>
      <c r="AF2903" s="29"/>
      <c r="AG2903" s="29"/>
      <c r="AH2903" s="29"/>
      <c r="AI2903" s="29"/>
    </row>
    <row r="2904" spans="31:35">
      <c r="AE2904" s="29"/>
      <c r="AF2904" s="29"/>
      <c r="AG2904" s="29"/>
      <c r="AH2904" s="29"/>
      <c r="AI2904" s="29"/>
    </row>
    <row r="2905" spans="31:35">
      <c r="AE2905" s="29"/>
      <c r="AF2905" s="29"/>
      <c r="AG2905" s="29"/>
      <c r="AH2905" s="29"/>
      <c r="AI2905" s="29"/>
    </row>
    <row r="2906" spans="31:35">
      <c r="AE2906" s="29"/>
      <c r="AF2906" s="29"/>
      <c r="AG2906" s="29"/>
      <c r="AH2906" s="29"/>
      <c r="AI2906" s="29"/>
    </row>
    <row r="2907" spans="31:35">
      <c r="AE2907" s="29"/>
      <c r="AF2907" s="29"/>
      <c r="AG2907" s="29"/>
      <c r="AH2907" s="29"/>
      <c r="AI2907" s="29"/>
    </row>
    <row r="2908" spans="31:35">
      <c r="AE2908" s="29"/>
      <c r="AF2908" s="29"/>
      <c r="AG2908" s="29"/>
      <c r="AH2908" s="29"/>
      <c r="AI2908" s="29"/>
    </row>
    <row r="2909" spans="31:35">
      <c r="AE2909" s="29"/>
      <c r="AF2909" s="29"/>
      <c r="AG2909" s="29"/>
      <c r="AH2909" s="29"/>
      <c r="AI2909" s="29"/>
    </row>
    <row r="2910" spans="31:35">
      <c r="AE2910" s="29"/>
      <c r="AF2910" s="29"/>
      <c r="AG2910" s="29"/>
      <c r="AH2910" s="29"/>
      <c r="AI2910" s="29"/>
    </row>
    <row r="2911" spans="31:35">
      <c r="AE2911" s="29"/>
      <c r="AF2911" s="29"/>
      <c r="AG2911" s="29"/>
      <c r="AH2911" s="29"/>
      <c r="AI2911" s="29"/>
    </row>
    <row r="2912" spans="31:35">
      <c r="AE2912" s="29"/>
      <c r="AF2912" s="29"/>
      <c r="AG2912" s="29"/>
      <c r="AH2912" s="29"/>
      <c r="AI2912" s="29"/>
    </row>
    <row r="2913" spans="31:35">
      <c r="AE2913" s="29"/>
      <c r="AF2913" s="29"/>
      <c r="AG2913" s="29"/>
      <c r="AH2913" s="29"/>
      <c r="AI2913" s="29"/>
    </row>
    <row r="2914" spans="31:35">
      <c r="AE2914" s="29"/>
      <c r="AF2914" s="29"/>
      <c r="AG2914" s="29"/>
      <c r="AH2914" s="29"/>
      <c r="AI2914" s="29"/>
    </row>
    <row r="2915" spans="31:35">
      <c r="AE2915" s="29"/>
      <c r="AF2915" s="29"/>
      <c r="AG2915" s="29"/>
      <c r="AH2915" s="29"/>
      <c r="AI2915" s="29"/>
    </row>
    <row r="2916" spans="31:35">
      <c r="AE2916" s="29"/>
      <c r="AF2916" s="29"/>
      <c r="AG2916" s="29"/>
      <c r="AH2916" s="29"/>
      <c r="AI2916" s="29"/>
    </row>
    <row r="2917" spans="31:35">
      <c r="AE2917" s="29"/>
      <c r="AF2917" s="29"/>
      <c r="AG2917" s="29"/>
      <c r="AH2917" s="29"/>
      <c r="AI2917" s="29"/>
    </row>
    <row r="2918" spans="31:35">
      <c r="AE2918" s="29"/>
      <c r="AF2918" s="29"/>
      <c r="AG2918" s="29"/>
      <c r="AH2918" s="29"/>
      <c r="AI2918" s="29"/>
    </row>
    <row r="2919" spans="31:35">
      <c r="AE2919" s="29"/>
      <c r="AF2919" s="29"/>
      <c r="AG2919" s="29"/>
      <c r="AH2919" s="29"/>
      <c r="AI2919" s="29"/>
    </row>
    <row r="2920" spans="31:35">
      <c r="AE2920" s="29"/>
      <c r="AF2920" s="29"/>
      <c r="AG2920" s="29"/>
      <c r="AH2920" s="29"/>
      <c r="AI2920" s="29"/>
    </row>
    <row r="2921" spans="31:35">
      <c r="AE2921" s="29"/>
      <c r="AF2921" s="29"/>
      <c r="AG2921" s="29"/>
      <c r="AH2921" s="29"/>
      <c r="AI2921" s="29"/>
    </row>
    <row r="2922" spans="31:35">
      <c r="AE2922" s="29"/>
      <c r="AF2922" s="29"/>
      <c r="AG2922" s="29"/>
      <c r="AH2922" s="29"/>
      <c r="AI2922" s="29"/>
    </row>
    <row r="2923" spans="31:35">
      <c r="AE2923" s="29"/>
      <c r="AF2923" s="29"/>
      <c r="AG2923" s="29"/>
      <c r="AH2923" s="29"/>
      <c r="AI2923" s="29"/>
    </row>
    <row r="2924" spans="31:35">
      <c r="AE2924" s="29"/>
      <c r="AF2924" s="29"/>
      <c r="AG2924" s="29"/>
      <c r="AH2924" s="29"/>
      <c r="AI2924" s="29"/>
    </row>
    <row r="2925" spans="31:35">
      <c r="AE2925" s="29"/>
      <c r="AF2925" s="29"/>
      <c r="AG2925" s="29"/>
      <c r="AH2925" s="29"/>
      <c r="AI2925" s="29"/>
    </row>
    <row r="2926" spans="31:35">
      <c r="AE2926" s="29"/>
      <c r="AF2926" s="29"/>
      <c r="AG2926" s="29"/>
      <c r="AH2926" s="29"/>
      <c r="AI2926" s="29"/>
    </row>
    <row r="2927" spans="31:35">
      <c r="AE2927" s="29"/>
      <c r="AF2927" s="29"/>
      <c r="AG2927" s="29"/>
      <c r="AH2927" s="29"/>
      <c r="AI2927" s="29"/>
    </row>
    <row r="2928" spans="31:35">
      <c r="AE2928" s="29"/>
      <c r="AF2928" s="29"/>
      <c r="AG2928" s="29"/>
      <c r="AH2928" s="29"/>
      <c r="AI2928" s="29"/>
    </row>
    <row r="2929" spans="31:35">
      <c r="AE2929" s="29"/>
      <c r="AF2929" s="29"/>
      <c r="AG2929" s="29"/>
      <c r="AH2929" s="29"/>
      <c r="AI2929" s="29"/>
    </row>
    <row r="2930" spans="31:35">
      <c r="AE2930" s="29"/>
      <c r="AF2930" s="29"/>
      <c r="AG2930" s="29"/>
      <c r="AH2930" s="29"/>
      <c r="AI2930" s="29"/>
    </row>
    <row r="2931" spans="31:35">
      <c r="AE2931" s="29"/>
      <c r="AF2931" s="29"/>
      <c r="AG2931" s="29"/>
      <c r="AH2931" s="29"/>
      <c r="AI2931" s="29"/>
    </row>
    <row r="2932" spans="31:35">
      <c r="AE2932" s="29"/>
      <c r="AF2932" s="29"/>
      <c r="AG2932" s="29"/>
      <c r="AH2932" s="29"/>
      <c r="AI2932" s="29"/>
    </row>
    <row r="2933" spans="31:35">
      <c r="AE2933" s="29"/>
      <c r="AF2933" s="29"/>
      <c r="AG2933" s="29"/>
      <c r="AH2933" s="29"/>
      <c r="AI2933" s="29"/>
    </row>
    <row r="2934" spans="31:35">
      <c r="AE2934" s="29"/>
      <c r="AF2934" s="29"/>
      <c r="AG2934" s="29"/>
      <c r="AH2934" s="29"/>
      <c r="AI2934" s="29"/>
    </row>
    <row r="2935" spans="31:35">
      <c r="AE2935" s="29"/>
      <c r="AF2935" s="29"/>
      <c r="AG2935" s="29"/>
      <c r="AH2935" s="29"/>
      <c r="AI2935" s="29"/>
    </row>
    <row r="2936" spans="31:35">
      <c r="AE2936" s="29"/>
      <c r="AF2936" s="29"/>
      <c r="AG2936" s="29"/>
      <c r="AH2936" s="29"/>
      <c r="AI2936" s="29"/>
    </row>
    <row r="2937" spans="31:35">
      <c r="AE2937" s="29"/>
      <c r="AF2937" s="29"/>
      <c r="AG2937" s="29"/>
      <c r="AH2937" s="29"/>
      <c r="AI2937" s="29"/>
    </row>
    <row r="2938" spans="31:35">
      <c r="AE2938" s="29"/>
      <c r="AF2938" s="29"/>
      <c r="AG2938" s="29"/>
      <c r="AH2938" s="29"/>
      <c r="AI2938" s="29"/>
    </row>
    <row r="2939" spans="31:35">
      <c r="AE2939" s="29"/>
      <c r="AF2939" s="29"/>
      <c r="AG2939" s="29"/>
      <c r="AH2939" s="29"/>
      <c r="AI2939" s="29"/>
    </row>
    <row r="2940" spans="31:35">
      <c r="AE2940" s="29"/>
      <c r="AF2940" s="29"/>
      <c r="AG2940" s="29"/>
      <c r="AH2940" s="29"/>
      <c r="AI2940" s="29"/>
    </row>
    <row r="2941" spans="31:35">
      <c r="AE2941" s="29"/>
      <c r="AF2941" s="29"/>
      <c r="AG2941" s="29"/>
      <c r="AH2941" s="29"/>
      <c r="AI2941" s="29"/>
    </row>
    <row r="2942" spans="31:35">
      <c r="AE2942" s="29"/>
      <c r="AF2942" s="29"/>
      <c r="AG2942" s="29"/>
      <c r="AH2942" s="29"/>
      <c r="AI2942" s="29"/>
    </row>
    <row r="2943" spans="31:35">
      <c r="AE2943" s="29"/>
      <c r="AF2943" s="29"/>
      <c r="AG2943" s="29"/>
      <c r="AH2943" s="29"/>
      <c r="AI2943" s="29"/>
    </row>
    <row r="2944" spans="31:35">
      <c r="AE2944" s="29"/>
      <c r="AF2944" s="29"/>
      <c r="AG2944" s="29"/>
      <c r="AH2944" s="29"/>
      <c r="AI2944" s="29"/>
    </row>
    <row r="2945" spans="31:35">
      <c r="AE2945" s="29"/>
      <c r="AF2945" s="29"/>
      <c r="AG2945" s="29"/>
      <c r="AH2945" s="29"/>
      <c r="AI2945" s="29"/>
    </row>
    <row r="2946" spans="31:35">
      <c r="AE2946" s="29"/>
      <c r="AF2946" s="29"/>
      <c r="AG2946" s="29"/>
      <c r="AH2946" s="29"/>
      <c r="AI2946" s="29"/>
    </row>
    <row r="2947" spans="31:35">
      <c r="AE2947" s="29"/>
      <c r="AF2947" s="29"/>
      <c r="AG2947" s="29"/>
      <c r="AH2947" s="29"/>
      <c r="AI2947" s="29"/>
    </row>
    <row r="2948" spans="31:35">
      <c r="AE2948" s="29"/>
      <c r="AF2948" s="29"/>
      <c r="AG2948" s="29"/>
      <c r="AH2948" s="29"/>
      <c r="AI2948" s="29"/>
    </row>
    <row r="2949" spans="31:35">
      <c r="AE2949" s="29"/>
      <c r="AF2949" s="29"/>
      <c r="AG2949" s="29"/>
      <c r="AH2949" s="29"/>
      <c r="AI2949" s="29"/>
    </row>
    <row r="2950" spans="31:35">
      <c r="AE2950" s="29"/>
      <c r="AF2950" s="29"/>
      <c r="AG2950" s="29"/>
      <c r="AH2950" s="29"/>
      <c r="AI2950" s="29"/>
    </row>
    <row r="2951" spans="31:35">
      <c r="AE2951" s="29"/>
      <c r="AF2951" s="29"/>
      <c r="AG2951" s="29"/>
      <c r="AH2951" s="29"/>
      <c r="AI2951" s="29"/>
    </row>
    <row r="2952" spans="31:35">
      <c r="AE2952" s="29"/>
      <c r="AF2952" s="29"/>
      <c r="AG2952" s="29"/>
      <c r="AH2952" s="29"/>
      <c r="AI2952" s="29"/>
    </row>
    <row r="2953" spans="31:35">
      <c r="AE2953" s="29"/>
      <c r="AF2953" s="29"/>
      <c r="AG2953" s="29"/>
      <c r="AH2953" s="29"/>
      <c r="AI2953" s="29"/>
    </row>
    <row r="2954" spans="31:35">
      <c r="AE2954" s="29"/>
      <c r="AF2954" s="29"/>
      <c r="AG2954" s="29"/>
      <c r="AH2954" s="29"/>
      <c r="AI2954" s="29"/>
    </row>
    <row r="2955" spans="31:35">
      <c r="AE2955" s="29"/>
      <c r="AF2955" s="29"/>
      <c r="AG2955" s="29"/>
      <c r="AH2955" s="29"/>
      <c r="AI2955" s="29"/>
    </row>
    <row r="2956" spans="31:35">
      <c r="AE2956" s="29"/>
      <c r="AF2956" s="29"/>
      <c r="AG2956" s="29"/>
      <c r="AH2956" s="29"/>
      <c r="AI2956" s="29"/>
    </row>
    <row r="2957" spans="31:35">
      <c r="AE2957" s="29"/>
      <c r="AF2957" s="29"/>
      <c r="AG2957" s="29"/>
      <c r="AH2957" s="29"/>
      <c r="AI2957" s="29"/>
    </row>
    <row r="2958" spans="31:35">
      <c r="AE2958" s="29"/>
      <c r="AF2958" s="29"/>
      <c r="AG2958" s="29"/>
      <c r="AH2958" s="29"/>
      <c r="AI2958" s="29"/>
    </row>
    <row r="2959" spans="31:35">
      <c r="AE2959" s="29"/>
      <c r="AF2959" s="29"/>
      <c r="AG2959" s="29"/>
      <c r="AH2959" s="29"/>
      <c r="AI2959" s="29"/>
    </row>
    <row r="2960" spans="31:35">
      <c r="AE2960" s="29"/>
      <c r="AF2960" s="29"/>
      <c r="AG2960" s="29"/>
      <c r="AH2960" s="29"/>
      <c r="AI2960" s="29"/>
    </row>
    <row r="2961" spans="31:35">
      <c r="AE2961" s="29"/>
      <c r="AF2961" s="29"/>
      <c r="AG2961" s="29"/>
      <c r="AH2961" s="29"/>
      <c r="AI2961" s="29"/>
    </row>
    <row r="2962" spans="31:35">
      <c r="AE2962" s="29"/>
      <c r="AF2962" s="29"/>
      <c r="AG2962" s="29"/>
      <c r="AH2962" s="29"/>
      <c r="AI2962" s="29"/>
    </row>
    <row r="2963" spans="31:35">
      <c r="AE2963" s="29"/>
      <c r="AF2963" s="29"/>
      <c r="AG2963" s="29"/>
      <c r="AH2963" s="29"/>
      <c r="AI2963" s="29"/>
    </row>
    <row r="2964" spans="31:35">
      <c r="AE2964" s="29"/>
      <c r="AF2964" s="29"/>
      <c r="AG2964" s="29"/>
      <c r="AH2964" s="29"/>
      <c r="AI2964" s="29"/>
    </row>
    <row r="2965" spans="31:35">
      <c r="AE2965" s="29"/>
      <c r="AF2965" s="29"/>
      <c r="AG2965" s="29"/>
      <c r="AH2965" s="29"/>
      <c r="AI2965" s="29"/>
    </row>
    <row r="2966" spans="31:35">
      <c r="AE2966" s="29"/>
      <c r="AF2966" s="29"/>
      <c r="AG2966" s="29"/>
      <c r="AH2966" s="29"/>
      <c r="AI2966" s="29"/>
    </row>
    <row r="2967" spans="31:35">
      <c r="AE2967" s="29"/>
      <c r="AF2967" s="29"/>
      <c r="AG2967" s="29"/>
      <c r="AH2967" s="29"/>
      <c r="AI2967" s="29"/>
    </row>
    <row r="2968" spans="31:35">
      <c r="AE2968" s="29"/>
      <c r="AF2968" s="29"/>
      <c r="AG2968" s="29"/>
      <c r="AH2968" s="29"/>
      <c r="AI2968" s="29"/>
    </row>
    <row r="2969" spans="31:35">
      <c r="AE2969" s="29"/>
      <c r="AF2969" s="29"/>
      <c r="AG2969" s="29"/>
      <c r="AH2969" s="29"/>
      <c r="AI2969" s="29"/>
    </row>
    <row r="2970" spans="31:35">
      <c r="AE2970" s="29"/>
      <c r="AF2970" s="29"/>
      <c r="AG2970" s="29"/>
      <c r="AH2970" s="29"/>
      <c r="AI2970" s="29"/>
    </row>
    <row r="2971" spans="31:35">
      <c r="AE2971" s="29"/>
      <c r="AF2971" s="29"/>
      <c r="AG2971" s="29"/>
      <c r="AH2971" s="29"/>
      <c r="AI2971" s="29"/>
    </row>
    <row r="2972" spans="31:35">
      <c r="AE2972" s="29"/>
      <c r="AF2972" s="29"/>
      <c r="AG2972" s="29"/>
      <c r="AH2972" s="29"/>
      <c r="AI2972" s="29"/>
    </row>
    <row r="2973" spans="31:35">
      <c r="AE2973" s="29"/>
      <c r="AF2973" s="29"/>
      <c r="AG2973" s="29"/>
      <c r="AH2973" s="29"/>
      <c r="AI2973" s="29"/>
    </row>
    <row r="2974" spans="31:35">
      <c r="AE2974" s="29"/>
      <c r="AF2974" s="29"/>
      <c r="AG2974" s="29"/>
      <c r="AH2974" s="29"/>
      <c r="AI2974" s="29"/>
    </row>
    <row r="2975" spans="31:35">
      <c r="AE2975" s="29"/>
      <c r="AF2975" s="29"/>
      <c r="AG2975" s="29"/>
      <c r="AH2975" s="29"/>
      <c r="AI2975" s="29"/>
    </row>
    <row r="2976" spans="31:35">
      <c r="AE2976" s="29"/>
      <c r="AF2976" s="29"/>
      <c r="AG2976" s="29"/>
      <c r="AH2976" s="29"/>
      <c r="AI2976" s="29"/>
    </row>
    <row r="2977" spans="31:35">
      <c r="AE2977" s="29"/>
      <c r="AF2977" s="29"/>
      <c r="AG2977" s="29"/>
      <c r="AH2977" s="29"/>
      <c r="AI2977" s="29"/>
    </row>
    <row r="2978" spans="31:35">
      <c r="AE2978" s="29"/>
      <c r="AF2978" s="29"/>
      <c r="AG2978" s="29"/>
      <c r="AH2978" s="29"/>
      <c r="AI2978" s="29"/>
    </row>
    <row r="2979" spans="31:35">
      <c r="AE2979" s="29"/>
      <c r="AF2979" s="29"/>
      <c r="AG2979" s="29"/>
      <c r="AH2979" s="29"/>
      <c r="AI2979" s="29"/>
    </row>
    <row r="2980" spans="31:35">
      <c r="AE2980" s="29"/>
      <c r="AF2980" s="29"/>
      <c r="AG2980" s="29"/>
      <c r="AH2980" s="29"/>
      <c r="AI2980" s="29"/>
    </row>
    <row r="2981" spans="31:35">
      <c r="AE2981" s="29"/>
      <c r="AF2981" s="29"/>
      <c r="AG2981" s="29"/>
      <c r="AH2981" s="29"/>
      <c r="AI2981" s="29"/>
    </row>
    <row r="2982" spans="31:35">
      <c r="AE2982" s="29"/>
      <c r="AF2982" s="29"/>
      <c r="AG2982" s="29"/>
      <c r="AH2982" s="29"/>
      <c r="AI2982" s="29"/>
    </row>
    <row r="2983" spans="31:35">
      <c r="AE2983" s="29"/>
      <c r="AF2983" s="29"/>
      <c r="AG2983" s="29"/>
      <c r="AH2983" s="29"/>
      <c r="AI2983" s="29"/>
    </row>
    <row r="2984" spans="31:35">
      <c r="AE2984" s="29"/>
      <c r="AF2984" s="29"/>
      <c r="AG2984" s="29"/>
      <c r="AH2984" s="29"/>
      <c r="AI2984" s="29"/>
    </row>
    <row r="2985" spans="31:35">
      <c r="AE2985" s="29"/>
      <c r="AF2985" s="29"/>
      <c r="AG2985" s="29"/>
      <c r="AH2985" s="29"/>
      <c r="AI2985" s="29"/>
    </row>
    <row r="2986" spans="31:35">
      <c r="AE2986" s="29"/>
      <c r="AF2986" s="29"/>
      <c r="AG2986" s="29"/>
      <c r="AH2986" s="29"/>
      <c r="AI2986" s="29"/>
    </row>
    <row r="2987" spans="31:35">
      <c r="AE2987" s="29"/>
      <c r="AF2987" s="29"/>
      <c r="AG2987" s="29"/>
      <c r="AH2987" s="29"/>
      <c r="AI2987" s="29"/>
    </row>
    <row r="2988" spans="31:35">
      <c r="AE2988" s="29"/>
      <c r="AF2988" s="29"/>
      <c r="AG2988" s="29"/>
      <c r="AH2988" s="29"/>
      <c r="AI2988" s="29"/>
    </row>
    <row r="2989" spans="31:35">
      <c r="AE2989" s="29"/>
      <c r="AF2989" s="29"/>
      <c r="AG2989" s="29"/>
      <c r="AH2989" s="29"/>
      <c r="AI2989" s="29"/>
    </row>
    <row r="2990" spans="31:35">
      <c r="AE2990" s="29"/>
      <c r="AF2990" s="29"/>
      <c r="AG2990" s="29"/>
      <c r="AH2990" s="29"/>
      <c r="AI2990" s="29"/>
    </row>
    <row r="2991" spans="31:35">
      <c r="AE2991" s="29"/>
      <c r="AF2991" s="29"/>
      <c r="AG2991" s="29"/>
      <c r="AH2991" s="29"/>
      <c r="AI2991" s="29"/>
    </row>
    <row r="2992" spans="31:35">
      <c r="AE2992" s="29"/>
      <c r="AF2992" s="29"/>
      <c r="AG2992" s="29"/>
      <c r="AH2992" s="29"/>
      <c r="AI2992" s="29"/>
    </row>
    <row r="2993" spans="31:35">
      <c r="AE2993" s="29"/>
      <c r="AF2993" s="29"/>
      <c r="AG2993" s="29"/>
      <c r="AH2993" s="29"/>
      <c r="AI2993" s="29"/>
    </row>
    <row r="2994" spans="31:35">
      <c r="AE2994" s="29"/>
      <c r="AF2994" s="29"/>
      <c r="AG2994" s="29"/>
      <c r="AH2994" s="29"/>
      <c r="AI2994" s="29"/>
    </row>
    <row r="2995" spans="31:35">
      <c r="AE2995" s="29"/>
      <c r="AF2995" s="29"/>
      <c r="AG2995" s="29"/>
      <c r="AH2995" s="29"/>
      <c r="AI2995" s="29"/>
    </row>
    <row r="2996" spans="31:35">
      <c r="AE2996" s="29"/>
      <c r="AF2996" s="29"/>
      <c r="AG2996" s="29"/>
      <c r="AH2996" s="29"/>
      <c r="AI2996" s="29"/>
    </row>
    <row r="2997" spans="31:35">
      <c r="AE2997" s="29"/>
      <c r="AF2997" s="29"/>
      <c r="AG2997" s="29"/>
      <c r="AH2997" s="29"/>
      <c r="AI2997" s="29"/>
    </row>
    <row r="2998" spans="31:35">
      <c r="AE2998" s="29"/>
      <c r="AF2998" s="29"/>
      <c r="AG2998" s="29"/>
      <c r="AH2998" s="29"/>
      <c r="AI2998" s="29"/>
    </row>
    <row r="2999" spans="31:35">
      <c r="AE2999" s="29"/>
      <c r="AF2999" s="29"/>
      <c r="AG2999" s="29"/>
      <c r="AH2999" s="29"/>
      <c r="AI2999" s="29"/>
    </row>
    <row r="3000" spans="31:35">
      <c r="AE3000" s="29"/>
      <c r="AF3000" s="29"/>
      <c r="AG3000" s="29"/>
      <c r="AH3000" s="29"/>
      <c r="AI3000" s="29"/>
    </row>
    <row r="3001" spans="31:35">
      <c r="AE3001" s="29"/>
      <c r="AF3001" s="29"/>
      <c r="AG3001" s="29"/>
      <c r="AH3001" s="29"/>
      <c r="AI3001" s="29"/>
    </row>
    <row r="3002" spans="31:35">
      <c r="AE3002" s="29"/>
      <c r="AF3002" s="29"/>
      <c r="AG3002" s="29"/>
      <c r="AH3002" s="29"/>
      <c r="AI3002" s="29"/>
    </row>
    <row r="3003" spans="31:35">
      <c r="AE3003" s="29"/>
      <c r="AF3003" s="29"/>
      <c r="AG3003" s="29"/>
      <c r="AH3003" s="29"/>
      <c r="AI3003" s="29"/>
    </row>
    <row r="3004" spans="31:35">
      <c r="AE3004" s="29"/>
      <c r="AF3004" s="29"/>
      <c r="AG3004" s="29"/>
      <c r="AH3004" s="29"/>
      <c r="AI3004" s="29"/>
    </row>
    <row r="3005" spans="31:35">
      <c r="AE3005" s="29"/>
      <c r="AF3005" s="29"/>
      <c r="AG3005" s="29"/>
      <c r="AH3005" s="29"/>
      <c r="AI3005" s="29"/>
    </row>
    <row r="3006" spans="31:35">
      <c r="AE3006" s="29"/>
      <c r="AF3006" s="29"/>
      <c r="AG3006" s="29"/>
      <c r="AH3006" s="29"/>
      <c r="AI3006" s="29"/>
    </row>
    <row r="3007" spans="31:35">
      <c r="AE3007" s="29"/>
      <c r="AF3007" s="29"/>
      <c r="AG3007" s="29"/>
      <c r="AH3007" s="29"/>
      <c r="AI3007" s="29"/>
    </row>
    <row r="3008" spans="31:35">
      <c r="AE3008" s="29"/>
      <c r="AF3008" s="29"/>
      <c r="AG3008" s="29"/>
      <c r="AH3008" s="29"/>
      <c r="AI3008" s="29"/>
    </row>
    <row r="3009" spans="31:35">
      <c r="AE3009" s="29"/>
      <c r="AF3009" s="29"/>
      <c r="AG3009" s="29"/>
      <c r="AH3009" s="29"/>
      <c r="AI3009" s="29"/>
    </row>
    <row r="3010" spans="31:35">
      <c r="AE3010" s="29"/>
      <c r="AF3010" s="29"/>
      <c r="AG3010" s="29"/>
      <c r="AH3010" s="29"/>
      <c r="AI3010" s="29"/>
    </row>
    <row r="3011" spans="31:35">
      <c r="AE3011" s="29"/>
      <c r="AF3011" s="29"/>
      <c r="AG3011" s="29"/>
      <c r="AH3011" s="29"/>
      <c r="AI3011" s="29"/>
    </row>
    <row r="3012" spans="31:35">
      <c r="AE3012" s="29"/>
      <c r="AF3012" s="29"/>
      <c r="AG3012" s="29"/>
      <c r="AH3012" s="29"/>
      <c r="AI3012" s="29"/>
    </row>
    <row r="3013" spans="31:35">
      <c r="AE3013" s="29"/>
      <c r="AF3013" s="29"/>
      <c r="AG3013" s="29"/>
      <c r="AH3013" s="29"/>
      <c r="AI3013" s="29"/>
    </row>
    <row r="3014" spans="31:35">
      <c r="AE3014" s="29"/>
      <c r="AF3014" s="29"/>
      <c r="AG3014" s="29"/>
      <c r="AH3014" s="29"/>
      <c r="AI3014" s="29"/>
    </row>
    <row r="3015" spans="31:35">
      <c r="AE3015" s="29"/>
      <c r="AF3015" s="29"/>
      <c r="AG3015" s="29"/>
      <c r="AH3015" s="29"/>
      <c r="AI3015" s="29"/>
    </row>
    <row r="3016" spans="31:35">
      <c r="AE3016" s="29"/>
      <c r="AF3016" s="29"/>
      <c r="AG3016" s="29"/>
      <c r="AH3016" s="29"/>
      <c r="AI3016" s="29"/>
    </row>
    <row r="3017" spans="31:35">
      <c r="AE3017" s="29"/>
      <c r="AF3017" s="29"/>
      <c r="AG3017" s="29"/>
      <c r="AH3017" s="29"/>
      <c r="AI3017" s="29"/>
    </row>
    <row r="3018" spans="31:35">
      <c r="AE3018" s="29"/>
      <c r="AF3018" s="29"/>
      <c r="AG3018" s="29"/>
      <c r="AH3018" s="29"/>
      <c r="AI3018" s="29"/>
    </row>
    <row r="3019" spans="31:35">
      <c r="AE3019" s="29"/>
      <c r="AF3019" s="29"/>
      <c r="AG3019" s="29"/>
      <c r="AH3019" s="29"/>
      <c r="AI3019" s="29"/>
    </row>
    <row r="3020" spans="31:35">
      <c r="AE3020" s="29"/>
      <c r="AF3020" s="29"/>
      <c r="AG3020" s="29"/>
      <c r="AH3020" s="29"/>
      <c r="AI3020" s="29"/>
    </row>
    <row r="3021" spans="31:35">
      <c r="AE3021" s="29"/>
      <c r="AF3021" s="29"/>
      <c r="AG3021" s="29"/>
      <c r="AH3021" s="29"/>
      <c r="AI3021" s="29"/>
    </row>
    <row r="3022" spans="31:35">
      <c r="AE3022" s="29"/>
      <c r="AF3022" s="29"/>
      <c r="AG3022" s="29"/>
      <c r="AH3022" s="29"/>
      <c r="AI3022" s="29"/>
    </row>
    <row r="3023" spans="31:35">
      <c r="AE3023" s="29"/>
      <c r="AF3023" s="29"/>
      <c r="AG3023" s="29"/>
      <c r="AH3023" s="29"/>
      <c r="AI3023" s="29"/>
    </row>
    <row r="3024" spans="31:35">
      <c r="AE3024" s="29"/>
      <c r="AF3024" s="29"/>
      <c r="AG3024" s="29"/>
      <c r="AH3024" s="29"/>
      <c r="AI3024" s="29"/>
    </row>
    <row r="3025" spans="31:35">
      <c r="AE3025" s="29"/>
      <c r="AF3025" s="29"/>
      <c r="AG3025" s="29"/>
      <c r="AH3025" s="29"/>
      <c r="AI3025" s="29"/>
    </row>
    <row r="3026" spans="31:35">
      <c r="AE3026" s="29"/>
      <c r="AF3026" s="29"/>
      <c r="AG3026" s="29"/>
      <c r="AH3026" s="29"/>
      <c r="AI3026" s="29"/>
    </row>
    <row r="3027" spans="31:35">
      <c r="AE3027" s="29"/>
      <c r="AF3027" s="29"/>
      <c r="AG3027" s="29"/>
      <c r="AH3027" s="29"/>
      <c r="AI3027" s="29"/>
    </row>
    <row r="3028" spans="31:35">
      <c r="AE3028" s="29"/>
      <c r="AF3028" s="29"/>
      <c r="AG3028" s="29"/>
      <c r="AH3028" s="29"/>
      <c r="AI3028" s="29"/>
    </row>
    <row r="3029" spans="31:35">
      <c r="AE3029" s="29"/>
      <c r="AF3029" s="29"/>
      <c r="AG3029" s="29"/>
      <c r="AH3029" s="29"/>
      <c r="AI3029" s="29"/>
    </row>
    <row r="3030" spans="31:35">
      <c r="AE3030" s="29"/>
      <c r="AF3030" s="29"/>
      <c r="AG3030" s="29"/>
      <c r="AH3030" s="29"/>
      <c r="AI3030" s="29"/>
    </row>
    <row r="3031" spans="31:35">
      <c r="AE3031" s="29"/>
      <c r="AF3031" s="29"/>
      <c r="AG3031" s="29"/>
      <c r="AH3031" s="29"/>
      <c r="AI3031" s="29"/>
    </row>
    <row r="3032" spans="31:35">
      <c r="AE3032" s="29"/>
      <c r="AF3032" s="29"/>
      <c r="AG3032" s="29"/>
      <c r="AH3032" s="29"/>
      <c r="AI3032" s="29"/>
    </row>
    <row r="3033" spans="31:35">
      <c r="AE3033" s="29"/>
      <c r="AF3033" s="29"/>
      <c r="AG3033" s="29"/>
      <c r="AH3033" s="29"/>
      <c r="AI3033" s="29"/>
    </row>
    <row r="3034" spans="31:35">
      <c r="AE3034" s="29"/>
      <c r="AF3034" s="29"/>
      <c r="AG3034" s="29"/>
      <c r="AH3034" s="29"/>
      <c r="AI3034" s="29"/>
    </row>
    <row r="3035" spans="31:35">
      <c r="AE3035" s="29"/>
      <c r="AF3035" s="29"/>
      <c r="AG3035" s="29"/>
      <c r="AH3035" s="29"/>
      <c r="AI3035" s="29"/>
    </row>
    <row r="3036" spans="31:35">
      <c r="AE3036" s="29"/>
      <c r="AF3036" s="29"/>
      <c r="AG3036" s="29"/>
      <c r="AH3036" s="29"/>
      <c r="AI3036" s="29"/>
    </row>
    <row r="3037" spans="31:35">
      <c r="AE3037" s="29"/>
      <c r="AF3037" s="29"/>
      <c r="AG3037" s="29"/>
      <c r="AH3037" s="29"/>
      <c r="AI3037" s="29"/>
    </row>
    <row r="3038" spans="31:35">
      <c r="AE3038" s="29"/>
      <c r="AF3038" s="29"/>
      <c r="AG3038" s="29"/>
      <c r="AH3038" s="29"/>
      <c r="AI3038" s="29"/>
    </row>
    <row r="3039" spans="31:35">
      <c r="AE3039" s="29"/>
      <c r="AF3039" s="29"/>
      <c r="AG3039" s="29"/>
      <c r="AH3039" s="29"/>
      <c r="AI3039" s="29"/>
    </row>
    <row r="3040" spans="31:35">
      <c r="AE3040" s="29"/>
      <c r="AF3040" s="29"/>
      <c r="AG3040" s="29"/>
      <c r="AH3040" s="29"/>
      <c r="AI3040" s="29"/>
    </row>
    <row r="3041" spans="31:35">
      <c r="AE3041" s="29"/>
      <c r="AF3041" s="29"/>
      <c r="AG3041" s="29"/>
      <c r="AH3041" s="29"/>
      <c r="AI3041" s="29"/>
    </row>
    <row r="3042" spans="31:35">
      <c r="AE3042" s="29"/>
      <c r="AF3042" s="29"/>
      <c r="AG3042" s="29"/>
      <c r="AH3042" s="29"/>
      <c r="AI3042" s="29"/>
    </row>
    <row r="3043" spans="31:35">
      <c r="AE3043" s="29"/>
      <c r="AF3043" s="29"/>
      <c r="AG3043" s="29"/>
      <c r="AH3043" s="29"/>
      <c r="AI3043" s="29"/>
    </row>
    <row r="3044" spans="31:35">
      <c r="AE3044" s="29"/>
      <c r="AF3044" s="29"/>
      <c r="AG3044" s="29"/>
      <c r="AH3044" s="29"/>
      <c r="AI3044" s="29"/>
    </row>
    <row r="3045" spans="31:35">
      <c r="AE3045" s="29"/>
      <c r="AF3045" s="29"/>
      <c r="AG3045" s="29"/>
      <c r="AH3045" s="29"/>
      <c r="AI3045" s="29"/>
    </row>
    <row r="3046" spans="31:35">
      <c r="AE3046" s="29"/>
      <c r="AF3046" s="29"/>
      <c r="AG3046" s="29"/>
      <c r="AH3046" s="29"/>
      <c r="AI3046" s="29"/>
    </row>
    <row r="3047" spans="31:35">
      <c r="AE3047" s="29"/>
      <c r="AF3047" s="29"/>
      <c r="AG3047" s="29"/>
      <c r="AH3047" s="29"/>
      <c r="AI3047" s="29"/>
    </row>
    <row r="3048" spans="31:35">
      <c r="AE3048" s="29"/>
      <c r="AF3048" s="29"/>
      <c r="AG3048" s="29"/>
      <c r="AH3048" s="29"/>
      <c r="AI3048" s="29"/>
    </row>
    <row r="3049" spans="31:35">
      <c r="AE3049" s="29"/>
      <c r="AF3049" s="29"/>
      <c r="AG3049" s="29"/>
      <c r="AH3049" s="29"/>
      <c r="AI3049" s="29"/>
    </row>
    <row r="3050" spans="31:35">
      <c r="AE3050" s="29"/>
      <c r="AF3050" s="29"/>
      <c r="AG3050" s="29"/>
      <c r="AH3050" s="29"/>
      <c r="AI3050" s="29"/>
    </row>
    <row r="3051" spans="31:35">
      <c r="AE3051" s="29"/>
      <c r="AF3051" s="29"/>
      <c r="AG3051" s="29"/>
      <c r="AH3051" s="29"/>
      <c r="AI3051" s="29"/>
    </row>
    <row r="3052" spans="31:35">
      <c r="AE3052" s="29"/>
      <c r="AF3052" s="29"/>
      <c r="AG3052" s="29"/>
      <c r="AH3052" s="29"/>
      <c r="AI3052" s="29"/>
    </row>
    <row r="3053" spans="31:35">
      <c r="AE3053" s="29"/>
      <c r="AF3053" s="29"/>
      <c r="AG3053" s="29"/>
      <c r="AH3053" s="29"/>
      <c r="AI3053" s="29"/>
    </row>
    <row r="3054" spans="31:35">
      <c r="AE3054" s="29"/>
      <c r="AF3054" s="29"/>
      <c r="AG3054" s="29"/>
      <c r="AH3054" s="29"/>
      <c r="AI3054" s="29"/>
    </row>
    <row r="3055" spans="31:35">
      <c r="AE3055" s="29"/>
      <c r="AF3055" s="29"/>
      <c r="AG3055" s="29"/>
      <c r="AH3055" s="29"/>
      <c r="AI3055" s="29"/>
    </row>
    <row r="3056" spans="31:35">
      <c r="AE3056" s="29"/>
      <c r="AF3056" s="29"/>
      <c r="AG3056" s="29"/>
      <c r="AH3056" s="29"/>
      <c r="AI3056" s="29"/>
    </row>
    <row r="3057" spans="31:35">
      <c r="AE3057" s="29"/>
      <c r="AF3057" s="29"/>
      <c r="AG3057" s="29"/>
      <c r="AH3057" s="29"/>
      <c r="AI3057" s="29"/>
    </row>
    <row r="3058" spans="31:35">
      <c r="AE3058" s="29"/>
      <c r="AF3058" s="29"/>
      <c r="AG3058" s="29"/>
      <c r="AH3058" s="29"/>
      <c r="AI3058" s="29"/>
    </row>
    <row r="3059" spans="31:35">
      <c r="AE3059" s="29"/>
      <c r="AF3059" s="29"/>
      <c r="AG3059" s="29"/>
      <c r="AH3059" s="29"/>
      <c r="AI3059" s="29"/>
    </row>
    <row r="3060" spans="31:35">
      <c r="AE3060" s="29"/>
      <c r="AF3060" s="29"/>
      <c r="AG3060" s="29"/>
      <c r="AH3060" s="29"/>
      <c r="AI3060" s="29"/>
    </row>
    <row r="3061" spans="31:35">
      <c r="AE3061" s="29"/>
      <c r="AF3061" s="29"/>
      <c r="AG3061" s="29"/>
      <c r="AH3061" s="29"/>
      <c r="AI3061" s="29"/>
    </row>
    <row r="3062" spans="31:35">
      <c r="AE3062" s="29"/>
      <c r="AF3062" s="29"/>
      <c r="AG3062" s="29"/>
      <c r="AH3062" s="29"/>
      <c r="AI3062" s="29"/>
    </row>
    <row r="3063" spans="31:35">
      <c r="AE3063" s="29"/>
      <c r="AF3063" s="29"/>
      <c r="AG3063" s="29"/>
      <c r="AH3063" s="29"/>
      <c r="AI3063" s="29"/>
    </row>
    <row r="3064" spans="31:35">
      <c r="AE3064" s="29"/>
      <c r="AF3064" s="29"/>
      <c r="AG3064" s="29"/>
      <c r="AH3064" s="29"/>
      <c r="AI3064" s="29"/>
    </row>
    <row r="3065" spans="31:35">
      <c r="AE3065" s="29"/>
      <c r="AF3065" s="29"/>
      <c r="AG3065" s="29"/>
      <c r="AH3065" s="29"/>
      <c r="AI3065" s="29"/>
    </row>
    <row r="3066" spans="31:35">
      <c r="AE3066" s="29"/>
      <c r="AF3066" s="29"/>
      <c r="AG3066" s="29"/>
      <c r="AH3066" s="29"/>
      <c r="AI3066" s="29"/>
    </row>
    <row r="3067" spans="31:35">
      <c r="AE3067" s="29"/>
      <c r="AF3067" s="29"/>
      <c r="AG3067" s="29"/>
      <c r="AH3067" s="29"/>
      <c r="AI3067" s="29"/>
    </row>
    <row r="3068" spans="31:35">
      <c r="AE3068" s="29"/>
      <c r="AF3068" s="29"/>
      <c r="AG3068" s="29"/>
      <c r="AH3068" s="29"/>
      <c r="AI3068" s="29"/>
    </row>
    <row r="3069" spans="31:35">
      <c r="AE3069" s="29"/>
      <c r="AF3069" s="29"/>
      <c r="AG3069" s="29"/>
      <c r="AH3069" s="29"/>
      <c r="AI3069" s="29"/>
    </row>
    <row r="3070" spans="31:35">
      <c r="AE3070" s="29"/>
      <c r="AF3070" s="29"/>
      <c r="AG3070" s="29"/>
      <c r="AH3070" s="29"/>
      <c r="AI3070" s="29"/>
    </row>
    <row r="3071" spans="31:35">
      <c r="AE3071" s="29"/>
      <c r="AF3071" s="29"/>
      <c r="AG3071" s="29"/>
      <c r="AH3071" s="29"/>
      <c r="AI3071" s="29"/>
    </row>
    <row r="3072" spans="31:35">
      <c r="AE3072" s="29"/>
      <c r="AF3072" s="29"/>
      <c r="AG3072" s="29"/>
      <c r="AH3072" s="29"/>
      <c r="AI3072" s="29"/>
    </row>
    <row r="3073" spans="31:35">
      <c r="AE3073" s="29"/>
      <c r="AF3073" s="29"/>
      <c r="AG3073" s="29"/>
      <c r="AH3073" s="29"/>
      <c r="AI3073" s="29"/>
    </row>
    <row r="3074" spans="31:35">
      <c r="AE3074" s="29"/>
      <c r="AF3074" s="29"/>
      <c r="AG3074" s="29"/>
      <c r="AH3074" s="29"/>
      <c r="AI3074" s="29"/>
    </row>
    <row r="3075" spans="31:35">
      <c r="AE3075" s="29"/>
      <c r="AF3075" s="29"/>
      <c r="AG3075" s="29"/>
      <c r="AH3075" s="29"/>
      <c r="AI3075" s="29"/>
    </row>
    <row r="3076" spans="31:35">
      <c r="AE3076" s="29"/>
      <c r="AF3076" s="29"/>
      <c r="AG3076" s="29"/>
      <c r="AH3076" s="29"/>
      <c r="AI3076" s="29"/>
    </row>
    <row r="3077" spans="31:35">
      <c r="AE3077" s="29"/>
      <c r="AF3077" s="29"/>
      <c r="AG3077" s="29"/>
      <c r="AH3077" s="29"/>
      <c r="AI3077" s="29"/>
    </row>
    <row r="3078" spans="31:35">
      <c r="AE3078" s="29"/>
      <c r="AF3078" s="29"/>
      <c r="AG3078" s="29"/>
      <c r="AH3078" s="29"/>
      <c r="AI3078" s="29"/>
    </row>
    <row r="3079" spans="31:35">
      <c r="AE3079" s="29"/>
      <c r="AF3079" s="29"/>
      <c r="AG3079" s="29"/>
      <c r="AH3079" s="29"/>
      <c r="AI3079" s="29"/>
    </row>
    <row r="3080" spans="31:35">
      <c r="AE3080" s="29"/>
      <c r="AF3080" s="29"/>
      <c r="AG3080" s="29"/>
      <c r="AH3080" s="29"/>
      <c r="AI3080" s="29"/>
    </row>
    <row r="3081" spans="31:35">
      <c r="AE3081" s="29"/>
      <c r="AF3081" s="29"/>
      <c r="AG3081" s="29"/>
      <c r="AH3081" s="29"/>
      <c r="AI3081" s="29"/>
    </row>
    <row r="3082" spans="31:35">
      <c r="AE3082" s="29"/>
      <c r="AF3082" s="29"/>
      <c r="AG3082" s="29"/>
      <c r="AH3082" s="29"/>
      <c r="AI3082" s="29"/>
    </row>
    <row r="3083" spans="31:35">
      <c r="AE3083" s="29"/>
      <c r="AF3083" s="29"/>
      <c r="AG3083" s="29"/>
      <c r="AH3083" s="29"/>
      <c r="AI3083" s="29"/>
    </row>
    <row r="3084" spans="31:35">
      <c r="AE3084" s="29"/>
      <c r="AF3084" s="29"/>
      <c r="AG3084" s="29"/>
      <c r="AH3084" s="29"/>
      <c r="AI3084" s="29"/>
    </row>
    <row r="3085" spans="31:35">
      <c r="AE3085" s="29"/>
      <c r="AF3085" s="29"/>
      <c r="AG3085" s="29"/>
      <c r="AH3085" s="29"/>
      <c r="AI3085" s="29"/>
    </row>
    <row r="3086" spans="31:35">
      <c r="AE3086" s="29"/>
      <c r="AF3086" s="29"/>
      <c r="AG3086" s="29"/>
      <c r="AH3086" s="29"/>
      <c r="AI3086" s="29"/>
    </row>
    <row r="3087" spans="31:35">
      <c r="AE3087" s="29"/>
      <c r="AF3087" s="29"/>
      <c r="AG3087" s="29"/>
      <c r="AH3087" s="29"/>
      <c r="AI3087" s="29"/>
    </row>
    <row r="3088" spans="31:35">
      <c r="AE3088" s="29"/>
      <c r="AF3088" s="29"/>
      <c r="AG3088" s="29"/>
      <c r="AH3088" s="29"/>
      <c r="AI3088" s="29"/>
    </row>
    <row r="3089" spans="31:35">
      <c r="AE3089" s="29"/>
      <c r="AF3089" s="29"/>
      <c r="AG3089" s="29"/>
      <c r="AH3089" s="29"/>
      <c r="AI3089" s="29"/>
    </row>
    <row r="3090" spans="31:35">
      <c r="AE3090" s="29"/>
      <c r="AF3090" s="29"/>
      <c r="AG3090" s="29"/>
      <c r="AH3090" s="29"/>
      <c r="AI3090" s="29"/>
    </row>
    <row r="3091" spans="31:35">
      <c r="AE3091" s="29"/>
      <c r="AF3091" s="29"/>
      <c r="AG3091" s="29"/>
      <c r="AH3091" s="29"/>
      <c r="AI3091" s="29"/>
    </row>
    <row r="3092" spans="31:35">
      <c r="AE3092" s="29"/>
      <c r="AF3092" s="29"/>
      <c r="AG3092" s="29"/>
      <c r="AH3092" s="29"/>
      <c r="AI3092" s="29"/>
    </row>
    <row r="3093" spans="31:35">
      <c r="AE3093" s="29"/>
      <c r="AF3093" s="29"/>
      <c r="AG3093" s="29"/>
      <c r="AH3093" s="29"/>
      <c r="AI3093" s="29"/>
    </row>
    <row r="3094" spans="31:35">
      <c r="AE3094" s="29"/>
      <c r="AF3094" s="29"/>
      <c r="AG3094" s="29"/>
      <c r="AH3094" s="29"/>
      <c r="AI3094" s="29"/>
    </row>
    <row r="3095" spans="31:35">
      <c r="AE3095" s="29"/>
      <c r="AF3095" s="29"/>
      <c r="AG3095" s="29"/>
      <c r="AH3095" s="29"/>
      <c r="AI3095" s="29"/>
    </row>
    <row r="3096" spans="31:35">
      <c r="AE3096" s="29"/>
      <c r="AF3096" s="29"/>
      <c r="AG3096" s="29"/>
      <c r="AH3096" s="29"/>
      <c r="AI3096" s="29"/>
    </row>
    <row r="3097" spans="31:35">
      <c r="AE3097" s="29"/>
      <c r="AF3097" s="29"/>
      <c r="AG3097" s="29"/>
      <c r="AH3097" s="29"/>
      <c r="AI3097" s="29"/>
    </row>
    <row r="3098" spans="31:35">
      <c r="AE3098" s="29"/>
      <c r="AF3098" s="29"/>
      <c r="AG3098" s="29"/>
      <c r="AH3098" s="29"/>
      <c r="AI3098" s="29"/>
    </row>
    <row r="3099" spans="31:35">
      <c r="AE3099" s="29"/>
      <c r="AF3099" s="29"/>
      <c r="AG3099" s="29"/>
      <c r="AH3099" s="29"/>
      <c r="AI3099" s="29"/>
    </row>
    <row r="3100" spans="31:35">
      <c r="AE3100" s="29"/>
      <c r="AF3100" s="29"/>
      <c r="AG3100" s="29"/>
      <c r="AH3100" s="29"/>
      <c r="AI3100" s="29"/>
    </row>
    <row r="3101" spans="31:35">
      <c r="AE3101" s="29"/>
      <c r="AF3101" s="29"/>
      <c r="AG3101" s="29"/>
      <c r="AH3101" s="29"/>
      <c r="AI3101" s="29"/>
    </row>
    <row r="3102" spans="31:35">
      <c r="AE3102" s="29"/>
      <c r="AF3102" s="29"/>
      <c r="AG3102" s="29"/>
      <c r="AH3102" s="29"/>
      <c r="AI3102" s="29"/>
    </row>
    <row r="3103" spans="31:35">
      <c r="AE3103" s="29"/>
      <c r="AF3103" s="29"/>
      <c r="AG3103" s="29"/>
      <c r="AH3103" s="29"/>
      <c r="AI3103" s="29"/>
    </row>
    <row r="3104" spans="31:35">
      <c r="AE3104" s="29"/>
      <c r="AF3104" s="29"/>
      <c r="AG3104" s="29"/>
      <c r="AH3104" s="29"/>
      <c r="AI3104" s="29"/>
    </row>
    <row r="3105" spans="31:35">
      <c r="AE3105" s="29"/>
      <c r="AF3105" s="29"/>
      <c r="AG3105" s="29"/>
      <c r="AH3105" s="29"/>
      <c r="AI3105" s="29"/>
    </row>
    <row r="3106" spans="31:35">
      <c r="AE3106" s="29"/>
      <c r="AF3106" s="29"/>
      <c r="AG3106" s="29"/>
      <c r="AH3106" s="29"/>
      <c r="AI3106" s="29"/>
    </row>
    <row r="3107" spans="31:35">
      <c r="AE3107" s="29"/>
      <c r="AF3107" s="29"/>
      <c r="AG3107" s="29"/>
      <c r="AH3107" s="29"/>
      <c r="AI3107" s="29"/>
    </row>
    <row r="3108" spans="31:35">
      <c r="AE3108" s="29"/>
      <c r="AF3108" s="29"/>
      <c r="AG3108" s="29"/>
      <c r="AH3108" s="29"/>
      <c r="AI3108" s="29"/>
    </row>
    <row r="3109" spans="31:35">
      <c r="AE3109" s="29"/>
      <c r="AF3109" s="29"/>
      <c r="AG3109" s="29"/>
      <c r="AH3109" s="29"/>
      <c r="AI3109" s="29"/>
    </row>
    <row r="3110" spans="31:35">
      <c r="AE3110" s="29"/>
      <c r="AF3110" s="29"/>
      <c r="AG3110" s="29"/>
      <c r="AH3110" s="29"/>
      <c r="AI3110" s="29"/>
    </row>
    <row r="3111" spans="31:35">
      <c r="AE3111" s="29"/>
      <c r="AF3111" s="29"/>
      <c r="AG3111" s="29"/>
      <c r="AH3111" s="29"/>
      <c r="AI3111" s="29"/>
    </row>
    <row r="3112" spans="31:35">
      <c r="AE3112" s="29"/>
      <c r="AF3112" s="29"/>
      <c r="AG3112" s="29"/>
      <c r="AH3112" s="29"/>
      <c r="AI3112" s="29"/>
    </row>
    <row r="3113" spans="31:35">
      <c r="AE3113" s="29"/>
      <c r="AF3113" s="29"/>
      <c r="AG3113" s="29"/>
      <c r="AH3113" s="29"/>
      <c r="AI3113" s="29"/>
    </row>
    <row r="3114" spans="31:35">
      <c r="AE3114" s="29"/>
      <c r="AF3114" s="29"/>
      <c r="AG3114" s="29"/>
      <c r="AH3114" s="29"/>
      <c r="AI3114" s="29"/>
    </row>
    <row r="3115" spans="31:35">
      <c r="AE3115" s="29"/>
      <c r="AF3115" s="29"/>
      <c r="AG3115" s="29"/>
      <c r="AH3115" s="29"/>
      <c r="AI3115" s="29"/>
    </row>
    <row r="3116" spans="31:35">
      <c r="AE3116" s="29"/>
      <c r="AF3116" s="29"/>
      <c r="AG3116" s="29"/>
      <c r="AH3116" s="29"/>
      <c r="AI3116" s="29"/>
    </row>
    <row r="3117" spans="31:35">
      <c r="AE3117" s="29"/>
      <c r="AF3117" s="29"/>
      <c r="AG3117" s="29"/>
      <c r="AH3117" s="29"/>
      <c r="AI3117" s="29"/>
    </row>
    <row r="3118" spans="31:35">
      <c r="AE3118" s="29"/>
      <c r="AF3118" s="29"/>
      <c r="AG3118" s="29"/>
      <c r="AH3118" s="29"/>
      <c r="AI3118" s="29"/>
    </row>
    <row r="3119" spans="31:35">
      <c r="AE3119" s="29"/>
      <c r="AF3119" s="29"/>
      <c r="AG3119" s="29"/>
      <c r="AH3119" s="29"/>
      <c r="AI3119" s="29"/>
    </row>
    <row r="3120" spans="31:35">
      <c r="AE3120" s="29"/>
      <c r="AF3120" s="29"/>
      <c r="AG3120" s="29"/>
      <c r="AH3120" s="29"/>
      <c r="AI3120" s="29"/>
    </row>
    <row r="3121" spans="31:35">
      <c r="AE3121" s="29"/>
      <c r="AF3121" s="29"/>
      <c r="AG3121" s="29"/>
      <c r="AH3121" s="29"/>
      <c r="AI3121" s="29"/>
    </row>
    <row r="3122" spans="31:35">
      <c r="AE3122" s="29"/>
      <c r="AF3122" s="29"/>
      <c r="AG3122" s="29"/>
      <c r="AH3122" s="29"/>
      <c r="AI3122" s="29"/>
    </row>
    <row r="3123" spans="31:35">
      <c r="AE3123" s="29"/>
      <c r="AF3123" s="29"/>
      <c r="AG3123" s="29"/>
      <c r="AH3123" s="29"/>
      <c r="AI3123" s="29"/>
    </row>
    <row r="3124" spans="31:35">
      <c r="AE3124" s="29"/>
      <c r="AF3124" s="29"/>
      <c r="AG3124" s="29"/>
      <c r="AH3124" s="29"/>
      <c r="AI3124" s="29"/>
    </row>
    <row r="3125" spans="31:35">
      <c r="AE3125" s="29"/>
      <c r="AF3125" s="29"/>
      <c r="AG3125" s="29"/>
      <c r="AH3125" s="29"/>
      <c r="AI3125" s="29"/>
    </row>
    <row r="3126" spans="31:35">
      <c r="AE3126" s="29"/>
      <c r="AF3126" s="29"/>
      <c r="AG3126" s="29"/>
      <c r="AH3126" s="29"/>
      <c r="AI3126" s="29"/>
    </row>
    <row r="3127" spans="31:35">
      <c r="AE3127" s="29"/>
      <c r="AF3127" s="29"/>
      <c r="AG3127" s="29"/>
      <c r="AH3127" s="29"/>
      <c r="AI3127" s="29"/>
    </row>
    <row r="3128" spans="31:35">
      <c r="AE3128" s="29"/>
      <c r="AF3128" s="29"/>
      <c r="AG3128" s="29"/>
      <c r="AH3128" s="29"/>
      <c r="AI3128" s="29"/>
    </row>
    <row r="3129" spans="31:35">
      <c r="AE3129" s="29"/>
      <c r="AF3129" s="29"/>
      <c r="AG3129" s="29"/>
      <c r="AH3129" s="29"/>
      <c r="AI3129" s="29"/>
    </row>
    <row r="3130" spans="31:35">
      <c r="AE3130" s="29"/>
      <c r="AF3130" s="29"/>
      <c r="AG3130" s="29"/>
      <c r="AH3130" s="29"/>
      <c r="AI3130" s="29"/>
    </row>
    <row r="3131" spans="31:35">
      <c r="AE3131" s="29"/>
      <c r="AF3131" s="29"/>
      <c r="AG3131" s="29"/>
      <c r="AH3131" s="29"/>
      <c r="AI3131" s="29"/>
    </row>
    <row r="3132" spans="31:35">
      <c r="AE3132" s="29"/>
      <c r="AF3132" s="29"/>
      <c r="AG3132" s="29"/>
      <c r="AH3132" s="29"/>
      <c r="AI3132" s="29"/>
    </row>
    <row r="3133" spans="31:35">
      <c r="AE3133" s="29"/>
      <c r="AF3133" s="29"/>
      <c r="AG3133" s="29"/>
      <c r="AH3133" s="29"/>
      <c r="AI3133" s="29"/>
    </row>
    <row r="3134" spans="31:35">
      <c r="AE3134" s="29"/>
      <c r="AF3134" s="29"/>
      <c r="AG3134" s="29"/>
      <c r="AH3134" s="29"/>
      <c r="AI3134" s="29"/>
    </row>
    <row r="3135" spans="31:35">
      <c r="AE3135" s="29"/>
      <c r="AF3135" s="29"/>
      <c r="AG3135" s="29"/>
      <c r="AH3135" s="29"/>
      <c r="AI3135" s="29"/>
    </row>
    <row r="3136" spans="31:35">
      <c r="AE3136" s="29"/>
      <c r="AF3136" s="29"/>
      <c r="AG3136" s="29"/>
      <c r="AH3136" s="29"/>
      <c r="AI3136" s="29"/>
    </row>
    <row r="3137" spans="31:35">
      <c r="AE3137" s="29"/>
      <c r="AF3137" s="29"/>
      <c r="AG3137" s="29"/>
      <c r="AH3137" s="29"/>
      <c r="AI3137" s="29"/>
    </row>
    <row r="3138" spans="31:35">
      <c r="AE3138" s="29"/>
      <c r="AF3138" s="29"/>
      <c r="AG3138" s="29"/>
      <c r="AH3138" s="29"/>
      <c r="AI3138" s="29"/>
    </row>
    <row r="3139" spans="31:35">
      <c r="AE3139" s="29"/>
      <c r="AF3139" s="29"/>
      <c r="AG3139" s="29"/>
      <c r="AH3139" s="29"/>
      <c r="AI3139" s="29"/>
    </row>
    <row r="3140" spans="31:35">
      <c r="AE3140" s="29"/>
      <c r="AF3140" s="29"/>
      <c r="AG3140" s="29"/>
      <c r="AH3140" s="29"/>
      <c r="AI3140" s="29"/>
    </row>
    <row r="3141" spans="31:35">
      <c r="AE3141" s="29"/>
      <c r="AF3141" s="29"/>
      <c r="AG3141" s="29"/>
      <c r="AH3141" s="29"/>
      <c r="AI3141" s="29"/>
    </row>
    <row r="3142" spans="31:35">
      <c r="AE3142" s="29"/>
      <c r="AF3142" s="29"/>
      <c r="AG3142" s="29"/>
      <c r="AH3142" s="29"/>
      <c r="AI3142" s="29"/>
    </row>
    <row r="3143" spans="31:35">
      <c r="AE3143" s="29"/>
      <c r="AF3143" s="29"/>
      <c r="AG3143" s="29"/>
      <c r="AH3143" s="29"/>
      <c r="AI3143" s="29"/>
    </row>
    <row r="3144" spans="31:35">
      <c r="AE3144" s="29"/>
      <c r="AF3144" s="29"/>
      <c r="AG3144" s="29"/>
      <c r="AH3144" s="29"/>
      <c r="AI3144" s="29"/>
    </row>
    <row r="3145" spans="31:35">
      <c r="AE3145" s="29"/>
      <c r="AF3145" s="29"/>
      <c r="AG3145" s="29"/>
      <c r="AH3145" s="29"/>
      <c r="AI3145" s="29"/>
    </row>
    <row r="3146" spans="31:35">
      <c r="AE3146" s="29"/>
      <c r="AF3146" s="29"/>
      <c r="AG3146" s="29"/>
      <c r="AH3146" s="29"/>
      <c r="AI3146" s="29"/>
    </row>
    <row r="3147" spans="31:35">
      <c r="AE3147" s="29"/>
      <c r="AF3147" s="29"/>
      <c r="AG3147" s="29"/>
      <c r="AH3147" s="29"/>
      <c r="AI3147" s="29"/>
    </row>
    <row r="3148" spans="31:35">
      <c r="AE3148" s="29"/>
      <c r="AF3148" s="29"/>
      <c r="AG3148" s="29"/>
      <c r="AH3148" s="29"/>
      <c r="AI3148" s="29"/>
    </row>
    <row r="3149" spans="31:35">
      <c r="AE3149" s="29"/>
      <c r="AF3149" s="29"/>
      <c r="AG3149" s="29"/>
      <c r="AH3149" s="29"/>
      <c r="AI3149" s="29"/>
    </row>
    <row r="3150" spans="31:35">
      <c r="AE3150" s="29"/>
      <c r="AF3150" s="29"/>
      <c r="AG3150" s="29"/>
      <c r="AH3150" s="29"/>
      <c r="AI3150" s="29"/>
    </row>
    <row r="3151" spans="31:35">
      <c r="AE3151" s="29"/>
      <c r="AF3151" s="29"/>
      <c r="AG3151" s="29"/>
      <c r="AH3151" s="29"/>
      <c r="AI3151" s="29"/>
    </row>
    <row r="3152" spans="31:35">
      <c r="AE3152" s="29"/>
      <c r="AF3152" s="29"/>
      <c r="AG3152" s="29"/>
      <c r="AH3152" s="29"/>
      <c r="AI3152" s="29"/>
    </row>
    <row r="3153" spans="31:35">
      <c r="AE3153" s="29"/>
      <c r="AF3153" s="29"/>
      <c r="AG3153" s="29"/>
      <c r="AH3153" s="29"/>
      <c r="AI3153" s="29"/>
    </row>
    <row r="3154" spans="31:35">
      <c r="AE3154" s="29"/>
      <c r="AF3154" s="29"/>
      <c r="AG3154" s="29"/>
      <c r="AH3154" s="29"/>
      <c r="AI3154" s="29"/>
    </row>
    <row r="3155" spans="31:35">
      <c r="AE3155" s="29"/>
      <c r="AF3155" s="29"/>
      <c r="AG3155" s="29"/>
      <c r="AH3155" s="29"/>
      <c r="AI3155" s="29"/>
    </row>
    <row r="3156" spans="31:35">
      <c r="AE3156" s="29"/>
      <c r="AF3156" s="29"/>
      <c r="AG3156" s="29"/>
      <c r="AH3156" s="29"/>
      <c r="AI3156" s="29"/>
    </row>
    <row r="3157" spans="31:35">
      <c r="AE3157" s="29"/>
      <c r="AF3157" s="29"/>
      <c r="AG3157" s="29"/>
      <c r="AH3157" s="29"/>
      <c r="AI3157" s="29"/>
    </row>
    <row r="3158" spans="31:35">
      <c r="AE3158" s="29"/>
      <c r="AF3158" s="29"/>
      <c r="AG3158" s="29"/>
      <c r="AH3158" s="29"/>
      <c r="AI3158" s="29"/>
    </row>
    <row r="3159" spans="31:35">
      <c r="AE3159" s="29"/>
      <c r="AF3159" s="29"/>
      <c r="AG3159" s="29"/>
      <c r="AH3159" s="29"/>
      <c r="AI3159" s="29"/>
    </row>
    <row r="3160" spans="31:35">
      <c r="AE3160" s="29"/>
      <c r="AF3160" s="29"/>
      <c r="AG3160" s="29"/>
      <c r="AH3160" s="29"/>
      <c r="AI3160" s="29"/>
    </row>
    <row r="3161" spans="31:35">
      <c r="AE3161" s="29"/>
      <c r="AF3161" s="29"/>
      <c r="AG3161" s="29"/>
      <c r="AH3161" s="29"/>
      <c r="AI3161" s="29"/>
    </row>
    <row r="3162" spans="31:35">
      <c r="AE3162" s="29"/>
      <c r="AF3162" s="29"/>
      <c r="AG3162" s="29"/>
      <c r="AH3162" s="29"/>
      <c r="AI3162" s="29"/>
    </row>
    <row r="3163" spans="31:35">
      <c r="AE3163" s="29"/>
      <c r="AF3163" s="29"/>
      <c r="AG3163" s="29"/>
      <c r="AH3163" s="29"/>
      <c r="AI3163" s="29"/>
    </row>
    <row r="3164" spans="31:35">
      <c r="AE3164" s="29"/>
      <c r="AF3164" s="29"/>
      <c r="AG3164" s="29"/>
      <c r="AH3164" s="29"/>
      <c r="AI3164" s="29"/>
    </row>
    <row r="3165" spans="31:35">
      <c r="AE3165" s="29"/>
      <c r="AF3165" s="29"/>
      <c r="AG3165" s="29"/>
      <c r="AH3165" s="29"/>
      <c r="AI3165" s="29"/>
    </row>
    <row r="3166" spans="31:35">
      <c r="AE3166" s="29"/>
      <c r="AF3166" s="29"/>
      <c r="AG3166" s="29"/>
      <c r="AH3166" s="29"/>
      <c r="AI3166" s="29"/>
    </row>
    <row r="3167" spans="31:35">
      <c r="AE3167" s="29"/>
      <c r="AF3167" s="29"/>
      <c r="AG3167" s="29"/>
      <c r="AH3167" s="29"/>
      <c r="AI3167" s="29"/>
    </row>
    <row r="3168" spans="31:35">
      <c r="AE3168" s="29"/>
      <c r="AF3168" s="29"/>
      <c r="AG3168" s="29"/>
      <c r="AH3168" s="29"/>
      <c r="AI3168" s="29"/>
    </row>
    <row r="3169" spans="31:35">
      <c r="AE3169" s="29"/>
      <c r="AF3169" s="29"/>
      <c r="AG3169" s="29"/>
      <c r="AH3169" s="29"/>
      <c r="AI3169" s="29"/>
    </row>
    <row r="3170" spans="31:35">
      <c r="AE3170" s="29"/>
      <c r="AF3170" s="29"/>
      <c r="AG3170" s="29"/>
      <c r="AH3170" s="29"/>
      <c r="AI3170" s="29"/>
    </row>
    <row r="3171" spans="31:35">
      <c r="AE3171" s="29"/>
      <c r="AF3171" s="29"/>
      <c r="AG3171" s="29"/>
      <c r="AH3171" s="29"/>
      <c r="AI3171" s="29"/>
    </row>
    <row r="3172" spans="31:35">
      <c r="AE3172" s="29"/>
      <c r="AF3172" s="29"/>
      <c r="AG3172" s="29"/>
      <c r="AH3172" s="29"/>
      <c r="AI3172" s="29"/>
    </row>
    <row r="3173" spans="31:35">
      <c r="AE3173" s="29"/>
      <c r="AF3173" s="29"/>
      <c r="AG3173" s="29"/>
      <c r="AH3173" s="29"/>
      <c r="AI3173" s="29"/>
    </row>
    <row r="3174" spans="31:35">
      <c r="AE3174" s="29"/>
      <c r="AF3174" s="29"/>
      <c r="AG3174" s="29"/>
      <c r="AH3174" s="29"/>
      <c r="AI3174" s="29"/>
    </row>
    <row r="3175" spans="31:35">
      <c r="AE3175" s="29"/>
      <c r="AF3175" s="29"/>
      <c r="AG3175" s="29"/>
      <c r="AH3175" s="29"/>
      <c r="AI3175" s="29"/>
    </row>
    <row r="3176" spans="31:35">
      <c r="AE3176" s="29"/>
      <c r="AF3176" s="29"/>
      <c r="AG3176" s="29"/>
      <c r="AH3176" s="29"/>
      <c r="AI3176" s="29"/>
    </row>
    <row r="3177" spans="31:35">
      <c r="AE3177" s="29"/>
      <c r="AF3177" s="29"/>
      <c r="AG3177" s="29"/>
      <c r="AH3177" s="29"/>
      <c r="AI3177" s="29"/>
    </row>
    <row r="3178" spans="31:35">
      <c r="AE3178" s="29"/>
      <c r="AF3178" s="29"/>
      <c r="AG3178" s="29"/>
      <c r="AH3178" s="29"/>
      <c r="AI3178" s="29"/>
    </row>
    <row r="3179" spans="31:35">
      <c r="AE3179" s="29"/>
      <c r="AF3179" s="29"/>
      <c r="AG3179" s="29"/>
      <c r="AH3179" s="29"/>
      <c r="AI3179" s="29"/>
    </row>
    <row r="3180" spans="31:35">
      <c r="AE3180" s="29"/>
      <c r="AF3180" s="29"/>
      <c r="AG3180" s="29"/>
      <c r="AH3180" s="29"/>
      <c r="AI3180" s="29"/>
    </row>
    <row r="3181" spans="31:35">
      <c r="AE3181" s="29"/>
      <c r="AF3181" s="29"/>
      <c r="AG3181" s="29"/>
      <c r="AH3181" s="29"/>
      <c r="AI3181" s="29"/>
    </row>
    <row r="3182" spans="31:35">
      <c r="AE3182" s="29"/>
      <c r="AF3182" s="29"/>
      <c r="AG3182" s="29"/>
      <c r="AH3182" s="29"/>
      <c r="AI3182" s="29"/>
    </row>
    <row r="3183" spans="31:35">
      <c r="AE3183" s="29"/>
      <c r="AF3183" s="29"/>
      <c r="AG3183" s="29"/>
      <c r="AH3183" s="29"/>
      <c r="AI3183" s="29"/>
    </row>
    <row r="3184" spans="31:35">
      <c r="AE3184" s="29"/>
      <c r="AF3184" s="29"/>
      <c r="AG3184" s="29"/>
      <c r="AH3184" s="29"/>
      <c r="AI3184" s="29"/>
    </row>
    <row r="3185" spans="31:35">
      <c r="AE3185" s="29"/>
      <c r="AF3185" s="29"/>
      <c r="AG3185" s="29"/>
      <c r="AH3185" s="29"/>
      <c r="AI3185" s="29"/>
    </row>
    <row r="3186" spans="31:35">
      <c r="AE3186" s="29"/>
      <c r="AF3186" s="29"/>
      <c r="AG3186" s="29"/>
      <c r="AH3186" s="29"/>
      <c r="AI3186" s="29"/>
    </row>
    <row r="3187" spans="31:35">
      <c r="AE3187" s="29"/>
      <c r="AF3187" s="29"/>
      <c r="AG3187" s="29"/>
      <c r="AH3187" s="29"/>
      <c r="AI3187" s="29"/>
    </row>
    <row r="3188" spans="31:35">
      <c r="AE3188" s="29"/>
      <c r="AF3188" s="29"/>
      <c r="AG3188" s="29"/>
      <c r="AH3188" s="29"/>
      <c r="AI3188" s="29"/>
    </row>
    <row r="3189" spans="31:35">
      <c r="AE3189" s="29"/>
      <c r="AF3189" s="29"/>
      <c r="AG3189" s="29"/>
      <c r="AH3189" s="29"/>
      <c r="AI3189" s="29"/>
    </row>
    <row r="3190" spans="31:35">
      <c r="AE3190" s="29"/>
      <c r="AF3190" s="29"/>
      <c r="AG3190" s="29"/>
      <c r="AH3190" s="29"/>
      <c r="AI3190" s="29"/>
    </row>
    <row r="3191" spans="31:35">
      <c r="AE3191" s="29"/>
      <c r="AF3191" s="29"/>
      <c r="AG3191" s="29"/>
      <c r="AH3191" s="29"/>
      <c r="AI3191" s="29"/>
    </row>
    <row r="3192" spans="31:35">
      <c r="AE3192" s="29"/>
      <c r="AF3192" s="29"/>
      <c r="AG3192" s="29"/>
      <c r="AH3192" s="29"/>
      <c r="AI3192" s="29"/>
    </row>
    <row r="3193" spans="31:35">
      <c r="AE3193" s="29"/>
      <c r="AF3193" s="29"/>
      <c r="AG3193" s="29"/>
      <c r="AH3193" s="29"/>
      <c r="AI3193" s="29"/>
    </row>
    <row r="3194" spans="31:35">
      <c r="AE3194" s="29"/>
      <c r="AF3194" s="29"/>
      <c r="AG3194" s="29"/>
      <c r="AH3194" s="29"/>
      <c r="AI3194" s="29"/>
    </row>
    <row r="3195" spans="31:35">
      <c r="AE3195" s="29"/>
      <c r="AF3195" s="29"/>
      <c r="AG3195" s="29"/>
      <c r="AH3195" s="29"/>
      <c r="AI3195" s="29"/>
    </row>
    <row r="3196" spans="31:35">
      <c r="AE3196" s="29"/>
      <c r="AF3196" s="29"/>
      <c r="AG3196" s="29"/>
      <c r="AH3196" s="29"/>
      <c r="AI3196" s="29"/>
    </row>
    <row r="3197" spans="31:35">
      <c r="AE3197" s="29"/>
      <c r="AF3197" s="29"/>
      <c r="AG3197" s="29"/>
      <c r="AH3197" s="29"/>
      <c r="AI3197" s="29"/>
    </row>
    <row r="3198" spans="31:35">
      <c r="AE3198" s="29"/>
      <c r="AF3198" s="29"/>
      <c r="AG3198" s="29"/>
      <c r="AH3198" s="29"/>
      <c r="AI3198" s="29"/>
    </row>
    <row r="3199" spans="31:35">
      <c r="AE3199" s="29"/>
      <c r="AF3199" s="29"/>
      <c r="AG3199" s="29"/>
      <c r="AH3199" s="29"/>
      <c r="AI3199" s="29"/>
    </row>
    <row r="3200" spans="31:35">
      <c r="AE3200" s="29"/>
      <c r="AF3200" s="29"/>
      <c r="AG3200" s="29"/>
      <c r="AH3200" s="29"/>
      <c r="AI3200" s="29"/>
    </row>
    <row r="3201" spans="31:35">
      <c r="AE3201" s="29"/>
      <c r="AF3201" s="29"/>
      <c r="AG3201" s="29"/>
      <c r="AH3201" s="29"/>
      <c r="AI3201" s="29"/>
    </row>
    <row r="3202" spans="31:35">
      <c r="AE3202" s="29"/>
      <c r="AF3202" s="29"/>
      <c r="AG3202" s="29"/>
      <c r="AH3202" s="29"/>
      <c r="AI3202" s="29"/>
    </row>
    <row r="3203" spans="31:35">
      <c r="AE3203" s="29"/>
      <c r="AF3203" s="29"/>
      <c r="AG3203" s="29"/>
      <c r="AH3203" s="29"/>
      <c r="AI3203" s="29"/>
    </row>
    <row r="3204" spans="31:35">
      <c r="AE3204" s="29"/>
      <c r="AF3204" s="29"/>
      <c r="AG3204" s="29"/>
      <c r="AH3204" s="29"/>
      <c r="AI3204" s="29"/>
    </row>
    <row r="3205" spans="31:35">
      <c r="AE3205" s="29"/>
      <c r="AF3205" s="29"/>
      <c r="AG3205" s="29"/>
      <c r="AH3205" s="29"/>
      <c r="AI3205" s="29"/>
    </row>
    <row r="3206" spans="31:35">
      <c r="AE3206" s="29"/>
      <c r="AF3206" s="29"/>
      <c r="AG3206" s="29"/>
      <c r="AH3206" s="29"/>
      <c r="AI3206" s="29"/>
    </row>
    <row r="3207" spans="31:35">
      <c r="AE3207" s="29"/>
      <c r="AF3207" s="29"/>
      <c r="AG3207" s="29"/>
      <c r="AH3207" s="29"/>
      <c r="AI3207" s="29"/>
    </row>
    <row r="3208" spans="31:35">
      <c r="AE3208" s="29"/>
      <c r="AF3208" s="29"/>
      <c r="AG3208" s="29"/>
      <c r="AH3208" s="29"/>
      <c r="AI3208" s="29"/>
    </row>
    <row r="3209" spans="31:35">
      <c r="AE3209" s="29"/>
      <c r="AF3209" s="29"/>
      <c r="AG3209" s="29"/>
      <c r="AH3209" s="29"/>
      <c r="AI3209" s="29"/>
    </row>
    <row r="3210" spans="31:35">
      <c r="AE3210" s="29"/>
      <c r="AF3210" s="29"/>
      <c r="AG3210" s="29"/>
      <c r="AH3210" s="29"/>
      <c r="AI3210" s="29"/>
    </row>
    <row r="3211" spans="31:35">
      <c r="AE3211" s="29"/>
      <c r="AF3211" s="29"/>
      <c r="AG3211" s="29"/>
      <c r="AH3211" s="29"/>
      <c r="AI3211" s="29"/>
    </row>
    <row r="3212" spans="31:35">
      <c r="AE3212" s="29"/>
      <c r="AF3212" s="29"/>
      <c r="AG3212" s="29"/>
      <c r="AH3212" s="29"/>
      <c r="AI3212" s="29"/>
    </row>
    <row r="3213" spans="31:35">
      <c r="AE3213" s="29"/>
      <c r="AF3213" s="29"/>
      <c r="AG3213" s="29"/>
      <c r="AH3213" s="29"/>
      <c r="AI3213" s="29"/>
    </row>
    <row r="3214" spans="31:35">
      <c r="AE3214" s="29"/>
      <c r="AF3214" s="29"/>
      <c r="AG3214" s="29"/>
      <c r="AH3214" s="29"/>
      <c r="AI3214" s="29"/>
    </row>
    <row r="3215" spans="31:35">
      <c r="AE3215" s="29"/>
      <c r="AF3215" s="29"/>
      <c r="AG3215" s="29"/>
      <c r="AH3215" s="29"/>
      <c r="AI3215" s="29"/>
    </row>
    <row r="3216" spans="31:35">
      <c r="AE3216" s="29"/>
      <c r="AF3216" s="29"/>
      <c r="AG3216" s="29"/>
      <c r="AH3216" s="29"/>
      <c r="AI3216" s="29"/>
    </row>
    <row r="3217" spans="31:35">
      <c r="AE3217" s="29"/>
      <c r="AF3217" s="29"/>
      <c r="AG3217" s="29"/>
      <c r="AH3217" s="29"/>
      <c r="AI3217" s="29"/>
    </row>
    <row r="3218" spans="31:35">
      <c r="AE3218" s="29"/>
      <c r="AF3218" s="29"/>
      <c r="AG3218" s="29"/>
      <c r="AH3218" s="29"/>
      <c r="AI3218" s="29"/>
    </row>
    <row r="3219" spans="31:35">
      <c r="AE3219" s="29"/>
      <c r="AF3219" s="29"/>
      <c r="AG3219" s="29"/>
      <c r="AH3219" s="29"/>
      <c r="AI3219" s="29"/>
    </row>
    <row r="3220" spans="31:35">
      <c r="AE3220" s="29"/>
      <c r="AF3220" s="29"/>
      <c r="AG3220" s="29"/>
      <c r="AH3220" s="29"/>
      <c r="AI3220" s="29"/>
    </row>
    <row r="3221" spans="31:35">
      <c r="AE3221" s="29"/>
      <c r="AF3221" s="29"/>
      <c r="AG3221" s="29"/>
      <c r="AH3221" s="29"/>
      <c r="AI3221" s="29"/>
    </row>
    <row r="3222" spans="31:35">
      <c r="AE3222" s="29"/>
      <c r="AF3222" s="29"/>
      <c r="AG3222" s="29"/>
      <c r="AH3222" s="29"/>
      <c r="AI3222" s="29"/>
    </row>
    <row r="3223" spans="31:35">
      <c r="AE3223" s="29"/>
      <c r="AF3223" s="29"/>
      <c r="AG3223" s="29"/>
      <c r="AH3223" s="29"/>
      <c r="AI3223" s="29"/>
    </row>
    <row r="3224" spans="31:35">
      <c r="AE3224" s="29"/>
      <c r="AF3224" s="29"/>
      <c r="AG3224" s="29"/>
      <c r="AH3224" s="29"/>
      <c r="AI3224" s="29"/>
    </row>
    <row r="3225" spans="31:35">
      <c r="AE3225" s="29"/>
      <c r="AF3225" s="29"/>
      <c r="AG3225" s="29"/>
      <c r="AH3225" s="29"/>
      <c r="AI3225" s="29"/>
    </row>
    <row r="3226" spans="31:35">
      <c r="AE3226" s="29"/>
      <c r="AF3226" s="29"/>
      <c r="AG3226" s="29"/>
      <c r="AH3226" s="29"/>
      <c r="AI3226" s="29"/>
    </row>
    <row r="3227" spans="31:35">
      <c r="AE3227" s="29"/>
      <c r="AF3227" s="29"/>
      <c r="AG3227" s="29"/>
      <c r="AH3227" s="29"/>
      <c r="AI3227" s="29"/>
    </row>
    <row r="3228" spans="31:35">
      <c r="AE3228" s="29"/>
      <c r="AF3228" s="29"/>
      <c r="AG3228" s="29"/>
      <c r="AH3228" s="29"/>
      <c r="AI3228" s="29"/>
    </row>
    <row r="3229" spans="31:35">
      <c r="AE3229" s="29"/>
      <c r="AF3229" s="29"/>
      <c r="AG3229" s="29"/>
      <c r="AH3229" s="29"/>
      <c r="AI3229" s="29"/>
    </row>
    <row r="3230" spans="31:35">
      <c r="AE3230" s="29"/>
      <c r="AF3230" s="29"/>
      <c r="AG3230" s="29"/>
      <c r="AH3230" s="29"/>
      <c r="AI3230" s="29"/>
    </row>
    <row r="3231" spans="31:35">
      <c r="AE3231" s="29"/>
      <c r="AF3231" s="29"/>
      <c r="AG3231" s="29"/>
      <c r="AH3231" s="29"/>
      <c r="AI3231" s="29"/>
    </row>
    <row r="3232" spans="31:35">
      <c r="AE3232" s="29"/>
      <c r="AF3232" s="29"/>
      <c r="AG3232" s="29"/>
      <c r="AH3232" s="29"/>
      <c r="AI3232" s="29"/>
    </row>
    <row r="3233" spans="31:35">
      <c r="AE3233" s="29"/>
      <c r="AF3233" s="29"/>
      <c r="AG3233" s="29"/>
      <c r="AH3233" s="29"/>
      <c r="AI3233" s="29"/>
    </row>
    <row r="3234" spans="31:35">
      <c r="AE3234" s="29"/>
      <c r="AF3234" s="29"/>
      <c r="AG3234" s="29"/>
      <c r="AH3234" s="29"/>
      <c r="AI3234" s="29"/>
    </row>
    <row r="3235" spans="31:35">
      <c r="AE3235" s="29"/>
      <c r="AF3235" s="29"/>
      <c r="AG3235" s="29"/>
      <c r="AH3235" s="29"/>
      <c r="AI3235" s="29"/>
    </row>
    <row r="3236" spans="31:35">
      <c r="AE3236" s="29"/>
      <c r="AF3236" s="29"/>
      <c r="AG3236" s="29"/>
      <c r="AH3236" s="29"/>
      <c r="AI3236" s="29"/>
    </row>
    <row r="3237" spans="31:35">
      <c r="AE3237" s="29"/>
      <c r="AF3237" s="29"/>
      <c r="AG3237" s="29"/>
      <c r="AH3237" s="29"/>
      <c r="AI3237" s="29"/>
    </row>
    <row r="3238" spans="31:35">
      <c r="AE3238" s="29"/>
      <c r="AF3238" s="29"/>
      <c r="AG3238" s="29"/>
      <c r="AH3238" s="29"/>
      <c r="AI3238" s="29"/>
    </row>
    <row r="3239" spans="31:35">
      <c r="AE3239" s="29"/>
      <c r="AF3239" s="29"/>
      <c r="AG3239" s="29"/>
      <c r="AH3239" s="29"/>
      <c r="AI3239" s="29"/>
    </row>
    <row r="3240" spans="31:35">
      <c r="AE3240" s="29"/>
      <c r="AF3240" s="29"/>
      <c r="AG3240" s="29"/>
      <c r="AH3240" s="29"/>
      <c r="AI3240" s="29"/>
    </row>
    <row r="3241" spans="31:35">
      <c r="AE3241" s="29"/>
      <c r="AF3241" s="29"/>
      <c r="AG3241" s="29"/>
      <c r="AH3241" s="29"/>
      <c r="AI3241" s="29"/>
    </row>
    <row r="3242" spans="31:35">
      <c r="AE3242" s="29"/>
      <c r="AF3242" s="29"/>
      <c r="AG3242" s="29"/>
      <c r="AH3242" s="29"/>
      <c r="AI3242" s="29"/>
    </row>
    <row r="3243" spans="31:35">
      <c r="AE3243" s="29"/>
      <c r="AF3243" s="29"/>
      <c r="AG3243" s="29"/>
      <c r="AH3243" s="29"/>
      <c r="AI3243" s="29"/>
    </row>
    <row r="3244" spans="31:35">
      <c r="AE3244" s="29"/>
      <c r="AF3244" s="29"/>
      <c r="AG3244" s="29"/>
      <c r="AH3244" s="29"/>
      <c r="AI3244" s="29"/>
    </row>
    <row r="3245" spans="31:35">
      <c r="AE3245" s="29"/>
      <c r="AF3245" s="29"/>
      <c r="AG3245" s="29"/>
      <c r="AH3245" s="29"/>
      <c r="AI3245" s="29"/>
    </row>
    <row r="3246" spans="31:35">
      <c r="AE3246" s="29"/>
      <c r="AF3246" s="29"/>
      <c r="AG3246" s="29"/>
      <c r="AH3246" s="29"/>
      <c r="AI3246" s="29"/>
    </row>
    <row r="3247" spans="31:35">
      <c r="AE3247" s="29"/>
      <c r="AF3247" s="29"/>
      <c r="AG3247" s="29"/>
      <c r="AH3247" s="29"/>
      <c r="AI3247" s="29"/>
    </row>
    <row r="3248" spans="31:35">
      <c r="AE3248" s="29"/>
      <c r="AF3248" s="29"/>
      <c r="AG3248" s="29"/>
      <c r="AH3248" s="29"/>
      <c r="AI3248" s="29"/>
    </row>
    <row r="3249" spans="31:35">
      <c r="AE3249" s="29"/>
      <c r="AF3249" s="29"/>
      <c r="AG3249" s="29"/>
      <c r="AH3249" s="29"/>
      <c r="AI3249" s="29"/>
    </row>
    <row r="3250" spans="31:35">
      <c r="AE3250" s="29"/>
      <c r="AF3250" s="29"/>
      <c r="AG3250" s="29"/>
      <c r="AH3250" s="29"/>
      <c r="AI3250" s="29"/>
    </row>
    <row r="3251" spans="31:35">
      <c r="AE3251" s="29"/>
      <c r="AF3251" s="29"/>
      <c r="AG3251" s="29"/>
      <c r="AH3251" s="29"/>
      <c r="AI3251" s="29"/>
    </row>
    <row r="3252" spans="31:35">
      <c r="AE3252" s="29"/>
      <c r="AF3252" s="29"/>
      <c r="AG3252" s="29"/>
      <c r="AH3252" s="29"/>
      <c r="AI3252" s="29"/>
    </row>
    <row r="3253" spans="31:35">
      <c r="AE3253" s="29"/>
      <c r="AF3253" s="29"/>
      <c r="AG3253" s="29"/>
      <c r="AH3253" s="29"/>
      <c r="AI3253" s="29"/>
    </row>
    <row r="3254" spans="31:35">
      <c r="AE3254" s="29"/>
      <c r="AF3254" s="29"/>
      <c r="AG3254" s="29"/>
      <c r="AH3254" s="29"/>
      <c r="AI3254" s="29"/>
    </row>
    <row r="3255" spans="31:35">
      <c r="AE3255" s="29"/>
      <c r="AF3255" s="29"/>
      <c r="AG3255" s="29"/>
      <c r="AH3255" s="29"/>
      <c r="AI3255" s="29"/>
    </row>
    <row r="3256" spans="31:35">
      <c r="AE3256" s="29"/>
      <c r="AF3256" s="29"/>
      <c r="AG3256" s="29"/>
      <c r="AH3256" s="29"/>
      <c r="AI3256" s="29"/>
    </row>
    <row r="3257" spans="31:35">
      <c r="AE3257" s="29"/>
      <c r="AF3257" s="29"/>
      <c r="AG3257" s="29"/>
      <c r="AH3257" s="29"/>
      <c r="AI3257" s="29"/>
    </row>
    <row r="3258" spans="31:35">
      <c r="AE3258" s="29"/>
      <c r="AF3258" s="29"/>
      <c r="AG3258" s="29"/>
      <c r="AH3258" s="29"/>
      <c r="AI3258" s="29"/>
    </row>
    <row r="3259" spans="31:35">
      <c r="AE3259" s="29"/>
      <c r="AF3259" s="29"/>
      <c r="AG3259" s="29"/>
      <c r="AH3259" s="29"/>
      <c r="AI3259" s="29"/>
    </row>
    <row r="3260" spans="31:35">
      <c r="AE3260" s="29"/>
      <c r="AF3260" s="29"/>
      <c r="AG3260" s="29"/>
      <c r="AH3260" s="29"/>
      <c r="AI3260" s="29"/>
    </row>
    <row r="3261" spans="31:35">
      <c r="AE3261" s="29"/>
      <c r="AF3261" s="29"/>
      <c r="AG3261" s="29"/>
      <c r="AH3261" s="29"/>
      <c r="AI3261" s="29"/>
    </row>
    <row r="3262" spans="31:35">
      <c r="AE3262" s="29"/>
      <c r="AF3262" s="29"/>
      <c r="AG3262" s="29"/>
      <c r="AH3262" s="29"/>
      <c r="AI3262" s="29"/>
    </row>
    <row r="3263" spans="31:35">
      <c r="AE3263" s="29"/>
      <c r="AF3263" s="29"/>
      <c r="AG3263" s="29"/>
      <c r="AH3263" s="29"/>
      <c r="AI3263" s="29"/>
    </row>
    <row r="3264" spans="31:35">
      <c r="AE3264" s="29"/>
      <c r="AF3264" s="29"/>
      <c r="AG3264" s="29"/>
      <c r="AH3264" s="29"/>
      <c r="AI3264" s="29"/>
    </row>
    <row r="3265" spans="31:35">
      <c r="AE3265" s="29"/>
      <c r="AF3265" s="29"/>
      <c r="AG3265" s="29"/>
      <c r="AH3265" s="29"/>
      <c r="AI3265" s="29"/>
    </row>
    <row r="3266" spans="31:35">
      <c r="AE3266" s="29"/>
      <c r="AF3266" s="29"/>
      <c r="AG3266" s="29"/>
      <c r="AH3266" s="29"/>
      <c r="AI3266" s="29"/>
    </row>
    <row r="3267" spans="31:35">
      <c r="AE3267" s="29"/>
      <c r="AF3267" s="29"/>
      <c r="AG3267" s="29"/>
      <c r="AH3267" s="29"/>
      <c r="AI3267" s="29"/>
    </row>
    <row r="3268" spans="31:35">
      <c r="AE3268" s="29"/>
      <c r="AF3268" s="29"/>
      <c r="AG3268" s="29"/>
      <c r="AH3268" s="29"/>
      <c r="AI3268" s="29"/>
    </row>
    <row r="3269" spans="31:35">
      <c r="AE3269" s="29"/>
      <c r="AF3269" s="29"/>
      <c r="AG3269" s="29"/>
      <c r="AH3269" s="29"/>
      <c r="AI3269" s="29"/>
    </row>
    <row r="3270" spans="31:35">
      <c r="AE3270" s="29"/>
      <c r="AF3270" s="29"/>
      <c r="AG3270" s="29"/>
      <c r="AH3270" s="29"/>
      <c r="AI3270" s="29"/>
    </row>
    <row r="3271" spans="31:35">
      <c r="AE3271" s="29"/>
      <c r="AF3271" s="29"/>
      <c r="AG3271" s="29"/>
      <c r="AH3271" s="29"/>
      <c r="AI3271" s="29"/>
    </row>
    <row r="3272" spans="31:35">
      <c r="AE3272" s="29"/>
      <c r="AF3272" s="29"/>
      <c r="AG3272" s="29"/>
      <c r="AH3272" s="29"/>
      <c r="AI3272" s="29"/>
    </row>
    <row r="3273" spans="31:35">
      <c r="AE3273" s="29"/>
      <c r="AF3273" s="29"/>
      <c r="AG3273" s="29"/>
      <c r="AH3273" s="29"/>
      <c r="AI3273" s="29"/>
    </row>
    <row r="3274" spans="31:35">
      <c r="AE3274" s="29"/>
      <c r="AF3274" s="29"/>
      <c r="AG3274" s="29"/>
      <c r="AH3274" s="29"/>
      <c r="AI3274" s="29"/>
    </row>
    <row r="3275" spans="31:35">
      <c r="AE3275" s="29"/>
      <c r="AF3275" s="29"/>
      <c r="AG3275" s="29"/>
      <c r="AH3275" s="29"/>
      <c r="AI3275" s="29"/>
    </row>
    <row r="3276" spans="31:35">
      <c r="AE3276" s="29"/>
      <c r="AF3276" s="29"/>
      <c r="AG3276" s="29"/>
      <c r="AH3276" s="29"/>
      <c r="AI3276" s="29"/>
    </row>
    <row r="3277" spans="31:35">
      <c r="AE3277" s="29"/>
      <c r="AF3277" s="29"/>
      <c r="AG3277" s="29"/>
      <c r="AH3277" s="29"/>
      <c r="AI3277" s="29"/>
    </row>
    <row r="3278" spans="31:35">
      <c r="AE3278" s="29"/>
      <c r="AF3278" s="29"/>
      <c r="AG3278" s="29"/>
      <c r="AH3278" s="29"/>
      <c r="AI3278" s="29"/>
    </row>
    <row r="3279" spans="31:35">
      <c r="AE3279" s="29"/>
      <c r="AF3279" s="29"/>
      <c r="AG3279" s="29"/>
      <c r="AH3279" s="29"/>
      <c r="AI3279" s="29"/>
    </row>
    <row r="3280" spans="31:35">
      <c r="AE3280" s="29"/>
      <c r="AF3280" s="29"/>
      <c r="AG3280" s="29"/>
      <c r="AH3280" s="29"/>
      <c r="AI3280" s="29"/>
    </row>
    <row r="3281" spans="31:35">
      <c r="AE3281" s="29"/>
      <c r="AF3281" s="29"/>
      <c r="AG3281" s="29"/>
      <c r="AH3281" s="29"/>
      <c r="AI3281" s="29"/>
    </row>
    <row r="3282" spans="31:35">
      <c r="AE3282" s="29"/>
      <c r="AF3282" s="29"/>
      <c r="AG3282" s="29"/>
      <c r="AH3282" s="29"/>
      <c r="AI3282" s="29"/>
    </row>
    <row r="3283" spans="31:35">
      <c r="AE3283" s="29"/>
      <c r="AF3283" s="29"/>
      <c r="AG3283" s="29"/>
      <c r="AH3283" s="29"/>
      <c r="AI3283" s="29"/>
    </row>
    <row r="3284" spans="31:35">
      <c r="AE3284" s="29"/>
      <c r="AF3284" s="29"/>
      <c r="AG3284" s="29"/>
      <c r="AH3284" s="29"/>
      <c r="AI3284" s="29"/>
    </row>
    <row r="3285" spans="31:35">
      <c r="AE3285" s="29"/>
      <c r="AF3285" s="29"/>
      <c r="AG3285" s="29"/>
      <c r="AH3285" s="29"/>
      <c r="AI3285" s="29"/>
    </row>
    <row r="3286" spans="31:35">
      <c r="AE3286" s="29"/>
      <c r="AF3286" s="29"/>
      <c r="AG3286" s="29"/>
      <c r="AH3286" s="29"/>
      <c r="AI3286" s="29"/>
    </row>
    <row r="3287" spans="31:35">
      <c r="AE3287" s="29"/>
      <c r="AF3287" s="29"/>
      <c r="AG3287" s="29"/>
      <c r="AH3287" s="29"/>
      <c r="AI3287" s="29"/>
    </row>
    <row r="3288" spans="31:35">
      <c r="AE3288" s="29"/>
      <c r="AF3288" s="29"/>
      <c r="AG3288" s="29"/>
      <c r="AH3288" s="29"/>
      <c r="AI3288" s="29"/>
    </row>
    <row r="3289" spans="31:35">
      <c r="AE3289" s="29"/>
      <c r="AF3289" s="29"/>
      <c r="AG3289" s="29"/>
      <c r="AH3289" s="29"/>
      <c r="AI3289" s="29"/>
    </row>
    <row r="3290" spans="31:35">
      <c r="AE3290" s="29"/>
      <c r="AF3290" s="29"/>
      <c r="AG3290" s="29"/>
      <c r="AH3290" s="29"/>
      <c r="AI3290" s="29"/>
    </row>
    <row r="3291" spans="31:35">
      <c r="AE3291" s="29"/>
      <c r="AF3291" s="29"/>
      <c r="AG3291" s="29"/>
      <c r="AH3291" s="29"/>
      <c r="AI3291" s="29"/>
    </row>
    <row r="3292" spans="31:35">
      <c r="AE3292" s="29"/>
      <c r="AF3292" s="29"/>
      <c r="AG3292" s="29"/>
      <c r="AH3292" s="29"/>
      <c r="AI3292" s="29"/>
    </row>
    <row r="3293" spans="31:35">
      <c r="AE3293" s="29"/>
      <c r="AF3293" s="29"/>
      <c r="AG3293" s="29"/>
      <c r="AH3293" s="29"/>
      <c r="AI3293" s="29"/>
    </row>
    <row r="3294" spans="31:35">
      <c r="AE3294" s="29"/>
      <c r="AF3294" s="29"/>
      <c r="AG3294" s="29"/>
      <c r="AH3294" s="29"/>
      <c r="AI3294" s="29"/>
    </row>
    <row r="3295" spans="31:35">
      <c r="AE3295" s="29"/>
      <c r="AF3295" s="29"/>
      <c r="AG3295" s="29"/>
      <c r="AH3295" s="29"/>
      <c r="AI3295" s="29"/>
    </row>
    <row r="3296" spans="31:35">
      <c r="AE3296" s="29"/>
      <c r="AF3296" s="29"/>
      <c r="AG3296" s="29"/>
      <c r="AH3296" s="29"/>
      <c r="AI3296" s="29"/>
    </row>
    <row r="3297" spans="31:35">
      <c r="AE3297" s="29"/>
      <c r="AF3297" s="29"/>
      <c r="AG3297" s="29"/>
      <c r="AH3297" s="29"/>
      <c r="AI3297" s="29"/>
    </row>
    <row r="3298" spans="31:35">
      <c r="AE3298" s="29"/>
      <c r="AF3298" s="29"/>
      <c r="AG3298" s="29"/>
      <c r="AH3298" s="29"/>
      <c r="AI3298" s="29"/>
    </row>
    <row r="3299" spans="31:35">
      <c r="AE3299" s="29"/>
      <c r="AF3299" s="29"/>
      <c r="AG3299" s="29"/>
      <c r="AH3299" s="29"/>
      <c r="AI3299" s="29"/>
    </row>
    <row r="3300" spans="31:35">
      <c r="AE3300" s="29"/>
      <c r="AF3300" s="29"/>
      <c r="AG3300" s="29"/>
      <c r="AH3300" s="29"/>
      <c r="AI3300" s="29"/>
    </row>
    <row r="3301" spans="31:35">
      <c r="AE3301" s="29"/>
      <c r="AF3301" s="29"/>
      <c r="AG3301" s="29"/>
      <c r="AH3301" s="29"/>
      <c r="AI3301" s="29"/>
    </row>
    <row r="3302" spans="31:35">
      <c r="AE3302" s="29"/>
      <c r="AF3302" s="29"/>
      <c r="AG3302" s="29"/>
      <c r="AH3302" s="29"/>
      <c r="AI3302" s="29"/>
    </row>
    <row r="3303" spans="31:35">
      <c r="AE3303" s="29"/>
      <c r="AF3303" s="29"/>
      <c r="AG3303" s="29"/>
      <c r="AH3303" s="29"/>
      <c r="AI3303" s="29"/>
    </row>
    <row r="3304" spans="31:35">
      <c r="AE3304" s="29"/>
      <c r="AF3304" s="29"/>
      <c r="AG3304" s="29"/>
      <c r="AH3304" s="29"/>
      <c r="AI3304" s="29"/>
    </row>
    <row r="3305" spans="31:35">
      <c r="AE3305" s="29"/>
      <c r="AF3305" s="29"/>
      <c r="AG3305" s="29"/>
      <c r="AH3305" s="29"/>
      <c r="AI3305" s="29"/>
    </row>
    <row r="3306" spans="31:35">
      <c r="AE3306" s="29"/>
      <c r="AF3306" s="29"/>
      <c r="AG3306" s="29"/>
      <c r="AH3306" s="29"/>
      <c r="AI3306" s="29"/>
    </row>
    <row r="3307" spans="31:35">
      <c r="AE3307" s="29"/>
      <c r="AF3307" s="29"/>
      <c r="AG3307" s="29"/>
      <c r="AH3307" s="29"/>
      <c r="AI3307" s="29"/>
    </row>
    <row r="3308" spans="31:35">
      <c r="AE3308" s="29"/>
      <c r="AF3308" s="29"/>
      <c r="AG3308" s="29"/>
      <c r="AH3308" s="29"/>
      <c r="AI3308" s="29"/>
    </row>
    <row r="3309" spans="31:35">
      <c r="AE3309" s="29"/>
      <c r="AF3309" s="29"/>
      <c r="AG3309" s="29"/>
      <c r="AH3309" s="29"/>
      <c r="AI3309" s="29"/>
    </row>
    <row r="3310" spans="31:35">
      <c r="AE3310" s="29"/>
      <c r="AF3310" s="29"/>
      <c r="AG3310" s="29"/>
      <c r="AH3310" s="29"/>
      <c r="AI3310" s="29"/>
    </row>
    <row r="3311" spans="31:35">
      <c r="AE3311" s="29"/>
      <c r="AF3311" s="29"/>
      <c r="AG3311" s="29"/>
      <c r="AH3311" s="29"/>
      <c r="AI3311" s="29"/>
    </row>
    <row r="3312" spans="31:35">
      <c r="AE3312" s="29"/>
      <c r="AF3312" s="29"/>
      <c r="AG3312" s="29"/>
      <c r="AH3312" s="29"/>
      <c r="AI3312" s="29"/>
    </row>
    <row r="3313" spans="31:35">
      <c r="AE3313" s="29"/>
      <c r="AF3313" s="29"/>
      <c r="AG3313" s="29"/>
      <c r="AH3313" s="29"/>
      <c r="AI3313" s="29"/>
    </row>
    <row r="3314" spans="31:35">
      <c r="AE3314" s="29"/>
      <c r="AF3314" s="29"/>
      <c r="AG3314" s="29"/>
      <c r="AH3314" s="29"/>
      <c r="AI3314" s="29"/>
    </row>
    <row r="3315" spans="31:35">
      <c r="AE3315" s="29"/>
      <c r="AF3315" s="29"/>
      <c r="AG3315" s="29"/>
      <c r="AH3315" s="29"/>
      <c r="AI3315" s="29"/>
    </row>
    <row r="3316" spans="31:35">
      <c r="AE3316" s="29"/>
      <c r="AF3316" s="29"/>
      <c r="AG3316" s="29"/>
      <c r="AH3316" s="29"/>
      <c r="AI3316" s="29"/>
    </row>
    <row r="3317" spans="31:35">
      <c r="AE3317" s="29"/>
      <c r="AF3317" s="29"/>
      <c r="AG3317" s="29"/>
      <c r="AH3317" s="29"/>
      <c r="AI3317" s="29"/>
    </row>
    <row r="3318" spans="31:35">
      <c r="AE3318" s="29"/>
      <c r="AF3318" s="29"/>
      <c r="AG3318" s="29"/>
      <c r="AH3318" s="29"/>
      <c r="AI3318" s="29"/>
    </row>
    <row r="3319" spans="31:35">
      <c r="AE3319" s="29"/>
      <c r="AF3319" s="29"/>
      <c r="AG3319" s="29"/>
      <c r="AH3319" s="29"/>
      <c r="AI3319" s="29"/>
    </row>
    <row r="3320" spans="31:35">
      <c r="AE3320" s="29"/>
      <c r="AF3320" s="29"/>
      <c r="AG3320" s="29"/>
      <c r="AH3320" s="29"/>
      <c r="AI3320" s="29"/>
    </row>
    <row r="3321" spans="31:35">
      <c r="AE3321" s="29"/>
      <c r="AF3321" s="29"/>
      <c r="AG3321" s="29"/>
      <c r="AH3321" s="29"/>
      <c r="AI3321" s="29"/>
    </row>
    <row r="3322" spans="31:35">
      <c r="AE3322" s="29"/>
      <c r="AF3322" s="29"/>
      <c r="AG3322" s="29"/>
      <c r="AH3322" s="29"/>
      <c r="AI3322" s="29"/>
    </row>
    <row r="3323" spans="31:35">
      <c r="AE3323" s="29"/>
      <c r="AF3323" s="29"/>
      <c r="AG3323" s="29"/>
      <c r="AH3323" s="29"/>
      <c r="AI3323" s="29"/>
    </row>
    <row r="3324" spans="31:35">
      <c r="AE3324" s="29"/>
      <c r="AF3324" s="29"/>
      <c r="AG3324" s="29"/>
      <c r="AH3324" s="29"/>
      <c r="AI3324" s="29"/>
    </row>
    <row r="3325" spans="31:35">
      <c r="AE3325" s="29"/>
      <c r="AF3325" s="29"/>
      <c r="AG3325" s="29"/>
      <c r="AH3325" s="29"/>
      <c r="AI3325" s="29"/>
    </row>
    <row r="3326" spans="31:35">
      <c r="AE3326" s="29"/>
      <c r="AF3326" s="29"/>
      <c r="AG3326" s="29"/>
      <c r="AH3326" s="29"/>
      <c r="AI3326" s="29"/>
    </row>
    <row r="3327" spans="31:35">
      <c r="AE3327" s="29"/>
      <c r="AF3327" s="29"/>
      <c r="AG3327" s="29"/>
      <c r="AH3327" s="29"/>
      <c r="AI3327" s="29"/>
    </row>
    <row r="3328" spans="31:35">
      <c r="AE3328" s="29"/>
      <c r="AF3328" s="29"/>
      <c r="AG3328" s="29"/>
      <c r="AH3328" s="29"/>
      <c r="AI3328" s="29"/>
    </row>
    <row r="3329" spans="31:35">
      <c r="AE3329" s="29"/>
      <c r="AF3329" s="29"/>
      <c r="AG3329" s="29"/>
      <c r="AH3329" s="29"/>
      <c r="AI3329" s="29"/>
    </row>
    <row r="3330" spans="31:35">
      <c r="AE3330" s="29"/>
      <c r="AF3330" s="29"/>
      <c r="AG3330" s="29"/>
      <c r="AH3330" s="29"/>
      <c r="AI3330" s="29"/>
    </row>
    <row r="3331" spans="31:35">
      <c r="AE3331" s="29"/>
      <c r="AF3331" s="29"/>
      <c r="AG3331" s="29"/>
      <c r="AH3331" s="29"/>
      <c r="AI3331" s="29"/>
    </row>
    <row r="3332" spans="31:35">
      <c r="AE3332" s="29"/>
      <c r="AF3332" s="29"/>
      <c r="AG3332" s="29"/>
      <c r="AH3332" s="29"/>
      <c r="AI3332" s="29"/>
    </row>
    <row r="3333" spans="31:35">
      <c r="AE3333" s="29"/>
      <c r="AF3333" s="29"/>
      <c r="AG3333" s="29"/>
      <c r="AH3333" s="29"/>
      <c r="AI3333" s="29"/>
    </row>
    <row r="3334" spans="31:35">
      <c r="AE3334" s="29"/>
      <c r="AF3334" s="29"/>
      <c r="AG3334" s="29"/>
      <c r="AH3334" s="29"/>
      <c r="AI3334" s="29"/>
    </row>
    <row r="3335" spans="31:35">
      <c r="AE3335" s="29"/>
      <c r="AF3335" s="29"/>
      <c r="AG3335" s="29"/>
      <c r="AH3335" s="29"/>
      <c r="AI3335" s="29"/>
    </row>
    <row r="3336" spans="31:35">
      <c r="AE3336" s="29"/>
      <c r="AF3336" s="29"/>
      <c r="AG3336" s="29"/>
      <c r="AH3336" s="29"/>
      <c r="AI3336" s="29"/>
    </row>
    <row r="3337" spans="31:35">
      <c r="AE3337" s="29"/>
      <c r="AF3337" s="29"/>
      <c r="AG3337" s="29"/>
      <c r="AH3337" s="29"/>
      <c r="AI3337" s="29"/>
    </row>
    <row r="3338" spans="31:35">
      <c r="AE3338" s="29"/>
      <c r="AF3338" s="29"/>
      <c r="AG3338" s="29"/>
      <c r="AH3338" s="29"/>
      <c r="AI3338" s="29"/>
    </row>
    <row r="3339" spans="31:35">
      <c r="AE3339" s="29"/>
      <c r="AF3339" s="29"/>
      <c r="AG3339" s="29"/>
      <c r="AH3339" s="29"/>
      <c r="AI3339" s="29"/>
    </row>
    <row r="3340" spans="31:35">
      <c r="AE3340" s="29"/>
      <c r="AF3340" s="29"/>
      <c r="AG3340" s="29"/>
      <c r="AH3340" s="29"/>
      <c r="AI3340" s="29"/>
    </row>
    <row r="3341" spans="31:35">
      <c r="AE3341" s="29"/>
      <c r="AF3341" s="29"/>
      <c r="AG3341" s="29"/>
      <c r="AH3341" s="29"/>
      <c r="AI3341" s="29"/>
    </row>
    <row r="3342" spans="31:35">
      <c r="AE3342" s="29"/>
      <c r="AF3342" s="29"/>
      <c r="AG3342" s="29"/>
      <c r="AH3342" s="29"/>
      <c r="AI3342" s="29"/>
    </row>
    <row r="3343" spans="31:35">
      <c r="AE3343" s="29"/>
      <c r="AF3343" s="29"/>
      <c r="AG3343" s="29"/>
      <c r="AH3343" s="29"/>
      <c r="AI3343" s="29"/>
    </row>
    <row r="3344" spans="31:35">
      <c r="AE3344" s="29"/>
      <c r="AF3344" s="29"/>
      <c r="AG3344" s="29"/>
      <c r="AH3344" s="29"/>
      <c r="AI3344" s="29"/>
    </row>
    <row r="3345" spans="31:35">
      <c r="AE3345" s="29"/>
      <c r="AF3345" s="29"/>
      <c r="AG3345" s="29"/>
      <c r="AH3345" s="29"/>
      <c r="AI3345" s="29"/>
    </row>
    <row r="3346" spans="31:35">
      <c r="AE3346" s="29"/>
      <c r="AF3346" s="29"/>
      <c r="AG3346" s="29"/>
      <c r="AH3346" s="29"/>
      <c r="AI3346" s="29"/>
    </row>
    <row r="3347" spans="31:35">
      <c r="AE3347" s="29"/>
      <c r="AF3347" s="29"/>
      <c r="AG3347" s="29"/>
      <c r="AH3347" s="29"/>
      <c r="AI3347" s="29"/>
    </row>
    <row r="3348" spans="31:35">
      <c r="AE3348" s="29"/>
      <c r="AF3348" s="29"/>
      <c r="AG3348" s="29"/>
      <c r="AH3348" s="29"/>
      <c r="AI3348" s="29"/>
    </row>
    <row r="3349" spans="31:35">
      <c r="AE3349" s="29"/>
      <c r="AF3349" s="29"/>
      <c r="AG3349" s="29"/>
      <c r="AH3349" s="29"/>
      <c r="AI3349" s="29"/>
    </row>
    <row r="3350" spans="31:35">
      <c r="AE3350" s="29"/>
      <c r="AF3350" s="29"/>
      <c r="AG3350" s="29"/>
      <c r="AH3350" s="29"/>
      <c r="AI3350" s="29"/>
    </row>
    <row r="3351" spans="31:35">
      <c r="AE3351" s="29"/>
      <c r="AF3351" s="29"/>
      <c r="AG3351" s="29"/>
      <c r="AH3351" s="29"/>
      <c r="AI3351" s="29"/>
    </row>
    <row r="3352" spans="31:35">
      <c r="AE3352" s="29"/>
      <c r="AF3352" s="29"/>
      <c r="AG3352" s="29"/>
      <c r="AH3352" s="29"/>
      <c r="AI3352" s="29"/>
    </row>
    <row r="3353" spans="31:35">
      <c r="AE3353" s="29"/>
      <c r="AF3353" s="29"/>
      <c r="AG3353" s="29"/>
      <c r="AH3353" s="29"/>
      <c r="AI3353" s="29"/>
    </row>
    <row r="3354" spans="31:35">
      <c r="AE3354" s="29"/>
      <c r="AF3354" s="29"/>
      <c r="AG3354" s="29"/>
      <c r="AH3354" s="29"/>
      <c r="AI3354" s="29"/>
    </row>
    <row r="3355" spans="31:35">
      <c r="AE3355" s="29"/>
      <c r="AF3355" s="29"/>
      <c r="AG3355" s="29"/>
      <c r="AH3355" s="29"/>
      <c r="AI3355" s="29"/>
    </row>
    <row r="3356" spans="31:35">
      <c r="AE3356" s="29"/>
      <c r="AF3356" s="29"/>
      <c r="AG3356" s="29"/>
      <c r="AH3356" s="29"/>
      <c r="AI3356" s="29"/>
    </row>
    <row r="3357" spans="31:35">
      <c r="AE3357" s="29"/>
      <c r="AF3357" s="29"/>
      <c r="AG3357" s="29"/>
      <c r="AH3357" s="29"/>
      <c r="AI3357" s="29"/>
    </row>
    <row r="3358" spans="31:35">
      <c r="AE3358" s="29"/>
      <c r="AF3358" s="29"/>
      <c r="AG3358" s="29"/>
      <c r="AH3358" s="29"/>
      <c r="AI3358" s="29"/>
    </row>
    <row r="3359" spans="31:35">
      <c r="AE3359" s="29"/>
      <c r="AF3359" s="29"/>
      <c r="AG3359" s="29"/>
      <c r="AH3359" s="29"/>
      <c r="AI3359" s="29"/>
    </row>
    <row r="3360" spans="31:35">
      <c r="AE3360" s="29"/>
      <c r="AF3360" s="29"/>
      <c r="AG3360" s="29"/>
      <c r="AH3360" s="29"/>
      <c r="AI3360" s="29"/>
    </row>
    <row r="3361" spans="31:35">
      <c r="AE3361" s="29"/>
      <c r="AF3361" s="29"/>
      <c r="AG3361" s="29"/>
      <c r="AH3361" s="29"/>
      <c r="AI3361" s="29"/>
    </row>
    <row r="3362" spans="31:35">
      <c r="AE3362" s="29"/>
      <c r="AF3362" s="29"/>
      <c r="AG3362" s="29"/>
      <c r="AH3362" s="29"/>
      <c r="AI3362" s="29"/>
    </row>
    <row r="3363" spans="31:35">
      <c r="AE3363" s="29"/>
      <c r="AF3363" s="29"/>
      <c r="AG3363" s="29"/>
      <c r="AH3363" s="29"/>
      <c r="AI3363" s="29"/>
    </row>
    <row r="3364" spans="31:35">
      <c r="AE3364" s="29"/>
      <c r="AF3364" s="29"/>
      <c r="AG3364" s="29"/>
      <c r="AH3364" s="29"/>
      <c r="AI3364" s="29"/>
    </row>
    <row r="3365" spans="31:35">
      <c r="AE3365" s="29"/>
      <c r="AF3365" s="29"/>
      <c r="AG3365" s="29"/>
      <c r="AH3365" s="29"/>
      <c r="AI3365" s="29"/>
    </row>
    <row r="3366" spans="31:35">
      <c r="AE3366" s="29"/>
      <c r="AF3366" s="29"/>
      <c r="AG3366" s="29"/>
      <c r="AH3366" s="29"/>
      <c r="AI3366" s="29"/>
    </row>
    <row r="3367" spans="31:35">
      <c r="AE3367" s="29"/>
      <c r="AF3367" s="29"/>
      <c r="AG3367" s="29"/>
      <c r="AH3367" s="29"/>
      <c r="AI3367" s="29"/>
    </row>
    <row r="3368" spans="31:35">
      <c r="AE3368" s="29"/>
      <c r="AF3368" s="29"/>
      <c r="AG3368" s="29"/>
      <c r="AH3368" s="29"/>
      <c r="AI3368" s="29"/>
    </row>
    <row r="3369" spans="31:35">
      <c r="AE3369" s="29"/>
      <c r="AF3369" s="29"/>
      <c r="AG3369" s="29"/>
      <c r="AH3369" s="29"/>
      <c r="AI3369" s="29"/>
    </row>
    <row r="3370" spans="31:35">
      <c r="AE3370" s="29"/>
      <c r="AF3370" s="29"/>
      <c r="AG3370" s="29"/>
      <c r="AH3370" s="29"/>
      <c r="AI3370" s="29"/>
    </row>
    <row r="3371" spans="31:35">
      <c r="AE3371" s="29"/>
      <c r="AF3371" s="29"/>
      <c r="AG3371" s="29"/>
      <c r="AH3371" s="29"/>
      <c r="AI3371" s="29"/>
    </row>
    <row r="3372" spans="31:35">
      <c r="AE3372" s="29"/>
      <c r="AF3372" s="29"/>
      <c r="AG3372" s="29"/>
      <c r="AH3372" s="29"/>
      <c r="AI3372" s="29"/>
    </row>
    <row r="3373" spans="31:35">
      <c r="AE3373" s="29"/>
      <c r="AF3373" s="29"/>
      <c r="AG3373" s="29"/>
      <c r="AH3373" s="29"/>
      <c r="AI3373" s="29"/>
    </row>
    <row r="3374" spans="31:35">
      <c r="AE3374" s="29"/>
      <c r="AF3374" s="29"/>
      <c r="AG3374" s="29"/>
      <c r="AH3374" s="29"/>
      <c r="AI3374" s="29"/>
    </row>
    <row r="3375" spans="31:35">
      <c r="AE3375" s="29"/>
      <c r="AF3375" s="29"/>
      <c r="AG3375" s="29"/>
      <c r="AH3375" s="29"/>
      <c r="AI3375" s="29"/>
    </row>
    <row r="3376" spans="31:35">
      <c r="AE3376" s="29"/>
      <c r="AF3376" s="29"/>
      <c r="AG3376" s="29"/>
      <c r="AH3376" s="29"/>
      <c r="AI3376" s="29"/>
    </row>
    <row r="3377" spans="31:35">
      <c r="AE3377" s="29"/>
      <c r="AF3377" s="29"/>
      <c r="AG3377" s="29"/>
      <c r="AH3377" s="29"/>
      <c r="AI3377" s="29"/>
    </row>
    <row r="3378" spans="31:35">
      <c r="AE3378" s="29"/>
      <c r="AF3378" s="29"/>
      <c r="AG3378" s="29"/>
      <c r="AH3378" s="29"/>
      <c r="AI3378" s="29"/>
    </row>
    <row r="3379" spans="31:35">
      <c r="AE3379" s="29"/>
      <c r="AF3379" s="29"/>
      <c r="AG3379" s="29"/>
      <c r="AH3379" s="29"/>
      <c r="AI3379" s="29"/>
    </row>
    <row r="3380" spans="31:35">
      <c r="AE3380" s="29"/>
      <c r="AF3380" s="29"/>
      <c r="AG3380" s="29"/>
      <c r="AH3380" s="29"/>
      <c r="AI3380" s="29"/>
    </row>
    <row r="3381" spans="31:35">
      <c r="AE3381" s="29"/>
      <c r="AF3381" s="29"/>
      <c r="AG3381" s="29"/>
      <c r="AH3381" s="29"/>
      <c r="AI3381" s="29"/>
    </row>
    <row r="3382" spans="31:35">
      <c r="AE3382" s="29"/>
      <c r="AF3382" s="29"/>
      <c r="AG3382" s="29"/>
      <c r="AH3382" s="29"/>
      <c r="AI3382" s="29"/>
    </row>
    <row r="3383" spans="31:35">
      <c r="AE3383" s="29"/>
      <c r="AF3383" s="29"/>
      <c r="AG3383" s="29"/>
      <c r="AH3383" s="29"/>
      <c r="AI3383" s="29"/>
    </row>
    <row r="3384" spans="31:35">
      <c r="AE3384" s="29"/>
      <c r="AF3384" s="29"/>
      <c r="AG3384" s="29"/>
      <c r="AH3384" s="29"/>
      <c r="AI3384" s="29"/>
    </row>
    <row r="3385" spans="31:35">
      <c r="AE3385" s="29"/>
      <c r="AF3385" s="29"/>
      <c r="AG3385" s="29"/>
      <c r="AH3385" s="29"/>
      <c r="AI3385" s="29"/>
    </row>
    <row r="3386" spans="31:35">
      <c r="AE3386" s="29"/>
      <c r="AF3386" s="29"/>
      <c r="AG3386" s="29"/>
      <c r="AH3386" s="29"/>
      <c r="AI3386" s="29"/>
    </row>
    <row r="3387" spans="31:35">
      <c r="AE3387" s="29"/>
      <c r="AF3387" s="29"/>
      <c r="AG3387" s="29"/>
      <c r="AH3387" s="29"/>
      <c r="AI3387" s="29"/>
    </row>
    <row r="3388" spans="31:35">
      <c r="AE3388" s="29"/>
      <c r="AF3388" s="29"/>
      <c r="AG3388" s="29"/>
      <c r="AH3388" s="29"/>
      <c r="AI3388" s="29"/>
    </row>
    <row r="3389" spans="31:35">
      <c r="AE3389" s="29"/>
      <c r="AF3389" s="29"/>
      <c r="AG3389" s="29"/>
      <c r="AH3389" s="29"/>
      <c r="AI3389" s="29"/>
    </row>
    <row r="3390" spans="31:35">
      <c r="AE3390" s="29"/>
      <c r="AF3390" s="29"/>
      <c r="AG3390" s="29"/>
      <c r="AH3390" s="29"/>
      <c r="AI3390" s="29"/>
    </row>
    <row r="3391" spans="31:35">
      <c r="AE3391" s="29"/>
      <c r="AF3391" s="29"/>
      <c r="AG3391" s="29"/>
      <c r="AH3391" s="29"/>
      <c r="AI3391" s="29"/>
    </row>
    <row r="3392" spans="31:35">
      <c r="AE3392" s="29"/>
      <c r="AF3392" s="29"/>
      <c r="AG3392" s="29"/>
      <c r="AH3392" s="29"/>
      <c r="AI3392" s="29"/>
    </row>
    <row r="3393" spans="31:35">
      <c r="AE3393" s="29"/>
      <c r="AF3393" s="29"/>
      <c r="AG3393" s="29"/>
      <c r="AH3393" s="29"/>
      <c r="AI3393" s="29"/>
    </row>
    <row r="3394" spans="31:35">
      <c r="AE3394" s="29"/>
      <c r="AF3394" s="29"/>
      <c r="AG3394" s="29"/>
      <c r="AH3394" s="29"/>
      <c r="AI3394" s="29"/>
    </row>
    <row r="3395" spans="31:35">
      <c r="AE3395" s="29"/>
      <c r="AF3395" s="29"/>
      <c r="AG3395" s="29"/>
      <c r="AH3395" s="29"/>
      <c r="AI3395" s="29"/>
    </row>
    <row r="3396" spans="31:35">
      <c r="AE3396" s="29"/>
      <c r="AF3396" s="29"/>
      <c r="AG3396" s="29"/>
      <c r="AH3396" s="29"/>
      <c r="AI3396" s="29"/>
    </row>
    <row r="3397" spans="31:35">
      <c r="AE3397" s="29"/>
      <c r="AF3397" s="29"/>
      <c r="AG3397" s="29"/>
      <c r="AH3397" s="29"/>
      <c r="AI3397" s="29"/>
    </row>
    <row r="3398" spans="31:35">
      <c r="AE3398" s="29"/>
      <c r="AF3398" s="29"/>
      <c r="AG3398" s="29"/>
      <c r="AH3398" s="29"/>
      <c r="AI3398" s="29"/>
    </row>
    <row r="3399" spans="31:35">
      <c r="AE3399" s="29"/>
      <c r="AF3399" s="29"/>
      <c r="AG3399" s="29"/>
      <c r="AH3399" s="29"/>
      <c r="AI3399" s="29"/>
    </row>
    <row r="3400" spans="31:35">
      <c r="AE3400" s="29"/>
      <c r="AF3400" s="29"/>
      <c r="AG3400" s="29"/>
      <c r="AH3400" s="29"/>
      <c r="AI3400" s="29"/>
    </row>
    <row r="3401" spans="31:35">
      <c r="AE3401" s="29"/>
      <c r="AF3401" s="29"/>
      <c r="AG3401" s="29"/>
      <c r="AH3401" s="29"/>
      <c r="AI3401" s="29"/>
    </row>
    <row r="3402" spans="31:35">
      <c r="AE3402" s="29"/>
      <c r="AF3402" s="29"/>
      <c r="AG3402" s="29"/>
      <c r="AH3402" s="29"/>
      <c r="AI3402" s="29"/>
    </row>
    <row r="3403" spans="31:35">
      <c r="AE3403" s="29"/>
      <c r="AF3403" s="29"/>
      <c r="AG3403" s="29"/>
      <c r="AH3403" s="29"/>
      <c r="AI3403" s="29"/>
    </row>
    <row r="3404" spans="31:35">
      <c r="AE3404" s="29"/>
      <c r="AF3404" s="29"/>
      <c r="AG3404" s="29"/>
      <c r="AH3404" s="29"/>
      <c r="AI3404" s="29"/>
    </row>
    <row r="3405" spans="31:35">
      <c r="AE3405" s="29"/>
      <c r="AF3405" s="29"/>
      <c r="AG3405" s="29"/>
      <c r="AH3405" s="29"/>
      <c r="AI3405" s="29"/>
    </row>
    <row r="3406" spans="31:35">
      <c r="AE3406" s="29"/>
      <c r="AF3406" s="29"/>
      <c r="AG3406" s="29"/>
      <c r="AH3406" s="29"/>
      <c r="AI3406" s="29"/>
    </row>
    <row r="3407" spans="31:35">
      <c r="AE3407" s="29"/>
      <c r="AF3407" s="29"/>
      <c r="AG3407" s="29"/>
      <c r="AH3407" s="29"/>
      <c r="AI3407" s="29"/>
    </row>
    <row r="3408" spans="31:35">
      <c r="AE3408" s="29"/>
      <c r="AF3408" s="29"/>
      <c r="AG3408" s="29"/>
      <c r="AH3408" s="29"/>
      <c r="AI3408" s="29"/>
    </row>
    <row r="3409" spans="31:35">
      <c r="AE3409" s="29"/>
      <c r="AF3409" s="29"/>
      <c r="AG3409" s="29"/>
      <c r="AH3409" s="29"/>
      <c r="AI3409" s="29"/>
    </row>
    <row r="3410" spans="31:35">
      <c r="AE3410" s="29"/>
      <c r="AF3410" s="29"/>
      <c r="AG3410" s="29"/>
      <c r="AH3410" s="29"/>
      <c r="AI3410" s="29"/>
    </row>
    <row r="3411" spans="31:35">
      <c r="AE3411" s="29"/>
      <c r="AF3411" s="29"/>
      <c r="AG3411" s="29"/>
      <c r="AH3411" s="29"/>
      <c r="AI3411" s="29"/>
    </row>
    <row r="3412" spans="31:35">
      <c r="AE3412" s="29"/>
      <c r="AF3412" s="29"/>
      <c r="AG3412" s="29"/>
      <c r="AH3412" s="29"/>
      <c r="AI3412" s="29"/>
    </row>
    <row r="3413" spans="31:35">
      <c r="AE3413" s="29"/>
      <c r="AF3413" s="29"/>
      <c r="AG3413" s="29"/>
      <c r="AH3413" s="29"/>
      <c r="AI3413" s="29"/>
    </row>
    <row r="3414" spans="31:35">
      <c r="AE3414" s="29"/>
      <c r="AF3414" s="29"/>
      <c r="AG3414" s="29"/>
      <c r="AH3414" s="29"/>
      <c r="AI3414" s="29"/>
    </row>
    <row r="3415" spans="31:35">
      <c r="AE3415" s="29"/>
      <c r="AF3415" s="29"/>
      <c r="AG3415" s="29"/>
      <c r="AH3415" s="29"/>
      <c r="AI3415" s="29"/>
    </row>
    <row r="3416" spans="31:35">
      <c r="AE3416" s="29"/>
      <c r="AF3416" s="29"/>
      <c r="AG3416" s="29"/>
      <c r="AH3416" s="29"/>
      <c r="AI3416" s="29"/>
    </row>
    <row r="3417" spans="31:35">
      <c r="AE3417" s="29"/>
      <c r="AF3417" s="29"/>
      <c r="AG3417" s="29"/>
      <c r="AH3417" s="29"/>
      <c r="AI3417" s="29"/>
    </row>
    <row r="3418" spans="31:35">
      <c r="AE3418" s="29"/>
      <c r="AF3418" s="29"/>
      <c r="AG3418" s="29"/>
      <c r="AH3418" s="29"/>
      <c r="AI3418" s="29"/>
    </row>
    <row r="3419" spans="31:35">
      <c r="AE3419" s="29"/>
      <c r="AF3419" s="29"/>
      <c r="AG3419" s="29"/>
      <c r="AH3419" s="29"/>
      <c r="AI3419" s="29"/>
    </row>
    <row r="3420" spans="31:35">
      <c r="AE3420" s="29"/>
      <c r="AF3420" s="29"/>
      <c r="AG3420" s="29"/>
      <c r="AH3420" s="29"/>
      <c r="AI3420" s="29"/>
    </row>
    <row r="3421" spans="31:35">
      <c r="AE3421" s="29"/>
      <c r="AF3421" s="29"/>
      <c r="AG3421" s="29"/>
      <c r="AH3421" s="29"/>
      <c r="AI3421" s="29"/>
    </row>
    <row r="3422" spans="31:35">
      <c r="AE3422" s="29"/>
      <c r="AF3422" s="29"/>
      <c r="AG3422" s="29"/>
      <c r="AH3422" s="29"/>
      <c r="AI3422" s="29"/>
    </row>
    <row r="3423" spans="31:35">
      <c r="AE3423" s="29"/>
      <c r="AF3423" s="29"/>
      <c r="AG3423" s="29"/>
      <c r="AH3423" s="29"/>
      <c r="AI3423" s="29"/>
    </row>
    <row r="3424" spans="31:35">
      <c r="AE3424" s="29"/>
      <c r="AF3424" s="29"/>
      <c r="AG3424" s="29"/>
      <c r="AH3424" s="29"/>
      <c r="AI3424" s="29"/>
    </row>
    <row r="3425" spans="31:35">
      <c r="AE3425" s="29"/>
      <c r="AF3425" s="29"/>
      <c r="AG3425" s="29"/>
      <c r="AH3425" s="29"/>
      <c r="AI3425" s="29"/>
    </row>
    <row r="3426" spans="31:35">
      <c r="AE3426" s="29"/>
      <c r="AF3426" s="29"/>
      <c r="AG3426" s="29"/>
      <c r="AH3426" s="29"/>
      <c r="AI3426" s="29"/>
    </row>
    <row r="3427" spans="31:35">
      <c r="AE3427" s="29"/>
      <c r="AF3427" s="29"/>
      <c r="AG3427" s="29"/>
      <c r="AH3427" s="29"/>
      <c r="AI3427" s="29"/>
    </row>
    <row r="3428" spans="31:35">
      <c r="AE3428" s="29"/>
      <c r="AF3428" s="29"/>
      <c r="AG3428" s="29"/>
      <c r="AH3428" s="29"/>
      <c r="AI3428" s="29"/>
    </row>
    <row r="3429" spans="31:35">
      <c r="AE3429" s="29"/>
      <c r="AF3429" s="29"/>
      <c r="AG3429" s="29"/>
      <c r="AH3429" s="29"/>
      <c r="AI3429" s="29"/>
    </row>
    <row r="3430" spans="31:35">
      <c r="AE3430" s="29"/>
      <c r="AF3430" s="29"/>
      <c r="AG3430" s="29"/>
      <c r="AH3430" s="29"/>
      <c r="AI3430" s="29"/>
    </row>
    <row r="3431" spans="31:35">
      <c r="AE3431" s="29"/>
      <c r="AF3431" s="29"/>
      <c r="AG3431" s="29"/>
      <c r="AH3431" s="29"/>
      <c r="AI3431" s="29"/>
    </row>
    <row r="3432" spans="31:35">
      <c r="AE3432" s="29"/>
      <c r="AF3432" s="29"/>
      <c r="AG3432" s="29"/>
      <c r="AH3432" s="29"/>
      <c r="AI3432" s="29"/>
    </row>
    <row r="3433" spans="31:35">
      <c r="AE3433" s="29"/>
      <c r="AF3433" s="29"/>
      <c r="AG3433" s="29"/>
      <c r="AH3433" s="29"/>
      <c r="AI3433" s="29"/>
    </row>
    <row r="3434" spans="31:35">
      <c r="AE3434" s="29"/>
      <c r="AF3434" s="29"/>
      <c r="AG3434" s="29"/>
      <c r="AH3434" s="29"/>
      <c r="AI3434" s="29"/>
    </row>
    <row r="3435" spans="31:35">
      <c r="AE3435" s="29"/>
      <c r="AF3435" s="29"/>
      <c r="AG3435" s="29"/>
      <c r="AH3435" s="29"/>
      <c r="AI3435" s="29"/>
    </row>
    <row r="3436" spans="31:35">
      <c r="AE3436" s="29"/>
      <c r="AF3436" s="29"/>
      <c r="AG3436" s="29"/>
      <c r="AH3436" s="29"/>
      <c r="AI3436" s="29"/>
    </row>
    <row r="3437" spans="31:35">
      <c r="AE3437" s="29"/>
      <c r="AF3437" s="29"/>
      <c r="AG3437" s="29"/>
      <c r="AH3437" s="29"/>
      <c r="AI3437" s="29"/>
    </row>
    <row r="3438" spans="31:35">
      <c r="AE3438" s="29"/>
      <c r="AF3438" s="29"/>
      <c r="AG3438" s="29"/>
      <c r="AH3438" s="29"/>
      <c r="AI3438" s="29"/>
    </row>
    <row r="3439" spans="31:35">
      <c r="AE3439" s="29"/>
      <c r="AF3439" s="29"/>
      <c r="AG3439" s="29"/>
      <c r="AH3439" s="29"/>
      <c r="AI3439" s="29"/>
    </row>
    <row r="3440" spans="31:35">
      <c r="AE3440" s="29"/>
      <c r="AF3440" s="29"/>
      <c r="AG3440" s="29"/>
      <c r="AH3440" s="29"/>
      <c r="AI3440" s="29"/>
    </row>
    <row r="3441" spans="31:35">
      <c r="AE3441" s="29"/>
      <c r="AF3441" s="29"/>
      <c r="AG3441" s="29"/>
      <c r="AH3441" s="29"/>
      <c r="AI3441" s="29"/>
    </row>
    <row r="3442" spans="31:35">
      <c r="AE3442" s="29"/>
      <c r="AF3442" s="29"/>
      <c r="AG3442" s="29"/>
      <c r="AH3442" s="29"/>
      <c r="AI3442" s="29"/>
    </row>
    <row r="3443" spans="31:35">
      <c r="AE3443" s="29"/>
      <c r="AF3443" s="29"/>
      <c r="AG3443" s="29"/>
      <c r="AH3443" s="29"/>
      <c r="AI3443" s="29"/>
    </row>
    <row r="3444" spans="31:35">
      <c r="AE3444" s="29"/>
      <c r="AF3444" s="29"/>
      <c r="AG3444" s="29"/>
      <c r="AH3444" s="29"/>
      <c r="AI3444" s="29"/>
    </row>
    <row r="3445" spans="31:35">
      <c r="AE3445" s="29"/>
      <c r="AF3445" s="29"/>
      <c r="AG3445" s="29"/>
      <c r="AH3445" s="29"/>
      <c r="AI3445" s="29"/>
    </row>
    <row r="3446" spans="31:35">
      <c r="AE3446" s="29"/>
      <c r="AF3446" s="29"/>
      <c r="AG3446" s="29"/>
      <c r="AH3446" s="29"/>
      <c r="AI3446" s="29"/>
    </row>
    <row r="3447" spans="31:35">
      <c r="AE3447" s="29"/>
      <c r="AF3447" s="29"/>
      <c r="AG3447" s="29"/>
      <c r="AH3447" s="29"/>
      <c r="AI3447" s="29"/>
    </row>
    <row r="3448" spans="31:35">
      <c r="AE3448" s="29"/>
      <c r="AF3448" s="29"/>
      <c r="AG3448" s="29"/>
      <c r="AH3448" s="29"/>
      <c r="AI3448" s="29"/>
    </row>
    <row r="3449" spans="31:35">
      <c r="AE3449" s="29"/>
      <c r="AF3449" s="29"/>
      <c r="AG3449" s="29"/>
      <c r="AH3449" s="29"/>
      <c r="AI3449" s="29"/>
    </row>
    <row r="3450" spans="31:35">
      <c r="AE3450" s="29"/>
      <c r="AF3450" s="29"/>
      <c r="AG3450" s="29"/>
      <c r="AH3450" s="29"/>
      <c r="AI3450" s="29"/>
    </row>
    <row r="3451" spans="31:35">
      <c r="AE3451" s="29"/>
      <c r="AF3451" s="29"/>
      <c r="AG3451" s="29"/>
      <c r="AH3451" s="29"/>
      <c r="AI3451" s="29"/>
    </row>
    <row r="3452" spans="31:35">
      <c r="AE3452" s="29"/>
      <c r="AF3452" s="29"/>
      <c r="AG3452" s="29"/>
      <c r="AH3452" s="29"/>
      <c r="AI3452" s="29"/>
    </row>
    <row r="3453" spans="31:35">
      <c r="AE3453" s="29"/>
      <c r="AF3453" s="29"/>
      <c r="AG3453" s="29"/>
      <c r="AH3453" s="29"/>
      <c r="AI3453" s="29"/>
    </row>
    <row r="3454" spans="31:35">
      <c r="AE3454" s="29"/>
      <c r="AF3454" s="29"/>
      <c r="AG3454" s="29"/>
      <c r="AH3454" s="29"/>
      <c r="AI3454" s="29"/>
    </row>
    <row r="3455" spans="31:35">
      <c r="AE3455" s="29"/>
      <c r="AF3455" s="29"/>
      <c r="AG3455" s="29"/>
      <c r="AH3455" s="29"/>
      <c r="AI3455" s="29"/>
    </row>
    <row r="3456" spans="31:35">
      <c r="AE3456" s="29"/>
      <c r="AF3456" s="29"/>
      <c r="AG3456" s="29"/>
      <c r="AH3456" s="29"/>
      <c r="AI3456" s="29"/>
    </row>
    <row r="3457" spans="31:35">
      <c r="AE3457" s="29"/>
      <c r="AF3457" s="29"/>
      <c r="AG3457" s="29"/>
      <c r="AH3457" s="29"/>
      <c r="AI3457" s="29"/>
    </row>
    <row r="3458" spans="31:35">
      <c r="AE3458" s="29"/>
      <c r="AF3458" s="29"/>
      <c r="AG3458" s="29"/>
      <c r="AH3458" s="29"/>
      <c r="AI3458" s="29"/>
    </row>
    <row r="3459" spans="31:35">
      <c r="AE3459" s="29"/>
      <c r="AF3459" s="29"/>
      <c r="AG3459" s="29"/>
      <c r="AH3459" s="29"/>
      <c r="AI3459" s="29"/>
    </row>
    <row r="3460" spans="31:35">
      <c r="AE3460" s="29"/>
      <c r="AF3460" s="29"/>
      <c r="AG3460" s="29"/>
      <c r="AH3460" s="29"/>
      <c r="AI3460" s="29"/>
    </row>
    <row r="3461" spans="31:35">
      <c r="AE3461" s="29"/>
      <c r="AF3461" s="29"/>
      <c r="AG3461" s="29"/>
      <c r="AH3461" s="29"/>
      <c r="AI3461" s="29"/>
    </row>
    <row r="3462" spans="31:35">
      <c r="AE3462" s="29"/>
      <c r="AF3462" s="29"/>
      <c r="AG3462" s="29"/>
      <c r="AH3462" s="29"/>
      <c r="AI3462" s="29"/>
    </row>
    <row r="3463" spans="31:35">
      <c r="AE3463" s="29"/>
      <c r="AF3463" s="29"/>
      <c r="AG3463" s="29"/>
      <c r="AH3463" s="29"/>
      <c r="AI3463" s="29"/>
    </row>
    <row r="3464" spans="31:35">
      <c r="AE3464" s="29"/>
      <c r="AF3464" s="29"/>
      <c r="AG3464" s="29"/>
      <c r="AH3464" s="29"/>
      <c r="AI3464" s="29"/>
    </row>
    <row r="3465" spans="31:35">
      <c r="AE3465" s="29"/>
      <c r="AF3465" s="29"/>
      <c r="AG3465" s="29"/>
      <c r="AH3465" s="29"/>
      <c r="AI3465" s="29"/>
    </row>
    <row r="3466" spans="31:35">
      <c r="AE3466" s="29"/>
      <c r="AF3466" s="29"/>
      <c r="AG3466" s="29"/>
      <c r="AH3466" s="29"/>
      <c r="AI3466" s="29"/>
    </row>
    <row r="3467" spans="31:35">
      <c r="AE3467" s="29"/>
      <c r="AF3467" s="29"/>
      <c r="AG3467" s="29"/>
      <c r="AH3467" s="29"/>
      <c r="AI3467" s="29"/>
    </row>
    <row r="3468" spans="31:35">
      <c r="AE3468" s="29"/>
      <c r="AF3468" s="29"/>
      <c r="AG3468" s="29"/>
      <c r="AH3468" s="29"/>
      <c r="AI3468" s="29"/>
    </row>
    <row r="3469" spans="31:35">
      <c r="AE3469" s="29"/>
      <c r="AF3469" s="29"/>
      <c r="AG3469" s="29"/>
      <c r="AH3469" s="29"/>
      <c r="AI3469" s="29"/>
    </row>
    <row r="3470" spans="31:35">
      <c r="AE3470" s="29"/>
      <c r="AF3470" s="29"/>
      <c r="AG3470" s="29"/>
      <c r="AH3470" s="29"/>
      <c r="AI3470" s="29"/>
    </row>
    <row r="3471" spans="31:35">
      <c r="AE3471" s="29"/>
      <c r="AF3471" s="29"/>
      <c r="AG3471" s="29"/>
      <c r="AH3471" s="29"/>
      <c r="AI3471" s="29"/>
    </row>
    <row r="3472" spans="31:35">
      <c r="AE3472" s="29"/>
      <c r="AF3472" s="29"/>
      <c r="AG3472" s="29"/>
      <c r="AH3472" s="29"/>
      <c r="AI3472" s="29"/>
    </row>
    <row r="3473" spans="31:35">
      <c r="AE3473" s="29"/>
      <c r="AF3473" s="29"/>
      <c r="AG3473" s="29"/>
      <c r="AH3473" s="29"/>
      <c r="AI3473" s="29"/>
    </row>
    <row r="3474" spans="31:35">
      <c r="AE3474" s="29"/>
      <c r="AF3474" s="29"/>
      <c r="AG3474" s="29"/>
      <c r="AH3474" s="29"/>
      <c r="AI3474" s="29"/>
    </row>
    <row r="3475" spans="31:35">
      <c r="AE3475" s="29"/>
      <c r="AF3475" s="29"/>
      <c r="AG3475" s="29"/>
      <c r="AH3475" s="29"/>
      <c r="AI3475" s="29"/>
    </row>
    <row r="3476" spans="31:35">
      <c r="AE3476" s="29"/>
      <c r="AF3476" s="29"/>
      <c r="AG3476" s="29"/>
      <c r="AH3476" s="29"/>
      <c r="AI3476" s="29"/>
    </row>
    <row r="3477" spans="31:35">
      <c r="AE3477" s="29"/>
      <c r="AF3477" s="29"/>
      <c r="AG3477" s="29"/>
      <c r="AH3477" s="29"/>
      <c r="AI3477" s="29"/>
    </row>
    <row r="3478" spans="31:35">
      <c r="AE3478" s="29"/>
      <c r="AF3478" s="29"/>
      <c r="AG3478" s="29"/>
      <c r="AH3478" s="29"/>
      <c r="AI3478" s="29"/>
    </row>
    <row r="3479" spans="31:35">
      <c r="AE3479" s="29"/>
      <c r="AF3479" s="29"/>
      <c r="AG3479" s="29"/>
      <c r="AH3479" s="29"/>
      <c r="AI3479" s="29"/>
    </row>
    <row r="3480" spans="31:35">
      <c r="AE3480" s="29"/>
      <c r="AF3480" s="29"/>
      <c r="AG3480" s="29"/>
      <c r="AH3480" s="29"/>
      <c r="AI3480" s="29"/>
    </row>
    <row r="3481" spans="31:35">
      <c r="AE3481" s="29"/>
      <c r="AF3481" s="29"/>
      <c r="AG3481" s="29"/>
      <c r="AH3481" s="29"/>
      <c r="AI3481" s="29"/>
    </row>
    <row r="3482" spans="31:35">
      <c r="AE3482" s="29"/>
      <c r="AF3482" s="29"/>
      <c r="AG3482" s="29"/>
      <c r="AH3482" s="29"/>
      <c r="AI3482" s="29"/>
    </row>
    <row r="3483" spans="31:35">
      <c r="AE3483" s="29"/>
      <c r="AF3483" s="29"/>
      <c r="AG3483" s="29"/>
      <c r="AH3483" s="29"/>
      <c r="AI3483" s="29"/>
    </row>
    <row r="3484" spans="31:35">
      <c r="AE3484" s="29"/>
      <c r="AF3484" s="29"/>
      <c r="AG3484" s="29"/>
      <c r="AH3484" s="29"/>
      <c r="AI3484" s="29"/>
    </row>
    <row r="3485" spans="31:35">
      <c r="AE3485" s="29"/>
      <c r="AF3485" s="29"/>
      <c r="AG3485" s="29"/>
      <c r="AH3485" s="29"/>
      <c r="AI3485" s="29"/>
    </row>
    <row r="3486" spans="31:35">
      <c r="AE3486" s="29"/>
      <c r="AF3486" s="29"/>
      <c r="AG3486" s="29"/>
      <c r="AH3486" s="29"/>
      <c r="AI3486" s="29"/>
    </row>
    <row r="3487" spans="31:35">
      <c r="AE3487" s="29"/>
      <c r="AF3487" s="29"/>
      <c r="AG3487" s="29"/>
      <c r="AH3487" s="29"/>
      <c r="AI3487" s="29"/>
    </row>
    <row r="3488" spans="31:35">
      <c r="AE3488" s="29"/>
      <c r="AF3488" s="29"/>
      <c r="AG3488" s="29"/>
      <c r="AH3488" s="29"/>
      <c r="AI3488" s="29"/>
    </row>
    <row r="3489" spans="31:35">
      <c r="AE3489" s="29"/>
      <c r="AF3489" s="29"/>
      <c r="AG3489" s="29"/>
      <c r="AH3489" s="29"/>
      <c r="AI3489" s="29"/>
    </row>
    <row r="3490" spans="31:35">
      <c r="AE3490" s="29"/>
      <c r="AF3490" s="29"/>
      <c r="AG3490" s="29"/>
      <c r="AH3490" s="29"/>
      <c r="AI3490" s="29"/>
    </row>
    <row r="3491" spans="31:35">
      <c r="AE3491" s="29"/>
      <c r="AF3491" s="29"/>
      <c r="AG3491" s="29"/>
      <c r="AH3491" s="29"/>
      <c r="AI3491" s="29"/>
    </row>
    <row r="3492" spans="31:35">
      <c r="AE3492" s="29"/>
      <c r="AF3492" s="29"/>
      <c r="AG3492" s="29"/>
      <c r="AH3492" s="29"/>
      <c r="AI3492" s="29"/>
    </row>
    <row r="3493" spans="31:35">
      <c r="AE3493" s="29"/>
      <c r="AF3493" s="29"/>
      <c r="AG3493" s="29"/>
      <c r="AH3493" s="29"/>
      <c r="AI3493" s="29"/>
    </row>
    <row r="3494" spans="31:35">
      <c r="AE3494" s="29"/>
      <c r="AF3494" s="29"/>
      <c r="AG3494" s="29"/>
      <c r="AH3494" s="29"/>
      <c r="AI3494" s="29"/>
    </row>
    <row r="3495" spans="31:35">
      <c r="AE3495" s="29"/>
      <c r="AF3495" s="29"/>
      <c r="AG3495" s="29"/>
      <c r="AH3495" s="29"/>
      <c r="AI3495" s="29"/>
    </row>
    <row r="3496" spans="31:35">
      <c r="AE3496" s="29"/>
      <c r="AF3496" s="29"/>
      <c r="AG3496" s="29"/>
      <c r="AH3496" s="29"/>
      <c r="AI3496" s="29"/>
    </row>
    <row r="3497" spans="31:35">
      <c r="AE3497" s="29"/>
      <c r="AF3497" s="29"/>
      <c r="AG3497" s="29"/>
      <c r="AH3497" s="29"/>
      <c r="AI3497" s="29"/>
    </row>
    <row r="3498" spans="31:35">
      <c r="AE3498" s="29"/>
      <c r="AF3498" s="29"/>
      <c r="AG3498" s="29"/>
      <c r="AH3498" s="29"/>
      <c r="AI3498" s="29"/>
    </row>
    <row r="3499" spans="31:35">
      <c r="AE3499" s="29"/>
      <c r="AF3499" s="29"/>
      <c r="AG3499" s="29"/>
      <c r="AH3499" s="29"/>
      <c r="AI3499" s="29"/>
    </row>
    <row r="3500" spans="31:35">
      <c r="AE3500" s="29"/>
      <c r="AF3500" s="29"/>
      <c r="AG3500" s="29"/>
      <c r="AH3500" s="29"/>
      <c r="AI3500" s="29"/>
    </row>
    <row r="3501" spans="31:35">
      <c r="AE3501" s="29"/>
      <c r="AF3501" s="29"/>
      <c r="AG3501" s="29"/>
      <c r="AH3501" s="29"/>
      <c r="AI3501" s="29"/>
    </row>
    <row r="3502" spans="31:35">
      <c r="AE3502" s="29"/>
      <c r="AF3502" s="29"/>
      <c r="AG3502" s="29"/>
      <c r="AH3502" s="29"/>
      <c r="AI3502" s="29"/>
    </row>
    <row r="3503" spans="31:35">
      <c r="AE3503" s="29"/>
      <c r="AF3503" s="29"/>
      <c r="AG3503" s="29"/>
      <c r="AH3503" s="29"/>
      <c r="AI3503" s="29"/>
    </row>
    <row r="3504" spans="31:35">
      <c r="AE3504" s="29"/>
      <c r="AF3504" s="29"/>
      <c r="AG3504" s="29"/>
      <c r="AH3504" s="29"/>
      <c r="AI3504" s="29"/>
    </row>
    <row r="3505" spans="31:35">
      <c r="AE3505" s="29"/>
      <c r="AF3505" s="29"/>
      <c r="AG3505" s="29"/>
      <c r="AH3505" s="29"/>
      <c r="AI3505" s="29"/>
    </row>
    <row r="3506" spans="31:35">
      <c r="AE3506" s="29"/>
      <c r="AF3506" s="29"/>
      <c r="AG3506" s="29"/>
      <c r="AH3506" s="29"/>
      <c r="AI3506" s="29"/>
    </row>
    <row r="3507" spans="31:35">
      <c r="AE3507" s="29"/>
      <c r="AF3507" s="29"/>
      <c r="AG3507" s="29"/>
      <c r="AH3507" s="29"/>
      <c r="AI3507" s="29"/>
    </row>
    <row r="3508" spans="31:35">
      <c r="AE3508" s="29"/>
      <c r="AF3508" s="29"/>
      <c r="AG3508" s="29"/>
      <c r="AH3508" s="29"/>
      <c r="AI3508" s="29"/>
    </row>
    <row r="3509" spans="31:35">
      <c r="AE3509" s="29"/>
      <c r="AF3509" s="29"/>
      <c r="AG3509" s="29"/>
      <c r="AH3509" s="29"/>
      <c r="AI3509" s="29"/>
    </row>
    <row r="3510" spans="31:35">
      <c r="AE3510" s="29"/>
      <c r="AF3510" s="29"/>
      <c r="AG3510" s="29"/>
      <c r="AH3510" s="29"/>
      <c r="AI3510" s="29"/>
    </row>
    <row r="3511" spans="31:35">
      <c r="AE3511" s="29"/>
      <c r="AF3511" s="29"/>
      <c r="AG3511" s="29"/>
      <c r="AH3511" s="29"/>
      <c r="AI3511" s="29"/>
    </row>
    <row r="3512" spans="31:35">
      <c r="AE3512" s="29"/>
      <c r="AF3512" s="29"/>
      <c r="AG3512" s="29"/>
      <c r="AH3512" s="29"/>
      <c r="AI3512" s="29"/>
    </row>
    <row r="3513" spans="31:35">
      <c r="AE3513" s="29"/>
      <c r="AF3513" s="29"/>
      <c r="AG3513" s="29"/>
      <c r="AH3513" s="29"/>
      <c r="AI3513" s="29"/>
    </row>
    <row r="3514" spans="31:35">
      <c r="AE3514" s="29"/>
      <c r="AF3514" s="29"/>
      <c r="AG3514" s="29"/>
      <c r="AH3514" s="29"/>
      <c r="AI3514" s="29"/>
    </row>
    <row r="3515" spans="31:35">
      <c r="AE3515" s="29"/>
      <c r="AF3515" s="29"/>
      <c r="AG3515" s="29"/>
      <c r="AH3515" s="29"/>
      <c r="AI3515" s="29"/>
    </row>
    <row r="3516" spans="31:35">
      <c r="AE3516" s="29"/>
      <c r="AF3516" s="29"/>
      <c r="AG3516" s="29"/>
      <c r="AH3516" s="29"/>
      <c r="AI3516" s="29"/>
    </row>
    <row r="3517" spans="31:35">
      <c r="AE3517" s="29"/>
      <c r="AF3517" s="29"/>
      <c r="AG3517" s="29"/>
      <c r="AH3517" s="29"/>
      <c r="AI3517" s="29"/>
    </row>
    <row r="3518" spans="31:35">
      <c r="AE3518" s="29"/>
      <c r="AF3518" s="29"/>
      <c r="AG3518" s="29"/>
      <c r="AH3518" s="29"/>
      <c r="AI3518" s="29"/>
    </row>
    <row r="3519" spans="31:35">
      <c r="AE3519" s="29"/>
      <c r="AF3519" s="29"/>
      <c r="AG3519" s="29"/>
      <c r="AH3519" s="29"/>
      <c r="AI3519" s="29"/>
    </row>
    <row r="3520" spans="31:35">
      <c r="AE3520" s="29"/>
      <c r="AF3520" s="29"/>
      <c r="AG3520" s="29"/>
      <c r="AH3520" s="29"/>
      <c r="AI3520" s="29"/>
    </row>
    <row r="3521" spans="31:35">
      <c r="AE3521" s="29"/>
      <c r="AF3521" s="29"/>
      <c r="AG3521" s="29"/>
      <c r="AH3521" s="29"/>
      <c r="AI3521" s="29"/>
    </row>
    <row r="3522" spans="31:35">
      <c r="AE3522" s="29"/>
      <c r="AF3522" s="29"/>
      <c r="AG3522" s="29"/>
      <c r="AH3522" s="29"/>
      <c r="AI3522" s="29"/>
    </row>
    <row r="3523" spans="31:35">
      <c r="AE3523" s="29"/>
      <c r="AF3523" s="29"/>
      <c r="AG3523" s="29"/>
      <c r="AH3523" s="29"/>
      <c r="AI3523" s="29"/>
    </row>
    <row r="3524" spans="31:35">
      <c r="AE3524" s="29"/>
      <c r="AF3524" s="29"/>
      <c r="AG3524" s="29"/>
      <c r="AH3524" s="29"/>
      <c r="AI3524" s="29"/>
    </row>
    <row r="3525" spans="31:35">
      <c r="AE3525" s="29"/>
      <c r="AF3525" s="29"/>
      <c r="AG3525" s="29"/>
      <c r="AH3525" s="29"/>
      <c r="AI3525" s="29"/>
    </row>
    <row r="3526" spans="31:35">
      <c r="AE3526" s="29"/>
      <c r="AF3526" s="29"/>
      <c r="AG3526" s="29"/>
      <c r="AH3526" s="29"/>
      <c r="AI3526" s="29"/>
    </row>
    <row r="3527" spans="31:35">
      <c r="AE3527" s="29"/>
      <c r="AF3527" s="29"/>
      <c r="AG3527" s="29"/>
      <c r="AH3527" s="29"/>
      <c r="AI3527" s="29"/>
    </row>
    <row r="3528" spans="31:35">
      <c r="AE3528" s="29"/>
      <c r="AF3528" s="29"/>
      <c r="AG3528" s="29"/>
      <c r="AH3528" s="29"/>
      <c r="AI3528" s="29"/>
    </row>
    <row r="3529" spans="31:35">
      <c r="AE3529" s="29"/>
      <c r="AF3529" s="29"/>
      <c r="AG3529" s="29"/>
      <c r="AH3529" s="29"/>
      <c r="AI3529" s="29"/>
    </row>
    <row r="3530" spans="31:35">
      <c r="AE3530" s="29"/>
      <c r="AF3530" s="29"/>
      <c r="AG3530" s="29"/>
      <c r="AH3530" s="29"/>
      <c r="AI3530" s="29"/>
    </row>
    <row r="3531" spans="31:35">
      <c r="AE3531" s="29"/>
      <c r="AF3531" s="29"/>
      <c r="AG3531" s="29"/>
      <c r="AH3531" s="29"/>
      <c r="AI3531" s="29"/>
    </row>
    <row r="3532" spans="31:35">
      <c r="AE3532" s="29"/>
      <c r="AF3532" s="29"/>
      <c r="AG3532" s="29"/>
      <c r="AH3532" s="29"/>
      <c r="AI3532" s="29"/>
    </row>
    <row r="3533" spans="31:35">
      <c r="AE3533" s="29"/>
      <c r="AF3533" s="29"/>
      <c r="AG3533" s="29"/>
      <c r="AH3533" s="29"/>
      <c r="AI3533" s="29"/>
    </row>
    <row r="3534" spans="31:35">
      <c r="AE3534" s="29"/>
      <c r="AF3534" s="29"/>
      <c r="AG3534" s="29"/>
      <c r="AH3534" s="29"/>
      <c r="AI3534" s="29"/>
    </row>
    <row r="3535" spans="31:35">
      <c r="AE3535" s="29"/>
      <c r="AF3535" s="29"/>
      <c r="AG3535" s="29"/>
      <c r="AH3535" s="29"/>
      <c r="AI3535" s="29"/>
    </row>
    <row r="3536" spans="31:35">
      <c r="AE3536" s="29"/>
      <c r="AF3536" s="29"/>
      <c r="AG3536" s="29"/>
      <c r="AH3536" s="29"/>
      <c r="AI3536" s="29"/>
    </row>
    <row r="3537" spans="31:35">
      <c r="AE3537" s="29"/>
      <c r="AF3537" s="29"/>
      <c r="AG3537" s="29"/>
      <c r="AH3537" s="29"/>
      <c r="AI3537" s="29"/>
    </row>
    <row r="3538" spans="31:35">
      <c r="AE3538" s="29"/>
      <c r="AF3538" s="29"/>
      <c r="AG3538" s="29"/>
      <c r="AH3538" s="29"/>
      <c r="AI3538" s="29"/>
    </row>
    <row r="3539" spans="31:35">
      <c r="AE3539" s="29"/>
      <c r="AF3539" s="29"/>
      <c r="AG3539" s="29"/>
      <c r="AH3539" s="29"/>
      <c r="AI3539" s="29"/>
    </row>
    <row r="3540" spans="31:35">
      <c r="AE3540" s="29"/>
      <c r="AF3540" s="29"/>
      <c r="AG3540" s="29"/>
      <c r="AH3540" s="29"/>
      <c r="AI3540" s="29"/>
    </row>
    <row r="3541" spans="31:35">
      <c r="AE3541" s="29"/>
      <c r="AF3541" s="29"/>
      <c r="AG3541" s="29"/>
      <c r="AH3541" s="29"/>
      <c r="AI3541" s="29"/>
    </row>
    <row r="3542" spans="31:35">
      <c r="AE3542" s="29"/>
      <c r="AF3542" s="29"/>
      <c r="AG3542" s="29"/>
      <c r="AH3542" s="29"/>
      <c r="AI3542" s="29"/>
    </row>
    <row r="3543" spans="31:35">
      <c r="AE3543" s="29"/>
      <c r="AF3543" s="29"/>
      <c r="AG3543" s="29"/>
      <c r="AH3543" s="29"/>
      <c r="AI3543" s="29"/>
    </row>
    <row r="3544" spans="31:35">
      <c r="AE3544" s="29"/>
      <c r="AF3544" s="29"/>
      <c r="AG3544" s="29"/>
      <c r="AH3544" s="29"/>
      <c r="AI3544" s="29"/>
    </row>
    <row r="3545" spans="31:35">
      <c r="AE3545" s="29"/>
      <c r="AF3545" s="29"/>
      <c r="AG3545" s="29"/>
      <c r="AH3545" s="29"/>
      <c r="AI3545" s="29"/>
    </row>
    <row r="3546" spans="31:35">
      <c r="AE3546" s="29"/>
      <c r="AF3546" s="29"/>
      <c r="AG3546" s="29"/>
      <c r="AH3546" s="29"/>
      <c r="AI3546" s="29"/>
    </row>
    <row r="3547" spans="31:35">
      <c r="AE3547" s="29"/>
      <c r="AF3547" s="29"/>
      <c r="AG3547" s="29"/>
      <c r="AH3547" s="29"/>
      <c r="AI3547" s="29"/>
    </row>
    <row r="3548" spans="31:35">
      <c r="AE3548" s="29"/>
      <c r="AF3548" s="29"/>
      <c r="AG3548" s="29"/>
      <c r="AH3548" s="29"/>
      <c r="AI3548" s="29"/>
    </row>
    <row r="3549" spans="31:35">
      <c r="AE3549" s="29"/>
      <c r="AF3549" s="29"/>
      <c r="AG3549" s="29"/>
      <c r="AH3549" s="29"/>
      <c r="AI3549" s="29"/>
    </row>
    <row r="3550" spans="31:35">
      <c r="AE3550" s="29"/>
      <c r="AF3550" s="29"/>
      <c r="AG3550" s="29"/>
      <c r="AH3550" s="29"/>
      <c r="AI3550" s="29"/>
    </row>
    <row r="3551" spans="31:35">
      <c r="AE3551" s="29"/>
      <c r="AF3551" s="29"/>
      <c r="AG3551" s="29"/>
      <c r="AH3551" s="29"/>
      <c r="AI3551" s="29"/>
    </row>
    <row r="3552" spans="31:35">
      <c r="AE3552" s="29"/>
      <c r="AF3552" s="29"/>
      <c r="AG3552" s="29"/>
      <c r="AH3552" s="29"/>
      <c r="AI3552" s="29"/>
    </row>
    <row r="3553" spans="31:35">
      <c r="AE3553" s="29"/>
      <c r="AF3553" s="29"/>
      <c r="AG3553" s="29"/>
      <c r="AH3553" s="29"/>
      <c r="AI3553" s="29"/>
    </row>
    <row r="3554" spans="31:35">
      <c r="AE3554" s="29"/>
      <c r="AF3554" s="29"/>
      <c r="AG3554" s="29"/>
      <c r="AH3554" s="29"/>
      <c r="AI3554" s="29"/>
    </row>
    <row r="3555" spans="31:35">
      <c r="AE3555" s="29"/>
      <c r="AF3555" s="29"/>
      <c r="AG3555" s="29"/>
      <c r="AH3555" s="29"/>
      <c r="AI3555" s="29"/>
    </row>
    <row r="3556" spans="31:35">
      <c r="AE3556" s="29"/>
      <c r="AF3556" s="29"/>
      <c r="AG3556" s="29"/>
      <c r="AH3556" s="29"/>
      <c r="AI3556" s="29"/>
    </row>
    <row r="3557" spans="31:35">
      <c r="AE3557" s="29"/>
      <c r="AF3557" s="29"/>
      <c r="AG3557" s="29"/>
      <c r="AH3557" s="29"/>
      <c r="AI3557" s="29"/>
    </row>
    <row r="3558" spans="31:35">
      <c r="AE3558" s="29"/>
      <c r="AF3558" s="29"/>
      <c r="AG3558" s="29"/>
      <c r="AH3558" s="29"/>
      <c r="AI3558" s="29"/>
    </row>
    <row r="3559" spans="31:35">
      <c r="AE3559" s="29"/>
      <c r="AF3559" s="29"/>
      <c r="AG3559" s="29"/>
      <c r="AH3559" s="29"/>
      <c r="AI3559" s="29"/>
    </row>
    <row r="3560" spans="31:35">
      <c r="AE3560" s="29"/>
      <c r="AF3560" s="29"/>
      <c r="AG3560" s="29"/>
      <c r="AH3560" s="29"/>
      <c r="AI3560" s="29"/>
    </row>
    <row r="3561" spans="31:35">
      <c r="AE3561" s="29"/>
      <c r="AF3561" s="29"/>
      <c r="AG3561" s="29"/>
      <c r="AH3561" s="29"/>
      <c r="AI3561" s="29"/>
    </row>
    <row r="3562" spans="31:35">
      <c r="AE3562" s="29"/>
      <c r="AF3562" s="29"/>
      <c r="AG3562" s="29"/>
      <c r="AH3562" s="29"/>
      <c r="AI3562" s="29"/>
    </row>
    <row r="3563" spans="31:35">
      <c r="AE3563" s="29"/>
      <c r="AF3563" s="29"/>
      <c r="AG3563" s="29"/>
      <c r="AH3563" s="29"/>
      <c r="AI3563" s="29"/>
    </row>
    <row r="3564" spans="31:35">
      <c r="AE3564" s="29"/>
      <c r="AF3564" s="29"/>
      <c r="AG3564" s="29"/>
      <c r="AH3564" s="29"/>
      <c r="AI3564" s="29"/>
    </row>
    <row r="3565" spans="31:35">
      <c r="AE3565" s="29"/>
      <c r="AF3565" s="29"/>
      <c r="AG3565" s="29"/>
      <c r="AH3565" s="29"/>
      <c r="AI3565" s="29"/>
    </row>
    <row r="3566" spans="31:35">
      <c r="AE3566" s="29"/>
      <c r="AF3566" s="29"/>
      <c r="AG3566" s="29"/>
      <c r="AH3566" s="29"/>
      <c r="AI3566" s="29"/>
    </row>
    <row r="3567" spans="31:35">
      <c r="AE3567" s="29"/>
      <c r="AF3567" s="29"/>
      <c r="AG3567" s="29"/>
      <c r="AH3567" s="29"/>
      <c r="AI3567" s="29"/>
    </row>
    <row r="3568" spans="31:35">
      <c r="AE3568" s="29"/>
      <c r="AF3568" s="29"/>
      <c r="AG3568" s="29"/>
      <c r="AH3568" s="29"/>
      <c r="AI3568" s="29"/>
    </row>
    <row r="3569" spans="31:35">
      <c r="AE3569" s="29"/>
      <c r="AF3569" s="29"/>
      <c r="AG3569" s="29"/>
      <c r="AH3569" s="29"/>
      <c r="AI3569" s="29"/>
    </row>
    <row r="3570" spans="31:35">
      <c r="AE3570" s="29"/>
      <c r="AF3570" s="29"/>
      <c r="AG3570" s="29"/>
      <c r="AH3570" s="29"/>
      <c r="AI3570" s="29"/>
    </row>
    <row r="3571" spans="31:35">
      <c r="AE3571" s="29"/>
      <c r="AF3571" s="29"/>
      <c r="AG3571" s="29"/>
      <c r="AH3571" s="29"/>
      <c r="AI3571" s="29"/>
    </row>
    <row r="3572" spans="31:35">
      <c r="AE3572" s="29"/>
      <c r="AF3572" s="29"/>
      <c r="AG3572" s="29"/>
      <c r="AH3572" s="29"/>
      <c r="AI3572" s="29"/>
    </row>
    <row r="3573" spans="31:35">
      <c r="AE3573" s="29"/>
      <c r="AF3573" s="29"/>
      <c r="AG3573" s="29"/>
      <c r="AH3573" s="29"/>
      <c r="AI3573" s="29"/>
    </row>
    <row r="3574" spans="31:35">
      <c r="AE3574" s="29"/>
      <c r="AF3574" s="29"/>
      <c r="AG3574" s="29"/>
      <c r="AH3574" s="29"/>
      <c r="AI3574" s="29"/>
    </row>
    <row r="3575" spans="31:35">
      <c r="AE3575" s="29"/>
      <c r="AF3575" s="29"/>
      <c r="AG3575" s="29"/>
      <c r="AH3575" s="29"/>
      <c r="AI3575" s="29"/>
    </row>
    <row r="3576" spans="31:35">
      <c r="AE3576" s="29"/>
      <c r="AF3576" s="29"/>
      <c r="AG3576" s="29"/>
      <c r="AH3576" s="29"/>
      <c r="AI3576" s="29"/>
    </row>
    <row r="3577" spans="31:35">
      <c r="AE3577" s="29"/>
      <c r="AF3577" s="29"/>
      <c r="AG3577" s="29"/>
      <c r="AH3577" s="29"/>
      <c r="AI3577" s="29"/>
    </row>
    <row r="3578" spans="31:35">
      <c r="AE3578" s="29"/>
      <c r="AF3578" s="29"/>
      <c r="AG3578" s="29"/>
      <c r="AH3578" s="29"/>
      <c r="AI3578" s="29"/>
    </row>
    <row r="3579" spans="31:35">
      <c r="AE3579" s="29"/>
      <c r="AF3579" s="29"/>
      <c r="AG3579" s="29"/>
      <c r="AH3579" s="29"/>
      <c r="AI3579" s="29"/>
    </row>
    <row r="3580" spans="31:35">
      <c r="AE3580" s="29"/>
      <c r="AF3580" s="29"/>
      <c r="AG3580" s="29"/>
      <c r="AH3580" s="29"/>
      <c r="AI3580" s="29"/>
    </row>
    <row r="3581" spans="31:35">
      <c r="AE3581" s="29"/>
      <c r="AF3581" s="29"/>
      <c r="AG3581" s="29"/>
      <c r="AH3581" s="29"/>
      <c r="AI3581" s="29"/>
    </row>
    <row r="3582" spans="31:35">
      <c r="AE3582" s="29"/>
      <c r="AF3582" s="29"/>
      <c r="AG3582" s="29"/>
      <c r="AH3582" s="29"/>
      <c r="AI3582" s="29"/>
    </row>
    <row r="3583" spans="31:35">
      <c r="AE3583" s="29"/>
      <c r="AF3583" s="29"/>
      <c r="AG3583" s="29"/>
      <c r="AH3583" s="29"/>
      <c r="AI3583" s="29"/>
    </row>
    <row r="3584" spans="31:35">
      <c r="AE3584" s="29"/>
      <c r="AF3584" s="29"/>
      <c r="AG3584" s="29"/>
      <c r="AH3584" s="29"/>
      <c r="AI3584" s="29"/>
    </row>
    <row r="3585" spans="31:35">
      <c r="AE3585" s="29"/>
      <c r="AF3585" s="29"/>
      <c r="AG3585" s="29"/>
      <c r="AH3585" s="29"/>
      <c r="AI3585" s="29"/>
    </row>
    <row r="3586" spans="31:35">
      <c r="AE3586" s="29"/>
      <c r="AF3586" s="29"/>
      <c r="AG3586" s="29"/>
      <c r="AH3586" s="29"/>
      <c r="AI3586" s="29"/>
    </row>
    <row r="3587" spans="31:35">
      <c r="AE3587" s="29"/>
      <c r="AF3587" s="29"/>
      <c r="AG3587" s="29"/>
      <c r="AH3587" s="29"/>
      <c r="AI3587" s="29"/>
    </row>
    <row r="3588" spans="31:35">
      <c r="AE3588" s="29"/>
      <c r="AF3588" s="29"/>
      <c r="AG3588" s="29"/>
      <c r="AH3588" s="29"/>
      <c r="AI3588" s="29"/>
    </row>
    <row r="3589" spans="31:35">
      <c r="AE3589" s="29"/>
      <c r="AF3589" s="29"/>
      <c r="AG3589" s="29"/>
      <c r="AH3589" s="29"/>
      <c r="AI3589" s="29"/>
    </row>
    <row r="3590" spans="31:35">
      <c r="AE3590" s="29"/>
      <c r="AF3590" s="29"/>
      <c r="AG3590" s="29"/>
      <c r="AH3590" s="29"/>
      <c r="AI3590" s="29"/>
    </row>
    <row r="3591" spans="31:35">
      <c r="AE3591" s="29"/>
      <c r="AF3591" s="29"/>
      <c r="AG3591" s="29"/>
      <c r="AH3591" s="29"/>
      <c r="AI3591" s="29"/>
    </row>
    <row r="3592" spans="31:35">
      <c r="AE3592" s="29"/>
      <c r="AF3592" s="29"/>
      <c r="AG3592" s="29"/>
      <c r="AH3592" s="29"/>
      <c r="AI3592" s="29"/>
    </row>
    <row r="3593" spans="31:35">
      <c r="AE3593" s="29"/>
      <c r="AF3593" s="29"/>
      <c r="AG3593" s="29"/>
      <c r="AH3593" s="29"/>
      <c r="AI3593" s="29"/>
    </row>
    <row r="3594" spans="31:35">
      <c r="AE3594" s="29"/>
      <c r="AF3594" s="29"/>
      <c r="AG3594" s="29"/>
      <c r="AH3594" s="29"/>
      <c r="AI3594" s="29"/>
    </row>
    <row r="3595" spans="31:35">
      <c r="AE3595" s="29"/>
      <c r="AF3595" s="29"/>
      <c r="AG3595" s="29"/>
      <c r="AH3595" s="29"/>
      <c r="AI3595" s="29"/>
    </row>
    <row r="3596" spans="31:35">
      <c r="AE3596" s="29"/>
      <c r="AF3596" s="29"/>
      <c r="AG3596" s="29"/>
      <c r="AH3596" s="29"/>
      <c r="AI3596" s="29"/>
    </row>
    <row r="3597" spans="31:35">
      <c r="AE3597" s="29"/>
      <c r="AF3597" s="29"/>
      <c r="AG3597" s="29"/>
      <c r="AH3597" s="29"/>
      <c r="AI3597" s="29"/>
    </row>
    <row r="3598" spans="31:35">
      <c r="AE3598" s="29"/>
      <c r="AF3598" s="29"/>
      <c r="AG3598" s="29"/>
      <c r="AH3598" s="29"/>
      <c r="AI3598" s="29"/>
    </row>
    <row r="3599" spans="31:35">
      <c r="AE3599" s="29"/>
      <c r="AF3599" s="29"/>
      <c r="AG3599" s="29"/>
      <c r="AH3599" s="29"/>
      <c r="AI3599" s="29"/>
    </row>
    <row r="3600" spans="31:35">
      <c r="AE3600" s="29"/>
      <c r="AF3600" s="29"/>
      <c r="AG3600" s="29"/>
      <c r="AH3600" s="29"/>
      <c r="AI3600" s="29"/>
    </row>
    <row r="3601" spans="31:35">
      <c r="AE3601" s="29"/>
      <c r="AF3601" s="29"/>
      <c r="AG3601" s="29"/>
      <c r="AH3601" s="29"/>
      <c r="AI3601" s="29"/>
    </row>
    <row r="3602" spans="31:35">
      <c r="AE3602" s="29"/>
      <c r="AF3602" s="29"/>
      <c r="AG3602" s="29"/>
      <c r="AH3602" s="29"/>
      <c r="AI3602" s="29"/>
    </row>
    <row r="3603" spans="31:35">
      <c r="AE3603" s="29"/>
      <c r="AF3603" s="29"/>
      <c r="AG3603" s="29"/>
      <c r="AH3603" s="29"/>
      <c r="AI3603" s="29"/>
    </row>
    <row r="3604" spans="31:35">
      <c r="AE3604" s="29"/>
      <c r="AF3604" s="29"/>
      <c r="AG3604" s="29"/>
      <c r="AH3604" s="29"/>
      <c r="AI3604" s="29"/>
    </row>
    <row r="3605" spans="31:35">
      <c r="AE3605" s="29"/>
      <c r="AF3605" s="29"/>
      <c r="AG3605" s="29"/>
      <c r="AH3605" s="29"/>
      <c r="AI3605" s="29"/>
    </row>
    <row r="3606" spans="31:35">
      <c r="AE3606" s="29"/>
      <c r="AF3606" s="29"/>
      <c r="AG3606" s="29"/>
      <c r="AH3606" s="29"/>
      <c r="AI3606" s="29"/>
    </row>
    <row r="3607" spans="31:35">
      <c r="AE3607" s="29"/>
      <c r="AF3607" s="29"/>
      <c r="AG3607" s="29"/>
      <c r="AH3607" s="29"/>
      <c r="AI3607" s="29"/>
    </row>
    <row r="3608" spans="31:35">
      <c r="AE3608" s="29"/>
      <c r="AF3608" s="29"/>
      <c r="AG3608" s="29"/>
      <c r="AH3608" s="29"/>
      <c r="AI3608" s="29"/>
    </row>
    <row r="3609" spans="31:35">
      <c r="AE3609" s="29"/>
      <c r="AF3609" s="29"/>
      <c r="AG3609" s="29"/>
      <c r="AH3609" s="29"/>
      <c r="AI3609" s="29"/>
    </row>
    <row r="3610" spans="31:35">
      <c r="AE3610" s="29"/>
      <c r="AF3610" s="29"/>
      <c r="AG3610" s="29"/>
      <c r="AH3610" s="29"/>
      <c r="AI3610" s="29"/>
    </row>
    <row r="3611" spans="31:35">
      <c r="AE3611" s="29"/>
      <c r="AF3611" s="29"/>
      <c r="AG3611" s="29"/>
      <c r="AH3611" s="29"/>
      <c r="AI3611" s="29"/>
    </row>
    <row r="3612" spans="31:35">
      <c r="AE3612" s="29"/>
      <c r="AF3612" s="29"/>
      <c r="AG3612" s="29"/>
      <c r="AH3612" s="29"/>
      <c r="AI3612" s="29"/>
    </row>
    <row r="3613" spans="31:35">
      <c r="AE3613" s="29"/>
      <c r="AF3613" s="29"/>
      <c r="AG3613" s="29"/>
      <c r="AH3613" s="29"/>
      <c r="AI3613" s="29"/>
    </row>
    <row r="3614" spans="31:35">
      <c r="AE3614" s="29"/>
      <c r="AF3614" s="29"/>
      <c r="AG3614" s="29"/>
      <c r="AH3614" s="29"/>
      <c r="AI3614" s="29"/>
    </row>
    <row r="3615" spans="31:35">
      <c r="AE3615" s="29"/>
      <c r="AF3615" s="29"/>
      <c r="AG3615" s="29"/>
      <c r="AH3615" s="29"/>
      <c r="AI3615" s="29"/>
    </row>
    <row r="3616" spans="31:35">
      <c r="AE3616" s="29"/>
      <c r="AF3616" s="29"/>
      <c r="AG3616" s="29"/>
      <c r="AH3616" s="29"/>
      <c r="AI3616" s="29"/>
    </row>
    <row r="3617" spans="31:35">
      <c r="AE3617" s="29"/>
      <c r="AF3617" s="29"/>
      <c r="AG3617" s="29"/>
      <c r="AH3617" s="29"/>
      <c r="AI3617" s="29"/>
    </row>
    <row r="3618" spans="31:35">
      <c r="AE3618" s="29"/>
      <c r="AF3618" s="29"/>
      <c r="AG3618" s="29"/>
      <c r="AH3618" s="29"/>
      <c r="AI3618" s="29"/>
    </row>
    <row r="3619" spans="31:35">
      <c r="AE3619" s="29"/>
      <c r="AF3619" s="29"/>
      <c r="AG3619" s="29"/>
      <c r="AH3619" s="29"/>
      <c r="AI3619" s="29"/>
    </row>
    <row r="3620" spans="31:35">
      <c r="AE3620" s="29"/>
      <c r="AF3620" s="29"/>
      <c r="AG3620" s="29"/>
      <c r="AH3620" s="29"/>
      <c r="AI3620" s="29"/>
    </row>
    <row r="3621" spans="31:35">
      <c r="AE3621" s="29"/>
      <c r="AF3621" s="29"/>
      <c r="AG3621" s="29"/>
      <c r="AH3621" s="29"/>
      <c r="AI3621" s="29"/>
    </row>
    <row r="3622" spans="31:35">
      <c r="AE3622" s="29"/>
      <c r="AF3622" s="29"/>
      <c r="AG3622" s="29"/>
      <c r="AH3622" s="29"/>
      <c r="AI3622" s="29"/>
    </row>
    <row r="3623" spans="31:35">
      <c r="AE3623" s="29"/>
      <c r="AF3623" s="29"/>
      <c r="AG3623" s="29"/>
      <c r="AH3623" s="29"/>
      <c r="AI3623" s="29"/>
    </row>
    <row r="3624" spans="31:35">
      <c r="AE3624" s="29"/>
      <c r="AF3624" s="29"/>
      <c r="AG3624" s="29"/>
      <c r="AH3624" s="29"/>
      <c r="AI3624" s="29"/>
    </row>
    <row r="3625" spans="31:35">
      <c r="AE3625" s="29"/>
      <c r="AF3625" s="29"/>
      <c r="AG3625" s="29"/>
      <c r="AH3625" s="29"/>
      <c r="AI3625" s="29"/>
    </row>
    <row r="3626" spans="31:35">
      <c r="AE3626" s="29"/>
      <c r="AF3626" s="29"/>
      <c r="AG3626" s="29"/>
      <c r="AH3626" s="29"/>
      <c r="AI3626" s="29"/>
    </row>
    <row r="3627" spans="31:35">
      <c r="AE3627" s="29"/>
      <c r="AF3627" s="29"/>
      <c r="AG3627" s="29"/>
      <c r="AH3627" s="29"/>
      <c r="AI3627" s="29"/>
    </row>
    <row r="3628" spans="31:35">
      <c r="AE3628" s="29"/>
      <c r="AF3628" s="29"/>
      <c r="AG3628" s="29"/>
      <c r="AH3628" s="29"/>
      <c r="AI3628" s="29"/>
    </row>
    <row r="3629" spans="31:35">
      <c r="AE3629" s="29"/>
      <c r="AF3629" s="29"/>
      <c r="AG3629" s="29"/>
      <c r="AH3629" s="29"/>
      <c r="AI3629" s="29"/>
    </row>
    <row r="3630" spans="31:35">
      <c r="AE3630" s="29"/>
      <c r="AF3630" s="29"/>
      <c r="AG3630" s="29"/>
      <c r="AH3630" s="29"/>
      <c r="AI3630" s="29"/>
    </row>
    <row r="3631" spans="31:35">
      <c r="AE3631" s="29"/>
      <c r="AF3631" s="29"/>
      <c r="AG3631" s="29"/>
      <c r="AH3631" s="29"/>
      <c r="AI3631" s="29"/>
    </row>
    <row r="3632" spans="31:35">
      <c r="AE3632" s="29"/>
      <c r="AF3632" s="29"/>
      <c r="AG3632" s="29"/>
      <c r="AH3632" s="29"/>
      <c r="AI3632" s="29"/>
    </row>
    <row r="3633" spans="31:35">
      <c r="AE3633" s="29"/>
      <c r="AF3633" s="29"/>
      <c r="AG3633" s="29"/>
      <c r="AH3633" s="29"/>
      <c r="AI3633" s="29"/>
    </row>
    <row r="3634" spans="31:35">
      <c r="AE3634" s="29"/>
      <c r="AF3634" s="29"/>
      <c r="AG3634" s="29"/>
      <c r="AH3634" s="29"/>
      <c r="AI3634" s="29"/>
    </row>
    <row r="3635" spans="31:35">
      <c r="AE3635" s="29"/>
      <c r="AF3635" s="29"/>
      <c r="AG3635" s="29"/>
      <c r="AH3635" s="29"/>
      <c r="AI3635" s="29"/>
    </row>
    <row r="3636" spans="31:35">
      <c r="AE3636" s="29"/>
      <c r="AF3636" s="29"/>
      <c r="AG3636" s="29"/>
      <c r="AH3636" s="29"/>
      <c r="AI3636" s="29"/>
    </row>
    <row r="3637" spans="31:35">
      <c r="AE3637" s="29"/>
      <c r="AF3637" s="29"/>
      <c r="AG3637" s="29"/>
      <c r="AH3637" s="29"/>
      <c r="AI3637" s="29"/>
    </row>
    <row r="3638" spans="31:35">
      <c r="AE3638" s="29"/>
      <c r="AF3638" s="29"/>
      <c r="AG3638" s="29"/>
      <c r="AH3638" s="29"/>
      <c r="AI3638" s="29"/>
    </row>
    <row r="3639" spans="31:35">
      <c r="AE3639" s="29"/>
      <c r="AF3639" s="29"/>
      <c r="AG3639" s="29"/>
      <c r="AH3639" s="29"/>
      <c r="AI3639" s="29"/>
    </row>
    <row r="3640" spans="31:35">
      <c r="AE3640" s="29"/>
      <c r="AF3640" s="29"/>
      <c r="AG3640" s="29"/>
      <c r="AH3640" s="29"/>
      <c r="AI3640" s="29"/>
    </row>
    <row r="3641" spans="31:35">
      <c r="AE3641" s="29"/>
      <c r="AF3641" s="29"/>
      <c r="AG3641" s="29"/>
      <c r="AH3641" s="29"/>
      <c r="AI3641" s="29"/>
    </row>
    <row r="3642" spans="31:35">
      <c r="AE3642" s="29"/>
      <c r="AF3642" s="29"/>
      <c r="AG3642" s="29"/>
      <c r="AH3642" s="29"/>
      <c r="AI3642" s="29"/>
    </row>
    <row r="3643" spans="31:35">
      <c r="AE3643" s="29"/>
      <c r="AF3643" s="29"/>
      <c r="AG3643" s="29"/>
      <c r="AH3643" s="29"/>
      <c r="AI3643" s="29"/>
    </row>
    <row r="3644" spans="31:35">
      <c r="AE3644" s="29"/>
      <c r="AF3644" s="29"/>
      <c r="AG3644" s="29"/>
      <c r="AH3644" s="29"/>
      <c r="AI3644" s="29"/>
    </row>
    <row r="3645" spans="31:35">
      <c r="AE3645" s="29"/>
      <c r="AF3645" s="29"/>
      <c r="AG3645" s="29"/>
      <c r="AH3645" s="29"/>
      <c r="AI3645" s="29"/>
    </row>
    <row r="3646" spans="31:35">
      <c r="AE3646" s="29"/>
      <c r="AF3646" s="29"/>
      <c r="AG3646" s="29"/>
      <c r="AH3646" s="29"/>
      <c r="AI3646" s="29"/>
    </row>
    <row r="3647" spans="31:35">
      <c r="AE3647" s="29"/>
      <c r="AF3647" s="29"/>
      <c r="AG3647" s="29"/>
      <c r="AH3647" s="29"/>
      <c r="AI3647" s="29"/>
    </row>
    <row r="3648" spans="31:35">
      <c r="AE3648" s="29"/>
      <c r="AF3648" s="29"/>
      <c r="AG3648" s="29"/>
      <c r="AH3648" s="29"/>
      <c r="AI3648" s="29"/>
    </row>
    <row r="3649" spans="31:35">
      <c r="AE3649" s="29"/>
      <c r="AF3649" s="29"/>
      <c r="AG3649" s="29"/>
      <c r="AH3649" s="29"/>
      <c r="AI3649" s="29"/>
    </row>
    <row r="3650" spans="31:35">
      <c r="AE3650" s="29"/>
      <c r="AF3650" s="29"/>
      <c r="AG3650" s="29"/>
      <c r="AH3650" s="29"/>
      <c r="AI3650" s="29"/>
    </row>
    <row r="3651" spans="31:35">
      <c r="AE3651" s="29"/>
      <c r="AF3651" s="29"/>
      <c r="AG3651" s="29"/>
      <c r="AH3651" s="29"/>
      <c r="AI3651" s="29"/>
    </row>
    <row r="3652" spans="31:35">
      <c r="AE3652" s="29"/>
      <c r="AF3652" s="29"/>
      <c r="AG3652" s="29"/>
      <c r="AH3652" s="29"/>
      <c r="AI3652" s="29"/>
    </row>
    <row r="3653" spans="31:35">
      <c r="AE3653" s="29"/>
      <c r="AF3653" s="29"/>
      <c r="AG3653" s="29"/>
      <c r="AH3653" s="29"/>
      <c r="AI3653" s="29"/>
    </row>
    <row r="3654" spans="31:35">
      <c r="AE3654" s="29"/>
      <c r="AF3654" s="29"/>
      <c r="AG3654" s="29"/>
      <c r="AH3654" s="29"/>
      <c r="AI3654" s="29"/>
    </row>
    <row r="3655" spans="31:35">
      <c r="AE3655" s="29"/>
      <c r="AF3655" s="29"/>
      <c r="AG3655" s="29"/>
      <c r="AH3655" s="29"/>
      <c r="AI3655" s="29"/>
    </row>
    <row r="3656" spans="31:35">
      <c r="AE3656" s="29"/>
      <c r="AF3656" s="29"/>
      <c r="AG3656" s="29"/>
      <c r="AH3656" s="29"/>
      <c r="AI3656" s="29"/>
    </row>
    <row r="3657" spans="31:35">
      <c r="AE3657" s="29"/>
      <c r="AF3657" s="29"/>
      <c r="AG3657" s="29"/>
      <c r="AH3657" s="29"/>
      <c r="AI3657" s="29"/>
    </row>
    <row r="3658" spans="31:35">
      <c r="AE3658" s="29"/>
      <c r="AF3658" s="29"/>
      <c r="AG3658" s="29"/>
      <c r="AH3658" s="29"/>
      <c r="AI3658" s="29"/>
    </row>
    <row r="3659" spans="31:35">
      <c r="AE3659" s="29"/>
      <c r="AF3659" s="29"/>
      <c r="AG3659" s="29"/>
      <c r="AH3659" s="29"/>
      <c r="AI3659" s="29"/>
    </row>
    <row r="3660" spans="31:35">
      <c r="AE3660" s="29"/>
      <c r="AF3660" s="29"/>
      <c r="AG3660" s="29"/>
      <c r="AH3660" s="29"/>
      <c r="AI3660" s="29"/>
    </row>
    <row r="3661" spans="31:35">
      <c r="AE3661" s="29"/>
      <c r="AF3661" s="29"/>
      <c r="AG3661" s="29"/>
      <c r="AH3661" s="29"/>
      <c r="AI3661" s="29"/>
    </row>
    <row r="3662" spans="31:35">
      <c r="AE3662" s="29"/>
      <c r="AF3662" s="29"/>
      <c r="AG3662" s="29"/>
      <c r="AH3662" s="29"/>
      <c r="AI3662" s="29"/>
    </row>
    <row r="3663" spans="31:35">
      <c r="AE3663" s="29"/>
      <c r="AF3663" s="29"/>
      <c r="AG3663" s="29"/>
      <c r="AH3663" s="29"/>
      <c r="AI3663" s="29"/>
    </row>
    <row r="3664" spans="31:35">
      <c r="AE3664" s="29"/>
      <c r="AF3664" s="29"/>
      <c r="AG3664" s="29"/>
      <c r="AH3664" s="29"/>
      <c r="AI3664" s="29"/>
    </row>
    <row r="3665" spans="31:35">
      <c r="AE3665" s="29"/>
      <c r="AF3665" s="29"/>
      <c r="AG3665" s="29"/>
      <c r="AH3665" s="29"/>
      <c r="AI3665" s="29"/>
    </row>
    <row r="3666" spans="31:35">
      <c r="AE3666" s="29"/>
      <c r="AF3666" s="29"/>
      <c r="AG3666" s="29"/>
      <c r="AH3666" s="29"/>
      <c r="AI3666" s="29"/>
    </row>
    <row r="3667" spans="31:35">
      <c r="AE3667" s="29"/>
      <c r="AF3667" s="29"/>
      <c r="AG3667" s="29"/>
      <c r="AH3667" s="29"/>
      <c r="AI3667" s="29"/>
    </row>
    <row r="3668" spans="31:35">
      <c r="AE3668" s="29"/>
      <c r="AF3668" s="29"/>
      <c r="AG3668" s="29"/>
      <c r="AH3668" s="29"/>
      <c r="AI3668" s="29"/>
    </row>
    <row r="3669" spans="31:35">
      <c r="AE3669" s="29"/>
      <c r="AF3669" s="29"/>
      <c r="AG3669" s="29"/>
      <c r="AH3669" s="29"/>
      <c r="AI3669" s="29"/>
    </row>
    <row r="3670" spans="31:35">
      <c r="AE3670" s="29"/>
      <c r="AF3670" s="29"/>
      <c r="AG3670" s="29"/>
      <c r="AH3670" s="29"/>
      <c r="AI3670" s="29"/>
    </row>
    <row r="3671" spans="31:35">
      <c r="AE3671" s="29"/>
      <c r="AF3671" s="29"/>
      <c r="AG3671" s="29"/>
      <c r="AH3671" s="29"/>
      <c r="AI3671" s="29"/>
    </row>
    <row r="3672" spans="31:35">
      <c r="AE3672" s="29"/>
      <c r="AF3672" s="29"/>
      <c r="AG3672" s="29"/>
      <c r="AH3672" s="29"/>
      <c r="AI3672" s="29"/>
    </row>
    <row r="3673" spans="31:35">
      <c r="AE3673" s="29"/>
      <c r="AF3673" s="29"/>
      <c r="AG3673" s="29"/>
      <c r="AH3673" s="29"/>
      <c r="AI3673" s="29"/>
    </row>
    <row r="3674" spans="31:35">
      <c r="AE3674" s="29"/>
      <c r="AF3674" s="29"/>
      <c r="AG3674" s="29"/>
      <c r="AH3674" s="29"/>
      <c r="AI3674" s="29"/>
    </row>
    <row r="3675" spans="31:35">
      <c r="AE3675" s="29"/>
      <c r="AF3675" s="29"/>
      <c r="AG3675" s="29"/>
      <c r="AH3675" s="29"/>
      <c r="AI3675" s="29"/>
    </row>
    <row r="3676" spans="31:35">
      <c r="AE3676" s="29"/>
      <c r="AF3676" s="29"/>
      <c r="AG3676" s="29"/>
      <c r="AH3676" s="29"/>
      <c r="AI3676" s="29"/>
    </row>
    <row r="3677" spans="31:35">
      <c r="AE3677" s="29"/>
      <c r="AF3677" s="29"/>
      <c r="AG3677" s="29"/>
      <c r="AH3677" s="29"/>
      <c r="AI3677" s="29"/>
    </row>
    <row r="3678" spans="31:35">
      <c r="AE3678" s="29"/>
      <c r="AF3678" s="29"/>
      <c r="AG3678" s="29"/>
      <c r="AH3678" s="29"/>
      <c r="AI3678" s="29"/>
    </row>
    <row r="3679" spans="31:35">
      <c r="AE3679" s="29"/>
      <c r="AF3679" s="29"/>
      <c r="AG3679" s="29"/>
      <c r="AH3679" s="29"/>
      <c r="AI3679" s="29"/>
    </row>
    <row r="3680" spans="31:35">
      <c r="AE3680" s="29"/>
      <c r="AF3680" s="29"/>
      <c r="AG3680" s="29"/>
      <c r="AH3680" s="29"/>
      <c r="AI3680" s="29"/>
    </row>
    <row r="3681" spans="31:35">
      <c r="AE3681" s="29"/>
      <c r="AF3681" s="29"/>
      <c r="AG3681" s="29"/>
      <c r="AH3681" s="29"/>
      <c r="AI3681" s="29"/>
    </row>
    <row r="3682" spans="31:35">
      <c r="AE3682" s="29"/>
      <c r="AF3682" s="29"/>
      <c r="AG3682" s="29"/>
      <c r="AH3682" s="29"/>
      <c r="AI3682" s="29"/>
    </row>
    <row r="3683" spans="31:35">
      <c r="AE3683" s="29"/>
      <c r="AF3683" s="29"/>
      <c r="AG3683" s="29"/>
      <c r="AH3683" s="29"/>
      <c r="AI3683" s="29"/>
    </row>
    <row r="3684" spans="31:35">
      <c r="AE3684" s="29"/>
      <c r="AF3684" s="29"/>
      <c r="AG3684" s="29"/>
      <c r="AH3684" s="29"/>
      <c r="AI3684" s="29"/>
    </row>
    <row r="3685" spans="31:35">
      <c r="AE3685" s="29"/>
      <c r="AF3685" s="29"/>
      <c r="AG3685" s="29"/>
      <c r="AH3685" s="29"/>
      <c r="AI3685" s="29"/>
    </row>
    <row r="3686" spans="31:35">
      <c r="AE3686" s="29"/>
      <c r="AF3686" s="29"/>
      <c r="AG3686" s="29"/>
      <c r="AH3686" s="29"/>
      <c r="AI3686" s="29"/>
    </row>
    <row r="3687" spans="31:35">
      <c r="AE3687" s="29"/>
      <c r="AF3687" s="29"/>
      <c r="AG3687" s="29"/>
      <c r="AH3687" s="29"/>
      <c r="AI3687" s="29"/>
    </row>
    <row r="3688" spans="31:35">
      <c r="AE3688" s="29"/>
      <c r="AF3688" s="29"/>
      <c r="AG3688" s="29"/>
      <c r="AH3688" s="29"/>
      <c r="AI3688" s="29"/>
    </row>
    <row r="3689" spans="31:35">
      <c r="AE3689" s="29"/>
      <c r="AF3689" s="29"/>
      <c r="AG3689" s="29"/>
      <c r="AH3689" s="29"/>
      <c r="AI3689" s="29"/>
    </row>
    <row r="3690" spans="31:35">
      <c r="AE3690" s="29"/>
      <c r="AF3690" s="29"/>
      <c r="AG3690" s="29"/>
      <c r="AH3690" s="29"/>
      <c r="AI3690" s="29"/>
    </row>
    <row r="3691" spans="31:35">
      <c r="AE3691" s="29"/>
      <c r="AF3691" s="29"/>
      <c r="AG3691" s="29"/>
      <c r="AH3691" s="29"/>
      <c r="AI3691" s="29"/>
    </row>
    <row r="3692" spans="31:35">
      <c r="AE3692" s="29"/>
      <c r="AF3692" s="29"/>
      <c r="AG3692" s="29"/>
      <c r="AH3692" s="29"/>
      <c r="AI3692" s="29"/>
    </row>
    <row r="3693" spans="31:35">
      <c r="AE3693" s="29"/>
      <c r="AF3693" s="29"/>
      <c r="AG3693" s="29"/>
      <c r="AH3693" s="29"/>
      <c r="AI3693" s="29"/>
    </row>
    <row r="3694" spans="31:35">
      <c r="AE3694" s="29"/>
      <c r="AF3694" s="29"/>
      <c r="AG3694" s="29"/>
      <c r="AH3694" s="29"/>
      <c r="AI3694" s="29"/>
    </row>
    <row r="3695" spans="31:35">
      <c r="AE3695" s="29"/>
      <c r="AF3695" s="29"/>
      <c r="AG3695" s="29"/>
      <c r="AH3695" s="29"/>
      <c r="AI3695" s="29"/>
    </row>
    <row r="3696" spans="31:35">
      <c r="AE3696" s="29"/>
      <c r="AF3696" s="29"/>
      <c r="AG3696" s="29"/>
      <c r="AH3696" s="29"/>
      <c r="AI3696" s="29"/>
    </row>
    <row r="3697" spans="31:35">
      <c r="AE3697" s="29"/>
      <c r="AF3697" s="29"/>
      <c r="AG3697" s="29"/>
      <c r="AH3697" s="29"/>
      <c r="AI3697" s="29"/>
    </row>
    <row r="3698" spans="31:35">
      <c r="AE3698" s="29"/>
      <c r="AF3698" s="29"/>
      <c r="AG3698" s="29"/>
      <c r="AH3698" s="29"/>
      <c r="AI3698" s="29"/>
    </row>
    <row r="3699" spans="31:35">
      <c r="AE3699" s="29"/>
      <c r="AF3699" s="29"/>
      <c r="AG3699" s="29"/>
      <c r="AH3699" s="29"/>
      <c r="AI3699" s="29"/>
    </row>
    <row r="3700" spans="31:35">
      <c r="AE3700" s="29"/>
      <c r="AF3700" s="29"/>
      <c r="AG3700" s="29"/>
      <c r="AH3700" s="29"/>
      <c r="AI3700" s="29"/>
    </row>
    <row r="3701" spans="31:35">
      <c r="AE3701" s="29"/>
      <c r="AF3701" s="29"/>
      <c r="AG3701" s="29"/>
      <c r="AH3701" s="29"/>
      <c r="AI3701" s="29"/>
    </row>
    <row r="3702" spans="31:35">
      <c r="AE3702" s="29"/>
      <c r="AF3702" s="29"/>
      <c r="AG3702" s="29"/>
      <c r="AH3702" s="29"/>
      <c r="AI3702" s="29"/>
    </row>
    <row r="3703" spans="31:35">
      <c r="AE3703" s="29"/>
      <c r="AF3703" s="29"/>
      <c r="AG3703" s="29"/>
      <c r="AH3703" s="29"/>
      <c r="AI3703" s="29"/>
    </row>
    <row r="3704" spans="31:35">
      <c r="AE3704" s="29"/>
      <c r="AF3704" s="29"/>
      <c r="AG3704" s="29"/>
      <c r="AH3704" s="29"/>
      <c r="AI3704" s="29"/>
    </row>
    <row r="3705" spans="31:35">
      <c r="AE3705" s="29"/>
      <c r="AF3705" s="29"/>
      <c r="AG3705" s="29"/>
      <c r="AH3705" s="29"/>
      <c r="AI3705" s="29"/>
    </row>
    <row r="3706" spans="31:35">
      <c r="AE3706" s="29"/>
      <c r="AF3706" s="29"/>
      <c r="AG3706" s="29"/>
      <c r="AH3706" s="29"/>
      <c r="AI3706" s="29"/>
    </row>
    <row r="3707" spans="31:35">
      <c r="AE3707" s="29"/>
      <c r="AF3707" s="29"/>
      <c r="AG3707" s="29"/>
      <c r="AH3707" s="29"/>
      <c r="AI3707" s="29"/>
    </row>
    <row r="3708" spans="31:35">
      <c r="AE3708" s="29"/>
      <c r="AF3708" s="29"/>
      <c r="AG3708" s="29"/>
      <c r="AH3708" s="29"/>
      <c r="AI3708" s="29"/>
    </row>
    <row r="3709" spans="31:35">
      <c r="AE3709" s="29"/>
      <c r="AF3709" s="29"/>
      <c r="AG3709" s="29"/>
      <c r="AH3709" s="29"/>
      <c r="AI3709" s="29"/>
    </row>
    <row r="3710" spans="31:35">
      <c r="AE3710" s="29"/>
      <c r="AF3710" s="29"/>
      <c r="AG3710" s="29"/>
      <c r="AH3710" s="29"/>
      <c r="AI3710" s="29"/>
    </row>
    <row r="3711" spans="31:35">
      <c r="AE3711" s="29"/>
      <c r="AF3711" s="29"/>
      <c r="AG3711" s="29"/>
      <c r="AH3711" s="29"/>
      <c r="AI3711" s="29"/>
    </row>
    <row r="3712" spans="31:35">
      <c r="AE3712" s="29"/>
      <c r="AF3712" s="29"/>
      <c r="AG3712" s="29"/>
      <c r="AH3712" s="29"/>
      <c r="AI3712" s="29"/>
    </row>
    <row r="3713" spans="31:35">
      <c r="AE3713" s="29"/>
      <c r="AF3713" s="29"/>
      <c r="AG3713" s="29"/>
      <c r="AH3713" s="29"/>
      <c r="AI3713" s="29"/>
    </row>
    <row r="3714" spans="31:35">
      <c r="AE3714" s="29"/>
      <c r="AF3714" s="29"/>
      <c r="AG3714" s="29"/>
      <c r="AH3714" s="29"/>
      <c r="AI3714" s="29"/>
    </row>
    <row r="3715" spans="31:35">
      <c r="AE3715" s="29"/>
      <c r="AF3715" s="29"/>
      <c r="AG3715" s="29"/>
      <c r="AH3715" s="29"/>
      <c r="AI3715" s="29"/>
    </row>
    <row r="3716" spans="31:35">
      <c r="AE3716" s="29"/>
      <c r="AF3716" s="29"/>
      <c r="AG3716" s="29"/>
      <c r="AH3716" s="29"/>
      <c r="AI3716" s="29"/>
    </row>
    <row r="3717" spans="31:35">
      <c r="AE3717" s="29"/>
      <c r="AF3717" s="29"/>
      <c r="AG3717" s="29"/>
      <c r="AH3717" s="29"/>
      <c r="AI3717" s="29"/>
    </row>
    <row r="3718" spans="31:35">
      <c r="AE3718" s="29"/>
      <c r="AF3718" s="29"/>
      <c r="AG3718" s="29"/>
      <c r="AH3718" s="29"/>
      <c r="AI3718" s="29"/>
    </row>
    <row r="3719" spans="31:35">
      <c r="AE3719" s="29"/>
      <c r="AF3719" s="29"/>
      <c r="AG3719" s="29"/>
      <c r="AH3719" s="29"/>
      <c r="AI3719" s="29"/>
    </row>
    <row r="3720" spans="31:35">
      <c r="AE3720" s="29"/>
      <c r="AF3720" s="29"/>
      <c r="AG3720" s="29"/>
      <c r="AH3720" s="29"/>
      <c r="AI3720" s="29"/>
    </row>
    <row r="3721" spans="31:35">
      <c r="AE3721" s="29"/>
      <c r="AF3721" s="29"/>
      <c r="AG3721" s="29"/>
      <c r="AH3721" s="29"/>
      <c r="AI3721" s="29"/>
    </row>
    <row r="3722" spans="31:35">
      <c r="AE3722" s="29"/>
      <c r="AF3722" s="29"/>
      <c r="AG3722" s="29"/>
      <c r="AH3722" s="29"/>
      <c r="AI3722" s="29"/>
    </row>
    <row r="3723" spans="31:35">
      <c r="AE3723" s="29"/>
      <c r="AF3723" s="29"/>
      <c r="AG3723" s="29"/>
      <c r="AH3723" s="29"/>
      <c r="AI3723" s="29"/>
    </row>
    <row r="3724" spans="31:35">
      <c r="AE3724" s="29"/>
      <c r="AF3724" s="29"/>
      <c r="AG3724" s="29"/>
      <c r="AH3724" s="29"/>
      <c r="AI3724" s="29"/>
    </row>
    <row r="3725" spans="31:35">
      <c r="AE3725" s="29"/>
      <c r="AF3725" s="29"/>
      <c r="AG3725" s="29"/>
      <c r="AH3725" s="29"/>
      <c r="AI3725" s="29"/>
    </row>
    <row r="3726" spans="31:35">
      <c r="AE3726" s="29"/>
      <c r="AF3726" s="29"/>
      <c r="AG3726" s="29"/>
      <c r="AH3726" s="29"/>
      <c r="AI3726" s="29"/>
    </row>
    <row r="3727" spans="31:35">
      <c r="AE3727" s="29"/>
      <c r="AF3727" s="29"/>
      <c r="AG3727" s="29"/>
      <c r="AH3727" s="29"/>
      <c r="AI3727" s="29"/>
    </row>
    <row r="3728" spans="31:35">
      <c r="AE3728" s="29"/>
      <c r="AF3728" s="29"/>
      <c r="AG3728" s="29"/>
      <c r="AH3728" s="29"/>
      <c r="AI3728" s="29"/>
    </row>
    <row r="3729" spans="31:35">
      <c r="AE3729" s="29"/>
      <c r="AF3729" s="29"/>
      <c r="AG3729" s="29"/>
      <c r="AH3729" s="29"/>
      <c r="AI3729" s="29"/>
    </row>
    <row r="3730" spans="31:35">
      <c r="AE3730" s="29"/>
      <c r="AF3730" s="29"/>
      <c r="AG3730" s="29"/>
      <c r="AH3730" s="29"/>
      <c r="AI3730" s="29"/>
    </row>
    <row r="3731" spans="31:35">
      <c r="AE3731" s="29"/>
      <c r="AF3731" s="29"/>
      <c r="AG3731" s="29"/>
      <c r="AH3731" s="29"/>
      <c r="AI3731" s="29"/>
    </row>
    <row r="3732" spans="31:35">
      <c r="AE3732" s="29"/>
      <c r="AF3732" s="29"/>
      <c r="AG3732" s="29"/>
      <c r="AH3732" s="29"/>
      <c r="AI3732" s="29"/>
    </row>
    <row r="3733" spans="31:35">
      <c r="AE3733" s="29"/>
      <c r="AF3733" s="29"/>
      <c r="AG3733" s="29"/>
      <c r="AH3733" s="29"/>
      <c r="AI3733" s="29"/>
    </row>
    <row r="3734" spans="31:35">
      <c r="AE3734" s="29"/>
      <c r="AF3734" s="29"/>
      <c r="AG3734" s="29"/>
      <c r="AH3734" s="29"/>
      <c r="AI3734" s="29"/>
    </row>
    <row r="3735" spans="31:35">
      <c r="AE3735" s="29"/>
      <c r="AF3735" s="29"/>
      <c r="AG3735" s="29"/>
      <c r="AH3735" s="29"/>
      <c r="AI3735" s="29"/>
    </row>
    <row r="3736" spans="31:35">
      <c r="AE3736" s="29"/>
      <c r="AF3736" s="29"/>
      <c r="AG3736" s="29"/>
      <c r="AH3736" s="29"/>
      <c r="AI3736" s="29"/>
    </row>
    <row r="3737" spans="31:35">
      <c r="AE3737" s="29"/>
      <c r="AF3737" s="29"/>
      <c r="AG3737" s="29"/>
      <c r="AH3737" s="29"/>
      <c r="AI3737" s="29"/>
    </row>
    <row r="3738" spans="31:35">
      <c r="AE3738" s="29"/>
      <c r="AF3738" s="29"/>
      <c r="AG3738" s="29"/>
      <c r="AH3738" s="29"/>
      <c r="AI3738" s="29"/>
    </row>
    <row r="3739" spans="31:35">
      <c r="AE3739" s="29"/>
      <c r="AF3739" s="29"/>
      <c r="AG3739" s="29"/>
      <c r="AH3739" s="29"/>
      <c r="AI3739" s="29"/>
    </row>
    <row r="3740" spans="31:35">
      <c r="AE3740" s="29"/>
      <c r="AF3740" s="29"/>
      <c r="AG3740" s="29"/>
      <c r="AH3740" s="29"/>
      <c r="AI3740" s="29"/>
    </row>
    <row r="3741" spans="31:35">
      <c r="AE3741" s="29"/>
      <c r="AF3741" s="29"/>
      <c r="AG3741" s="29"/>
      <c r="AH3741" s="29"/>
      <c r="AI3741" s="29"/>
    </row>
    <row r="3742" spans="31:35">
      <c r="AE3742" s="29"/>
      <c r="AF3742" s="29"/>
      <c r="AG3742" s="29"/>
      <c r="AH3742" s="29"/>
      <c r="AI3742" s="29"/>
    </row>
    <row r="3743" spans="31:35">
      <c r="AE3743" s="29"/>
      <c r="AF3743" s="29"/>
      <c r="AG3743" s="29"/>
      <c r="AH3743" s="29"/>
      <c r="AI3743" s="29"/>
    </row>
    <row r="3744" spans="31:35">
      <c r="AE3744" s="29"/>
      <c r="AF3744" s="29"/>
      <c r="AG3744" s="29"/>
      <c r="AH3744" s="29"/>
      <c r="AI3744" s="29"/>
    </row>
    <row r="3745" spans="31:35">
      <c r="AE3745" s="29"/>
      <c r="AF3745" s="29"/>
      <c r="AG3745" s="29"/>
      <c r="AH3745" s="29"/>
      <c r="AI3745" s="29"/>
    </row>
    <row r="3746" spans="31:35">
      <c r="AE3746" s="29"/>
      <c r="AF3746" s="29"/>
      <c r="AG3746" s="29"/>
      <c r="AH3746" s="29"/>
      <c r="AI3746" s="29"/>
    </row>
    <row r="3747" spans="31:35">
      <c r="AE3747" s="29"/>
      <c r="AF3747" s="29"/>
      <c r="AG3747" s="29"/>
      <c r="AH3747" s="29"/>
      <c r="AI3747" s="29"/>
    </row>
    <row r="3748" spans="31:35">
      <c r="AE3748" s="29"/>
      <c r="AF3748" s="29"/>
      <c r="AG3748" s="29"/>
      <c r="AH3748" s="29"/>
      <c r="AI3748" s="29"/>
    </row>
    <row r="3749" spans="31:35">
      <c r="AE3749" s="29"/>
      <c r="AF3749" s="29"/>
      <c r="AG3749" s="29"/>
      <c r="AH3749" s="29"/>
      <c r="AI3749" s="29"/>
    </row>
    <row r="3750" spans="31:35">
      <c r="AE3750" s="29"/>
      <c r="AF3750" s="29"/>
      <c r="AG3750" s="29"/>
      <c r="AH3750" s="29"/>
      <c r="AI3750" s="29"/>
    </row>
    <row r="3751" spans="31:35">
      <c r="AE3751" s="29"/>
      <c r="AF3751" s="29"/>
      <c r="AG3751" s="29"/>
      <c r="AH3751" s="29"/>
      <c r="AI3751" s="29"/>
    </row>
    <row r="3752" spans="31:35">
      <c r="AE3752" s="29"/>
      <c r="AF3752" s="29"/>
      <c r="AG3752" s="29"/>
      <c r="AH3752" s="29"/>
      <c r="AI3752" s="29"/>
    </row>
    <row r="3753" spans="31:35">
      <c r="AE3753" s="29"/>
      <c r="AF3753" s="29"/>
      <c r="AG3753" s="29"/>
      <c r="AH3753" s="29"/>
      <c r="AI3753" s="29"/>
    </row>
    <row r="3754" spans="31:35">
      <c r="AE3754" s="29"/>
      <c r="AF3754" s="29"/>
      <c r="AG3754" s="29"/>
      <c r="AH3754" s="29"/>
      <c r="AI3754" s="29"/>
    </row>
    <row r="3755" spans="31:35">
      <c r="AE3755" s="29"/>
      <c r="AF3755" s="29"/>
      <c r="AG3755" s="29"/>
      <c r="AH3755" s="29"/>
      <c r="AI3755" s="29"/>
    </row>
    <row r="3756" spans="31:35">
      <c r="AE3756" s="29"/>
      <c r="AF3756" s="29"/>
      <c r="AG3756" s="29"/>
      <c r="AH3756" s="29"/>
      <c r="AI3756" s="29"/>
    </row>
    <row r="3757" spans="31:35">
      <c r="AE3757" s="29"/>
      <c r="AF3757" s="29"/>
      <c r="AG3757" s="29"/>
      <c r="AH3757" s="29"/>
      <c r="AI3757" s="29"/>
    </row>
    <row r="3758" spans="31:35">
      <c r="AE3758" s="29"/>
      <c r="AF3758" s="29"/>
      <c r="AG3758" s="29"/>
      <c r="AH3758" s="29"/>
      <c r="AI3758" s="29"/>
    </row>
    <row r="3759" spans="31:35">
      <c r="AE3759" s="29"/>
      <c r="AF3759" s="29"/>
      <c r="AG3759" s="29"/>
      <c r="AH3759" s="29"/>
      <c r="AI3759" s="29"/>
    </row>
    <row r="3760" spans="31:35">
      <c r="AE3760" s="29"/>
      <c r="AF3760" s="29"/>
      <c r="AG3760" s="29"/>
      <c r="AH3760" s="29"/>
      <c r="AI3760" s="29"/>
    </row>
    <row r="3761" spans="31:35">
      <c r="AE3761" s="29"/>
      <c r="AF3761" s="29"/>
      <c r="AG3761" s="29"/>
      <c r="AH3761" s="29"/>
      <c r="AI3761" s="29"/>
    </row>
    <row r="3762" spans="31:35">
      <c r="AE3762" s="29"/>
      <c r="AF3762" s="29"/>
      <c r="AG3762" s="29"/>
      <c r="AH3762" s="29"/>
      <c r="AI3762" s="29"/>
    </row>
    <row r="3763" spans="31:35">
      <c r="AE3763" s="29"/>
      <c r="AF3763" s="29"/>
      <c r="AG3763" s="29"/>
      <c r="AH3763" s="29"/>
      <c r="AI3763" s="29"/>
    </row>
    <row r="3764" spans="31:35">
      <c r="AE3764" s="29"/>
      <c r="AF3764" s="29"/>
      <c r="AG3764" s="29"/>
      <c r="AH3764" s="29"/>
      <c r="AI3764" s="29"/>
    </row>
    <row r="3765" spans="31:35">
      <c r="AE3765" s="29"/>
      <c r="AF3765" s="29"/>
      <c r="AG3765" s="29"/>
      <c r="AH3765" s="29"/>
      <c r="AI3765" s="29"/>
    </row>
    <row r="3766" spans="31:35">
      <c r="AE3766" s="29"/>
      <c r="AF3766" s="29"/>
      <c r="AG3766" s="29"/>
      <c r="AH3766" s="29"/>
      <c r="AI3766" s="29"/>
    </row>
    <row r="3767" spans="31:35">
      <c r="AE3767" s="29"/>
      <c r="AF3767" s="29"/>
      <c r="AG3767" s="29"/>
      <c r="AH3767" s="29"/>
      <c r="AI3767" s="29"/>
    </row>
    <row r="3768" spans="31:35">
      <c r="AE3768" s="29"/>
      <c r="AF3768" s="29"/>
      <c r="AG3768" s="29"/>
      <c r="AH3768" s="29"/>
      <c r="AI3768" s="29"/>
    </row>
    <row r="3769" spans="31:35">
      <c r="AE3769" s="29"/>
      <c r="AF3769" s="29"/>
      <c r="AG3769" s="29"/>
      <c r="AH3769" s="29"/>
      <c r="AI3769" s="29"/>
    </row>
    <row r="3770" spans="31:35">
      <c r="AE3770" s="29"/>
      <c r="AF3770" s="29"/>
      <c r="AG3770" s="29"/>
      <c r="AH3770" s="29"/>
      <c r="AI3770" s="29"/>
    </row>
    <row r="3771" spans="31:35">
      <c r="AE3771" s="29"/>
      <c r="AF3771" s="29"/>
      <c r="AG3771" s="29"/>
      <c r="AH3771" s="29"/>
      <c r="AI3771" s="29"/>
    </row>
    <row r="3772" spans="31:35">
      <c r="AE3772" s="29"/>
      <c r="AF3772" s="29"/>
      <c r="AG3772" s="29"/>
      <c r="AH3772" s="29"/>
      <c r="AI3772" s="29"/>
    </row>
    <row r="3773" spans="31:35">
      <c r="AE3773" s="29"/>
      <c r="AF3773" s="29"/>
      <c r="AG3773" s="29"/>
      <c r="AH3773" s="29"/>
      <c r="AI3773" s="29"/>
    </row>
    <row r="3774" spans="31:35">
      <c r="AE3774" s="29"/>
      <c r="AF3774" s="29"/>
      <c r="AG3774" s="29"/>
      <c r="AH3774" s="29"/>
      <c r="AI3774" s="29"/>
    </row>
    <row r="3775" spans="31:35">
      <c r="AE3775" s="29"/>
      <c r="AF3775" s="29"/>
      <c r="AG3775" s="29"/>
      <c r="AH3775" s="29"/>
      <c r="AI3775" s="29"/>
    </row>
    <row r="3776" spans="31:35">
      <c r="AE3776" s="29"/>
      <c r="AF3776" s="29"/>
      <c r="AG3776" s="29"/>
      <c r="AH3776" s="29"/>
      <c r="AI3776" s="29"/>
    </row>
    <row r="3777" spans="31:35">
      <c r="AE3777" s="29"/>
      <c r="AF3777" s="29"/>
      <c r="AG3777" s="29"/>
      <c r="AH3777" s="29"/>
      <c r="AI3777" s="29"/>
    </row>
    <row r="3778" spans="31:35">
      <c r="AE3778" s="29"/>
      <c r="AF3778" s="29"/>
      <c r="AG3778" s="29"/>
      <c r="AH3778" s="29"/>
      <c r="AI3778" s="29"/>
    </row>
    <row r="3779" spans="31:35">
      <c r="AE3779" s="29"/>
      <c r="AF3779" s="29"/>
      <c r="AG3779" s="29"/>
      <c r="AH3779" s="29"/>
      <c r="AI3779" s="29"/>
    </row>
    <row r="3780" spans="31:35">
      <c r="AE3780" s="29"/>
      <c r="AF3780" s="29"/>
      <c r="AG3780" s="29"/>
      <c r="AH3780" s="29"/>
      <c r="AI3780" s="29"/>
    </row>
    <row r="3781" spans="31:35">
      <c r="AE3781" s="29"/>
      <c r="AF3781" s="29"/>
      <c r="AG3781" s="29"/>
      <c r="AH3781" s="29"/>
      <c r="AI3781" s="29"/>
    </row>
    <row r="3782" spans="31:35">
      <c r="AE3782" s="29"/>
      <c r="AF3782" s="29"/>
      <c r="AG3782" s="29"/>
      <c r="AH3782" s="29"/>
      <c r="AI3782" s="29"/>
    </row>
    <row r="3783" spans="31:35">
      <c r="AE3783" s="29"/>
      <c r="AF3783" s="29"/>
      <c r="AG3783" s="29"/>
      <c r="AH3783" s="29"/>
      <c r="AI3783" s="29"/>
    </row>
    <row r="3784" spans="31:35">
      <c r="AE3784" s="29"/>
      <c r="AF3784" s="29"/>
      <c r="AG3784" s="29"/>
      <c r="AH3784" s="29"/>
      <c r="AI3784" s="29"/>
    </row>
    <row r="3785" spans="31:35">
      <c r="AE3785" s="29"/>
      <c r="AF3785" s="29"/>
      <c r="AG3785" s="29"/>
      <c r="AH3785" s="29"/>
      <c r="AI3785" s="29"/>
    </row>
    <row r="3786" spans="31:35">
      <c r="AE3786" s="29"/>
      <c r="AF3786" s="29"/>
      <c r="AG3786" s="29"/>
      <c r="AH3786" s="29"/>
      <c r="AI3786" s="29"/>
    </row>
    <row r="3787" spans="31:35">
      <c r="AE3787" s="29"/>
      <c r="AF3787" s="29"/>
      <c r="AG3787" s="29"/>
      <c r="AH3787" s="29"/>
      <c r="AI3787" s="29"/>
    </row>
    <row r="3788" spans="31:35">
      <c r="AE3788" s="29"/>
      <c r="AF3788" s="29"/>
      <c r="AG3788" s="29"/>
      <c r="AH3788" s="29"/>
      <c r="AI3788" s="29"/>
    </row>
    <row r="3789" spans="31:35">
      <c r="AE3789" s="29"/>
      <c r="AF3789" s="29"/>
      <c r="AG3789" s="29"/>
      <c r="AH3789" s="29"/>
      <c r="AI3789" s="29"/>
    </row>
    <row r="3790" spans="31:35">
      <c r="AE3790" s="29"/>
      <c r="AF3790" s="29"/>
      <c r="AG3790" s="29"/>
      <c r="AH3790" s="29"/>
      <c r="AI3790" s="29"/>
    </row>
    <row r="3791" spans="31:35">
      <c r="AE3791" s="29"/>
      <c r="AF3791" s="29"/>
      <c r="AG3791" s="29"/>
      <c r="AH3791" s="29"/>
      <c r="AI3791" s="29"/>
    </row>
    <row r="3792" spans="31:35">
      <c r="AE3792" s="29"/>
      <c r="AF3792" s="29"/>
      <c r="AG3792" s="29"/>
      <c r="AH3792" s="29"/>
      <c r="AI3792" s="29"/>
    </row>
    <row r="3793" spans="31:35">
      <c r="AE3793" s="29"/>
      <c r="AF3793" s="29"/>
      <c r="AG3793" s="29"/>
      <c r="AH3793" s="29"/>
      <c r="AI3793" s="29"/>
    </row>
    <row r="3794" spans="31:35">
      <c r="AE3794" s="29"/>
      <c r="AF3794" s="29"/>
      <c r="AG3794" s="29"/>
      <c r="AH3794" s="29"/>
      <c r="AI3794" s="29"/>
    </row>
    <row r="3795" spans="31:35">
      <c r="AE3795" s="29"/>
      <c r="AF3795" s="29"/>
      <c r="AG3795" s="29"/>
      <c r="AH3795" s="29"/>
      <c r="AI3795" s="29"/>
    </row>
    <row r="3796" spans="31:35">
      <c r="AE3796" s="29"/>
      <c r="AF3796" s="29"/>
      <c r="AG3796" s="29"/>
      <c r="AH3796" s="29"/>
      <c r="AI3796" s="29"/>
    </row>
    <row r="3797" spans="31:35">
      <c r="AE3797" s="29"/>
      <c r="AF3797" s="29"/>
      <c r="AG3797" s="29"/>
      <c r="AH3797" s="29"/>
      <c r="AI3797" s="29"/>
    </row>
    <row r="3798" spans="31:35">
      <c r="AE3798" s="29"/>
      <c r="AF3798" s="29"/>
      <c r="AG3798" s="29"/>
      <c r="AH3798" s="29"/>
      <c r="AI3798" s="29"/>
    </row>
    <row r="3799" spans="31:35">
      <c r="AE3799" s="29"/>
      <c r="AF3799" s="29"/>
      <c r="AG3799" s="29"/>
      <c r="AH3799" s="29"/>
      <c r="AI3799" s="29"/>
    </row>
    <row r="3800" spans="31:35">
      <c r="AE3800" s="29"/>
      <c r="AF3800" s="29"/>
      <c r="AG3800" s="29"/>
      <c r="AH3800" s="29"/>
      <c r="AI3800" s="29"/>
    </row>
    <row r="3801" spans="31:35">
      <c r="AE3801" s="29"/>
      <c r="AF3801" s="29"/>
      <c r="AG3801" s="29"/>
      <c r="AH3801" s="29"/>
      <c r="AI3801" s="29"/>
    </row>
    <row r="3802" spans="31:35">
      <c r="AE3802" s="29"/>
      <c r="AF3802" s="29"/>
      <c r="AG3802" s="29"/>
      <c r="AH3802" s="29"/>
      <c r="AI3802" s="29"/>
    </row>
    <row r="3803" spans="31:35">
      <c r="AE3803" s="29"/>
      <c r="AF3803" s="29"/>
      <c r="AG3803" s="29"/>
      <c r="AH3803" s="29"/>
      <c r="AI3803" s="29"/>
    </row>
    <row r="3804" spans="31:35">
      <c r="AE3804" s="29"/>
      <c r="AF3804" s="29"/>
      <c r="AG3804" s="29"/>
      <c r="AH3804" s="29"/>
      <c r="AI3804" s="29"/>
    </row>
    <row r="3805" spans="31:35">
      <c r="AE3805" s="29"/>
      <c r="AF3805" s="29"/>
      <c r="AG3805" s="29"/>
      <c r="AH3805" s="29"/>
      <c r="AI3805" s="29"/>
    </row>
    <row r="3806" spans="31:35">
      <c r="AE3806" s="29"/>
      <c r="AF3806" s="29"/>
      <c r="AG3806" s="29"/>
      <c r="AH3806" s="29"/>
      <c r="AI3806" s="29"/>
    </row>
    <row r="3807" spans="31:35">
      <c r="AE3807" s="29"/>
      <c r="AF3807" s="29"/>
      <c r="AG3807" s="29"/>
      <c r="AH3807" s="29"/>
      <c r="AI3807" s="29"/>
    </row>
    <row r="3808" spans="31:35">
      <c r="AE3808" s="29"/>
      <c r="AF3808" s="29"/>
      <c r="AG3808" s="29"/>
      <c r="AH3808" s="29"/>
      <c r="AI3808" s="29"/>
    </row>
    <row r="3809" spans="31:35">
      <c r="AE3809" s="29"/>
      <c r="AF3809" s="29"/>
      <c r="AG3809" s="29"/>
      <c r="AH3809" s="29"/>
      <c r="AI3809" s="29"/>
    </row>
    <row r="3810" spans="31:35">
      <c r="AE3810" s="29"/>
      <c r="AF3810" s="29"/>
      <c r="AG3810" s="29"/>
      <c r="AH3810" s="29"/>
      <c r="AI3810" s="29"/>
    </row>
    <row r="3811" spans="31:35">
      <c r="AE3811" s="29"/>
      <c r="AF3811" s="29"/>
      <c r="AG3811" s="29"/>
      <c r="AH3811" s="29"/>
      <c r="AI3811" s="29"/>
    </row>
    <row r="3812" spans="31:35">
      <c r="AE3812" s="29"/>
      <c r="AF3812" s="29"/>
      <c r="AG3812" s="29"/>
      <c r="AH3812" s="29"/>
      <c r="AI3812" s="29"/>
    </row>
    <row r="3813" spans="31:35">
      <c r="AE3813" s="29"/>
      <c r="AF3813" s="29"/>
      <c r="AG3813" s="29"/>
      <c r="AH3813" s="29"/>
      <c r="AI3813" s="29"/>
    </row>
    <row r="3814" spans="31:35">
      <c r="AE3814" s="29"/>
      <c r="AF3814" s="29"/>
      <c r="AG3814" s="29"/>
      <c r="AH3814" s="29"/>
      <c r="AI3814" s="29"/>
    </row>
    <row r="3815" spans="31:35">
      <c r="AE3815" s="29"/>
      <c r="AF3815" s="29"/>
      <c r="AG3815" s="29"/>
      <c r="AH3815" s="29"/>
      <c r="AI3815" s="29"/>
    </row>
    <row r="3816" spans="31:35">
      <c r="AE3816" s="29"/>
      <c r="AF3816" s="29"/>
      <c r="AG3816" s="29"/>
      <c r="AH3816" s="29"/>
      <c r="AI3816" s="29"/>
    </row>
    <row r="3817" spans="31:35">
      <c r="AE3817" s="29"/>
      <c r="AF3817" s="29"/>
      <c r="AG3817" s="29"/>
      <c r="AH3817" s="29"/>
      <c r="AI3817" s="29"/>
    </row>
    <row r="3818" spans="31:35">
      <c r="AE3818" s="29"/>
      <c r="AF3818" s="29"/>
      <c r="AG3818" s="29"/>
      <c r="AH3818" s="29"/>
      <c r="AI3818" s="29"/>
    </row>
    <row r="3819" spans="31:35">
      <c r="AE3819" s="29"/>
      <c r="AF3819" s="29"/>
      <c r="AG3819" s="29"/>
      <c r="AH3819" s="29"/>
      <c r="AI3819" s="29"/>
    </row>
    <row r="3820" spans="31:35">
      <c r="AE3820" s="29"/>
      <c r="AF3820" s="29"/>
      <c r="AG3820" s="29"/>
      <c r="AH3820" s="29"/>
      <c r="AI3820" s="29"/>
    </row>
    <row r="3821" spans="31:35">
      <c r="AE3821" s="29"/>
      <c r="AF3821" s="29"/>
      <c r="AG3821" s="29"/>
      <c r="AH3821" s="29"/>
      <c r="AI3821" s="29"/>
    </row>
    <row r="3822" spans="31:35">
      <c r="AE3822" s="29"/>
      <c r="AF3822" s="29"/>
      <c r="AG3822" s="29"/>
      <c r="AH3822" s="29"/>
      <c r="AI3822" s="29"/>
    </row>
    <row r="3823" spans="31:35">
      <c r="AE3823" s="29"/>
      <c r="AF3823" s="29"/>
      <c r="AG3823" s="29"/>
      <c r="AH3823" s="29"/>
      <c r="AI3823" s="29"/>
    </row>
    <row r="3824" spans="31:35">
      <c r="AE3824" s="29"/>
      <c r="AF3824" s="29"/>
      <c r="AG3824" s="29"/>
      <c r="AH3824" s="29"/>
      <c r="AI3824" s="29"/>
    </row>
    <row r="3825" spans="31:35">
      <c r="AE3825" s="29"/>
      <c r="AF3825" s="29"/>
      <c r="AG3825" s="29"/>
      <c r="AH3825" s="29"/>
      <c r="AI3825" s="29"/>
    </row>
    <row r="3826" spans="31:35">
      <c r="AE3826" s="29"/>
      <c r="AF3826" s="29"/>
      <c r="AG3826" s="29"/>
      <c r="AH3826" s="29"/>
      <c r="AI3826" s="29"/>
    </row>
    <row r="3827" spans="31:35">
      <c r="AE3827" s="29"/>
      <c r="AF3827" s="29"/>
      <c r="AG3827" s="29"/>
      <c r="AH3827" s="29"/>
      <c r="AI3827" s="29"/>
    </row>
    <row r="3828" spans="31:35">
      <c r="AE3828" s="29"/>
      <c r="AF3828" s="29"/>
      <c r="AG3828" s="29"/>
      <c r="AH3828" s="29"/>
      <c r="AI3828" s="29"/>
    </row>
    <row r="3829" spans="31:35">
      <c r="AE3829" s="29"/>
      <c r="AF3829" s="29"/>
      <c r="AG3829" s="29"/>
      <c r="AH3829" s="29"/>
      <c r="AI3829" s="29"/>
    </row>
    <row r="3830" spans="31:35">
      <c r="AE3830" s="29"/>
      <c r="AF3830" s="29"/>
      <c r="AG3830" s="29"/>
      <c r="AH3830" s="29"/>
      <c r="AI3830" s="29"/>
    </row>
    <row r="3831" spans="31:35">
      <c r="AE3831" s="29"/>
      <c r="AF3831" s="29"/>
      <c r="AG3831" s="29"/>
      <c r="AH3831" s="29"/>
      <c r="AI3831" s="29"/>
    </row>
    <row r="3832" spans="31:35">
      <c r="AE3832" s="29"/>
      <c r="AF3832" s="29"/>
      <c r="AG3832" s="29"/>
      <c r="AH3832" s="29"/>
      <c r="AI3832" s="29"/>
    </row>
    <row r="3833" spans="31:35">
      <c r="AE3833" s="29"/>
      <c r="AF3833" s="29"/>
      <c r="AG3833" s="29"/>
      <c r="AH3833" s="29"/>
      <c r="AI3833" s="29"/>
    </row>
    <row r="3834" spans="31:35">
      <c r="AE3834" s="29"/>
      <c r="AF3834" s="29"/>
      <c r="AG3834" s="29"/>
      <c r="AH3834" s="29"/>
      <c r="AI3834" s="29"/>
    </row>
    <row r="3835" spans="31:35">
      <c r="AE3835" s="29"/>
      <c r="AF3835" s="29"/>
      <c r="AG3835" s="29"/>
      <c r="AH3835" s="29"/>
      <c r="AI3835" s="29"/>
    </row>
    <row r="3836" spans="31:35">
      <c r="AE3836" s="29"/>
      <c r="AF3836" s="29"/>
      <c r="AG3836" s="29"/>
      <c r="AH3836" s="29"/>
      <c r="AI3836" s="29"/>
    </row>
    <row r="3837" spans="31:35">
      <c r="AE3837" s="29"/>
      <c r="AF3837" s="29"/>
      <c r="AG3837" s="29"/>
      <c r="AH3837" s="29"/>
      <c r="AI3837" s="29"/>
    </row>
    <row r="3838" spans="31:35">
      <c r="AE3838" s="29"/>
      <c r="AF3838" s="29"/>
      <c r="AG3838" s="29"/>
      <c r="AH3838" s="29"/>
      <c r="AI3838" s="29"/>
    </row>
    <row r="3839" spans="31:35">
      <c r="AE3839" s="29"/>
      <c r="AF3839" s="29"/>
      <c r="AG3839" s="29"/>
      <c r="AH3839" s="29"/>
      <c r="AI3839" s="29"/>
    </row>
    <row r="3840" spans="31:35">
      <c r="AE3840" s="29"/>
      <c r="AF3840" s="29"/>
      <c r="AG3840" s="29"/>
      <c r="AH3840" s="29"/>
      <c r="AI3840" s="29"/>
    </row>
    <row r="3841" spans="31:35">
      <c r="AE3841" s="29"/>
      <c r="AF3841" s="29"/>
      <c r="AG3841" s="29"/>
      <c r="AH3841" s="29"/>
      <c r="AI3841" s="29"/>
    </row>
    <row r="3842" spans="31:35">
      <c r="AE3842" s="29"/>
      <c r="AF3842" s="29"/>
      <c r="AG3842" s="29"/>
      <c r="AH3842" s="29"/>
      <c r="AI3842" s="29"/>
    </row>
    <row r="3843" spans="31:35">
      <c r="AE3843" s="29"/>
      <c r="AF3843" s="29"/>
      <c r="AG3843" s="29"/>
      <c r="AH3843" s="29"/>
      <c r="AI3843" s="29"/>
    </row>
    <row r="3844" spans="31:35">
      <c r="AE3844" s="29"/>
      <c r="AF3844" s="29"/>
      <c r="AG3844" s="29"/>
      <c r="AH3844" s="29"/>
      <c r="AI3844" s="29"/>
    </row>
    <row r="3845" spans="31:35">
      <c r="AE3845" s="29"/>
      <c r="AF3845" s="29"/>
      <c r="AG3845" s="29"/>
      <c r="AH3845" s="29"/>
      <c r="AI3845" s="29"/>
    </row>
    <row r="3846" spans="31:35">
      <c r="AE3846" s="29"/>
      <c r="AF3846" s="29"/>
      <c r="AG3846" s="29"/>
      <c r="AH3846" s="29"/>
      <c r="AI3846" s="29"/>
    </row>
    <row r="3847" spans="31:35">
      <c r="AE3847" s="29"/>
      <c r="AF3847" s="29"/>
      <c r="AG3847" s="29"/>
      <c r="AH3847" s="29"/>
      <c r="AI3847" s="29"/>
    </row>
    <row r="3848" spans="31:35">
      <c r="AE3848" s="29"/>
      <c r="AF3848" s="29"/>
      <c r="AG3848" s="29"/>
      <c r="AH3848" s="29"/>
      <c r="AI3848" s="29"/>
    </row>
    <row r="3849" spans="31:35">
      <c r="AE3849" s="29"/>
      <c r="AF3849" s="29"/>
      <c r="AG3849" s="29"/>
      <c r="AH3849" s="29"/>
      <c r="AI3849" s="29"/>
    </row>
    <row r="3850" spans="31:35">
      <c r="AE3850" s="29"/>
      <c r="AF3850" s="29"/>
      <c r="AG3850" s="29"/>
      <c r="AH3850" s="29"/>
      <c r="AI3850" s="29"/>
    </row>
    <row r="3851" spans="31:35">
      <c r="AE3851" s="29"/>
      <c r="AF3851" s="29"/>
      <c r="AG3851" s="29"/>
      <c r="AH3851" s="29"/>
      <c r="AI3851" s="29"/>
    </row>
    <row r="3852" spans="31:35">
      <c r="AE3852" s="29"/>
      <c r="AF3852" s="29"/>
      <c r="AG3852" s="29"/>
      <c r="AH3852" s="29"/>
      <c r="AI3852" s="29"/>
    </row>
    <row r="3853" spans="31:35">
      <c r="AE3853" s="29"/>
      <c r="AF3853" s="29"/>
      <c r="AG3853" s="29"/>
      <c r="AH3853" s="29"/>
      <c r="AI3853" s="29"/>
    </row>
    <row r="3854" spans="31:35">
      <c r="AE3854" s="29"/>
      <c r="AF3854" s="29"/>
      <c r="AG3854" s="29"/>
      <c r="AH3854" s="29"/>
      <c r="AI3854" s="29"/>
    </row>
    <row r="3855" spans="31:35">
      <c r="AE3855" s="29"/>
      <c r="AF3855" s="29"/>
      <c r="AG3855" s="29"/>
      <c r="AH3855" s="29"/>
      <c r="AI3855" s="29"/>
    </row>
    <row r="3856" spans="31:35">
      <c r="AE3856" s="29"/>
      <c r="AF3856" s="29"/>
      <c r="AG3856" s="29"/>
      <c r="AH3856" s="29"/>
      <c r="AI3856" s="29"/>
    </row>
    <row r="3857" spans="31:35">
      <c r="AE3857" s="29"/>
      <c r="AF3857" s="29"/>
      <c r="AG3857" s="29"/>
      <c r="AH3857" s="29"/>
      <c r="AI3857" s="29"/>
    </row>
    <row r="3858" spans="31:35">
      <c r="AE3858" s="29"/>
      <c r="AF3858" s="29"/>
      <c r="AG3858" s="29"/>
      <c r="AH3858" s="29"/>
      <c r="AI3858" s="29"/>
    </row>
    <row r="3859" spans="31:35">
      <c r="AE3859" s="29"/>
      <c r="AF3859" s="29"/>
      <c r="AG3859" s="29"/>
      <c r="AH3859" s="29"/>
      <c r="AI3859" s="29"/>
    </row>
    <row r="3860" spans="31:35">
      <c r="AE3860" s="29"/>
      <c r="AF3860" s="29"/>
      <c r="AG3860" s="29"/>
      <c r="AH3860" s="29"/>
      <c r="AI3860" s="29"/>
    </row>
    <row r="3861" spans="31:35">
      <c r="AE3861" s="29"/>
      <c r="AF3861" s="29"/>
      <c r="AG3861" s="29"/>
      <c r="AH3861" s="29"/>
      <c r="AI3861" s="29"/>
    </row>
    <row r="3862" spans="31:35">
      <c r="AE3862" s="29"/>
      <c r="AF3862" s="29"/>
      <c r="AG3862" s="29"/>
      <c r="AH3862" s="29"/>
      <c r="AI3862" s="29"/>
    </row>
    <row r="3863" spans="31:35">
      <c r="AE3863" s="29"/>
      <c r="AF3863" s="29"/>
      <c r="AG3863" s="29"/>
      <c r="AH3863" s="29"/>
      <c r="AI3863" s="29"/>
    </row>
    <row r="3864" spans="31:35">
      <c r="AE3864" s="29"/>
      <c r="AF3864" s="29"/>
      <c r="AG3864" s="29"/>
      <c r="AH3864" s="29"/>
      <c r="AI3864" s="29"/>
    </row>
    <row r="3865" spans="31:35">
      <c r="AE3865" s="29"/>
      <c r="AF3865" s="29"/>
      <c r="AG3865" s="29"/>
      <c r="AH3865" s="29"/>
      <c r="AI3865" s="29"/>
    </row>
    <row r="3866" spans="31:35">
      <c r="AE3866" s="29"/>
      <c r="AF3866" s="29"/>
      <c r="AG3866" s="29"/>
      <c r="AH3866" s="29"/>
      <c r="AI3866" s="29"/>
    </row>
    <row r="3867" spans="31:35">
      <c r="AE3867" s="29"/>
      <c r="AF3867" s="29"/>
      <c r="AG3867" s="29"/>
      <c r="AH3867" s="29"/>
      <c r="AI3867" s="29"/>
    </row>
    <row r="3868" spans="31:35">
      <c r="AE3868" s="29"/>
      <c r="AF3868" s="29"/>
      <c r="AG3868" s="29"/>
      <c r="AH3868" s="29"/>
      <c r="AI3868" s="29"/>
    </row>
    <row r="3869" spans="31:35">
      <c r="AE3869" s="29"/>
      <c r="AF3869" s="29"/>
      <c r="AG3869" s="29"/>
      <c r="AH3869" s="29"/>
      <c r="AI3869" s="29"/>
    </row>
    <row r="3870" spans="31:35">
      <c r="AE3870" s="29"/>
      <c r="AF3870" s="29"/>
      <c r="AG3870" s="29"/>
      <c r="AH3870" s="29"/>
      <c r="AI3870" s="29"/>
    </row>
    <row r="3871" spans="31:35">
      <c r="AE3871" s="29"/>
      <c r="AF3871" s="29"/>
      <c r="AG3871" s="29"/>
      <c r="AH3871" s="29"/>
      <c r="AI3871" s="29"/>
    </row>
    <row r="3872" spans="31:35">
      <c r="AE3872" s="29"/>
      <c r="AF3872" s="29"/>
      <c r="AG3872" s="29"/>
      <c r="AH3872" s="29"/>
      <c r="AI3872" s="29"/>
    </row>
    <row r="3873" spans="31:35">
      <c r="AE3873" s="29"/>
      <c r="AF3873" s="29"/>
      <c r="AG3873" s="29"/>
      <c r="AH3873" s="29"/>
      <c r="AI3873" s="29"/>
    </row>
    <row r="3874" spans="31:35">
      <c r="AE3874" s="29"/>
      <c r="AF3874" s="29"/>
      <c r="AG3874" s="29"/>
      <c r="AH3874" s="29"/>
      <c r="AI3874" s="29"/>
    </row>
    <row r="3875" spans="31:35">
      <c r="AE3875" s="29"/>
      <c r="AF3875" s="29"/>
      <c r="AG3875" s="29"/>
      <c r="AH3875" s="29"/>
      <c r="AI3875" s="29"/>
    </row>
    <row r="3876" spans="31:35">
      <c r="AE3876" s="29"/>
      <c r="AF3876" s="29"/>
      <c r="AG3876" s="29"/>
      <c r="AH3876" s="29"/>
      <c r="AI3876" s="29"/>
    </row>
    <row r="3877" spans="31:35">
      <c r="AE3877" s="29"/>
      <c r="AF3877" s="29"/>
      <c r="AG3877" s="29"/>
      <c r="AH3877" s="29"/>
      <c r="AI3877" s="29"/>
    </row>
    <row r="3878" spans="31:35">
      <c r="AE3878" s="29"/>
      <c r="AF3878" s="29"/>
      <c r="AG3878" s="29"/>
      <c r="AH3878" s="29"/>
      <c r="AI3878" s="29"/>
    </row>
    <row r="3879" spans="31:35">
      <c r="AE3879" s="29"/>
      <c r="AF3879" s="29"/>
      <c r="AG3879" s="29"/>
      <c r="AH3879" s="29"/>
      <c r="AI3879" s="29"/>
    </row>
    <row r="3880" spans="31:35">
      <c r="AE3880" s="29"/>
      <c r="AF3880" s="29"/>
      <c r="AG3880" s="29"/>
      <c r="AH3880" s="29"/>
      <c r="AI3880" s="29"/>
    </row>
    <row r="3881" spans="31:35">
      <c r="AE3881" s="29"/>
      <c r="AF3881" s="29"/>
      <c r="AG3881" s="29"/>
      <c r="AH3881" s="29"/>
      <c r="AI3881" s="29"/>
    </row>
    <row r="3882" spans="31:35">
      <c r="AE3882" s="29"/>
      <c r="AF3882" s="29"/>
      <c r="AG3882" s="29"/>
      <c r="AH3882" s="29"/>
      <c r="AI3882" s="29"/>
    </row>
    <row r="3883" spans="31:35">
      <c r="AE3883" s="29"/>
      <c r="AF3883" s="29"/>
      <c r="AG3883" s="29"/>
      <c r="AH3883" s="29"/>
      <c r="AI3883" s="29"/>
    </row>
    <row r="3884" spans="31:35">
      <c r="AE3884" s="29"/>
      <c r="AF3884" s="29"/>
      <c r="AG3884" s="29"/>
      <c r="AH3884" s="29"/>
      <c r="AI3884" s="29"/>
    </row>
    <row r="3885" spans="31:35">
      <c r="AE3885" s="29"/>
      <c r="AF3885" s="29"/>
      <c r="AG3885" s="29"/>
      <c r="AH3885" s="29"/>
      <c r="AI3885" s="29"/>
    </row>
    <row r="3886" spans="31:35">
      <c r="AE3886" s="29"/>
      <c r="AF3886" s="29"/>
      <c r="AG3886" s="29"/>
      <c r="AH3886" s="29"/>
      <c r="AI3886" s="29"/>
    </row>
    <row r="3887" spans="31:35">
      <c r="AE3887" s="29"/>
      <c r="AF3887" s="29"/>
      <c r="AG3887" s="29"/>
      <c r="AH3887" s="29"/>
      <c r="AI3887" s="29"/>
    </row>
    <row r="3888" spans="31:35">
      <c r="AE3888" s="29"/>
      <c r="AF3888" s="29"/>
      <c r="AG3888" s="29"/>
      <c r="AH3888" s="29"/>
      <c r="AI3888" s="29"/>
    </row>
    <row r="3889" spans="31:35">
      <c r="AE3889" s="29"/>
      <c r="AF3889" s="29"/>
      <c r="AG3889" s="29"/>
      <c r="AH3889" s="29"/>
      <c r="AI3889" s="29"/>
    </row>
    <row r="3890" spans="31:35">
      <c r="AE3890" s="29"/>
      <c r="AF3890" s="29"/>
      <c r="AG3890" s="29"/>
      <c r="AH3890" s="29"/>
      <c r="AI3890" s="29"/>
    </row>
    <row r="3891" spans="31:35">
      <c r="AE3891" s="29"/>
      <c r="AF3891" s="29"/>
      <c r="AG3891" s="29"/>
      <c r="AH3891" s="29"/>
      <c r="AI3891" s="29"/>
    </row>
    <row r="3892" spans="31:35">
      <c r="AE3892" s="29"/>
      <c r="AF3892" s="29"/>
      <c r="AG3892" s="29"/>
      <c r="AH3892" s="29"/>
      <c r="AI3892" s="29"/>
    </row>
    <row r="3893" spans="31:35">
      <c r="AE3893" s="29"/>
      <c r="AF3893" s="29"/>
      <c r="AG3893" s="29"/>
      <c r="AH3893" s="29"/>
      <c r="AI3893" s="29"/>
    </row>
    <row r="3894" spans="31:35">
      <c r="AE3894" s="29"/>
      <c r="AF3894" s="29"/>
      <c r="AG3894" s="29"/>
      <c r="AH3894" s="29"/>
      <c r="AI3894" s="29"/>
    </row>
    <row r="3895" spans="31:35">
      <c r="AE3895" s="29"/>
      <c r="AF3895" s="29"/>
      <c r="AG3895" s="29"/>
      <c r="AH3895" s="29"/>
      <c r="AI3895" s="29"/>
    </row>
    <row r="3896" spans="31:35">
      <c r="AE3896" s="29"/>
      <c r="AF3896" s="29"/>
      <c r="AG3896" s="29"/>
      <c r="AH3896" s="29"/>
      <c r="AI3896" s="29"/>
    </row>
    <row r="3897" spans="31:35">
      <c r="AE3897" s="29"/>
      <c r="AF3897" s="29"/>
      <c r="AG3897" s="29"/>
      <c r="AH3897" s="29"/>
      <c r="AI3897" s="29"/>
    </row>
    <row r="3898" spans="31:35">
      <c r="AE3898" s="29"/>
      <c r="AF3898" s="29"/>
      <c r="AG3898" s="29"/>
      <c r="AH3898" s="29"/>
      <c r="AI3898" s="29"/>
    </row>
    <row r="3899" spans="31:35">
      <c r="AE3899" s="29"/>
      <c r="AF3899" s="29"/>
      <c r="AG3899" s="29"/>
      <c r="AH3899" s="29"/>
      <c r="AI3899" s="29"/>
    </row>
    <row r="3900" spans="31:35">
      <c r="AE3900" s="29"/>
      <c r="AF3900" s="29"/>
      <c r="AG3900" s="29"/>
      <c r="AH3900" s="29"/>
      <c r="AI3900" s="29"/>
    </row>
    <row r="3901" spans="31:35">
      <c r="AE3901" s="29"/>
      <c r="AF3901" s="29"/>
      <c r="AG3901" s="29"/>
      <c r="AH3901" s="29"/>
      <c r="AI3901" s="29"/>
    </row>
    <row r="3902" spans="31:35">
      <c r="AE3902" s="29"/>
      <c r="AF3902" s="29"/>
      <c r="AG3902" s="29"/>
      <c r="AH3902" s="29"/>
      <c r="AI3902" s="29"/>
    </row>
    <row r="3903" spans="31:35">
      <c r="AE3903" s="29"/>
      <c r="AF3903" s="29"/>
      <c r="AG3903" s="29"/>
      <c r="AH3903" s="29"/>
      <c r="AI3903" s="29"/>
    </row>
    <row r="3904" spans="31:35">
      <c r="AE3904" s="29"/>
      <c r="AF3904" s="29"/>
      <c r="AG3904" s="29"/>
      <c r="AH3904" s="29"/>
      <c r="AI3904" s="29"/>
    </row>
    <row r="3905" spans="31:35">
      <c r="AE3905" s="29"/>
      <c r="AF3905" s="29"/>
      <c r="AG3905" s="29"/>
      <c r="AH3905" s="29"/>
      <c r="AI3905" s="29"/>
    </row>
    <row r="3906" spans="31:35">
      <c r="AE3906" s="29"/>
      <c r="AF3906" s="29"/>
      <c r="AG3906" s="29"/>
      <c r="AH3906" s="29"/>
      <c r="AI3906" s="29"/>
    </row>
    <row r="3907" spans="31:35">
      <c r="AE3907" s="29"/>
      <c r="AF3907" s="29"/>
      <c r="AG3907" s="29"/>
      <c r="AH3907" s="29"/>
      <c r="AI3907" s="29"/>
    </row>
    <row r="3908" spans="31:35">
      <c r="AE3908" s="29"/>
      <c r="AF3908" s="29"/>
      <c r="AG3908" s="29"/>
      <c r="AH3908" s="29"/>
      <c r="AI3908" s="29"/>
    </row>
    <row r="3909" spans="31:35">
      <c r="AE3909" s="29"/>
      <c r="AF3909" s="29"/>
      <c r="AG3909" s="29"/>
      <c r="AH3909" s="29"/>
      <c r="AI3909" s="29"/>
    </row>
    <row r="3910" spans="31:35">
      <c r="AE3910" s="29"/>
      <c r="AF3910" s="29"/>
      <c r="AG3910" s="29"/>
      <c r="AH3910" s="29"/>
      <c r="AI3910" s="29"/>
    </row>
    <row r="3911" spans="31:35">
      <c r="AE3911" s="29"/>
      <c r="AF3911" s="29"/>
      <c r="AG3911" s="29"/>
      <c r="AH3911" s="29"/>
      <c r="AI3911" s="29"/>
    </row>
    <row r="3912" spans="31:35">
      <c r="AE3912" s="29"/>
      <c r="AF3912" s="29"/>
      <c r="AG3912" s="29"/>
      <c r="AH3912" s="29"/>
      <c r="AI3912" s="29"/>
    </row>
    <row r="3913" spans="31:35">
      <c r="AE3913" s="29"/>
      <c r="AF3913" s="29"/>
      <c r="AG3913" s="29"/>
      <c r="AH3913" s="29"/>
      <c r="AI3913" s="29"/>
    </row>
    <row r="3914" spans="31:35">
      <c r="AE3914" s="29"/>
      <c r="AF3914" s="29"/>
      <c r="AG3914" s="29"/>
      <c r="AH3914" s="29"/>
      <c r="AI3914" s="29"/>
    </row>
    <row r="3915" spans="31:35">
      <c r="AE3915" s="29"/>
      <c r="AF3915" s="29"/>
      <c r="AG3915" s="29"/>
      <c r="AH3915" s="29"/>
      <c r="AI3915" s="29"/>
    </row>
    <row r="3916" spans="31:35">
      <c r="AE3916" s="29"/>
      <c r="AF3916" s="29"/>
      <c r="AG3916" s="29"/>
      <c r="AH3916" s="29"/>
      <c r="AI3916" s="29"/>
    </row>
    <row r="3917" spans="31:35">
      <c r="AE3917" s="29"/>
      <c r="AF3917" s="29"/>
      <c r="AG3917" s="29"/>
      <c r="AH3917" s="29"/>
      <c r="AI3917" s="29"/>
    </row>
    <row r="3918" spans="31:35">
      <c r="AE3918" s="29"/>
      <c r="AF3918" s="29"/>
      <c r="AG3918" s="29"/>
      <c r="AH3918" s="29"/>
      <c r="AI3918" s="29"/>
    </row>
    <row r="3919" spans="31:35">
      <c r="AE3919" s="29"/>
      <c r="AF3919" s="29"/>
      <c r="AG3919" s="29"/>
      <c r="AH3919" s="29"/>
      <c r="AI3919" s="29"/>
    </row>
    <row r="3920" spans="31:35">
      <c r="AE3920" s="29"/>
      <c r="AF3920" s="29"/>
      <c r="AG3920" s="29"/>
      <c r="AH3920" s="29"/>
      <c r="AI3920" s="29"/>
    </row>
    <row r="3921" spans="31:35">
      <c r="AE3921" s="29"/>
      <c r="AF3921" s="29"/>
      <c r="AG3921" s="29"/>
      <c r="AH3921" s="29"/>
      <c r="AI3921" s="29"/>
    </row>
    <row r="3922" spans="31:35">
      <c r="AE3922" s="29"/>
      <c r="AF3922" s="29"/>
      <c r="AG3922" s="29"/>
      <c r="AH3922" s="29"/>
      <c r="AI3922" s="29"/>
    </row>
    <row r="3923" spans="31:35">
      <c r="AE3923" s="29"/>
      <c r="AF3923" s="29"/>
      <c r="AG3923" s="29"/>
      <c r="AH3923" s="29"/>
      <c r="AI3923" s="29"/>
    </row>
    <row r="3924" spans="31:35">
      <c r="AE3924" s="29"/>
      <c r="AF3924" s="29"/>
      <c r="AG3924" s="29"/>
      <c r="AH3924" s="29"/>
      <c r="AI3924" s="29"/>
    </row>
    <row r="3925" spans="31:35">
      <c r="AE3925" s="29"/>
      <c r="AF3925" s="29"/>
      <c r="AG3925" s="29"/>
      <c r="AH3925" s="29"/>
      <c r="AI3925" s="29"/>
    </row>
    <row r="3926" spans="31:35">
      <c r="AE3926" s="29"/>
      <c r="AF3926" s="29"/>
      <c r="AG3926" s="29"/>
      <c r="AH3926" s="29"/>
      <c r="AI3926" s="29"/>
    </row>
    <row r="3927" spans="31:35">
      <c r="AE3927" s="29"/>
      <c r="AF3927" s="29"/>
      <c r="AG3927" s="29"/>
      <c r="AH3927" s="29"/>
      <c r="AI3927" s="29"/>
    </row>
    <row r="3928" spans="31:35">
      <c r="AE3928" s="29"/>
      <c r="AF3928" s="29"/>
      <c r="AG3928" s="29"/>
      <c r="AH3928" s="29"/>
      <c r="AI3928" s="29"/>
    </row>
    <row r="3929" spans="31:35">
      <c r="AE3929" s="29"/>
      <c r="AF3929" s="29"/>
      <c r="AG3929" s="29"/>
      <c r="AH3929" s="29"/>
      <c r="AI3929" s="29"/>
    </row>
    <row r="3930" spans="31:35">
      <c r="AE3930" s="29"/>
      <c r="AF3930" s="29"/>
      <c r="AG3930" s="29"/>
      <c r="AH3930" s="29"/>
      <c r="AI3930" s="29"/>
    </row>
    <row r="3931" spans="31:35">
      <c r="AE3931" s="29"/>
      <c r="AF3931" s="29"/>
      <c r="AG3931" s="29"/>
      <c r="AH3931" s="29"/>
      <c r="AI3931" s="29"/>
    </row>
    <row r="3932" spans="31:35">
      <c r="AE3932" s="29"/>
      <c r="AF3932" s="29"/>
      <c r="AG3932" s="29"/>
      <c r="AH3932" s="29"/>
      <c r="AI3932" s="29"/>
    </row>
    <row r="3933" spans="31:35">
      <c r="AE3933" s="29"/>
      <c r="AF3933" s="29"/>
      <c r="AG3933" s="29"/>
      <c r="AH3933" s="29"/>
      <c r="AI3933" s="29"/>
    </row>
    <row r="3934" spans="31:35">
      <c r="AE3934" s="29"/>
      <c r="AF3934" s="29"/>
      <c r="AG3934" s="29"/>
      <c r="AH3934" s="29"/>
      <c r="AI3934" s="29"/>
    </row>
    <row r="3935" spans="31:35">
      <c r="AE3935" s="29"/>
      <c r="AF3935" s="29"/>
      <c r="AG3935" s="29"/>
      <c r="AH3935" s="29"/>
      <c r="AI3935" s="29"/>
    </row>
    <row r="3936" spans="31:35">
      <c r="AE3936" s="29"/>
      <c r="AF3936" s="29"/>
      <c r="AG3936" s="29"/>
      <c r="AH3936" s="29"/>
      <c r="AI3936" s="29"/>
    </row>
    <row r="3937" spans="31:35">
      <c r="AE3937" s="29"/>
      <c r="AF3937" s="29"/>
      <c r="AG3937" s="29"/>
      <c r="AH3937" s="29"/>
      <c r="AI3937" s="29"/>
    </row>
    <row r="3938" spans="31:35">
      <c r="AE3938" s="29"/>
      <c r="AF3938" s="29"/>
      <c r="AG3938" s="29"/>
      <c r="AH3938" s="29"/>
      <c r="AI3938" s="29"/>
    </row>
    <row r="3939" spans="31:35">
      <c r="AE3939" s="29"/>
      <c r="AF3939" s="29"/>
      <c r="AG3939" s="29"/>
      <c r="AH3939" s="29"/>
      <c r="AI3939" s="29"/>
    </row>
    <row r="3940" spans="31:35">
      <c r="AE3940" s="29"/>
      <c r="AF3940" s="29"/>
      <c r="AG3940" s="29"/>
      <c r="AH3940" s="29"/>
      <c r="AI3940" s="29"/>
    </row>
    <row r="3941" spans="31:35">
      <c r="AE3941" s="29"/>
      <c r="AF3941" s="29"/>
      <c r="AG3941" s="29"/>
      <c r="AH3941" s="29"/>
      <c r="AI3941" s="29"/>
    </row>
    <row r="3942" spans="31:35">
      <c r="AE3942" s="29"/>
      <c r="AF3942" s="29"/>
      <c r="AG3942" s="29"/>
      <c r="AH3942" s="29"/>
      <c r="AI3942" s="29"/>
    </row>
    <row r="3943" spans="31:35">
      <c r="AE3943" s="29"/>
      <c r="AF3943" s="29"/>
      <c r="AG3943" s="29"/>
      <c r="AH3943" s="29"/>
      <c r="AI3943" s="29"/>
    </row>
    <row r="3944" spans="31:35">
      <c r="AE3944" s="29"/>
      <c r="AF3944" s="29"/>
      <c r="AG3944" s="29"/>
      <c r="AH3944" s="29"/>
      <c r="AI3944" s="29"/>
    </row>
    <row r="3945" spans="31:35">
      <c r="AE3945" s="29"/>
      <c r="AF3945" s="29"/>
      <c r="AG3945" s="29"/>
      <c r="AH3945" s="29"/>
      <c r="AI3945" s="29"/>
    </row>
    <row r="3946" spans="31:35">
      <c r="AE3946" s="29"/>
      <c r="AF3946" s="29"/>
      <c r="AG3946" s="29"/>
      <c r="AH3946" s="29"/>
      <c r="AI3946" s="29"/>
    </row>
    <row r="3947" spans="31:35">
      <c r="AE3947" s="29"/>
      <c r="AF3947" s="29"/>
      <c r="AG3947" s="29"/>
      <c r="AH3947" s="29"/>
      <c r="AI3947" s="29"/>
    </row>
    <row r="3948" spans="31:35">
      <c r="AE3948" s="29"/>
      <c r="AF3948" s="29"/>
      <c r="AG3948" s="29"/>
      <c r="AH3948" s="29"/>
      <c r="AI3948" s="29"/>
    </row>
    <row r="3949" spans="31:35">
      <c r="AE3949" s="29"/>
      <c r="AF3949" s="29"/>
      <c r="AG3949" s="29"/>
      <c r="AH3949" s="29"/>
      <c r="AI3949" s="29"/>
    </row>
    <row r="3950" spans="31:35">
      <c r="AE3950" s="29"/>
      <c r="AF3950" s="29"/>
      <c r="AG3950" s="29"/>
      <c r="AH3950" s="29"/>
      <c r="AI3950" s="29"/>
    </row>
    <row r="3951" spans="31:35">
      <c r="AE3951" s="29"/>
      <c r="AF3951" s="29"/>
      <c r="AG3951" s="29"/>
      <c r="AH3951" s="29"/>
      <c r="AI3951" s="29"/>
    </row>
    <row r="3952" spans="31:35">
      <c r="AE3952" s="29"/>
      <c r="AF3952" s="29"/>
      <c r="AG3952" s="29"/>
      <c r="AH3952" s="29"/>
      <c r="AI3952" s="29"/>
    </row>
    <row r="3953" spans="31:35">
      <c r="AE3953" s="29"/>
      <c r="AF3953" s="29"/>
      <c r="AG3953" s="29"/>
      <c r="AH3953" s="29"/>
      <c r="AI3953" s="29"/>
    </row>
    <row r="3954" spans="31:35">
      <c r="AE3954" s="29"/>
      <c r="AF3954" s="29"/>
      <c r="AG3954" s="29"/>
      <c r="AH3954" s="29"/>
      <c r="AI3954" s="29"/>
    </row>
    <row r="3955" spans="31:35">
      <c r="AE3955" s="29"/>
      <c r="AF3955" s="29"/>
      <c r="AG3955" s="29"/>
      <c r="AH3955" s="29"/>
      <c r="AI3955" s="29"/>
    </row>
    <row r="3956" spans="31:35">
      <c r="AE3956" s="29"/>
      <c r="AF3956" s="29"/>
      <c r="AG3956" s="29"/>
      <c r="AH3956" s="29"/>
      <c r="AI3956" s="29"/>
    </row>
    <row r="3957" spans="31:35">
      <c r="AE3957" s="29"/>
      <c r="AF3957" s="29"/>
      <c r="AG3957" s="29"/>
      <c r="AH3957" s="29"/>
      <c r="AI3957" s="29"/>
    </row>
    <row r="3958" spans="31:35">
      <c r="AE3958" s="29"/>
      <c r="AF3958" s="29"/>
      <c r="AG3958" s="29"/>
      <c r="AH3958" s="29"/>
      <c r="AI3958" s="29"/>
    </row>
    <row r="3959" spans="31:35">
      <c r="AE3959" s="29"/>
      <c r="AF3959" s="29"/>
      <c r="AG3959" s="29"/>
      <c r="AH3959" s="29"/>
      <c r="AI3959" s="29"/>
    </row>
    <row r="3960" spans="31:35">
      <c r="AE3960" s="29"/>
      <c r="AF3960" s="29"/>
      <c r="AG3960" s="29"/>
      <c r="AH3960" s="29"/>
      <c r="AI3960" s="29"/>
    </row>
    <row r="3961" spans="31:35">
      <c r="AE3961" s="29"/>
      <c r="AF3961" s="29"/>
      <c r="AG3961" s="29"/>
      <c r="AH3961" s="29"/>
      <c r="AI3961" s="29"/>
    </row>
    <row r="3962" spans="31:35">
      <c r="AE3962" s="29"/>
      <c r="AF3962" s="29"/>
      <c r="AG3962" s="29"/>
      <c r="AH3962" s="29"/>
      <c r="AI3962" s="29"/>
    </row>
    <row r="3963" spans="31:35">
      <c r="AE3963" s="29"/>
      <c r="AF3963" s="29"/>
      <c r="AG3963" s="29"/>
      <c r="AH3963" s="29"/>
      <c r="AI3963" s="29"/>
    </row>
    <row r="3964" spans="31:35">
      <c r="AE3964" s="29"/>
      <c r="AF3964" s="29"/>
      <c r="AG3964" s="29"/>
      <c r="AH3964" s="29"/>
      <c r="AI3964" s="29"/>
    </row>
    <row r="3965" spans="31:35">
      <c r="AE3965" s="29"/>
      <c r="AF3965" s="29"/>
      <c r="AG3965" s="29"/>
      <c r="AH3965" s="29"/>
      <c r="AI3965" s="29"/>
    </row>
    <row r="3966" spans="31:35">
      <c r="AE3966" s="29"/>
      <c r="AF3966" s="29"/>
      <c r="AG3966" s="29"/>
      <c r="AH3966" s="29"/>
      <c r="AI3966" s="29"/>
    </row>
    <row r="3967" spans="31:35">
      <c r="AE3967" s="29"/>
      <c r="AF3967" s="29"/>
      <c r="AG3967" s="29"/>
      <c r="AH3967" s="29"/>
      <c r="AI3967" s="29"/>
    </row>
    <row r="3968" spans="31:35">
      <c r="AE3968" s="29"/>
      <c r="AF3968" s="29"/>
      <c r="AG3968" s="29"/>
      <c r="AH3968" s="29"/>
      <c r="AI3968" s="29"/>
    </row>
    <row r="3969" spans="31:35">
      <c r="AE3969" s="29"/>
      <c r="AF3969" s="29"/>
      <c r="AG3969" s="29"/>
      <c r="AH3969" s="29"/>
      <c r="AI3969" s="29"/>
    </row>
    <row r="3970" spans="31:35">
      <c r="AE3970" s="29"/>
      <c r="AF3970" s="29"/>
      <c r="AG3970" s="29"/>
      <c r="AH3970" s="29"/>
      <c r="AI3970" s="29"/>
    </row>
    <row r="3971" spans="31:35">
      <c r="AE3971" s="29"/>
      <c r="AF3971" s="29"/>
      <c r="AG3971" s="29"/>
      <c r="AH3971" s="29"/>
      <c r="AI3971" s="29"/>
    </row>
    <row r="3972" spans="31:35">
      <c r="AE3972" s="29"/>
      <c r="AF3972" s="29"/>
      <c r="AG3972" s="29"/>
      <c r="AH3972" s="29"/>
      <c r="AI3972" s="29"/>
    </row>
    <row r="3973" spans="31:35">
      <c r="AE3973" s="29"/>
      <c r="AF3973" s="29"/>
      <c r="AG3973" s="29"/>
      <c r="AH3973" s="29"/>
      <c r="AI3973" s="29"/>
    </row>
    <row r="3974" spans="31:35">
      <c r="AE3974" s="29"/>
      <c r="AF3974" s="29"/>
      <c r="AG3974" s="29"/>
      <c r="AH3974" s="29"/>
      <c r="AI3974" s="29"/>
    </row>
    <row r="3975" spans="31:35">
      <c r="AE3975" s="29"/>
      <c r="AF3975" s="29"/>
      <c r="AG3975" s="29"/>
      <c r="AH3975" s="29"/>
      <c r="AI3975" s="29"/>
    </row>
    <row r="3976" spans="31:35">
      <c r="AE3976" s="29"/>
      <c r="AF3976" s="29"/>
      <c r="AG3976" s="29"/>
      <c r="AH3976" s="29"/>
      <c r="AI3976" s="29"/>
    </row>
    <row r="3977" spans="31:35">
      <c r="AE3977" s="29"/>
      <c r="AF3977" s="29"/>
      <c r="AG3977" s="29"/>
      <c r="AH3977" s="29"/>
      <c r="AI3977" s="29"/>
    </row>
    <row r="3978" spans="31:35">
      <c r="AE3978" s="29"/>
      <c r="AF3978" s="29"/>
      <c r="AG3978" s="29"/>
      <c r="AH3978" s="29"/>
      <c r="AI3978" s="29"/>
    </row>
    <row r="3979" spans="31:35">
      <c r="AE3979" s="29"/>
      <c r="AF3979" s="29"/>
      <c r="AG3979" s="29"/>
      <c r="AH3979" s="29"/>
      <c r="AI3979" s="29"/>
    </row>
    <row r="3980" spans="31:35">
      <c r="AE3980" s="29"/>
      <c r="AF3980" s="29"/>
      <c r="AG3980" s="29"/>
      <c r="AH3980" s="29"/>
      <c r="AI3980" s="29"/>
    </row>
    <row r="3981" spans="31:35">
      <c r="AE3981" s="29"/>
      <c r="AF3981" s="29"/>
      <c r="AG3981" s="29"/>
      <c r="AH3981" s="29"/>
      <c r="AI3981" s="29"/>
    </row>
    <row r="3982" spans="31:35">
      <c r="AE3982" s="29"/>
      <c r="AF3982" s="29"/>
      <c r="AG3982" s="29"/>
      <c r="AH3982" s="29"/>
      <c r="AI3982" s="29"/>
    </row>
    <row r="3983" spans="31:35">
      <c r="AE3983" s="29"/>
      <c r="AF3983" s="29"/>
      <c r="AG3983" s="29"/>
      <c r="AH3983" s="29"/>
      <c r="AI3983" s="29"/>
    </row>
    <row r="3984" spans="31:35">
      <c r="AE3984" s="29"/>
      <c r="AF3984" s="29"/>
      <c r="AG3984" s="29"/>
      <c r="AH3984" s="29"/>
      <c r="AI3984" s="29"/>
    </row>
    <row r="3985" spans="31:35">
      <c r="AE3985" s="29"/>
      <c r="AF3985" s="29"/>
      <c r="AG3985" s="29"/>
      <c r="AH3985" s="29"/>
      <c r="AI3985" s="29"/>
    </row>
    <row r="3986" spans="31:35">
      <c r="AE3986" s="29"/>
      <c r="AF3986" s="29"/>
      <c r="AG3986" s="29"/>
      <c r="AH3986" s="29"/>
      <c r="AI3986" s="29"/>
    </row>
    <row r="3987" spans="31:35">
      <c r="AE3987" s="29"/>
      <c r="AF3987" s="29"/>
      <c r="AG3987" s="29"/>
      <c r="AH3987" s="29"/>
      <c r="AI3987" s="29"/>
    </row>
    <row r="3988" spans="31:35">
      <c r="AE3988" s="29"/>
      <c r="AF3988" s="29"/>
      <c r="AG3988" s="29"/>
      <c r="AH3988" s="29"/>
      <c r="AI3988" s="29"/>
    </row>
    <row r="3989" spans="31:35">
      <c r="AE3989" s="29"/>
      <c r="AF3989" s="29"/>
      <c r="AG3989" s="29"/>
      <c r="AH3989" s="29"/>
      <c r="AI3989" s="29"/>
    </row>
    <row r="3990" spans="31:35">
      <c r="AE3990" s="29"/>
      <c r="AF3990" s="29"/>
      <c r="AG3990" s="29"/>
      <c r="AH3990" s="29"/>
      <c r="AI3990" s="29"/>
    </row>
    <row r="3991" spans="31:35">
      <c r="AE3991" s="29"/>
      <c r="AF3991" s="29"/>
      <c r="AG3991" s="29"/>
      <c r="AH3991" s="29"/>
      <c r="AI3991" s="29"/>
    </row>
    <row r="3992" spans="31:35">
      <c r="AE3992" s="29"/>
      <c r="AF3992" s="29"/>
      <c r="AG3992" s="29"/>
      <c r="AH3992" s="29"/>
      <c r="AI3992" s="29"/>
    </row>
    <row r="3993" spans="31:35">
      <c r="AE3993" s="29"/>
      <c r="AF3993" s="29"/>
      <c r="AG3993" s="29"/>
      <c r="AH3993" s="29"/>
      <c r="AI3993" s="29"/>
    </row>
    <row r="3994" spans="31:35">
      <c r="AE3994" s="29"/>
      <c r="AF3994" s="29"/>
      <c r="AG3994" s="29"/>
      <c r="AH3994" s="29"/>
      <c r="AI3994" s="29"/>
    </row>
    <row r="3995" spans="31:35">
      <c r="AE3995" s="29"/>
      <c r="AF3995" s="29"/>
      <c r="AG3995" s="29"/>
      <c r="AH3995" s="29"/>
      <c r="AI3995" s="29"/>
    </row>
    <row r="3996" spans="31:35">
      <c r="AE3996" s="29"/>
      <c r="AF3996" s="29"/>
      <c r="AG3996" s="29"/>
      <c r="AH3996" s="29"/>
      <c r="AI3996" s="29"/>
    </row>
    <row r="3997" spans="31:35">
      <c r="AE3997" s="29"/>
      <c r="AF3997" s="29"/>
      <c r="AG3997" s="29"/>
      <c r="AH3997" s="29"/>
      <c r="AI3997" s="29"/>
    </row>
    <row r="3998" spans="31:35">
      <c r="AE3998" s="29"/>
      <c r="AF3998" s="29"/>
      <c r="AG3998" s="29"/>
      <c r="AH3998" s="29"/>
      <c r="AI3998" s="29"/>
    </row>
    <row r="3999" spans="31:35">
      <c r="AE3999" s="29"/>
      <c r="AF3999" s="29"/>
      <c r="AG3999" s="29"/>
      <c r="AH3999" s="29"/>
      <c r="AI3999" s="29"/>
    </row>
    <row r="4000" spans="31:35">
      <c r="AE4000" s="29"/>
      <c r="AF4000" s="29"/>
      <c r="AG4000" s="29"/>
      <c r="AH4000" s="29"/>
      <c r="AI4000" s="29"/>
    </row>
    <row r="4001" spans="31:35">
      <c r="AE4001" s="29"/>
      <c r="AF4001" s="29"/>
      <c r="AG4001" s="29"/>
      <c r="AH4001" s="29"/>
      <c r="AI4001" s="29"/>
    </row>
    <row r="4002" spans="31:35">
      <c r="AE4002" s="29"/>
      <c r="AF4002" s="29"/>
      <c r="AG4002" s="29"/>
      <c r="AH4002" s="29"/>
      <c r="AI4002" s="29"/>
    </row>
    <row r="4003" spans="31:35">
      <c r="AE4003" s="29"/>
      <c r="AF4003" s="29"/>
      <c r="AG4003" s="29"/>
      <c r="AH4003" s="29"/>
      <c r="AI4003" s="29"/>
    </row>
    <row r="4004" spans="31:35">
      <c r="AE4004" s="29"/>
      <c r="AF4004" s="29"/>
      <c r="AG4004" s="29"/>
      <c r="AH4004" s="29"/>
      <c r="AI4004" s="29"/>
    </row>
    <row r="4005" spans="31:35">
      <c r="AE4005" s="29"/>
      <c r="AF4005" s="29"/>
      <c r="AG4005" s="29"/>
      <c r="AH4005" s="29"/>
      <c r="AI4005" s="29"/>
    </row>
    <row r="4006" spans="31:35">
      <c r="AE4006" s="29"/>
      <c r="AF4006" s="29"/>
      <c r="AG4006" s="29"/>
      <c r="AH4006" s="29"/>
      <c r="AI4006" s="29"/>
    </row>
    <row r="4007" spans="31:35">
      <c r="AE4007" s="29"/>
      <c r="AF4007" s="29"/>
      <c r="AG4007" s="29"/>
      <c r="AH4007" s="29"/>
      <c r="AI4007" s="29"/>
    </row>
    <row r="4008" spans="31:35">
      <c r="AE4008" s="29"/>
      <c r="AF4008" s="29"/>
      <c r="AG4008" s="29"/>
      <c r="AH4008" s="29"/>
      <c r="AI4008" s="29"/>
    </row>
    <row r="4009" spans="31:35">
      <c r="AE4009" s="29"/>
      <c r="AF4009" s="29"/>
      <c r="AG4009" s="29"/>
      <c r="AH4009" s="29"/>
      <c r="AI4009" s="29"/>
    </row>
    <row r="4010" spans="31:35">
      <c r="AE4010" s="29"/>
      <c r="AF4010" s="29"/>
      <c r="AG4010" s="29"/>
      <c r="AH4010" s="29"/>
      <c r="AI4010" s="29"/>
    </row>
    <row r="4011" spans="31:35">
      <c r="AE4011" s="29"/>
      <c r="AF4011" s="29"/>
      <c r="AG4011" s="29"/>
      <c r="AH4011" s="29"/>
      <c r="AI4011" s="29"/>
    </row>
    <row r="4012" spans="31:35">
      <c r="AE4012" s="29"/>
      <c r="AF4012" s="29"/>
      <c r="AG4012" s="29"/>
      <c r="AH4012" s="29"/>
      <c r="AI4012" s="29"/>
    </row>
    <row r="4013" spans="31:35">
      <c r="AE4013" s="29"/>
      <c r="AF4013" s="29"/>
      <c r="AG4013" s="29"/>
      <c r="AH4013" s="29"/>
      <c r="AI4013" s="29"/>
    </row>
    <row r="4014" spans="31:35">
      <c r="AE4014" s="29"/>
      <c r="AF4014" s="29"/>
      <c r="AG4014" s="29"/>
      <c r="AH4014" s="29"/>
      <c r="AI4014" s="29"/>
    </row>
    <row r="4015" spans="31:35">
      <c r="AE4015" s="29"/>
      <c r="AF4015" s="29"/>
      <c r="AG4015" s="29"/>
      <c r="AH4015" s="29"/>
      <c r="AI4015" s="29"/>
    </row>
    <row r="4016" spans="31:35">
      <c r="AE4016" s="29"/>
      <c r="AF4016" s="29"/>
      <c r="AG4016" s="29"/>
      <c r="AH4016" s="29"/>
      <c r="AI4016" s="29"/>
    </row>
    <row r="4017" spans="31:35">
      <c r="AE4017" s="29"/>
      <c r="AF4017" s="29"/>
      <c r="AG4017" s="29"/>
      <c r="AH4017" s="29"/>
      <c r="AI4017" s="29"/>
    </row>
    <row r="4018" spans="31:35">
      <c r="AE4018" s="29"/>
      <c r="AF4018" s="29"/>
      <c r="AG4018" s="29"/>
      <c r="AH4018" s="29"/>
      <c r="AI4018" s="29"/>
    </row>
    <row r="4019" spans="31:35">
      <c r="AE4019" s="29"/>
      <c r="AF4019" s="29"/>
      <c r="AG4019" s="29"/>
      <c r="AH4019" s="29"/>
      <c r="AI4019" s="29"/>
    </row>
    <row r="4020" spans="31:35">
      <c r="AE4020" s="29"/>
      <c r="AF4020" s="29"/>
      <c r="AG4020" s="29"/>
      <c r="AH4020" s="29"/>
      <c r="AI4020" s="29"/>
    </row>
    <row r="4021" spans="31:35">
      <c r="AE4021" s="29"/>
      <c r="AF4021" s="29"/>
      <c r="AG4021" s="29"/>
      <c r="AH4021" s="29"/>
      <c r="AI4021" s="29"/>
    </row>
    <row r="4022" spans="31:35">
      <c r="AE4022" s="29"/>
      <c r="AF4022" s="29"/>
      <c r="AG4022" s="29"/>
      <c r="AH4022" s="29"/>
      <c r="AI4022" s="29"/>
    </row>
    <row r="4023" spans="31:35">
      <c r="AE4023" s="29"/>
      <c r="AF4023" s="29"/>
      <c r="AG4023" s="29"/>
      <c r="AH4023" s="29"/>
      <c r="AI4023" s="29"/>
    </row>
    <row r="4024" spans="31:35">
      <c r="AE4024" s="29"/>
      <c r="AF4024" s="29"/>
      <c r="AG4024" s="29"/>
      <c r="AH4024" s="29"/>
      <c r="AI4024" s="29"/>
    </row>
    <row r="4025" spans="31:35">
      <c r="AE4025" s="29"/>
      <c r="AF4025" s="29"/>
      <c r="AG4025" s="29"/>
      <c r="AH4025" s="29"/>
      <c r="AI4025" s="29"/>
    </row>
    <row r="4026" spans="31:35">
      <c r="AE4026" s="29"/>
      <c r="AF4026" s="29"/>
      <c r="AG4026" s="29"/>
      <c r="AH4026" s="29"/>
      <c r="AI4026" s="29"/>
    </row>
    <row r="4027" spans="31:35">
      <c r="AE4027" s="29"/>
      <c r="AF4027" s="29"/>
      <c r="AG4027" s="29"/>
      <c r="AH4027" s="29"/>
      <c r="AI4027" s="29"/>
    </row>
    <row r="4028" spans="31:35">
      <c r="AE4028" s="29"/>
      <c r="AF4028" s="29"/>
      <c r="AG4028" s="29"/>
      <c r="AH4028" s="29"/>
      <c r="AI4028" s="29"/>
    </row>
    <row r="4029" spans="31:35">
      <c r="AE4029" s="29"/>
      <c r="AF4029" s="29"/>
      <c r="AG4029" s="29"/>
      <c r="AH4029" s="29"/>
      <c r="AI4029" s="29"/>
    </row>
    <row r="4030" spans="31:35">
      <c r="AE4030" s="29"/>
      <c r="AF4030" s="29"/>
      <c r="AG4030" s="29"/>
      <c r="AH4030" s="29"/>
      <c r="AI4030" s="29"/>
    </row>
    <row r="4031" spans="31:35">
      <c r="AE4031" s="29"/>
      <c r="AF4031" s="29"/>
      <c r="AG4031" s="29"/>
      <c r="AH4031" s="29"/>
      <c r="AI4031" s="29"/>
    </row>
    <row r="4032" spans="31:35">
      <c r="AE4032" s="29"/>
      <c r="AF4032" s="29"/>
      <c r="AG4032" s="29"/>
      <c r="AH4032" s="29"/>
      <c r="AI4032" s="29"/>
    </row>
    <row r="4033" spans="31:35">
      <c r="AE4033" s="29"/>
      <c r="AF4033" s="29"/>
      <c r="AG4033" s="29"/>
      <c r="AH4033" s="29"/>
      <c r="AI4033" s="29"/>
    </row>
    <row r="4034" spans="31:35">
      <c r="AE4034" s="29"/>
      <c r="AF4034" s="29"/>
      <c r="AG4034" s="29"/>
      <c r="AH4034" s="29"/>
      <c r="AI4034" s="29"/>
    </row>
    <row r="4035" spans="31:35">
      <c r="AE4035" s="29"/>
      <c r="AF4035" s="29"/>
      <c r="AG4035" s="29"/>
      <c r="AH4035" s="29"/>
      <c r="AI4035" s="29"/>
    </row>
    <row r="4036" spans="31:35">
      <c r="AE4036" s="29"/>
      <c r="AF4036" s="29"/>
      <c r="AG4036" s="29"/>
      <c r="AH4036" s="29"/>
      <c r="AI4036" s="29"/>
    </row>
    <row r="4037" spans="31:35">
      <c r="AE4037" s="29"/>
      <c r="AF4037" s="29"/>
      <c r="AG4037" s="29"/>
      <c r="AH4037" s="29"/>
      <c r="AI4037" s="29"/>
    </row>
    <row r="4038" spans="31:35">
      <c r="AE4038" s="29"/>
      <c r="AF4038" s="29"/>
      <c r="AG4038" s="29"/>
      <c r="AH4038" s="29"/>
      <c r="AI4038" s="29"/>
    </row>
    <row r="4039" spans="31:35">
      <c r="AE4039" s="29"/>
      <c r="AF4039" s="29"/>
      <c r="AG4039" s="29"/>
      <c r="AH4039" s="29"/>
      <c r="AI4039" s="29"/>
    </row>
    <row r="4040" spans="31:35">
      <c r="AE4040" s="29"/>
      <c r="AF4040" s="29"/>
      <c r="AG4040" s="29"/>
      <c r="AH4040" s="29"/>
      <c r="AI4040" s="29"/>
    </row>
    <row r="4041" spans="31:35">
      <c r="AE4041" s="29"/>
      <c r="AF4041" s="29"/>
      <c r="AG4041" s="29"/>
      <c r="AH4041" s="29"/>
      <c r="AI4041" s="29"/>
    </row>
    <row r="4042" spans="31:35">
      <c r="AE4042" s="29"/>
      <c r="AF4042" s="29"/>
      <c r="AG4042" s="29"/>
      <c r="AH4042" s="29"/>
      <c r="AI4042" s="29"/>
    </row>
    <row r="4043" spans="31:35">
      <c r="AE4043" s="29"/>
      <c r="AF4043" s="29"/>
      <c r="AG4043" s="29"/>
      <c r="AH4043" s="29"/>
      <c r="AI4043" s="29"/>
    </row>
    <row r="4044" spans="31:35">
      <c r="AE4044" s="29"/>
      <c r="AF4044" s="29"/>
      <c r="AG4044" s="29"/>
      <c r="AH4044" s="29"/>
      <c r="AI4044" s="29"/>
    </row>
    <row r="4045" spans="31:35">
      <c r="AE4045" s="29"/>
      <c r="AF4045" s="29"/>
      <c r="AG4045" s="29"/>
      <c r="AH4045" s="29"/>
      <c r="AI4045" s="29"/>
    </row>
    <row r="4046" spans="31:35">
      <c r="AE4046" s="29"/>
      <c r="AF4046" s="29"/>
      <c r="AG4046" s="29"/>
      <c r="AH4046" s="29"/>
      <c r="AI4046" s="29"/>
    </row>
    <row r="4047" spans="31:35">
      <c r="AE4047" s="29"/>
      <c r="AF4047" s="29"/>
      <c r="AG4047" s="29"/>
      <c r="AH4047" s="29"/>
      <c r="AI4047" s="29"/>
    </row>
    <row r="4048" spans="31:35">
      <c r="AE4048" s="29"/>
      <c r="AF4048" s="29"/>
      <c r="AG4048" s="29"/>
      <c r="AH4048" s="29"/>
      <c r="AI4048" s="29"/>
    </row>
    <row r="4049" spans="31:35">
      <c r="AE4049" s="29"/>
      <c r="AF4049" s="29"/>
      <c r="AG4049" s="29"/>
      <c r="AH4049" s="29"/>
      <c r="AI4049" s="29"/>
    </row>
    <row r="4050" spans="31:35">
      <c r="AE4050" s="29"/>
      <c r="AF4050" s="29"/>
      <c r="AG4050" s="29"/>
      <c r="AH4050" s="29"/>
      <c r="AI4050" s="29"/>
    </row>
    <row r="4051" spans="31:35">
      <c r="AE4051" s="29"/>
      <c r="AF4051" s="29"/>
      <c r="AG4051" s="29"/>
      <c r="AH4051" s="29"/>
      <c r="AI4051" s="29"/>
    </row>
    <row r="4052" spans="31:35">
      <c r="AE4052" s="29"/>
      <c r="AF4052" s="29"/>
      <c r="AG4052" s="29"/>
      <c r="AH4052" s="29"/>
      <c r="AI4052" s="29"/>
    </row>
    <row r="4053" spans="31:35">
      <c r="AE4053" s="29"/>
      <c r="AF4053" s="29"/>
      <c r="AG4053" s="29"/>
      <c r="AH4053" s="29"/>
      <c r="AI4053" s="29"/>
    </row>
    <row r="4054" spans="31:35">
      <c r="AE4054" s="29"/>
      <c r="AF4054" s="29"/>
      <c r="AG4054" s="29"/>
      <c r="AH4054" s="29"/>
      <c r="AI4054" s="29"/>
    </row>
    <row r="4055" spans="31:35">
      <c r="AE4055" s="29"/>
      <c r="AF4055" s="29"/>
      <c r="AG4055" s="29"/>
      <c r="AH4055" s="29"/>
      <c r="AI4055" s="29"/>
    </row>
    <row r="4056" spans="31:35">
      <c r="AE4056" s="29"/>
      <c r="AF4056" s="29"/>
      <c r="AG4056" s="29"/>
      <c r="AH4056" s="29"/>
      <c r="AI4056" s="29"/>
    </row>
    <row r="4057" spans="31:35">
      <c r="AE4057" s="29"/>
      <c r="AF4057" s="29"/>
      <c r="AG4057" s="29"/>
      <c r="AH4057" s="29"/>
      <c r="AI4057" s="29"/>
    </row>
    <row r="4058" spans="31:35">
      <c r="AE4058" s="29"/>
      <c r="AF4058" s="29"/>
      <c r="AG4058" s="29"/>
      <c r="AH4058" s="29"/>
      <c r="AI4058" s="29"/>
    </row>
    <row r="4059" spans="31:35">
      <c r="AE4059" s="29"/>
      <c r="AF4059" s="29"/>
      <c r="AG4059" s="29"/>
      <c r="AH4059" s="29"/>
      <c r="AI4059" s="29"/>
    </row>
    <row r="4060" spans="31:35">
      <c r="AE4060" s="29"/>
      <c r="AF4060" s="29"/>
      <c r="AG4060" s="29"/>
      <c r="AH4060" s="29"/>
      <c r="AI4060" s="29"/>
    </row>
    <row r="4061" spans="31:35">
      <c r="AE4061" s="29"/>
      <c r="AF4061" s="29"/>
      <c r="AG4061" s="29"/>
      <c r="AH4061" s="29"/>
      <c r="AI4061" s="29"/>
    </row>
    <row r="4062" spans="31:35">
      <c r="AE4062" s="29"/>
      <c r="AF4062" s="29"/>
      <c r="AG4062" s="29"/>
      <c r="AH4062" s="29"/>
      <c r="AI4062" s="29"/>
    </row>
    <row r="4063" spans="31:35">
      <c r="AE4063" s="29"/>
      <c r="AF4063" s="29"/>
      <c r="AG4063" s="29"/>
      <c r="AH4063" s="29"/>
      <c r="AI4063" s="29"/>
    </row>
    <row r="4064" spans="31:35">
      <c r="AE4064" s="29"/>
      <c r="AF4064" s="29"/>
      <c r="AG4064" s="29"/>
      <c r="AH4064" s="29"/>
      <c r="AI4064" s="29"/>
    </row>
    <row r="4065" spans="31:35">
      <c r="AE4065" s="29"/>
      <c r="AF4065" s="29"/>
      <c r="AG4065" s="29"/>
      <c r="AH4065" s="29"/>
      <c r="AI4065" s="29"/>
    </row>
    <row r="4066" spans="31:35">
      <c r="AE4066" s="29"/>
      <c r="AF4066" s="29"/>
      <c r="AG4066" s="29"/>
      <c r="AH4066" s="29"/>
      <c r="AI4066" s="29"/>
    </row>
    <row r="4067" spans="31:35">
      <c r="AE4067" s="29"/>
      <c r="AF4067" s="29"/>
      <c r="AG4067" s="29"/>
      <c r="AH4067" s="29"/>
      <c r="AI4067" s="29"/>
    </row>
    <row r="4068" spans="31:35">
      <c r="AE4068" s="29"/>
      <c r="AF4068" s="29"/>
      <c r="AG4068" s="29"/>
      <c r="AH4068" s="29"/>
      <c r="AI4068" s="29"/>
    </row>
    <row r="4069" spans="31:35">
      <c r="AE4069" s="29"/>
      <c r="AF4069" s="29"/>
      <c r="AG4069" s="29"/>
      <c r="AH4069" s="29"/>
      <c r="AI4069" s="29"/>
    </row>
    <row r="4070" spans="31:35">
      <c r="AE4070" s="29"/>
      <c r="AF4070" s="29"/>
      <c r="AG4070" s="29"/>
      <c r="AH4070" s="29"/>
      <c r="AI4070" s="29"/>
    </row>
    <row r="4071" spans="31:35">
      <c r="AE4071" s="29"/>
      <c r="AF4071" s="29"/>
      <c r="AG4071" s="29"/>
      <c r="AH4071" s="29"/>
      <c r="AI4071" s="29"/>
    </row>
    <row r="4072" spans="31:35">
      <c r="AE4072" s="29"/>
      <c r="AF4072" s="29"/>
      <c r="AG4072" s="29"/>
      <c r="AH4072" s="29"/>
      <c r="AI4072" s="29"/>
    </row>
    <row r="4073" spans="31:35">
      <c r="AE4073" s="29"/>
      <c r="AF4073" s="29"/>
      <c r="AG4073" s="29"/>
      <c r="AH4073" s="29"/>
      <c r="AI4073" s="29"/>
    </row>
    <row r="4074" spans="31:35">
      <c r="AE4074" s="29"/>
      <c r="AF4074" s="29"/>
      <c r="AG4074" s="29"/>
      <c r="AH4074" s="29"/>
      <c r="AI4074" s="29"/>
    </row>
    <row r="4075" spans="31:35">
      <c r="AE4075" s="29"/>
      <c r="AF4075" s="29"/>
      <c r="AG4075" s="29"/>
      <c r="AH4075" s="29"/>
      <c r="AI4075" s="29"/>
    </row>
    <row r="4076" spans="31:35">
      <c r="AE4076" s="29"/>
      <c r="AF4076" s="29"/>
      <c r="AG4076" s="29"/>
      <c r="AH4076" s="29"/>
      <c r="AI4076" s="29"/>
    </row>
    <row r="4077" spans="31:35">
      <c r="AE4077" s="29"/>
      <c r="AF4077" s="29"/>
      <c r="AG4077" s="29"/>
      <c r="AH4077" s="29"/>
      <c r="AI4077" s="29"/>
    </row>
    <row r="4078" spans="31:35">
      <c r="AE4078" s="29"/>
      <c r="AF4078" s="29"/>
      <c r="AG4078" s="29"/>
      <c r="AH4078" s="29"/>
      <c r="AI4078" s="29"/>
    </row>
    <row r="4079" spans="31:35">
      <c r="AE4079" s="29"/>
      <c r="AF4079" s="29"/>
      <c r="AG4079" s="29"/>
      <c r="AH4079" s="29"/>
      <c r="AI4079" s="29"/>
    </row>
    <row r="4080" spans="31:35">
      <c r="AE4080" s="29"/>
      <c r="AF4080" s="29"/>
      <c r="AG4080" s="29"/>
      <c r="AH4080" s="29"/>
      <c r="AI4080" s="29"/>
    </row>
    <row r="4081" spans="31:35">
      <c r="AE4081" s="29"/>
      <c r="AF4081" s="29"/>
      <c r="AG4081" s="29"/>
      <c r="AH4081" s="29"/>
      <c r="AI4081" s="29"/>
    </row>
    <row r="4082" spans="31:35">
      <c r="AE4082" s="29"/>
      <c r="AF4082" s="29"/>
      <c r="AG4082" s="29"/>
      <c r="AH4082" s="29"/>
      <c r="AI4082" s="29"/>
    </row>
    <row r="4083" spans="31:35">
      <c r="AE4083" s="29"/>
      <c r="AF4083" s="29"/>
      <c r="AG4083" s="29"/>
      <c r="AH4083" s="29"/>
      <c r="AI4083" s="29"/>
    </row>
    <row r="4084" spans="31:35">
      <c r="AE4084" s="29"/>
      <c r="AF4084" s="29"/>
      <c r="AG4084" s="29"/>
      <c r="AH4084" s="29"/>
      <c r="AI4084" s="29"/>
    </row>
    <row r="4085" spans="31:35">
      <c r="AE4085" s="29"/>
      <c r="AF4085" s="29"/>
      <c r="AG4085" s="29"/>
      <c r="AH4085" s="29"/>
      <c r="AI4085" s="29"/>
    </row>
    <row r="4086" spans="31:35">
      <c r="AE4086" s="29"/>
      <c r="AF4086" s="29"/>
      <c r="AG4086" s="29"/>
      <c r="AH4086" s="29"/>
      <c r="AI4086" s="29"/>
    </row>
    <row r="4087" spans="31:35">
      <c r="AE4087" s="29"/>
      <c r="AF4087" s="29"/>
      <c r="AG4087" s="29"/>
      <c r="AH4087" s="29"/>
      <c r="AI4087" s="29"/>
    </row>
    <row r="4088" spans="31:35">
      <c r="AE4088" s="29"/>
      <c r="AF4088" s="29"/>
      <c r="AG4088" s="29"/>
      <c r="AH4088" s="29"/>
      <c r="AI4088" s="29"/>
    </row>
    <row r="4089" spans="31:35">
      <c r="AE4089" s="29"/>
      <c r="AF4089" s="29"/>
      <c r="AG4089" s="29"/>
      <c r="AH4089" s="29"/>
      <c r="AI4089" s="29"/>
    </row>
    <row r="4090" spans="31:35">
      <c r="AE4090" s="29"/>
      <c r="AF4090" s="29"/>
      <c r="AG4090" s="29"/>
      <c r="AH4090" s="29"/>
      <c r="AI4090" s="29"/>
    </row>
    <row r="4091" spans="31:35">
      <c r="AE4091" s="29"/>
      <c r="AF4091" s="29"/>
      <c r="AG4091" s="29"/>
      <c r="AH4091" s="29"/>
      <c r="AI4091" s="29"/>
    </row>
    <row r="4092" spans="31:35">
      <c r="AE4092" s="29"/>
      <c r="AF4092" s="29"/>
      <c r="AG4092" s="29"/>
      <c r="AH4092" s="29"/>
      <c r="AI4092" s="29"/>
    </row>
    <row r="4093" spans="31:35">
      <c r="AE4093" s="29"/>
      <c r="AF4093" s="29"/>
      <c r="AG4093" s="29"/>
      <c r="AH4093" s="29"/>
      <c r="AI4093" s="29"/>
    </row>
    <row r="4094" spans="31:35">
      <c r="AE4094" s="29"/>
      <c r="AF4094" s="29"/>
      <c r="AG4094" s="29"/>
      <c r="AH4094" s="29"/>
      <c r="AI4094" s="29"/>
    </row>
    <row r="4095" spans="31:35">
      <c r="AE4095" s="29"/>
      <c r="AF4095" s="29"/>
      <c r="AG4095" s="29"/>
      <c r="AH4095" s="29"/>
      <c r="AI4095" s="29"/>
    </row>
    <row r="4096" spans="31:35">
      <c r="AE4096" s="29"/>
      <c r="AF4096" s="29"/>
      <c r="AG4096" s="29"/>
      <c r="AH4096" s="29"/>
      <c r="AI4096" s="29"/>
    </row>
    <row r="4097" spans="31:35">
      <c r="AE4097" s="29"/>
      <c r="AF4097" s="29"/>
      <c r="AG4097" s="29"/>
      <c r="AH4097" s="29"/>
      <c r="AI4097" s="29"/>
    </row>
    <row r="4098" spans="31:35">
      <c r="AE4098" s="29"/>
      <c r="AF4098" s="29"/>
      <c r="AG4098" s="29"/>
      <c r="AH4098" s="29"/>
      <c r="AI4098" s="29"/>
    </row>
    <row r="4099" spans="31:35">
      <c r="AE4099" s="29"/>
      <c r="AF4099" s="29"/>
      <c r="AG4099" s="29"/>
      <c r="AH4099" s="29"/>
      <c r="AI4099" s="29"/>
    </row>
    <row r="4100" spans="31:35">
      <c r="AE4100" s="29"/>
      <c r="AF4100" s="29"/>
      <c r="AG4100" s="29"/>
      <c r="AH4100" s="29"/>
      <c r="AI4100" s="29"/>
    </row>
    <row r="4101" spans="31:35">
      <c r="AE4101" s="29"/>
      <c r="AF4101" s="29"/>
      <c r="AG4101" s="29"/>
      <c r="AH4101" s="29"/>
      <c r="AI4101" s="29"/>
    </row>
    <row r="4102" spans="31:35">
      <c r="AE4102" s="29"/>
      <c r="AF4102" s="29"/>
      <c r="AG4102" s="29"/>
      <c r="AH4102" s="29"/>
      <c r="AI4102" s="29"/>
    </row>
    <row r="4103" spans="31:35">
      <c r="AE4103" s="29"/>
      <c r="AF4103" s="29"/>
      <c r="AG4103" s="29"/>
      <c r="AH4103" s="29"/>
      <c r="AI4103" s="29"/>
    </row>
    <row r="4104" spans="31:35">
      <c r="AE4104" s="29"/>
      <c r="AF4104" s="29"/>
      <c r="AG4104" s="29"/>
      <c r="AH4104" s="29"/>
      <c r="AI4104" s="29"/>
    </row>
    <row r="4105" spans="31:35">
      <c r="AE4105" s="29"/>
      <c r="AF4105" s="29"/>
      <c r="AG4105" s="29"/>
      <c r="AH4105" s="29"/>
      <c r="AI4105" s="29"/>
    </row>
    <row r="4106" spans="31:35">
      <c r="AE4106" s="29"/>
      <c r="AF4106" s="29"/>
      <c r="AG4106" s="29"/>
      <c r="AH4106" s="29"/>
      <c r="AI4106" s="29"/>
    </row>
    <row r="4107" spans="31:35">
      <c r="AE4107" s="29"/>
      <c r="AF4107" s="29"/>
      <c r="AG4107" s="29"/>
      <c r="AH4107" s="29"/>
      <c r="AI4107" s="29"/>
    </row>
    <row r="4108" spans="31:35">
      <c r="AE4108" s="29"/>
      <c r="AF4108" s="29"/>
      <c r="AG4108" s="29"/>
      <c r="AH4108" s="29"/>
      <c r="AI4108" s="29"/>
    </row>
    <row r="4109" spans="31:35">
      <c r="AE4109" s="29"/>
      <c r="AF4109" s="29"/>
      <c r="AG4109" s="29"/>
      <c r="AH4109" s="29"/>
      <c r="AI4109" s="29"/>
    </row>
    <row r="4110" spans="31:35">
      <c r="AE4110" s="29"/>
      <c r="AF4110" s="29"/>
      <c r="AG4110" s="29"/>
      <c r="AH4110" s="29"/>
      <c r="AI4110" s="29"/>
    </row>
    <row r="4111" spans="31:35">
      <c r="AE4111" s="29"/>
      <c r="AF4111" s="29"/>
      <c r="AG4111" s="29"/>
      <c r="AH4111" s="29"/>
      <c r="AI4111" s="29"/>
    </row>
    <row r="4112" spans="31:35">
      <c r="AE4112" s="29"/>
      <c r="AF4112" s="29"/>
      <c r="AG4112" s="29"/>
      <c r="AH4112" s="29"/>
      <c r="AI4112" s="29"/>
    </row>
    <row r="4113" spans="31:35">
      <c r="AE4113" s="29"/>
      <c r="AF4113" s="29"/>
      <c r="AG4113" s="29"/>
      <c r="AH4113" s="29"/>
      <c r="AI4113" s="29"/>
    </row>
    <row r="4114" spans="31:35">
      <c r="AE4114" s="29"/>
      <c r="AF4114" s="29"/>
      <c r="AG4114" s="29"/>
      <c r="AH4114" s="29"/>
      <c r="AI4114" s="29"/>
    </row>
    <row r="4115" spans="31:35">
      <c r="AE4115" s="29"/>
      <c r="AF4115" s="29"/>
      <c r="AG4115" s="29"/>
      <c r="AH4115" s="29"/>
      <c r="AI4115" s="29"/>
    </row>
    <row r="4116" spans="31:35">
      <c r="AE4116" s="29"/>
      <c r="AF4116" s="29"/>
      <c r="AG4116" s="29"/>
      <c r="AH4116" s="29"/>
      <c r="AI4116" s="29"/>
    </row>
    <row r="4117" spans="31:35">
      <c r="AE4117" s="29"/>
      <c r="AF4117" s="29"/>
      <c r="AG4117" s="29"/>
      <c r="AH4117" s="29"/>
      <c r="AI4117" s="29"/>
    </row>
    <row r="4118" spans="31:35">
      <c r="AE4118" s="29"/>
      <c r="AF4118" s="29"/>
      <c r="AG4118" s="29"/>
      <c r="AH4118" s="29"/>
      <c r="AI4118" s="29"/>
    </row>
    <row r="4119" spans="31:35">
      <c r="AE4119" s="29"/>
      <c r="AF4119" s="29"/>
      <c r="AG4119" s="29"/>
      <c r="AH4119" s="29"/>
      <c r="AI4119" s="29"/>
    </row>
    <row r="4120" spans="31:35">
      <c r="AE4120" s="29"/>
      <c r="AF4120" s="29"/>
      <c r="AG4120" s="29"/>
      <c r="AH4120" s="29"/>
      <c r="AI4120" s="29"/>
    </row>
    <row r="4121" spans="31:35">
      <c r="AE4121" s="29"/>
      <c r="AF4121" s="29"/>
      <c r="AG4121" s="29"/>
      <c r="AH4121" s="29"/>
      <c r="AI4121" s="29"/>
    </row>
    <row r="4122" spans="31:35">
      <c r="AE4122" s="29"/>
      <c r="AF4122" s="29"/>
      <c r="AG4122" s="29"/>
      <c r="AH4122" s="29"/>
      <c r="AI4122" s="29"/>
    </row>
    <row r="4123" spans="31:35">
      <c r="AE4123" s="29"/>
      <c r="AF4123" s="29"/>
      <c r="AG4123" s="29"/>
      <c r="AH4123" s="29"/>
      <c r="AI4123" s="29"/>
    </row>
    <row r="4124" spans="31:35">
      <c r="AE4124" s="29"/>
      <c r="AF4124" s="29"/>
      <c r="AG4124" s="29"/>
      <c r="AH4124" s="29"/>
      <c r="AI4124" s="29"/>
    </row>
    <row r="4125" spans="31:35">
      <c r="AE4125" s="29"/>
      <c r="AF4125" s="29"/>
      <c r="AG4125" s="29"/>
      <c r="AH4125" s="29"/>
      <c r="AI4125" s="29"/>
    </row>
    <row r="4126" spans="31:35">
      <c r="AE4126" s="29"/>
      <c r="AF4126" s="29"/>
      <c r="AG4126" s="29"/>
      <c r="AH4126" s="29"/>
      <c r="AI4126" s="29"/>
    </row>
    <row r="4127" spans="31:35">
      <c r="AE4127" s="29"/>
      <c r="AF4127" s="29"/>
      <c r="AG4127" s="29"/>
      <c r="AH4127" s="29"/>
      <c r="AI4127" s="29"/>
    </row>
    <row r="4128" spans="31:35">
      <c r="AE4128" s="29"/>
      <c r="AF4128" s="29"/>
      <c r="AG4128" s="29"/>
      <c r="AH4128" s="29"/>
      <c r="AI4128" s="29"/>
    </row>
    <row r="4129" spans="31:35">
      <c r="AE4129" s="29"/>
      <c r="AF4129" s="29"/>
      <c r="AG4129" s="29"/>
      <c r="AH4129" s="29"/>
      <c r="AI4129" s="29"/>
    </row>
    <row r="4130" spans="31:35">
      <c r="AE4130" s="29"/>
      <c r="AF4130" s="29"/>
      <c r="AG4130" s="29"/>
      <c r="AH4130" s="29"/>
      <c r="AI4130" s="29"/>
    </row>
    <row r="4131" spans="31:35">
      <c r="AE4131" s="29"/>
      <c r="AF4131" s="29"/>
      <c r="AG4131" s="29"/>
      <c r="AH4131" s="29"/>
      <c r="AI4131" s="29"/>
    </row>
    <row r="4132" spans="31:35">
      <c r="AE4132" s="29"/>
      <c r="AF4132" s="29"/>
      <c r="AG4132" s="29"/>
      <c r="AH4132" s="29"/>
      <c r="AI4132" s="29"/>
    </row>
    <row r="4133" spans="31:35">
      <c r="AE4133" s="29"/>
      <c r="AF4133" s="29"/>
      <c r="AG4133" s="29"/>
      <c r="AH4133" s="29"/>
      <c r="AI4133" s="29"/>
    </row>
    <row r="4134" spans="31:35">
      <c r="AE4134" s="29"/>
      <c r="AF4134" s="29"/>
      <c r="AG4134" s="29"/>
      <c r="AH4134" s="29"/>
      <c r="AI4134" s="29"/>
    </row>
    <row r="4135" spans="31:35">
      <c r="AE4135" s="29"/>
      <c r="AF4135" s="29"/>
      <c r="AG4135" s="29"/>
      <c r="AH4135" s="29"/>
      <c r="AI4135" s="29"/>
    </row>
    <row r="4136" spans="31:35">
      <c r="AE4136" s="29"/>
      <c r="AF4136" s="29"/>
      <c r="AG4136" s="29"/>
      <c r="AH4136" s="29"/>
      <c r="AI4136" s="29"/>
    </row>
    <row r="4137" spans="31:35">
      <c r="AE4137" s="29"/>
      <c r="AF4137" s="29"/>
      <c r="AG4137" s="29"/>
      <c r="AH4137" s="29"/>
      <c r="AI4137" s="29"/>
    </row>
    <row r="4138" spans="31:35">
      <c r="AE4138" s="29"/>
      <c r="AF4138" s="29"/>
      <c r="AG4138" s="29"/>
      <c r="AH4138" s="29"/>
      <c r="AI4138" s="29"/>
    </row>
    <row r="4139" spans="31:35">
      <c r="AE4139" s="29"/>
      <c r="AF4139" s="29"/>
      <c r="AG4139" s="29"/>
      <c r="AH4139" s="29"/>
      <c r="AI4139" s="29"/>
    </row>
    <row r="4140" spans="31:35">
      <c r="AE4140" s="29"/>
      <c r="AF4140" s="29"/>
      <c r="AG4140" s="29"/>
      <c r="AH4140" s="29"/>
      <c r="AI4140" s="29"/>
    </row>
    <row r="4141" spans="31:35">
      <c r="AE4141" s="29"/>
      <c r="AF4141" s="29"/>
      <c r="AG4141" s="29"/>
      <c r="AH4141" s="29"/>
      <c r="AI4141" s="29"/>
    </row>
    <row r="4142" spans="31:35">
      <c r="AE4142" s="29"/>
      <c r="AF4142" s="29"/>
      <c r="AG4142" s="29"/>
      <c r="AH4142" s="29"/>
      <c r="AI4142" s="29"/>
    </row>
    <row r="4143" spans="31:35">
      <c r="AE4143" s="29"/>
      <c r="AF4143" s="29"/>
      <c r="AG4143" s="29"/>
      <c r="AH4143" s="29"/>
      <c r="AI4143" s="29"/>
    </row>
    <row r="4144" spans="31:35">
      <c r="AE4144" s="29"/>
      <c r="AF4144" s="29"/>
      <c r="AG4144" s="29"/>
      <c r="AH4144" s="29"/>
      <c r="AI4144" s="29"/>
    </row>
    <row r="4145" spans="31:35">
      <c r="AE4145" s="29"/>
      <c r="AF4145" s="29"/>
      <c r="AG4145" s="29"/>
      <c r="AH4145" s="29"/>
      <c r="AI4145" s="29"/>
    </row>
    <row r="4146" spans="31:35">
      <c r="AE4146" s="29"/>
      <c r="AF4146" s="29"/>
      <c r="AG4146" s="29"/>
      <c r="AH4146" s="29"/>
      <c r="AI4146" s="29"/>
    </row>
    <row r="4147" spans="31:35">
      <c r="AE4147" s="29"/>
      <c r="AF4147" s="29"/>
      <c r="AG4147" s="29"/>
      <c r="AH4147" s="29"/>
      <c r="AI4147" s="29"/>
    </row>
    <row r="4148" spans="31:35">
      <c r="AE4148" s="29"/>
      <c r="AF4148" s="29"/>
      <c r="AG4148" s="29"/>
      <c r="AH4148" s="29"/>
      <c r="AI4148" s="29"/>
    </row>
    <row r="4149" spans="31:35">
      <c r="AE4149" s="29"/>
      <c r="AF4149" s="29"/>
      <c r="AG4149" s="29"/>
      <c r="AH4149" s="29"/>
      <c r="AI4149" s="29"/>
    </row>
    <row r="4150" spans="31:35">
      <c r="AE4150" s="29"/>
      <c r="AF4150" s="29"/>
      <c r="AG4150" s="29"/>
      <c r="AH4150" s="29"/>
      <c r="AI4150" s="29"/>
    </row>
    <row r="4151" spans="31:35">
      <c r="AE4151" s="29"/>
      <c r="AF4151" s="29"/>
      <c r="AG4151" s="29"/>
      <c r="AH4151" s="29"/>
      <c r="AI4151" s="29"/>
    </row>
    <row r="4152" spans="31:35">
      <c r="AE4152" s="29"/>
      <c r="AF4152" s="29"/>
      <c r="AG4152" s="29"/>
      <c r="AH4152" s="29"/>
      <c r="AI4152" s="29"/>
    </row>
    <row r="4153" spans="31:35">
      <c r="AE4153" s="29"/>
      <c r="AF4153" s="29"/>
      <c r="AG4153" s="29"/>
      <c r="AH4153" s="29"/>
      <c r="AI4153" s="29"/>
    </row>
    <row r="4154" spans="31:35">
      <c r="AE4154" s="29"/>
      <c r="AF4154" s="29"/>
      <c r="AG4154" s="29"/>
      <c r="AH4154" s="29"/>
      <c r="AI4154" s="29"/>
    </row>
    <row r="4155" spans="31:35">
      <c r="AE4155" s="29"/>
      <c r="AF4155" s="29"/>
      <c r="AG4155" s="29"/>
      <c r="AH4155" s="29"/>
      <c r="AI4155" s="29"/>
    </row>
    <row r="4156" spans="31:35">
      <c r="AE4156" s="29"/>
      <c r="AF4156" s="29"/>
      <c r="AG4156" s="29"/>
      <c r="AH4156" s="29"/>
      <c r="AI4156" s="29"/>
    </row>
    <row r="4157" spans="31:35">
      <c r="AE4157" s="29"/>
      <c r="AF4157" s="29"/>
      <c r="AG4157" s="29"/>
      <c r="AH4157" s="29"/>
      <c r="AI4157" s="29"/>
    </row>
    <row r="4158" spans="31:35">
      <c r="AE4158" s="29"/>
      <c r="AF4158" s="29"/>
      <c r="AG4158" s="29"/>
      <c r="AH4158" s="29"/>
      <c r="AI4158" s="29"/>
    </row>
    <row r="4159" spans="31:35">
      <c r="AE4159" s="29"/>
      <c r="AF4159" s="29"/>
      <c r="AG4159" s="29"/>
      <c r="AH4159" s="29"/>
      <c r="AI4159" s="29"/>
    </row>
    <row r="4160" spans="31:35">
      <c r="AE4160" s="29"/>
      <c r="AF4160" s="29"/>
      <c r="AG4160" s="29"/>
      <c r="AH4160" s="29"/>
      <c r="AI4160" s="29"/>
    </row>
    <row r="4161" spans="31:35">
      <c r="AE4161" s="29"/>
      <c r="AF4161" s="29"/>
      <c r="AG4161" s="29"/>
      <c r="AH4161" s="29"/>
      <c r="AI4161" s="29"/>
    </row>
    <row r="4162" spans="31:35">
      <c r="AE4162" s="29"/>
      <c r="AF4162" s="29"/>
      <c r="AG4162" s="29"/>
      <c r="AH4162" s="29"/>
      <c r="AI4162" s="29"/>
    </row>
    <row r="4163" spans="31:35">
      <c r="AE4163" s="29"/>
      <c r="AF4163" s="29"/>
      <c r="AG4163" s="29"/>
      <c r="AH4163" s="29"/>
      <c r="AI4163" s="29"/>
    </row>
    <row r="4164" spans="31:35">
      <c r="AE4164" s="29"/>
      <c r="AF4164" s="29"/>
      <c r="AG4164" s="29"/>
      <c r="AH4164" s="29"/>
      <c r="AI4164" s="29"/>
    </row>
    <row r="4165" spans="31:35">
      <c r="AE4165" s="29"/>
      <c r="AF4165" s="29"/>
      <c r="AG4165" s="29"/>
      <c r="AH4165" s="29"/>
      <c r="AI4165" s="29"/>
    </row>
    <row r="4166" spans="31:35">
      <c r="AE4166" s="29"/>
      <c r="AF4166" s="29"/>
      <c r="AG4166" s="29"/>
      <c r="AH4166" s="29"/>
      <c r="AI4166" s="29"/>
    </row>
    <row r="4167" spans="31:35">
      <c r="AE4167" s="29"/>
      <c r="AF4167" s="29"/>
      <c r="AG4167" s="29"/>
      <c r="AH4167" s="29"/>
      <c r="AI4167" s="29"/>
    </row>
    <row r="4168" spans="31:35">
      <c r="AE4168" s="29"/>
      <c r="AF4168" s="29"/>
      <c r="AG4168" s="29"/>
      <c r="AH4168" s="29"/>
      <c r="AI4168" s="29"/>
    </row>
    <row r="4169" spans="31:35">
      <c r="AE4169" s="29"/>
      <c r="AF4169" s="29"/>
      <c r="AG4169" s="29"/>
      <c r="AH4169" s="29"/>
      <c r="AI4169" s="29"/>
    </row>
    <row r="4170" spans="31:35">
      <c r="AE4170" s="29"/>
      <c r="AF4170" s="29"/>
      <c r="AG4170" s="29"/>
      <c r="AH4170" s="29"/>
      <c r="AI4170" s="29"/>
    </row>
    <row r="4171" spans="31:35">
      <c r="AE4171" s="29"/>
      <c r="AF4171" s="29"/>
      <c r="AG4171" s="29"/>
      <c r="AH4171" s="29"/>
      <c r="AI4171" s="29"/>
    </row>
    <row r="4172" spans="31:35">
      <c r="AE4172" s="29"/>
      <c r="AF4172" s="29"/>
      <c r="AG4172" s="29"/>
      <c r="AH4172" s="29"/>
      <c r="AI4172" s="29"/>
    </row>
    <row r="4173" spans="31:35">
      <c r="AE4173" s="29"/>
      <c r="AF4173" s="29"/>
      <c r="AG4173" s="29"/>
      <c r="AH4173" s="29"/>
      <c r="AI4173" s="29"/>
    </row>
    <row r="4174" spans="31:35">
      <c r="AE4174" s="29"/>
      <c r="AF4174" s="29"/>
      <c r="AG4174" s="29"/>
      <c r="AH4174" s="29"/>
      <c r="AI4174" s="29"/>
    </row>
    <row r="4175" spans="31:35">
      <c r="AE4175" s="29"/>
      <c r="AF4175" s="29"/>
      <c r="AG4175" s="29"/>
      <c r="AH4175" s="29"/>
      <c r="AI4175" s="29"/>
    </row>
    <row r="4176" spans="31:35">
      <c r="AE4176" s="29"/>
      <c r="AF4176" s="29"/>
      <c r="AG4176" s="29"/>
      <c r="AH4176" s="29"/>
      <c r="AI4176" s="29"/>
    </row>
    <row r="4177" spans="31:35">
      <c r="AE4177" s="29"/>
      <c r="AF4177" s="29"/>
      <c r="AG4177" s="29"/>
      <c r="AH4177" s="29"/>
      <c r="AI4177" s="29"/>
    </row>
    <row r="4178" spans="31:35">
      <c r="AE4178" s="29"/>
      <c r="AF4178" s="29"/>
      <c r="AG4178" s="29"/>
      <c r="AH4178" s="29"/>
      <c r="AI4178" s="29"/>
    </row>
    <row r="4179" spans="31:35">
      <c r="AE4179" s="29"/>
      <c r="AF4179" s="29"/>
      <c r="AG4179" s="29"/>
      <c r="AH4179" s="29"/>
      <c r="AI4179" s="29"/>
    </row>
    <row r="4180" spans="31:35">
      <c r="AE4180" s="29"/>
      <c r="AF4180" s="29"/>
      <c r="AG4180" s="29"/>
      <c r="AH4180" s="29"/>
      <c r="AI4180" s="29"/>
    </row>
    <row r="4181" spans="31:35">
      <c r="AE4181" s="29"/>
      <c r="AF4181" s="29"/>
      <c r="AG4181" s="29"/>
      <c r="AH4181" s="29"/>
      <c r="AI4181" s="29"/>
    </row>
    <row r="4182" spans="31:35">
      <c r="AE4182" s="29"/>
      <c r="AF4182" s="29"/>
      <c r="AG4182" s="29"/>
      <c r="AH4182" s="29"/>
      <c r="AI4182" s="29"/>
    </row>
    <row r="4183" spans="31:35">
      <c r="AE4183" s="29"/>
      <c r="AF4183" s="29"/>
      <c r="AG4183" s="29"/>
      <c r="AH4183" s="29"/>
      <c r="AI4183" s="29"/>
    </row>
    <row r="4184" spans="31:35">
      <c r="AE4184" s="29"/>
      <c r="AF4184" s="29"/>
      <c r="AG4184" s="29"/>
      <c r="AH4184" s="29"/>
      <c r="AI4184" s="29"/>
    </row>
    <row r="4185" spans="31:35">
      <c r="AE4185" s="29"/>
      <c r="AF4185" s="29"/>
      <c r="AG4185" s="29"/>
      <c r="AH4185" s="29"/>
      <c r="AI4185" s="29"/>
    </row>
    <row r="4186" spans="31:35">
      <c r="AE4186" s="29"/>
      <c r="AF4186" s="29"/>
      <c r="AG4186" s="29"/>
      <c r="AH4186" s="29"/>
      <c r="AI4186" s="29"/>
    </row>
    <row r="4187" spans="31:35">
      <c r="AE4187" s="29"/>
      <c r="AF4187" s="29"/>
      <c r="AG4187" s="29"/>
      <c r="AH4187" s="29"/>
      <c r="AI4187" s="29"/>
    </row>
    <row r="4188" spans="31:35">
      <c r="AE4188" s="29"/>
      <c r="AF4188" s="29"/>
      <c r="AG4188" s="29"/>
      <c r="AH4188" s="29"/>
      <c r="AI4188" s="29"/>
    </row>
    <row r="4189" spans="31:35">
      <c r="AE4189" s="29"/>
      <c r="AF4189" s="29"/>
      <c r="AG4189" s="29"/>
      <c r="AH4189" s="29"/>
      <c r="AI4189" s="29"/>
    </row>
    <row r="4190" spans="31:35">
      <c r="AE4190" s="29"/>
      <c r="AF4190" s="29"/>
      <c r="AG4190" s="29"/>
      <c r="AH4190" s="29"/>
      <c r="AI4190" s="29"/>
    </row>
    <row r="4191" spans="31:35">
      <c r="AE4191" s="29"/>
      <c r="AF4191" s="29"/>
      <c r="AG4191" s="29"/>
      <c r="AH4191" s="29"/>
      <c r="AI4191" s="29"/>
    </row>
    <row r="4192" spans="31:35">
      <c r="AE4192" s="29"/>
      <c r="AF4192" s="29"/>
      <c r="AG4192" s="29"/>
      <c r="AH4192" s="29"/>
      <c r="AI4192" s="29"/>
    </row>
    <row r="4193" spans="31:35">
      <c r="AE4193" s="29"/>
      <c r="AF4193" s="29"/>
      <c r="AG4193" s="29"/>
      <c r="AH4193" s="29"/>
      <c r="AI4193" s="29"/>
    </row>
    <row r="4194" spans="31:35">
      <c r="AE4194" s="29"/>
      <c r="AF4194" s="29"/>
      <c r="AG4194" s="29"/>
      <c r="AH4194" s="29"/>
      <c r="AI4194" s="29"/>
    </row>
    <row r="4195" spans="31:35">
      <c r="AE4195" s="29"/>
      <c r="AF4195" s="29"/>
      <c r="AG4195" s="29"/>
      <c r="AH4195" s="29"/>
      <c r="AI4195" s="29"/>
    </row>
    <row r="4196" spans="31:35">
      <c r="AE4196" s="29"/>
      <c r="AF4196" s="29"/>
      <c r="AG4196" s="29"/>
      <c r="AH4196" s="29"/>
      <c r="AI4196" s="29"/>
    </row>
    <row r="4197" spans="31:35">
      <c r="AE4197" s="29"/>
      <c r="AF4197" s="29"/>
      <c r="AG4197" s="29"/>
      <c r="AH4197" s="29"/>
      <c r="AI4197" s="29"/>
    </row>
    <row r="4198" spans="31:35">
      <c r="AE4198" s="29"/>
      <c r="AF4198" s="29"/>
      <c r="AG4198" s="29"/>
      <c r="AH4198" s="29"/>
      <c r="AI4198" s="29"/>
    </row>
    <row r="4199" spans="31:35">
      <c r="AE4199" s="29"/>
      <c r="AF4199" s="29"/>
      <c r="AG4199" s="29"/>
      <c r="AH4199" s="29"/>
      <c r="AI4199" s="29"/>
    </row>
    <row r="4200" spans="31:35">
      <c r="AE4200" s="29"/>
      <c r="AF4200" s="29"/>
      <c r="AG4200" s="29"/>
      <c r="AH4200" s="29"/>
      <c r="AI4200" s="29"/>
    </row>
    <row r="4201" spans="31:35">
      <c r="AE4201" s="29"/>
      <c r="AF4201" s="29"/>
      <c r="AG4201" s="29"/>
      <c r="AH4201" s="29"/>
      <c r="AI4201" s="29"/>
    </row>
    <row r="4202" spans="31:35">
      <c r="AE4202" s="29"/>
      <c r="AF4202" s="29"/>
      <c r="AG4202" s="29"/>
      <c r="AH4202" s="29"/>
      <c r="AI4202" s="29"/>
    </row>
    <row r="4203" spans="31:35">
      <c r="AE4203" s="29"/>
      <c r="AF4203" s="29"/>
      <c r="AG4203" s="29"/>
      <c r="AH4203" s="29"/>
      <c r="AI4203" s="29"/>
    </row>
    <row r="4204" spans="31:35">
      <c r="AE4204" s="29"/>
      <c r="AF4204" s="29"/>
      <c r="AG4204" s="29"/>
      <c r="AH4204" s="29"/>
      <c r="AI4204" s="29"/>
    </row>
    <row r="4205" spans="31:35">
      <c r="AE4205" s="29"/>
      <c r="AF4205" s="29"/>
      <c r="AG4205" s="29"/>
      <c r="AH4205" s="29"/>
      <c r="AI4205" s="29"/>
    </row>
    <row r="4206" spans="31:35">
      <c r="AE4206" s="29"/>
      <c r="AF4206" s="29"/>
      <c r="AG4206" s="29"/>
      <c r="AH4206" s="29"/>
      <c r="AI4206" s="29"/>
    </row>
    <row r="4207" spans="31:35">
      <c r="AE4207" s="29"/>
      <c r="AF4207" s="29"/>
      <c r="AG4207" s="29"/>
      <c r="AH4207" s="29"/>
      <c r="AI4207" s="29"/>
    </row>
    <row r="4208" spans="31:35">
      <c r="AE4208" s="29"/>
      <c r="AF4208" s="29"/>
      <c r="AG4208" s="29"/>
      <c r="AH4208" s="29"/>
      <c r="AI4208" s="29"/>
    </row>
    <row r="4209" spans="31:35">
      <c r="AE4209" s="29"/>
      <c r="AF4209" s="29"/>
      <c r="AG4209" s="29"/>
      <c r="AH4209" s="29"/>
      <c r="AI4209" s="29"/>
    </row>
    <row r="4210" spans="31:35">
      <c r="AE4210" s="29"/>
      <c r="AF4210" s="29"/>
      <c r="AG4210" s="29"/>
      <c r="AH4210" s="29"/>
      <c r="AI4210" s="29"/>
    </row>
    <row r="4211" spans="31:35">
      <c r="AE4211" s="29"/>
      <c r="AF4211" s="29"/>
      <c r="AG4211" s="29"/>
      <c r="AH4211" s="29"/>
      <c r="AI4211" s="29"/>
    </row>
    <row r="4212" spans="31:35">
      <c r="AE4212" s="29"/>
      <c r="AF4212" s="29"/>
      <c r="AG4212" s="29"/>
      <c r="AH4212" s="29"/>
      <c r="AI4212" s="29"/>
    </row>
    <row r="4213" spans="31:35">
      <c r="AE4213" s="29"/>
      <c r="AF4213" s="29"/>
      <c r="AG4213" s="29"/>
      <c r="AH4213" s="29"/>
      <c r="AI4213" s="29"/>
    </row>
    <row r="4214" spans="31:35">
      <c r="AE4214" s="29"/>
      <c r="AF4214" s="29"/>
      <c r="AG4214" s="29"/>
      <c r="AH4214" s="29"/>
      <c r="AI4214" s="29"/>
    </row>
    <row r="4215" spans="31:35">
      <c r="AE4215" s="29"/>
      <c r="AF4215" s="29"/>
      <c r="AG4215" s="29"/>
      <c r="AH4215" s="29"/>
      <c r="AI4215" s="29"/>
    </row>
    <row r="4216" spans="31:35">
      <c r="AE4216" s="29"/>
      <c r="AF4216" s="29"/>
      <c r="AG4216" s="29"/>
      <c r="AH4216" s="29"/>
      <c r="AI4216" s="29"/>
    </row>
    <row r="4217" spans="31:35">
      <c r="AE4217" s="29"/>
      <c r="AF4217" s="29"/>
      <c r="AG4217" s="29"/>
      <c r="AH4217" s="29"/>
      <c r="AI4217" s="29"/>
    </row>
    <row r="4218" spans="31:35">
      <c r="AE4218" s="29"/>
      <c r="AF4218" s="29"/>
      <c r="AG4218" s="29"/>
      <c r="AH4218" s="29"/>
      <c r="AI4218" s="29"/>
    </row>
    <row r="4219" spans="31:35">
      <c r="AE4219" s="29"/>
      <c r="AF4219" s="29"/>
      <c r="AG4219" s="29"/>
      <c r="AH4219" s="29"/>
      <c r="AI4219" s="29"/>
    </row>
    <row r="4220" spans="31:35">
      <c r="AE4220" s="29"/>
      <c r="AF4220" s="29"/>
      <c r="AG4220" s="29"/>
      <c r="AH4220" s="29"/>
      <c r="AI4220" s="29"/>
    </row>
    <row r="4221" spans="31:35">
      <c r="AE4221" s="29"/>
      <c r="AF4221" s="29"/>
      <c r="AG4221" s="29"/>
      <c r="AH4221" s="29"/>
      <c r="AI4221" s="29"/>
    </row>
    <row r="4222" spans="31:35">
      <c r="AE4222" s="29"/>
      <c r="AF4222" s="29"/>
      <c r="AG4222" s="29"/>
      <c r="AH4222" s="29"/>
      <c r="AI4222" s="29"/>
    </row>
    <row r="4223" spans="31:35">
      <c r="AE4223" s="29"/>
      <c r="AF4223" s="29"/>
      <c r="AG4223" s="29"/>
      <c r="AH4223" s="29"/>
      <c r="AI4223" s="29"/>
    </row>
    <row r="4224" spans="31:35">
      <c r="AE4224" s="29"/>
      <c r="AF4224" s="29"/>
      <c r="AG4224" s="29"/>
      <c r="AH4224" s="29"/>
      <c r="AI4224" s="29"/>
    </row>
    <row r="4225" spans="31:35">
      <c r="AE4225" s="29"/>
      <c r="AF4225" s="29"/>
      <c r="AG4225" s="29"/>
      <c r="AH4225" s="29"/>
      <c r="AI4225" s="29"/>
    </row>
    <row r="4226" spans="31:35">
      <c r="AE4226" s="29"/>
      <c r="AF4226" s="29"/>
      <c r="AG4226" s="29"/>
      <c r="AH4226" s="29"/>
      <c r="AI4226" s="29"/>
    </row>
    <row r="4227" spans="31:35">
      <c r="AE4227" s="29"/>
      <c r="AF4227" s="29"/>
      <c r="AG4227" s="29"/>
      <c r="AH4227" s="29"/>
      <c r="AI4227" s="29"/>
    </row>
    <row r="4228" spans="31:35">
      <c r="AE4228" s="29"/>
      <c r="AF4228" s="29"/>
      <c r="AG4228" s="29"/>
      <c r="AH4228" s="29"/>
      <c r="AI4228" s="29"/>
    </row>
    <row r="4229" spans="31:35">
      <c r="AE4229" s="29"/>
      <c r="AF4229" s="29"/>
      <c r="AG4229" s="29"/>
      <c r="AH4229" s="29"/>
      <c r="AI4229" s="29"/>
    </row>
    <row r="4230" spans="31:35">
      <c r="AE4230" s="29"/>
      <c r="AF4230" s="29"/>
      <c r="AG4230" s="29"/>
      <c r="AH4230" s="29"/>
      <c r="AI4230" s="29"/>
    </row>
    <row r="4231" spans="31:35">
      <c r="AE4231" s="29"/>
      <c r="AF4231" s="29"/>
      <c r="AG4231" s="29"/>
      <c r="AH4231" s="29"/>
      <c r="AI4231" s="29"/>
    </row>
    <row r="4232" spans="31:35">
      <c r="AE4232" s="29"/>
      <c r="AF4232" s="29"/>
      <c r="AG4232" s="29"/>
      <c r="AH4232" s="29"/>
      <c r="AI4232" s="29"/>
    </row>
    <row r="4233" spans="31:35">
      <c r="AE4233" s="29"/>
      <c r="AF4233" s="29"/>
      <c r="AG4233" s="29"/>
      <c r="AH4233" s="29"/>
      <c r="AI4233" s="29"/>
    </row>
    <row r="4234" spans="31:35">
      <c r="AE4234" s="29"/>
      <c r="AF4234" s="29"/>
      <c r="AG4234" s="29"/>
      <c r="AH4234" s="29"/>
      <c r="AI4234" s="29"/>
    </row>
    <row r="4235" spans="31:35">
      <c r="AE4235" s="29"/>
      <c r="AF4235" s="29"/>
      <c r="AG4235" s="29"/>
      <c r="AH4235" s="29"/>
      <c r="AI4235" s="29"/>
    </row>
    <row r="4236" spans="31:35">
      <c r="AE4236" s="29"/>
      <c r="AF4236" s="29"/>
      <c r="AG4236" s="29"/>
      <c r="AH4236" s="29"/>
      <c r="AI4236" s="29"/>
    </row>
    <row r="4237" spans="31:35">
      <c r="AE4237" s="29"/>
      <c r="AF4237" s="29"/>
      <c r="AG4237" s="29"/>
      <c r="AH4237" s="29"/>
      <c r="AI4237" s="29"/>
    </row>
    <row r="4238" spans="31:35">
      <c r="AE4238" s="29"/>
      <c r="AF4238" s="29"/>
      <c r="AG4238" s="29"/>
      <c r="AH4238" s="29"/>
      <c r="AI4238" s="29"/>
    </row>
    <row r="4239" spans="31:35">
      <c r="AE4239" s="29"/>
      <c r="AF4239" s="29"/>
      <c r="AG4239" s="29"/>
      <c r="AH4239" s="29"/>
      <c r="AI4239" s="29"/>
    </row>
    <row r="4240" spans="31:35">
      <c r="AE4240" s="29"/>
      <c r="AF4240" s="29"/>
      <c r="AG4240" s="29"/>
      <c r="AH4240" s="29"/>
      <c r="AI4240" s="29"/>
    </row>
    <row r="4241" spans="31:35">
      <c r="AE4241" s="29"/>
      <c r="AF4241" s="29"/>
      <c r="AG4241" s="29"/>
      <c r="AH4241" s="29"/>
      <c r="AI4241" s="29"/>
    </row>
    <row r="4242" spans="31:35">
      <c r="AE4242" s="29"/>
      <c r="AF4242" s="29"/>
      <c r="AG4242" s="29"/>
      <c r="AH4242" s="29"/>
      <c r="AI4242" s="29"/>
    </row>
    <row r="4243" spans="31:35">
      <c r="AE4243" s="29"/>
      <c r="AF4243" s="29"/>
      <c r="AG4243" s="29"/>
      <c r="AH4243" s="29"/>
      <c r="AI4243" s="29"/>
    </row>
    <row r="4244" spans="31:35">
      <c r="AE4244" s="29"/>
      <c r="AF4244" s="29"/>
      <c r="AG4244" s="29"/>
      <c r="AH4244" s="29"/>
      <c r="AI4244" s="29"/>
    </row>
    <row r="4245" spans="31:35">
      <c r="AE4245" s="29"/>
      <c r="AF4245" s="29"/>
      <c r="AG4245" s="29"/>
      <c r="AH4245" s="29"/>
      <c r="AI4245" s="29"/>
    </row>
    <row r="4246" spans="31:35">
      <c r="AE4246" s="29"/>
      <c r="AF4246" s="29"/>
      <c r="AG4246" s="29"/>
      <c r="AH4246" s="29"/>
      <c r="AI4246" s="29"/>
    </row>
    <row r="4247" spans="31:35">
      <c r="AE4247" s="29"/>
      <c r="AF4247" s="29"/>
      <c r="AG4247" s="29"/>
      <c r="AH4247" s="29"/>
      <c r="AI4247" s="29"/>
    </row>
    <row r="4248" spans="31:35">
      <c r="AE4248" s="29"/>
      <c r="AF4248" s="29"/>
      <c r="AG4248" s="29"/>
      <c r="AH4248" s="29"/>
      <c r="AI4248" s="29"/>
    </row>
    <row r="4249" spans="31:35">
      <c r="AE4249" s="29"/>
      <c r="AF4249" s="29"/>
      <c r="AG4249" s="29"/>
      <c r="AH4249" s="29"/>
      <c r="AI4249" s="29"/>
    </row>
    <row r="4250" spans="31:35">
      <c r="AE4250" s="29"/>
      <c r="AF4250" s="29"/>
      <c r="AG4250" s="29"/>
      <c r="AH4250" s="29"/>
      <c r="AI4250" s="29"/>
    </row>
    <row r="4251" spans="31:35">
      <c r="AE4251" s="29"/>
      <c r="AF4251" s="29"/>
      <c r="AG4251" s="29"/>
      <c r="AH4251" s="29"/>
      <c r="AI4251" s="29"/>
    </row>
    <row r="4252" spans="31:35">
      <c r="AE4252" s="29"/>
      <c r="AF4252" s="29"/>
      <c r="AG4252" s="29"/>
      <c r="AH4252" s="29"/>
      <c r="AI4252" s="29"/>
    </row>
    <row r="4253" spans="31:35">
      <c r="AE4253" s="29"/>
      <c r="AF4253" s="29"/>
      <c r="AG4253" s="29"/>
      <c r="AH4253" s="29"/>
      <c r="AI4253" s="29"/>
    </row>
    <row r="4254" spans="31:35">
      <c r="AE4254" s="29"/>
      <c r="AF4254" s="29"/>
      <c r="AG4254" s="29"/>
      <c r="AH4254" s="29"/>
      <c r="AI4254" s="29"/>
    </row>
    <row r="4255" spans="31:35">
      <c r="AE4255" s="29"/>
      <c r="AF4255" s="29"/>
      <c r="AG4255" s="29"/>
      <c r="AH4255" s="29"/>
      <c r="AI4255" s="29"/>
    </row>
    <row r="4256" spans="31:35">
      <c r="AE4256" s="29"/>
      <c r="AF4256" s="29"/>
      <c r="AG4256" s="29"/>
      <c r="AH4256" s="29"/>
      <c r="AI4256" s="29"/>
    </row>
    <row r="4257" spans="31:35">
      <c r="AE4257" s="29"/>
      <c r="AF4257" s="29"/>
      <c r="AG4257" s="29"/>
      <c r="AH4257" s="29"/>
      <c r="AI4257" s="29"/>
    </row>
    <row r="4258" spans="31:35">
      <c r="AE4258" s="29"/>
      <c r="AF4258" s="29"/>
      <c r="AG4258" s="29"/>
      <c r="AH4258" s="29"/>
      <c r="AI4258" s="29"/>
    </row>
    <row r="4259" spans="31:35">
      <c r="AE4259" s="29"/>
      <c r="AF4259" s="29"/>
      <c r="AG4259" s="29"/>
      <c r="AH4259" s="29"/>
      <c r="AI4259" s="29"/>
    </row>
    <row r="4260" spans="31:35">
      <c r="AE4260" s="29"/>
      <c r="AF4260" s="29"/>
      <c r="AG4260" s="29"/>
      <c r="AH4260" s="29"/>
      <c r="AI4260" s="29"/>
    </row>
    <row r="4261" spans="31:35">
      <c r="AE4261" s="29"/>
      <c r="AF4261" s="29"/>
      <c r="AG4261" s="29"/>
      <c r="AH4261" s="29"/>
      <c r="AI4261" s="29"/>
    </row>
    <row r="4262" spans="31:35">
      <c r="AE4262" s="29"/>
      <c r="AF4262" s="29"/>
      <c r="AG4262" s="29"/>
      <c r="AH4262" s="29"/>
      <c r="AI4262" s="29"/>
    </row>
    <row r="4263" spans="31:35">
      <c r="AE4263" s="29"/>
      <c r="AF4263" s="29"/>
      <c r="AG4263" s="29"/>
      <c r="AH4263" s="29"/>
      <c r="AI4263" s="29"/>
    </row>
    <row r="4264" spans="31:35">
      <c r="AE4264" s="29"/>
      <c r="AF4264" s="29"/>
      <c r="AG4264" s="29"/>
      <c r="AH4264" s="29"/>
      <c r="AI4264" s="29"/>
    </row>
    <row r="4265" spans="31:35">
      <c r="AE4265" s="29"/>
      <c r="AF4265" s="29"/>
      <c r="AG4265" s="29"/>
      <c r="AH4265" s="29"/>
      <c r="AI4265" s="29"/>
    </row>
    <row r="4266" spans="31:35">
      <c r="AE4266" s="29"/>
      <c r="AF4266" s="29"/>
      <c r="AG4266" s="29"/>
      <c r="AH4266" s="29"/>
      <c r="AI4266" s="29"/>
    </row>
    <row r="4267" spans="31:35">
      <c r="AE4267" s="29"/>
      <c r="AF4267" s="29"/>
      <c r="AG4267" s="29"/>
      <c r="AH4267" s="29"/>
      <c r="AI4267" s="29"/>
    </row>
    <row r="4268" spans="31:35">
      <c r="AE4268" s="29"/>
      <c r="AF4268" s="29"/>
      <c r="AG4268" s="29"/>
      <c r="AH4268" s="29"/>
      <c r="AI4268" s="29"/>
    </row>
    <row r="4269" spans="31:35">
      <c r="AE4269" s="29"/>
      <c r="AF4269" s="29"/>
      <c r="AG4269" s="29"/>
      <c r="AH4269" s="29"/>
      <c r="AI4269" s="29"/>
    </row>
    <row r="4270" spans="31:35">
      <c r="AE4270" s="29"/>
      <c r="AF4270" s="29"/>
      <c r="AG4270" s="29"/>
      <c r="AH4270" s="29"/>
      <c r="AI4270" s="29"/>
    </row>
    <row r="4271" spans="31:35">
      <c r="AE4271" s="29"/>
      <c r="AF4271" s="29"/>
      <c r="AG4271" s="29"/>
      <c r="AH4271" s="29"/>
      <c r="AI4271" s="29"/>
    </row>
    <row r="4272" spans="31:35">
      <c r="AE4272" s="29"/>
      <c r="AF4272" s="29"/>
      <c r="AG4272" s="29"/>
      <c r="AH4272" s="29"/>
      <c r="AI4272" s="29"/>
    </row>
    <row r="4273" spans="31:35">
      <c r="AE4273" s="29"/>
      <c r="AF4273" s="29"/>
      <c r="AG4273" s="29"/>
      <c r="AH4273" s="29"/>
      <c r="AI4273" s="29"/>
    </row>
    <row r="4274" spans="31:35">
      <c r="AE4274" s="29"/>
      <c r="AF4274" s="29"/>
      <c r="AG4274" s="29"/>
      <c r="AH4274" s="29"/>
      <c r="AI4274" s="29"/>
    </row>
    <row r="4275" spans="31:35">
      <c r="AE4275" s="29"/>
      <c r="AF4275" s="29"/>
      <c r="AG4275" s="29"/>
      <c r="AH4275" s="29"/>
      <c r="AI4275" s="29"/>
    </row>
    <row r="4276" spans="31:35">
      <c r="AE4276" s="29"/>
      <c r="AF4276" s="29"/>
      <c r="AG4276" s="29"/>
      <c r="AH4276" s="29"/>
      <c r="AI4276" s="29"/>
    </row>
    <row r="4277" spans="31:35">
      <c r="AE4277" s="29"/>
      <c r="AF4277" s="29"/>
      <c r="AG4277" s="29"/>
      <c r="AH4277" s="29"/>
      <c r="AI4277" s="29"/>
    </row>
    <row r="4278" spans="31:35">
      <c r="AE4278" s="29"/>
      <c r="AF4278" s="29"/>
      <c r="AG4278" s="29"/>
      <c r="AH4278" s="29"/>
      <c r="AI4278" s="29"/>
    </row>
    <row r="4279" spans="31:35">
      <c r="AE4279" s="29"/>
      <c r="AF4279" s="29"/>
      <c r="AG4279" s="29"/>
      <c r="AH4279" s="29"/>
      <c r="AI4279" s="29"/>
    </row>
    <row r="4280" spans="31:35">
      <c r="AE4280" s="29"/>
      <c r="AF4280" s="29"/>
      <c r="AG4280" s="29"/>
      <c r="AH4280" s="29"/>
      <c r="AI4280" s="29"/>
    </row>
    <row r="4281" spans="31:35">
      <c r="AE4281" s="29"/>
      <c r="AF4281" s="29"/>
      <c r="AG4281" s="29"/>
      <c r="AH4281" s="29"/>
      <c r="AI4281" s="29"/>
    </row>
    <row r="4282" spans="31:35">
      <c r="AE4282" s="29"/>
      <c r="AF4282" s="29"/>
      <c r="AG4282" s="29"/>
      <c r="AH4282" s="29"/>
      <c r="AI4282" s="29"/>
    </row>
    <row r="4283" spans="31:35">
      <c r="AE4283" s="29"/>
      <c r="AF4283" s="29"/>
      <c r="AG4283" s="29"/>
      <c r="AH4283" s="29"/>
      <c r="AI4283" s="29"/>
    </row>
    <row r="4284" spans="31:35">
      <c r="AE4284" s="29"/>
      <c r="AF4284" s="29"/>
      <c r="AG4284" s="29"/>
      <c r="AH4284" s="29"/>
      <c r="AI4284" s="29"/>
    </row>
    <row r="4285" spans="31:35">
      <c r="AE4285" s="29"/>
      <c r="AF4285" s="29"/>
      <c r="AG4285" s="29"/>
      <c r="AH4285" s="29"/>
      <c r="AI4285" s="29"/>
    </row>
    <row r="4286" spans="31:35">
      <c r="AE4286" s="29"/>
      <c r="AF4286" s="29"/>
      <c r="AG4286" s="29"/>
      <c r="AH4286" s="29"/>
      <c r="AI4286" s="29"/>
    </row>
    <row r="4287" spans="31:35">
      <c r="AE4287" s="29"/>
      <c r="AF4287" s="29"/>
      <c r="AG4287" s="29"/>
      <c r="AH4287" s="29"/>
      <c r="AI4287" s="29"/>
    </row>
    <row r="4288" spans="31:35">
      <c r="AE4288" s="29"/>
      <c r="AF4288" s="29"/>
      <c r="AG4288" s="29"/>
      <c r="AH4288" s="29"/>
      <c r="AI4288" s="29"/>
    </row>
    <row r="4289" spans="31:35">
      <c r="AE4289" s="29"/>
      <c r="AF4289" s="29"/>
      <c r="AG4289" s="29"/>
      <c r="AH4289" s="29"/>
      <c r="AI4289" s="29"/>
    </row>
    <row r="4290" spans="31:35">
      <c r="AE4290" s="29"/>
      <c r="AF4290" s="29"/>
      <c r="AG4290" s="29"/>
      <c r="AH4290" s="29"/>
      <c r="AI4290" s="29"/>
    </row>
    <row r="4291" spans="31:35">
      <c r="AE4291" s="29"/>
      <c r="AF4291" s="29"/>
      <c r="AG4291" s="29"/>
      <c r="AH4291" s="29"/>
      <c r="AI4291" s="29"/>
    </row>
    <row r="4292" spans="31:35">
      <c r="AE4292" s="29"/>
      <c r="AF4292" s="29"/>
      <c r="AG4292" s="29"/>
      <c r="AH4292" s="29"/>
      <c r="AI4292" s="29"/>
    </row>
    <row r="4293" spans="31:35">
      <c r="AE4293" s="29"/>
      <c r="AF4293" s="29"/>
      <c r="AG4293" s="29"/>
      <c r="AH4293" s="29"/>
      <c r="AI4293" s="29"/>
    </row>
    <row r="4294" spans="31:35">
      <c r="AE4294" s="29"/>
      <c r="AF4294" s="29"/>
      <c r="AG4294" s="29"/>
      <c r="AH4294" s="29"/>
      <c r="AI4294" s="29"/>
    </row>
    <row r="4295" spans="31:35">
      <c r="AE4295" s="29"/>
      <c r="AF4295" s="29"/>
      <c r="AG4295" s="29"/>
      <c r="AH4295" s="29"/>
      <c r="AI4295" s="29"/>
    </row>
    <row r="4296" spans="31:35">
      <c r="AE4296" s="29"/>
      <c r="AF4296" s="29"/>
      <c r="AG4296" s="29"/>
      <c r="AH4296" s="29"/>
      <c r="AI4296" s="29"/>
    </row>
    <row r="4297" spans="31:35">
      <c r="AE4297" s="29"/>
      <c r="AF4297" s="29"/>
      <c r="AG4297" s="29"/>
      <c r="AH4297" s="29"/>
      <c r="AI4297" s="29"/>
    </row>
    <row r="4298" spans="31:35">
      <c r="AE4298" s="29"/>
      <c r="AF4298" s="29"/>
      <c r="AG4298" s="29"/>
      <c r="AH4298" s="29"/>
      <c r="AI4298" s="29"/>
    </row>
    <row r="4299" spans="31:35">
      <c r="AE4299" s="29"/>
      <c r="AF4299" s="29"/>
      <c r="AG4299" s="29"/>
      <c r="AH4299" s="29"/>
      <c r="AI4299" s="29"/>
    </row>
    <row r="4300" spans="31:35">
      <c r="AE4300" s="29"/>
      <c r="AF4300" s="29"/>
      <c r="AG4300" s="29"/>
      <c r="AH4300" s="29"/>
      <c r="AI4300" s="29"/>
    </row>
    <row r="4301" spans="31:35">
      <c r="AE4301" s="29"/>
      <c r="AF4301" s="29"/>
      <c r="AG4301" s="29"/>
      <c r="AH4301" s="29"/>
      <c r="AI4301" s="29"/>
    </row>
    <row r="4302" spans="31:35">
      <c r="AE4302" s="29"/>
      <c r="AF4302" s="29"/>
      <c r="AG4302" s="29"/>
      <c r="AH4302" s="29"/>
      <c r="AI4302" s="29"/>
    </row>
    <row r="4303" spans="31:35">
      <c r="AE4303" s="29"/>
      <c r="AF4303" s="29"/>
      <c r="AG4303" s="29"/>
      <c r="AH4303" s="29"/>
      <c r="AI4303" s="29"/>
    </row>
    <row r="4304" spans="31:35">
      <c r="AE4304" s="29"/>
      <c r="AF4304" s="29"/>
      <c r="AG4304" s="29"/>
      <c r="AH4304" s="29"/>
      <c r="AI4304" s="29"/>
    </row>
    <row r="4305" spans="31:35">
      <c r="AE4305" s="29"/>
      <c r="AF4305" s="29"/>
      <c r="AG4305" s="29"/>
      <c r="AH4305" s="29"/>
      <c r="AI4305" s="29"/>
    </row>
    <row r="4306" spans="31:35">
      <c r="AE4306" s="29"/>
      <c r="AF4306" s="29"/>
      <c r="AG4306" s="29"/>
      <c r="AH4306" s="29"/>
      <c r="AI4306" s="29"/>
    </row>
    <row r="4307" spans="31:35">
      <c r="AE4307" s="29"/>
      <c r="AF4307" s="29"/>
      <c r="AG4307" s="29"/>
      <c r="AH4307" s="29"/>
      <c r="AI4307" s="29"/>
    </row>
    <row r="4308" spans="31:35">
      <c r="AE4308" s="29"/>
      <c r="AF4308" s="29"/>
      <c r="AG4308" s="29"/>
      <c r="AH4308" s="29"/>
      <c r="AI4308" s="29"/>
    </row>
    <row r="4309" spans="31:35">
      <c r="AE4309" s="29"/>
      <c r="AF4309" s="29"/>
      <c r="AG4309" s="29"/>
      <c r="AH4309" s="29"/>
      <c r="AI4309" s="29"/>
    </row>
    <row r="4310" spans="31:35">
      <c r="AE4310" s="29"/>
      <c r="AF4310" s="29"/>
      <c r="AG4310" s="29"/>
      <c r="AH4310" s="29"/>
      <c r="AI4310" s="29"/>
    </row>
    <row r="4311" spans="31:35">
      <c r="AE4311" s="29"/>
      <c r="AF4311" s="29"/>
      <c r="AG4311" s="29"/>
      <c r="AH4311" s="29"/>
      <c r="AI4311" s="29"/>
    </row>
    <row r="4312" spans="31:35">
      <c r="AE4312" s="29"/>
      <c r="AF4312" s="29"/>
      <c r="AG4312" s="29"/>
      <c r="AH4312" s="29"/>
      <c r="AI4312" s="29"/>
    </row>
    <row r="4313" spans="31:35">
      <c r="AE4313" s="29"/>
      <c r="AF4313" s="29"/>
      <c r="AG4313" s="29"/>
      <c r="AH4313" s="29"/>
      <c r="AI4313" s="29"/>
    </row>
    <row r="4314" spans="31:35">
      <c r="AE4314" s="29"/>
      <c r="AF4314" s="29"/>
      <c r="AG4314" s="29"/>
      <c r="AH4314" s="29"/>
      <c r="AI4314" s="29"/>
    </row>
    <row r="4315" spans="31:35">
      <c r="AE4315" s="29"/>
      <c r="AF4315" s="29"/>
      <c r="AG4315" s="29"/>
      <c r="AH4315" s="29"/>
      <c r="AI4315" s="29"/>
    </row>
    <row r="4316" spans="31:35">
      <c r="AE4316" s="29"/>
      <c r="AF4316" s="29"/>
      <c r="AG4316" s="29"/>
      <c r="AH4316" s="29"/>
      <c r="AI4316" s="29"/>
    </row>
    <row r="4317" spans="31:35">
      <c r="AE4317" s="29"/>
      <c r="AF4317" s="29"/>
      <c r="AG4317" s="29"/>
      <c r="AH4317" s="29"/>
      <c r="AI4317" s="29"/>
    </row>
    <row r="4318" spans="31:35">
      <c r="AE4318" s="29"/>
      <c r="AF4318" s="29"/>
      <c r="AG4318" s="29"/>
      <c r="AH4318" s="29"/>
      <c r="AI4318" s="29"/>
    </row>
    <row r="4319" spans="31:35">
      <c r="AE4319" s="29"/>
      <c r="AF4319" s="29"/>
      <c r="AG4319" s="29"/>
      <c r="AH4319" s="29"/>
      <c r="AI4319" s="29"/>
    </row>
    <row r="4320" spans="31:35">
      <c r="AE4320" s="29"/>
      <c r="AF4320" s="29"/>
      <c r="AG4320" s="29"/>
      <c r="AH4320" s="29"/>
      <c r="AI4320" s="29"/>
    </row>
    <row r="4321" spans="31:35">
      <c r="AE4321" s="29"/>
      <c r="AF4321" s="29"/>
      <c r="AG4321" s="29"/>
      <c r="AH4321" s="29"/>
      <c r="AI4321" s="29"/>
    </row>
    <row r="4322" spans="31:35">
      <c r="AE4322" s="29"/>
      <c r="AF4322" s="29"/>
      <c r="AG4322" s="29"/>
      <c r="AH4322" s="29"/>
      <c r="AI4322" s="29"/>
    </row>
    <row r="4323" spans="31:35">
      <c r="AE4323" s="29"/>
      <c r="AF4323" s="29"/>
      <c r="AG4323" s="29"/>
      <c r="AH4323" s="29"/>
      <c r="AI4323" s="29"/>
    </row>
    <row r="4324" spans="31:35">
      <c r="AE4324" s="29"/>
      <c r="AF4324" s="29"/>
      <c r="AG4324" s="29"/>
      <c r="AH4324" s="29"/>
      <c r="AI4324" s="29"/>
    </row>
    <row r="4325" spans="31:35">
      <c r="AE4325" s="29"/>
      <c r="AF4325" s="29"/>
      <c r="AG4325" s="29"/>
      <c r="AH4325" s="29"/>
      <c r="AI4325" s="29"/>
    </row>
    <row r="4326" spans="31:35">
      <c r="AE4326" s="29"/>
      <c r="AF4326" s="29"/>
      <c r="AG4326" s="29"/>
      <c r="AH4326" s="29"/>
      <c r="AI4326" s="29"/>
    </row>
    <row r="4327" spans="31:35">
      <c r="AE4327" s="29"/>
      <c r="AF4327" s="29"/>
      <c r="AG4327" s="29"/>
      <c r="AH4327" s="29"/>
      <c r="AI4327" s="29"/>
    </row>
    <row r="4328" spans="31:35">
      <c r="AE4328" s="29"/>
      <c r="AF4328" s="29"/>
      <c r="AG4328" s="29"/>
      <c r="AH4328" s="29"/>
      <c r="AI4328" s="29"/>
    </row>
    <row r="4329" spans="31:35">
      <c r="AE4329" s="29"/>
      <c r="AF4329" s="29"/>
      <c r="AG4329" s="29"/>
      <c r="AH4329" s="29"/>
      <c r="AI4329" s="29"/>
    </row>
    <row r="4330" spans="31:35">
      <c r="AE4330" s="29"/>
      <c r="AF4330" s="29"/>
      <c r="AG4330" s="29"/>
      <c r="AH4330" s="29"/>
      <c r="AI4330" s="29"/>
    </row>
    <row r="4331" spans="31:35">
      <c r="AE4331" s="29"/>
      <c r="AF4331" s="29"/>
      <c r="AG4331" s="29"/>
      <c r="AH4331" s="29"/>
      <c r="AI4331" s="29"/>
    </row>
    <row r="4332" spans="31:35">
      <c r="AE4332" s="29"/>
      <c r="AF4332" s="29"/>
      <c r="AG4332" s="29"/>
      <c r="AH4332" s="29"/>
      <c r="AI4332" s="29"/>
    </row>
    <row r="4333" spans="31:35">
      <c r="AE4333" s="29"/>
      <c r="AF4333" s="29"/>
      <c r="AG4333" s="29"/>
      <c r="AH4333" s="29"/>
      <c r="AI4333" s="29"/>
    </row>
    <row r="4334" spans="31:35">
      <c r="AE4334" s="29"/>
      <c r="AF4334" s="29"/>
      <c r="AG4334" s="29"/>
      <c r="AH4334" s="29"/>
      <c r="AI4334" s="29"/>
    </row>
    <row r="4335" spans="31:35">
      <c r="AE4335" s="29"/>
      <c r="AF4335" s="29"/>
      <c r="AG4335" s="29"/>
      <c r="AH4335" s="29"/>
      <c r="AI4335" s="29"/>
    </row>
    <row r="4336" spans="31:35">
      <c r="AE4336" s="29"/>
      <c r="AF4336" s="29"/>
      <c r="AG4336" s="29"/>
      <c r="AH4336" s="29"/>
      <c r="AI4336" s="29"/>
    </row>
    <row r="4337" spans="31:35">
      <c r="AE4337" s="29"/>
      <c r="AF4337" s="29"/>
      <c r="AG4337" s="29"/>
      <c r="AH4337" s="29"/>
      <c r="AI4337" s="29"/>
    </row>
    <row r="4338" spans="31:35">
      <c r="AE4338" s="29"/>
      <c r="AF4338" s="29"/>
      <c r="AG4338" s="29"/>
      <c r="AH4338" s="29"/>
      <c r="AI4338" s="29"/>
    </row>
    <row r="4339" spans="31:35">
      <c r="AE4339" s="29"/>
      <c r="AF4339" s="29"/>
      <c r="AG4339" s="29"/>
      <c r="AH4339" s="29"/>
      <c r="AI4339" s="29"/>
    </row>
    <row r="4340" spans="31:35">
      <c r="AE4340" s="29"/>
      <c r="AF4340" s="29"/>
      <c r="AG4340" s="29"/>
      <c r="AH4340" s="29"/>
      <c r="AI4340" s="29"/>
    </row>
    <row r="4341" spans="31:35">
      <c r="AE4341" s="29"/>
      <c r="AF4341" s="29"/>
      <c r="AG4341" s="29"/>
      <c r="AH4341" s="29"/>
      <c r="AI4341" s="29"/>
    </row>
    <row r="4342" spans="31:35">
      <c r="AE4342" s="29"/>
      <c r="AF4342" s="29"/>
      <c r="AG4342" s="29"/>
      <c r="AH4342" s="29"/>
      <c r="AI4342" s="29"/>
    </row>
    <row r="4343" spans="31:35">
      <c r="AE4343" s="29"/>
      <c r="AF4343" s="29"/>
      <c r="AG4343" s="29"/>
      <c r="AH4343" s="29"/>
      <c r="AI4343" s="29"/>
    </row>
    <row r="4344" spans="31:35">
      <c r="AE4344" s="29"/>
      <c r="AF4344" s="29"/>
      <c r="AG4344" s="29"/>
      <c r="AH4344" s="29"/>
      <c r="AI4344" s="29"/>
    </row>
    <row r="4345" spans="31:35">
      <c r="AE4345" s="29"/>
      <c r="AF4345" s="29"/>
      <c r="AG4345" s="29"/>
      <c r="AH4345" s="29"/>
      <c r="AI4345" s="29"/>
    </row>
    <row r="4346" spans="31:35">
      <c r="AE4346" s="29"/>
      <c r="AF4346" s="29"/>
      <c r="AG4346" s="29"/>
      <c r="AH4346" s="29"/>
      <c r="AI4346" s="29"/>
    </row>
    <row r="4347" spans="31:35">
      <c r="AE4347" s="29"/>
      <c r="AF4347" s="29"/>
      <c r="AG4347" s="29"/>
      <c r="AH4347" s="29"/>
      <c r="AI4347" s="29"/>
    </row>
    <row r="4348" spans="31:35">
      <c r="AE4348" s="29"/>
      <c r="AF4348" s="29"/>
      <c r="AG4348" s="29"/>
      <c r="AH4348" s="29"/>
      <c r="AI4348" s="29"/>
    </row>
    <row r="4349" spans="31:35">
      <c r="AE4349" s="29"/>
      <c r="AF4349" s="29"/>
      <c r="AG4349" s="29"/>
      <c r="AH4349" s="29"/>
      <c r="AI4349" s="29"/>
    </row>
    <row r="4350" spans="31:35">
      <c r="AE4350" s="29"/>
      <c r="AF4350" s="29"/>
      <c r="AG4350" s="29"/>
      <c r="AH4350" s="29"/>
      <c r="AI4350" s="29"/>
    </row>
    <row r="4351" spans="31:35">
      <c r="AE4351" s="29"/>
      <c r="AF4351" s="29"/>
      <c r="AG4351" s="29"/>
      <c r="AH4351" s="29"/>
      <c r="AI4351" s="29"/>
    </row>
    <row r="4352" spans="31:35">
      <c r="AE4352" s="29"/>
      <c r="AF4352" s="29"/>
      <c r="AG4352" s="29"/>
      <c r="AH4352" s="29"/>
      <c r="AI4352" s="29"/>
    </row>
    <row r="4353" spans="31:35">
      <c r="AE4353" s="29"/>
      <c r="AF4353" s="29"/>
      <c r="AG4353" s="29"/>
      <c r="AH4353" s="29"/>
      <c r="AI4353" s="29"/>
    </row>
    <row r="4354" spans="31:35">
      <c r="AE4354" s="29"/>
      <c r="AF4354" s="29"/>
      <c r="AG4354" s="29"/>
      <c r="AH4354" s="29"/>
      <c r="AI4354" s="29"/>
    </row>
    <row r="4355" spans="31:35">
      <c r="AE4355" s="29"/>
      <c r="AF4355" s="29"/>
      <c r="AG4355" s="29"/>
      <c r="AH4355" s="29"/>
      <c r="AI4355" s="29"/>
    </row>
    <row r="4356" spans="31:35">
      <c r="AE4356" s="29"/>
      <c r="AF4356" s="29"/>
      <c r="AG4356" s="29"/>
      <c r="AH4356" s="29"/>
      <c r="AI4356" s="29"/>
    </row>
    <row r="4357" spans="31:35">
      <c r="AE4357" s="29"/>
      <c r="AF4357" s="29"/>
      <c r="AG4357" s="29"/>
      <c r="AH4357" s="29"/>
      <c r="AI4357" s="29"/>
    </row>
    <row r="4358" spans="31:35">
      <c r="AE4358" s="29"/>
      <c r="AF4358" s="29"/>
      <c r="AG4358" s="29"/>
      <c r="AH4358" s="29"/>
      <c r="AI4358" s="29"/>
    </row>
    <row r="4359" spans="31:35">
      <c r="AE4359" s="29"/>
      <c r="AF4359" s="29"/>
      <c r="AG4359" s="29"/>
      <c r="AH4359" s="29"/>
      <c r="AI4359" s="29"/>
    </row>
    <row r="4360" spans="31:35">
      <c r="AE4360" s="29"/>
      <c r="AF4360" s="29"/>
      <c r="AG4360" s="29"/>
      <c r="AH4360" s="29"/>
      <c r="AI4360" s="29"/>
    </row>
    <row r="4361" spans="31:35">
      <c r="AE4361" s="29"/>
      <c r="AF4361" s="29"/>
      <c r="AG4361" s="29"/>
      <c r="AH4361" s="29"/>
      <c r="AI4361" s="29"/>
    </row>
    <row r="4362" spans="31:35">
      <c r="AE4362" s="29"/>
      <c r="AF4362" s="29"/>
      <c r="AG4362" s="29"/>
      <c r="AH4362" s="29"/>
      <c r="AI4362" s="29"/>
    </row>
    <row r="4363" spans="31:35">
      <c r="AE4363" s="29"/>
      <c r="AF4363" s="29"/>
      <c r="AG4363" s="29"/>
      <c r="AH4363" s="29"/>
      <c r="AI4363" s="29"/>
    </row>
    <row r="4364" spans="31:35">
      <c r="AE4364" s="29"/>
      <c r="AF4364" s="29"/>
      <c r="AG4364" s="29"/>
      <c r="AH4364" s="29"/>
      <c r="AI4364" s="29"/>
    </row>
    <row r="4365" spans="31:35">
      <c r="AE4365" s="29"/>
      <c r="AF4365" s="29"/>
      <c r="AG4365" s="29"/>
      <c r="AH4365" s="29"/>
      <c r="AI4365" s="29"/>
    </row>
    <row r="4366" spans="31:35">
      <c r="AE4366" s="29"/>
      <c r="AF4366" s="29"/>
      <c r="AG4366" s="29"/>
      <c r="AH4366" s="29"/>
      <c r="AI4366" s="29"/>
    </row>
    <row r="4367" spans="31:35">
      <c r="AE4367" s="29"/>
      <c r="AF4367" s="29"/>
      <c r="AG4367" s="29"/>
      <c r="AH4367" s="29"/>
      <c r="AI4367" s="29"/>
    </row>
    <row r="4368" spans="31:35">
      <c r="AE4368" s="29"/>
      <c r="AF4368" s="29"/>
      <c r="AG4368" s="29"/>
      <c r="AH4368" s="29"/>
      <c r="AI4368" s="29"/>
    </row>
    <row r="4369" spans="31:35">
      <c r="AE4369" s="29"/>
      <c r="AF4369" s="29"/>
      <c r="AG4369" s="29"/>
      <c r="AH4369" s="29"/>
      <c r="AI4369" s="29"/>
    </row>
    <row r="4370" spans="31:35">
      <c r="AE4370" s="29"/>
      <c r="AF4370" s="29"/>
      <c r="AG4370" s="29"/>
      <c r="AH4370" s="29"/>
      <c r="AI4370" s="29"/>
    </row>
    <row r="4371" spans="31:35">
      <c r="AE4371" s="29"/>
      <c r="AF4371" s="29"/>
      <c r="AG4371" s="29"/>
      <c r="AH4371" s="29"/>
      <c r="AI4371" s="29"/>
    </row>
    <row r="4372" spans="31:35">
      <c r="AE4372" s="29"/>
      <c r="AF4372" s="29"/>
      <c r="AG4372" s="29"/>
      <c r="AH4372" s="29"/>
      <c r="AI4372" s="29"/>
    </row>
    <row r="4373" spans="31:35">
      <c r="AE4373" s="29"/>
      <c r="AF4373" s="29"/>
      <c r="AG4373" s="29"/>
      <c r="AH4373" s="29"/>
      <c r="AI4373" s="29"/>
    </row>
    <row r="4374" spans="31:35">
      <c r="AE4374" s="29"/>
      <c r="AF4374" s="29"/>
      <c r="AG4374" s="29"/>
      <c r="AH4374" s="29"/>
      <c r="AI4374" s="29"/>
    </row>
    <row r="4375" spans="31:35">
      <c r="AE4375" s="29"/>
      <c r="AF4375" s="29"/>
      <c r="AG4375" s="29"/>
      <c r="AH4375" s="29"/>
      <c r="AI4375" s="29"/>
    </row>
    <row r="4376" spans="31:35">
      <c r="AE4376" s="29"/>
      <c r="AF4376" s="29"/>
      <c r="AG4376" s="29"/>
      <c r="AH4376" s="29"/>
      <c r="AI4376" s="29"/>
    </row>
    <row r="4377" spans="31:35">
      <c r="AE4377" s="29"/>
      <c r="AF4377" s="29"/>
      <c r="AG4377" s="29"/>
      <c r="AH4377" s="29"/>
      <c r="AI4377" s="29"/>
    </row>
    <row r="4378" spans="31:35">
      <c r="AE4378" s="29"/>
      <c r="AF4378" s="29"/>
      <c r="AG4378" s="29"/>
      <c r="AH4378" s="29"/>
      <c r="AI4378" s="29"/>
    </row>
    <row r="4379" spans="31:35">
      <c r="AE4379" s="29"/>
      <c r="AF4379" s="29"/>
      <c r="AG4379" s="29"/>
      <c r="AH4379" s="29"/>
      <c r="AI4379" s="29"/>
    </row>
    <row r="4380" spans="31:35">
      <c r="AE4380" s="29"/>
      <c r="AF4380" s="29"/>
      <c r="AG4380" s="29"/>
      <c r="AH4380" s="29"/>
      <c r="AI4380" s="29"/>
    </row>
    <row r="4381" spans="31:35">
      <c r="AE4381" s="29"/>
      <c r="AF4381" s="29"/>
      <c r="AG4381" s="29"/>
      <c r="AH4381" s="29"/>
      <c r="AI4381" s="29"/>
    </row>
    <row r="4382" spans="31:35">
      <c r="AE4382" s="29"/>
      <c r="AF4382" s="29"/>
      <c r="AG4382" s="29"/>
      <c r="AH4382" s="29"/>
      <c r="AI4382" s="29"/>
    </row>
    <row r="4383" spans="31:35">
      <c r="AE4383" s="29"/>
      <c r="AF4383" s="29"/>
      <c r="AG4383" s="29"/>
      <c r="AH4383" s="29"/>
      <c r="AI4383" s="29"/>
    </row>
    <row r="4384" spans="31:35">
      <c r="AE4384" s="29"/>
      <c r="AF4384" s="29"/>
      <c r="AG4384" s="29"/>
      <c r="AH4384" s="29"/>
      <c r="AI4384" s="29"/>
    </row>
    <row r="4385" spans="31:35">
      <c r="AE4385" s="29"/>
      <c r="AF4385" s="29"/>
      <c r="AG4385" s="29"/>
      <c r="AH4385" s="29"/>
      <c r="AI4385" s="29"/>
    </row>
    <row r="4386" spans="31:35">
      <c r="AE4386" s="29"/>
      <c r="AF4386" s="29"/>
      <c r="AG4386" s="29"/>
      <c r="AH4386" s="29"/>
      <c r="AI4386" s="29"/>
    </row>
    <row r="4387" spans="31:35">
      <c r="AE4387" s="29"/>
      <c r="AF4387" s="29"/>
      <c r="AG4387" s="29"/>
      <c r="AH4387" s="29"/>
      <c r="AI4387" s="29"/>
    </row>
    <row r="4388" spans="31:35">
      <c r="AE4388" s="29"/>
      <c r="AF4388" s="29"/>
      <c r="AG4388" s="29"/>
      <c r="AH4388" s="29"/>
      <c r="AI4388" s="29"/>
    </row>
    <row r="4389" spans="31:35">
      <c r="AE4389" s="29"/>
      <c r="AF4389" s="29"/>
      <c r="AG4389" s="29"/>
      <c r="AH4389" s="29"/>
      <c r="AI4389" s="29"/>
    </row>
    <row r="4390" spans="31:35">
      <c r="AE4390" s="29"/>
      <c r="AF4390" s="29"/>
      <c r="AG4390" s="29"/>
      <c r="AH4390" s="29"/>
      <c r="AI4390" s="29"/>
    </row>
    <row r="4391" spans="31:35">
      <c r="AE4391" s="29"/>
      <c r="AF4391" s="29"/>
      <c r="AG4391" s="29"/>
      <c r="AH4391" s="29"/>
      <c r="AI4391" s="29"/>
    </row>
    <row r="4392" spans="31:35">
      <c r="AE4392" s="29"/>
      <c r="AF4392" s="29"/>
      <c r="AG4392" s="29"/>
      <c r="AH4392" s="29"/>
      <c r="AI4392" s="29"/>
    </row>
    <row r="4393" spans="31:35">
      <c r="AE4393" s="29"/>
      <c r="AF4393" s="29"/>
      <c r="AG4393" s="29"/>
      <c r="AH4393" s="29"/>
      <c r="AI4393" s="29"/>
    </row>
    <row r="4394" spans="31:35">
      <c r="AE4394" s="29"/>
      <c r="AF4394" s="29"/>
      <c r="AG4394" s="29"/>
      <c r="AH4394" s="29"/>
      <c r="AI4394" s="29"/>
    </row>
    <row r="4395" spans="31:35">
      <c r="AE4395" s="29"/>
      <c r="AF4395" s="29"/>
      <c r="AG4395" s="29"/>
      <c r="AH4395" s="29"/>
      <c r="AI4395" s="29"/>
    </row>
    <row r="4396" spans="31:35">
      <c r="AE4396" s="29"/>
      <c r="AF4396" s="29"/>
      <c r="AG4396" s="29"/>
      <c r="AH4396" s="29"/>
      <c r="AI4396" s="29"/>
    </row>
    <row r="4397" spans="31:35">
      <c r="AE4397" s="29"/>
      <c r="AF4397" s="29"/>
      <c r="AG4397" s="29"/>
      <c r="AH4397" s="29"/>
      <c r="AI4397" s="29"/>
    </row>
    <row r="4398" spans="31:35">
      <c r="AE4398" s="29"/>
      <c r="AF4398" s="29"/>
      <c r="AG4398" s="29"/>
      <c r="AH4398" s="29"/>
      <c r="AI4398" s="29"/>
    </row>
    <row r="4399" spans="31:35">
      <c r="AE4399" s="29"/>
      <c r="AF4399" s="29"/>
      <c r="AG4399" s="29"/>
      <c r="AH4399" s="29"/>
      <c r="AI4399" s="29"/>
    </row>
    <row r="4400" spans="31:35">
      <c r="AE4400" s="29"/>
      <c r="AF4400" s="29"/>
      <c r="AG4400" s="29"/>
      <c r="AH4400" s="29"/>
      <c r="AI4400" s="29"/>
    </row>
    <row r="4401" spans="31:35">
      <c r="AE4401" s="29"/>
      <c r="AF4401" s="29"/>
      <c r="AG4401" s="29"/>
      <c r="AH4401" s="29"/>
      <c r="AI4401" s="29"/>
    </row>
    <row r="4402" spans="31:35">
      <c r="AE4402" s="29"/>
      <c r="AF4402" s="29"/>
      <c r="AG4402" s="29"/>
      <c r="AH4402" s="29"/>
      <c r="AI4402" s="29"/>
    </row>
    <row r="4403" spans="31:35">
      <c r="AE4403" s="29"/>
      <c r="AF4403" s="29"/>
      <c r="AG4403" s="29"/>
      <c r="AH4403" s="29"/>
      <c r="AI4403" s="29"/>
    </row>
    <row r="4404" spans="31:35">
      <c r="AE4404" s="29"/>
      <c r="AF4404" s="29"/>
      <c r="AG4404" s="29"/>
      <c r="AH4404" s="29"/>
      <c r="AI4404" s="29"/>
    </row>
    <row r="4405" spans="31:35">
      <c r="AE4405" s="29"/>
      <c r="AF4405" s="29"/>
      <c r="AG4405" s="29"/>
      <c r="AH4405" s="29"/>
      <c r="AI4405" s="29"/>
    </row>
    <row r="4406" spans="31:35">
      <c r="AE4406" s="29"/>
      <c r="AF4406" s="29"/>
      <c r="AG4406" s="29"/>
      <c r="AH4406" s="29"/>
      <c r="AI4406" s="29"/>
    </row>
    <row r="4407" spans="31:35">
      <c r="AE4407" s="29"/>
      <c r="AF4407" s="29"/>
      <c r="AG4407" s="29"/>
      <c r="AH4407" s="29"/>
      <c r="AI4407" s="29"/>
    </row>
    <row r="4408" spans="31:35">
      <c r="AE4408" s="29"/>
      <c r="AF4408" s="29"/>
      <c r="AG4408" s="29"/>
      <c r="AH4408" s="29"/>
      <c r="AI4408" s="29"/>
    </row>
    <row r="4409" spans="31:35">
      <c r="AE4409" s="29"/>
      <c r="AF4409" s="29"/>
      <c r="AG4409" s="29"/>
      <c r="AH4409" s="29"/>
      <c r="AI4409" s="29"/>
    </row>
    <row r="4410" spans="31:35">
      <c r="AE4410" s="29"/>
      <c r="AF4410" s="29"/>
      <c r="AG4410" s="29"/>
      <c r="AH4410" s="29"/>
      <c r="AI4410" s="29"/>
    </row>
    <row r="4411" spans="31:35">
      <c r="AE4411" s="29"/>
      <c r="AF4411" s="29"/>
      <c r="AG4411" s="29"/>
      <c r="AH4411" s="29"/>
      <c r="AI4411" s="29"/>
    </row>
    <row r="4412" spans="31:35">
      <c r="AE4412" s="29"/>
      <c r="AF4412" s="29"/>
      <c r="AG4412" s="29"/>
      <c r="AH4412" s="29"/>
      <c r="AI4412" s="29"/>
    </row>
    <row r="4413" spans="31:35">
      <c r="AE4413" s="29"/>
      <c r="AF4413" s="29"/>
      <c r="AG4413" s="29"/>
      <c r="AH4413" s="29"/>
      <c r="AI4413" s="29"/>
    </row>
    <row r="4414" spans="31:35">
      <c r="AE4414" s="29"/>
      <c r="AF4414" s="29"/>
      <c r="AG4414" s="29"/>
      <c r="AH4414" s="29"/>
      <c r="AI4414" s="29"/>
    </row>
    <row r="4415" spans="31:35">
      <c r="AE4415" s="29"/>
      <c r="AF4415" s="29"/>
      <c r="AG4415" s="29"/>
      <c r="AH4415" s="29"/>
      <c r="AI4415" s="29"/>
    </row>
    <row r="4416" spans="31:35">
      <c r="AE4416" s="29"/>
      <c r="AF4416" s="29"/>
      <c r="AG4416" s="29"/>
      <c r="AH4416" s="29"/>
      <c r="AI4416" s="29"/>
    </row>
    <row r="4417" spans="31:35">
      <c r="AE4417" s="29"/>
      <c r="AF4417" s="29"/>
      <c r="AG4417" s="29"/>
      <c r="AH4417" s="29"/>
      <c r="AI4417" s="29"/>
    </row>
    <row r="4418" spans="31:35">
      <c r="AE4418" s="29"/>
      <c r="AF4418" s="29"/>
      <c r="AG4418" s="29"/>
      <c r="AH4418" s="29"/>
      <c r="AI4418" s="29"/>
    </row>
    <row r="4419" spans="31:35">
      <c r="AE4419" s="29"/>
      <c r="AF4419" s="29"/>
      <c r="AG4419" s="29"/>
      <c r="AH4419" s="29"/>
      <c r="AI4419" s="29"/>
    </row>
    <row r="4420" spans="31:35">
      <c r="AE4420" s="29"/>
      <c r="AF4420" s="29"/>
      <c r="AG4420" s="29"/>
      <c r="AH4420" s="29"/>
      <c r="AI4420" s="29"/>
    </row>
    <row r="4421" spans="31:35">
      <c r="AE4421" s="29"/>
      <c r="AF4421" s="29"/>
      <c r="AG4421" s="29"/>
      <c r="AH4421" s="29"/>
      <c r="AI4421" s="29"/>
    </row>
    <row r="4422" spans="31:35">
      <c r="AE4422" s="29"/>
      <c r="AF4422" s="29"/>
      <c r="AG4422" s="29"/>
      <c r="AH4422" s="29"/>
      <c r="AI4422" s="29"/>
    </row>
    <row r="4423" spans="31:35">
      <c r="AE4423" s="29"/>
      <c r="AF4423" s="29"/>
      <c r="AG4423" s="29"/>
      <c r="AH4423" s="29"/>
      <c r="AI4423" s="29"/>
    </row>
    <row r="4424" spans="31:35">
      <c r="AE4424" s="29"/>
      <c r="AF4424" s="29"/>
      <c r="AG4424" s="29"/>
      <c r="AH4424" s="29"/>
      <c r="AI4424" s="29"/>
    </row>
    <row r="4425" spans="31:35">
      <c r="AE4425" s="29"/>
      <c r="AF4425" s="29"/>
      <c r="AG4425" s="29"/>
      <c r="AH4425" s="29"/>
      <c r="AI4425" s="29"/>
    </row>
    <row r="4426" spans="31:35">
      <c r="AE4426" s="29"/>
      <c r="AF4426" s="29"/>
      <c r="AG4426" s="29"/>
      <c r="AH4426" s="29"/>
      <c r="AI4426" s="29"/>
    </row>
    <row r="4427" spans="31:35">
      <c r="AE4427" s="29"/>
      <c r="AF4427" s="29"/>
      <c r="AG4427" s="29"/>
      <c r="AH4427" s="29"/>
      <c r="AI4427" s="29"/>
    </row>
    <row r="4428" spans="31:35">
      <c r="AE4428" s="29"/>
      <c r="AF4428" s="29"/>
      <c r="AG4428" s="29"/>
      <c r="AH4428" s="29"/>
      <c r="AI4428" s="29"/>
    </row>
    <row r="4429" spans="31:35">
      <c r="AE4429" s="29"/>
      <c r="AF4429" s="29"/>
      <c r="AG4429" s="29"/>
      <c r="AH4429" s="29"/>
      <c r="AI4429" s="29"/>
    </row>
    <row r="4430" spans="31:35">
      <c r="AE4430" s="29"/>
      <c r="AF4430" s="29"/>
      <c r="AG4430" s="29"/>
      <c r="AH4430" s="29"/>
      <c r="AI4430" s="29"/>
    </row>
    <row r="4431" spans="31:35">
      <c r="AE4431" s="29"/>
      <c r="AF4431" s="29"/>
      <c r="AG4431" s="29"/>
      <c r="AH4431" s="29"/>
      <c r="AI4431" s="29"/>
    </row>
    <row r="4432" spans="31:35">
      <c r="AE4432" s="29"/>
      <c r="AF4432" s="29"/>
      <c r="AG4432" s="29"/>
      <c r="AH4432" s="29"/>
      <c r="AI4432" s="29"/>
    </row>
    <row r="4433" spans="31:35">
      <c r="AE4433" s="29"/>
      <c r="AF4433" s="29"/>
      <c r="AG4433" s="29"/>
      <c r="AH4433" s="29"/>
      <c r="AI4433" s="29"/>
    </row>
    <row r="4434" spans="31:35">
      <c r="AE4434" s="29"/>
      <c r="AF4434" s="29"/>
      <c r="AG4434" s="29"/>
      <c r="AH4434" s="29"/>
      <c r="AI4434" s="29"/>
    </row>
    <row r="4435" spans="31:35">
      <c r="AE4435" s="29"/>
      <c r="AF4435" s="29"/>
      <c r="AG4435" s="29"/>
      <c r="AH4435" s="29"/>
      <c r="AI4435" s="29"/>
    </row>
    <row r="4436" spans="31:35">
      <c r="AE4436" s="29"/>
      <c r="AF4436" s="29"/>
      <c r="AG4436" s="29"/>
      <c r="AH4436" s="29"/>
      <c r="AI4436" s="29"/>
    </row>
    <row r="4437" spans="31:35">
      <c r="AE4437" s="29"/>
      <c r="AF4437" s="29"/>
      <c r="AG4437" s="29"/>
      <c r="AH4437" s="29"/>
      <c r="AI4437" s="29"/>
    </row>
    <row r="4438" spans="31:35">
      <c r="AE4438" s="29"/>
      <c r="AF4438" s="29"/>
      <c r="AG4438" s="29"/>
      <c r="AH4438" s="29"/>
      <c r="AI4438" s="29"/>
    </row>
    <row r="4439" spans="31:35">
      <c r="AE4439" s="29"/>
      <c r="AF4439" s="29"/>
      <c r="AG4439" s="29"/>
      <c r="AH4439" s="29"/>
      <c r="AI4439" s="29"/>
    </row>
    <row r="4440" spans="31:35">
      <c r="AE4440" s="29"/>
      <c r="AF4440" s="29"/>
      <c r="AG4440" s="29"/>
      <c r="AH4440" s="29"/>
      <c r="AI4440" s="29"/>
    </row>
    <row r="4441" spans="31:35">
      <c r="AE4441" s="29"/>
      <c r="AF4441" s="29"/>
      <c r="AG4441" s="29"/>
      <c r="AH4441" s="29"/>
      <c r="AI4441" s="29"/>
    </row>
    <row r="4442" spans="31:35">
      <c r="AE4442" s="29"/>
      <c r="AF4442" s="29"/>
      <c r="AG4442" s="29"/>
      <c r="AH4442" s="29"/>
      <c r="AI4442" s="29"/>
    </row>
    <row r="4443" spans="31:35">
      <c r="AE4443" s="29"/>
      <c r="AF4443" s="29"/>
      <c r="AG4443" s="29"/>
      <c r="AH4443" s="29"/>
      <c r="AI4443" s="29"/>
    </row>
    <row r="4444" spans="31:35">
      <c r="AE4444" s="29"/>
      <c r="AF4444" s="29"/>
      <c r="AG4444" s="29"/>
      <c r="AH4444" s="29"/>
      <c r="AI4444" s="29"/>
    </row>
    <row r="4445" spans="31:35">
      <c r="AE4445" s="29"/>
      <c r="AF4445" s="29"/>
      <c r="AG4445" s="29"/>
      <c r="AH4445" s="29"/>
      <c r="AI4445" s="29"/>
    </row>
    <row r="4446" spans="31:35">
      <c r="AE4446" s="29"/>
      <c r="AF4446" s="29"/>
      <c r="AG4446" s="29"/>
      <c r="AH4446" s="29"/>
      <c r="AI4446" s="29"/>
    </row>
    <row r="4447" spans="31:35">
      <c r="AE4447" s="29"/>
      <c r="AF4447" s="29"/>
      <c r="AG4447" s="29"/>
      <c r="AH4447" s="29"/>
      <c r="AI4447" s="29"/>
    </row>
    <row r="4448" spans="31:35">
      <c r="AE4448" s="29"/>
      <c r="AF4448" s="29"/>
      <c r="AG4448" s="29"/>
      <c r="AH4448" s="29"/>
      <c r="AI4448" s="29"/>
    </row>
    <row r="4449" spans="31:35">
      <c r="AE4449" s="29"/>
      <c r="AF4449" s="29"/>
      <c r="AG4449" s="29"/>
      <c r="AH4449" s="29"/>
      <c r="AI4449" s="29"/>
    </row>
    <row r="4450" spans="31:35">
      <c r="AE4450" s="29"/>
      <c r="AF4450" s="29"/>
      <c r="AG4450" s="29"/>
      <c r="AH4450" s="29"/>
      <c r="AI4450" s="29"/>
    </row>
    <row r="4451" spans="31:35">
      <c r="AE4451" s="29"/>
      <c r="AF4451" s="29"/>
      <c r="AG4451" s="29"/>
      <c r="AH4451" s="29"/>
      <c r="AI4451" s="29"/>
    </row>
    <row r="4452" spans="31:35">
      <c r="AE4452" s="29"/>
      <c r="AF4452" s="29"/>
      <c r="AG4452" s="29"/>
      <c r="AH4452" s="29"/>
      <c r="AI4452" s="29"/>
    </row>
    <row r="4453" spans="31:35">
      <c r="AE4453" s="29"/>
      <c r="AF4453" s="29"/>
      <c r="AG4453" s="29"/>
      <c r="AH4453" s="29"/>
      <c r="AI4453" s="29"/>
    </row>
    <row r="4454" spans="31:35">
      <c r="AE4454" s="29"/>
      <c r="AF4454" s="29"/>
      <c r="AG4454" s="29"/>
      <c r="AH4454" s="29"/>
      <c r="AI4454" s="29"/>
    </row>
    <row r="4455" spans="31:35">
      <c r="AE4455" s="29"/>
      <c r="AF4455" s="29"/>
      <c r="AG4455" s="29"/>
      <c r="AH4455" s="29"/>
      <c r="AI4455" s="29"/>
    </row>
    <row r="4456" spans="31:35">
      <c r="AE4456" s="29"/>
      <c r="AF4456" s="29"/>
      <c r="AG4456" s="29"/>
      <c r="AH4456" s="29"/>
      <c r="AI4456" s="29"/>
    </row>
    <row r="4457" spans="31:35">
      <c r="AE4457" s="29"/>
      <c r="AF4457" s="29"/>
      <c r="AG4457" s="29"/>
      <c r="AH4457" s="29"/>
      <c r="AI4457" s="29"/>
    </row>
    <row r="4458" spans="31:35">
      <c r="AE4458" s="29"/>
      <c r="AF4458" s="29"/>
      <c r="AG4458" s="29"/>
      <c r="AH4458" s="29"/>
      <c r="AI4458" s="29"/>
    </row>
    <row r="4459" spans="31:35">
      <c r="AE4459" s="29"/>
      <c r="AF4459" s="29"/>
      <c r="AG4459" s="29"/>
      <c r="AH4459" s="29"/>
      <c r="AI4459" s="29"/>
    </row>
    <row r="4460" spans="31:35">
      <c r="AE4460" s="29"/>
      <c r="AF4460" s="29"/>
      <c r="AG4460" s="29"/>
      <c r="AH4460" s="29"/>
      <c r="AI4460" s="29"/>
    </row>
    <row r="4461" spans="31:35">
      <c r="AE4461" s="29"/>
      <c r="AF4461" s="29"/>
      <c r="AG4461" s="29"/>
      <c r="AH4461" s="29"/>
      <c r="AI4461" s="29"/>
    </row>
    <row r="4462" spans="31:35">
      <c r="AE4462" s="29"/>
      <c r="AF4462" s="29"/>
      <c r="AG4462" s="29"/>
      <c r="AH4462" s="29"/>
      <c r="AI4462" s="29"/>
    </row>
    <row r="4463" spans="31:35">
      <c r="AE4463" s="29"/>
      <c r="AF4463" s="29"/>
      <c r="AG4463" s="29"/>
      <c r="AH4463" s="29"/>
      <c r="AI4463" s="29"/>
    </row>
    <row r="4464" spans="31:35">
      <c r="AE4464" s="29"/>
      <c r="AF4464" s="29"/>
      <c r="AG4464" s="29"/>
      <c r="AH4464" s="29"/>
      <c r="AI4464" s="29"/>
    </row>
    <row r="4465" spans="31:35">
      <c r="AE4465" s="29"/>
      <c r="AF4465" s="29"/>
      <c r="AG4465" s="29"/>
      <c r="AH4465" s="29"/>
      <c r="AI4465" s="29"/>
    </row>
    <row r="4466" spans="31:35">
      <c r="AE4466" s="29"/>
      <c r="AF4466" s="29"/>
      <c r="AG4466" s="29"/>
      <c r="AH4466" s="29"/>
      <c r="AI4466" s="29"/>
    </row>
    <row r="4467" spans="31:35">
      <c r="AE4467" s="29"/>
      <c r="AF4467" s="29"/>
      <c r="AG4467" s="29"/>
      <c r="AH4467" s="29"/>
      <c r="AI4467" s="29"/>
    </row>
    <row r="4468" spans="31:35">
      <c r="AE4468" s="29"/>
      <c r="AF4468" s="29"/>
      <c r="AG4468" s="29"/>
      <c r="AH4468" s="29"/>
      <c r="AI4468" s="29"/>
    </row>
    <row r="4469" spans="31:35">
      <c r="AE4469" s="29"/>
      <c r="AF4469" s="29"/>
      <c r="AG4469" s="29"/>
      <c r="AH4469" s="29"/>
      <c r="AI4469" s="29"/>
    </row>
    <row r="4470" spans="31:35">
      <c r="AE4470" s="29"/>
      <c r="AF4470" s="29"/>
      <c r="AG4470" s="29"/>
      <c r="AH4470" s="29"/>
      <c r="AI4470" s="29"/>
    </row>
    <row r="4471" spans="31:35">
      <c r="AE4471" s="29"/>
      <c r="AF4471" s="29"/>
      <c r="AG4471" s="29"/>
      <c r="AH4471" s="29"/>
      <c r="AI4471" s="29"/>
    </row>
    <row r="4472" spans="31:35">
      <c r="AE4472" s="29"/>
      <c r="AF4472" s="29"/>
      <c r="AG4472" s="29"/>
      <c r="AH4472" s="29"/>
      <c r="AI4472" s="29"/>
    </row>
    <row r="4473" spans="31:35">
      <c r="AE4473" s="29"/>
      <c r="AF4473" s="29"/>
      <c r="AG4473" s="29"/>
      <c r="AH4473" s="29"/>
      <c r="AI4473" s="29"/>
    </row>
    <row r="4474" spans="31:35">
      <c r="AE4474" s="29"/>
      <c r="AF4474" s="29"/>
      <c r="AG4474" s="29"/>
      <c r="AH4474" s="29"/>
      <c r="AI4474" s="29"/>
    </row>
    <row r="4475" spans="31:35">
      <c r="AE4475" s="29"/>
      <c r="AF4475" s="29"/>
      <c r="AG4475" s="29"/>
      <c r="AH4475" s="29"/>
      <c r="AI4475" s="29"/>
    </row>
    <row r="4476" spans="31:35">
      <c r="AE4476" s="29"/>
      <c r="AF4476" s="29"/>
      <c r="AG4476" s="29"/>
      <c r="AH4476" s="29"/>
      <c r="AI4476" s="29"/>
    </row>
    <row r="4477" spans="31:35">
      <c r="AE4477" s="29"/>
      <c r="AF4477" s="29"/>
      <c r="AG4477" s="29"/>
      <c r="AH4477" s="29"/>
      <c r="AI4477" s="29"/>
    </row>
    <row r="4478" spans="31:35">
      <c r="AE4478" s="29"/>
      <c r="AF4478" s="29"/>
      <c r="AG4478" s="29"/>
      <c r="AH4478" s="29"/>
      <c r="AI4478" s="29"/>
    </row>
    <row r="4479" spans="31:35">
      <c r="AE4479" s="29"/>
      <c r="AF4479" s="29"/>
      <c r="AG4479" s="29"/>
      <c r="AH4479" s="29"/>
      <c r="AI4479" s="29"/>
    </row>
    <row r="4480" spans="31:35">
      <c r="AE4480" s="29"/>
      <c r="AF4480" s="29"/>
      <c r="AG4480" s="29"/>
      <c r="AH4480" s="29"/>
      <c r="AI4480" s="29"/>
    </row>
    <row r="4481" spans="31:35">
      <c r="AE4481" s="29"/>
      <c r="AF4481" s="29"/>
      <c r="AG4481" s="29"/>
      <c r="AH4481" s="29"/>
      <c r="AI4481" s="29"/>
    </row>
    <row r="4482" spans="31:35">
      <c r="AE4482" s="29"/>
      <c r="AF4482" s="29"/>
      <c r="AG4482" s="29"/>
      <c r="AH4482" s="29"/>
      <c r="AI4482" s="29"/>
    </row>
    <row r="4483" spans="31:35">
      <c r="AE4483" s="29"/>
      <c r="AF4483" s="29"/>
      <c r="AG4483" s="29"/>
      <c r="AH4483" s="29"/>
      <c r="AI4483" s="29"/>
    </row>
    <row r="4484" spans="31:35">
      <c r="AE4484" s="29"/>
      <c r="AF4484" s="29"/>
      <c r="AG4484" s="29"/>
      <c r="AH4484" s="29"/>
      <c r="AI4484" s="29"/>
    </row>
    <row r="4485" spans="31:35">
      <c r="AE4485" s="29"/>
      <c r="AF4485" s="29"/>
      <c r="AG4485" s="29"/>
      <c r="AH4485" s="29"/>
      <c r="AI4485" s="29"/>
    </row>
    <row r="4486" spans="31:35">
      <c r="AE4486" s="29"/>
      <c r="AF4486" s="29"/>
      <c r="AG4486" s="29"/>
      <c r="AH4486" s="29"/>
      <c r="AI4486" s="29"/>
    </row>
    <row r="4487" spans="31:35">
      <c r="AE4487" s="29"/>
      <c r="AF4487" s="29"/>
      <c r="AG4487" s="29"/>
      <c r="AH4487" s="29"/>
      <c r="AI4487" s="29"/>
    </row>
    <row r="4488" spans="31:35">
      <c r="AE4488" s="29"/>
      <c r="AF4488" s="29"/>
      <c r="AG4488" s="29"/>
      <c r="AH4488" s="29"/>
      <c r="AI4488" s="29"/>
    </row>
    <row r="4489" spans="31:35">
      <c r="AE4489" s="29"/>
      <c r="AF4489" s="29"/>
      <c r="AG4489" s="29"/>
      <c r="AH4489" s="29"/>
      <c r="AI4489" s="29"/>
    </row>
    <row r="4490" spans="31:35">
      <c r="AE4490" s="29"/>
      <c r="AF4490" s="29"/>
      <c r="AG4490" s="29"/>
      <c r="AH4490" s="29"/>
      <c r="AI4490" s="29"/>
    </row>
    <row r="4491" spans="31:35">
      <c r="AE4491" s="29"/>
      <c r="AF4491" s="29"/>
      <c r="AG4491" s="29"/>
      <c r="AH4491" s="29"/>
      <c r="AI4491" s="29"/>
    </row>
    <row r="4492" spans="31:35">
      <c r="AE4492" s="29"/>
      <c r="AF4492" s="29"/>
      <c r="AG4492" s="29"/>
      <c r="AH4492" s="29"/>
      <c r="AI4492" s="29"/>
    </row>
    <row r="4493" spans="31:35">
      <c r="AE4493" s="29"/>
      <c r="AF4493" s="29"/>
      <c r="AG4493" s="29"/>
      <c r="AH4493" s="29"/>
      <c r="AI4493" s="29"/>
    </row>
    <row r="4494" spans="31:35">
      <c r="AE4494" s="29"/>
      <c r="AF4494" s="29"/>
      <c r="AG4494" s="29"/>
      <c r="AH4494" s="29"/>
      <c r="AI4494" s="29"/>
    </row>
    <row r="4495" spans="31:35">
      <c r="AE4495" s="29"/>
      <c r="AF4495" s="29"/>
      <c r="AG4495" s="29"/>
      <c r="AH4495" s="29"/>
      <c r="AI4495" s="29"/>
    </row>
    <row r="4496" spans="31:35">
      <c r="AE4496" s="29"/>
      <c r="AF4496" s="29"/>
      <c r="AG4496" s="29"/>
      <c r="AH4496" s="29"/>
      <c r="AI4496" s="29"/>
    </row>
    <row r="4497" spans="31:35">
      <c r="AE4497" s="29"/>
      <c r="AF4497" s="29"/>
      <c r="AG4497" s="29"/>
      <c r="AH4497" s="29"/>
      <c r="AI4497" s="29"/>
    </row>
    <row r="4498" spans="31:35">
      <c r="AE4498" s="29"/>
      <c r="AF4498" s="29"/>
      <c r="AG4498" s="29"/>
      <c r="AH4498" s="29"/>
      <c r="AI4498" s="29"/>
    </row>
    <row r="4499" spans="31:35">
      <c r="AE4499" s="29"/>
      <c r="AF4499" s="29"/>
      <c r="AG4499" s="29"/>
      <c r="AH4499" s="29"/>
      <c r="AI4499" s="29"/>
    </row>
    <row r="4500" spans="31:35">
      <c r="AE4500" s="29"/>
      <c r="AF4500" s="29"/>
      <c r="AG4500" s="29"/>
      <c r="AH4500" s="29"/>
      <c r="AI4500" s="29"/>
    </row>
    <row r="4501" spans="31:35">
      <c r="AE4501" s="29"/>
      <c r="AF4501" s="29"/>
      <c r="AG4501" s="29"/>
      <c r="AH4501" s="29"/>
      <c r="AI4501" s="29"/>
    </row>
    <row r="4502" spans="31:35">
      <c r="AE4502" s="29"/>
      <c r="AF4502" s="29"/>
      <c r="AG4502" s="29"/>
      <c r="AH4502" s="29"/>
      <c r="AI4502" s="29"/>
    </row>
    <row r="4503" spans="31:35">
      <c r="AE4503" s="29"/>
      <c r="AF4503" s="29"/>
      <c r="AG4503" s="29"/>
      <c r="AH4503" s="29"/>
      <c r="AI4503" s="29"/>
    </row>
    <row r="4504" spans="31:35">
      <c r="AE4504" s="29"/>
      <c r="AF4504" s="29"/>
      <c r="AG4504" s="29"/>
      <c r="AH4504" s="29"/>
      <c r="AI4504" s="29"/>
    </row>
    <row r="4505" spans="31:35">
      <c r="AE4505" s="29"/>
      <c r="AF4505" s="29"/>
      <c r="AG4505" s="29"/>
      <c r="AH4505" s="29"/>
      <c r="AI4505" s="29"/>
    </row>
    <row r="4506" spans="31:35">
      <c r="AE4506" s="29"/>
      <c r="AF4506" s="29"/>
      <c r="AG4506" s="29"/>
      <c r="AH4506" s="29"/>
      <c r="AI4506" s="29"/>
    </row>
    <row r="4507" spans="31:35">
      <c r="AE4507" s="29"/>
      <c r="AF4507" s="29"/>
      <c r="AG4507" s="29"/>
      <c r="AH4507" s="29"/>
      <c r="AI4507" s="29"/>
    </row>
    <row r="4508" spans="31:35">
      <c r="AE4508" s="29"/>
      <c r="AF4508" s="29"/>
      <c r="AG4508" s="29"/>
      <c r="AH4508" s="29"/>
      <c r="AI4508" s="29"/>
    </row>
    <row r="4509" spans="31:35">
      <c r="AE4509" s="29"/>
      <c r="AF4509" s="29"/>
      <c r="AG4509" s="29"/>
      <c r="AH4509" s="29"/>
      <c r="AI4509" s="29"/>
    </row>
    <row r="4510" spans="31:35">
      <c r="AE4510" s="29"/>
      <c r="AF4510" s="29"/>
      <c r="AG4510" s="29"/>
      <c r="AH4510" s="29"/>
      <c r="AI4510" s="29"/>
    </row>
    <row r="4511" spans="31:35">
      <c r="AE4511" s="29"/>
      <c r="AF4511" s="29"/>
      <c r="AG4511" s="29"/>
      <c r="AH4511" s="29"/>
      <c r="AI4511" s="29"/>
    </row>
    <row r="4512" spans="31:35">
      <c r="AE4512" s="29"/>
      <c r="AF4512" s="29"/>
      <c r="AG4512" s="29"/>
      <c r="AH4512" s="29"/>
      <c r="AI4512" s="29"/>
    </row>
    <row r="4513" spans="31:35">
      <c r="AE4513" s="29"/>
      <c r="AF4513" s="29"/>
      <c r="AG4513" s="29"/>
      <c r="AH4513" s="29"/>
      <c r="AI4513" s="29"/>
    </row>
    <row r="4514" spans="31:35">
      <c r="AE4514" s="29"/>
      <c r="AF4514" s="29"/>
      <c r="AG4514" s="29"/>
      <c r="AH4514" s="29"/>
      <c r="AI4514" s="29"/>
    </row>
    <row r="4515" spans="31:35">
      <c r="AE4515" s="29"/>
      <c r="AF4515" s="29"/>
      <c r="AG4515" s="29"/>
      <c r="AH4515" s="29"/>
      <c r="AI4515" s="29"/>
    </row>
    <row r="4516" spans="31:35">
      <c r="AE4516" s="29"/>
      <c r="AF4516" s="29"/>
      <c r="AG4516" s="29"/>
      <c r="AH4516" s="29"/>
      <c r="AI4516" s="29"/>
    </row>
    <row r="4517" spans="31:35">
      <c r="AE4517" s="29"/>
      <c r="AF4517" s="29"/>
      <c r="AG4517" s="29"/>
      <c r="AH4517" s="29"/>
      <c r="AI4517" s="29"/>
    </row>
    <row r="4518" spans="31:35">
      <c r="AE4518" s="29"/>
      <c r="AF4518" s="29"/>
      <c r="AG4518" s="29"/>
      <c r="AH4518" s="29"/>
      <c r="AI4518" s="29"/>
    </row>
    <row r="4519" spans="31:35">
      <c r="AE4519" s="29"/>
      <c r="AF4519" s="29"/>
      <c r="AG4519" s="29"/>
      <c r="AH4519" s="29"/>
      <c r="AI4519" s="29"/>
    </row>
    <row r="4520" spans="31:35">
      <c r="AE4520" s="29"/>
      <c r="AF4520" s="29"/>
      <c r="AG4520" s="29"/>
      <c r="AH4520" s="29"/>
      <c r="AI4520" s="29"/>
    </row>
    <row r="4521" spans="31:35">
      <c r="AE4521" s="29"/>
      <c r="AF4521" s="29"/>
      <c r="AG4521" s="29"/>
      <c r="AH4521" s="29"/>
      <c r="AI4521" s="29"/>
    </row>
    <row r="4522" spans="31:35">
      <c r="AE4522" s="29"/>
      <c r="AF4522" s="29"/>
      <c r="AG4522" s="29"/>
      <c r="AH4522" s="29"/>
      <c r="AI4522" s="29"/>
    </row>
    <row r="4523" spans="31:35">
      <c r="AE4523" s="29"/>
      <c r="AF4523" s="29"/>
      <c r="AG4523" s="29"/>
      <c r="AH4523" s="29"/>
      <c r="AI4523" s="29"/>
    </row>
    <row r="4524" spans="31:35">
      <c r="AE4524" s="29"/>
      <c r="AF4524" s="29"/>
      <c r="AG4524" s="29"/>
      <c r="AH4524" s="29"/>
      <c r="AI4524" s="29"/>
    </row>
    <row r="4525" spans="31:35">
      <c r="AE4525" s="29"/>
      <c r="AF4525" s="29"/>
      <c r="AG4525" s="29"/>
      <c r="AH4525" s="29"/>
      <c r="AI4525" s="29"/>
    </row>
    <row r="4526" spans="31:35">
      <c r="AE4526" s="29"/>
      <c r="AF4526" s="29"/>
      <c r="AG4526" s="29"/>
      <c r="AH4526" s="29"/>
      <c r="AI4526" s="29"/>
    </row>
    <row r="4527" spans="31:35">
      <c r="AE4527" s="29"/>
      <c r="AF4527" s="29"/>
      <c r="AG4527" s="29"/>
      <c r="AH4527" s="29"/>
      <c r="AI4527" s="29"/>
    </row>
    <row r="4528" spans="31:35">
      <c r="AE4528" s="29"/>
      <c r="AF4528" s="29"/>
      <c r="AG4528" s="29"/>
      <c r="AH4528" s="29"/>
      <c r="AI4528" s="29"/>
    </row>
    <row r="4529" spans="31:35">
      <c r="AE4529" s="29"/>
      <c r="AF4529" s="29"/>
      <c r="AG4529" s="29"/>
      <c r="AH4529" s="29"/>
      <c r="AI4529" s="29"/>
    </row>
    <row r="4530" spans="31:35">
      <c r="AE4530" s="29"/>
      <c r="AF4530" s="29"/>
      <c r="AG4530" s="29"/>
      <c r="AH4530" s="29"/>
      <c r="AI4530" s="29"/>
    </row>
    <row r="4531" spans="31:35">
      <c r="AE4531" s="29"/>
      <c r="AF4531" s="29"/>
      <c r="AG4531" s="29"/>
      <c r="AH4531" s="29"/>
      <c r="AI4531" s="29"/>
    </row>
    <row r="4532" spans="31:35">
      <c r="AE4532" s="29"/>
      <c r="AF4532" s="29"/>
      <c r="AG4532" s="29"/>
      <c r="AH4532" s="29"/>
      <c r="AI4532" s="29"/>
    </row>
    <row r="4533" spans="31:35">
      <c r="AE4533" s="29"/>
      <c r="AF4533" s="29"/>
      <c r="AG4533" s="29"/>
      <c r="AH4533" s="29"/>
      <c r="AI4533" s="29"/>
    </row>
    <row r="4534" spans="31:35">
      <c r="AE4534" s="29"/>
      <c r="AF4534" s="29"/>
      <c r="AG4534" s="29"/>
      <c r="AH4534" s="29"/>
      <c r="AI4534" s="29"/>
    </row>
    <row r="4535" spans="31:35">
      <c r="AE4535" s="29"/>
      <c r="AF4535" s="29"/>
      <c r="AG4535" s="29"/>
      <c r="AH4535" s="29"/>
      <c r="AI4535" s="29"/>
    </row>
    <row r="4536" spans="31:35">
      <c r="AE4536" s="29"/>
      <c r="AF4536" s="29"/>
      <c r="AG4536" s="29"/>
      <c r="AH4536" s="29"/>
      <c r="AI4536" s="29"/>
    </row>
    <row r="4537" spans="31:35">
      <c r="AE4537" s="29"/>
      <c r="AF4537" s="29"/>
      <c r="AG4537" s="29"/>
      <c r="AH4537" s="29"/>
      <c r="AI4537" s="29"/>
    </row>
    <row r="4538" spans="31:35">
      <c r="AE4538" s="29"/>
      <c r="AF4538" s="29"/>
      <c r="AG4538" s="29"/>
      <c r="AH4538" s="29"/>
      <c r="AI4538" s="29"/>
    </row>
    <row r="4539" spans="31:35">
      <c r="AE4539" s="29"/>
      <c r="AF4539" s="29"/>
      <c r="AG4539" s="29"/>
      <c r="AH4539" s="29"/>
      <c r="AI4539" s="29"/>
    </row>
    <row r="4540" spans="31:35">
      <c r="AE4540" s="29"/>
      <c r="AF4540" s="29"/>
      <c r="AG4540" s="29"/>
      <c r="AH4540" s="29"/>
      <c r="AI4540" s="29"/>
    </row>
    <row r="4541" spans="31:35">
      <c r="AE4541" s="29"/>
      <c r="AF4541" s="29"/>
      <c r="AG4541" s="29"/>
      <c r="AH4541" s="29"/>
      <c r="AI4541" s="29"/>
    </row>
    <row r="4542" spans="31:35">
      <c r="AE4542" s="29"/>
      <c r="AF4542" s="29"/>
      <c r="AG4542" s="29"/>
      <c r="AH4542" s="29"/>
      <c r="AI4542" s="29"/>
    </row>
    <row r="4543" spans="31:35">
      <c r="AE4543" s="29"/>
      <c r="AF4543" s="29"/>
      <c r="AG4543" s="29"/>
      <c r="AH4543" s="29"/>
      <c r="AI4543" s="29"/>
    </row>
    <row r="4544" spans="31:35">
      <c r="AE4544" s="29"/>
      <c r="AF4544" s="29"/>
      <c r="AG4544" s="29"/>
      <c r="AH4544" s="29"/>
      <c r="AI4544" s="29"/>
    </row>
    <row r="4545" spans="31:35">
      <c r="AE4545" s="29"/>
      <c r="AF4545" s="29"/>
      <c r="AG4545" s="29"/>
      <c r="AH4545" s="29"/>
      <c r="AI4545" s="29"/>
    </row>
    <row r="4546" spans="31:35">
      <c r="AE4546" s="29"/>
      <c r="AF4546" s="29"/>
      <c r="AG4546" s="29"/>
      <c r="AH4546" s="29"/>
      <c r="AI4546" s="29"/>
    </row>
    <row r="4547" spans="31:35">
      <c r="AE4547" s="29"/>
      <c r="AF4547" s="29"/>
      <c r="AG4547" s="29"/>
      <c r="AH4547" s="29"/>
      <c r="AI4547" s="29"/>
    </row>
    <row r="4548" spans="31:35">
      <c r="AE4548" s="29"/>
      <c r="AF4548" s="29"/>
      <c r="AG4548" s="29"/>
      <c r="AH4548" s="29"/>
      <c r="AI4548" s="29"/>
    </row>
    <row r="4549" spans="31:35">
      <c r="AE4549" s="29"/>
      <c r="AF4549" s="29"/>
      <c r="AG4549" s="29"/>
      <c r="AH4549" s="29"/>
      <c r="AI4549" s="29"/>
    </row>
    <row r="4550" spans="31:35">
      <c r="AE4550" s="29"/>
      <c r="AF4550" s="29"/>
      <c r="AG4550" s="29"/>
      <c r="AH4550" s="29"/>
      <c r="AI4550" s="29"/>
    </row>
    <row r="4551" spans="31:35">
      <c r="AE4551" s="29"/>
      <c r="AF4551" s="29"/>
      <c r="AG4551" s="29"/>
      <c r="AH4551" s="29"/>
      <c r="AI4551" s="29"/>
    </row>
    <row r="4552" spans="31:35">
      <c r="AE4552" s="29"/>
      <c r="AF4552" s="29"/>
      <c r="AG4552" s="29"/>
      <c r="AH4552" s="29"/>
      <c r="AI4552" s="29"/>
    </row>
    <row r="4553" spans="31:35">
      <c r="AE4553" s="29"/>
      <c r="AF4553" s="29"/>
      <c r="AG4553" s="29"/>
      <c r="AH4553" s="29"/>
      <c r="AI4553" s="29"/>
    </row>
    <row r="4554" spans="31:35">
      <c r="AE4554" s="29"/>
      <c r="AF4554" s="29"/>
      <c r="AG4554" s="29"/>
      <c r="AH4554" s="29"/>
      <c r="AI4554" s="29"/>
    </row>
    <row r="4555" spans="31:35">
      <c r="AE4555" s="29"/>
      <c r="AF4555" s="29"/>
      <c r="AG4555" s="29"/>
      <c r="AH4555" s="29"/>
      <c r="AI4555" s="29"/>
    </row>
    <row r="4556" spans="31:35">
      <c r="AE4556" s="29"/>
      <c r="AF4556" s="29"/>
      <c r="AG4556" s="29"/>
      <c r="AH4556" s="29"/>
      <c r="AI4556" s="29"/>
    </row>
    <row r="4557" spans="31:35">
      <c r="AE4557" s="29"/>
      <c r="AF4557" s="29"/>
      <c r="AG4557" s="29"/>
      <c r="AH4557" s="29"/>
      <c r="AI4557" s="29"/>
    </row>
    <row r="4558" spans="31:35">
      <c r="AE4558" s="29"/>
      <c r="AF4558" s="29"/>
      <c r="AG4558" s="29"/>
      <c r="AH4558" s="29"/>
      <c r="AI4558" s="29"/>
    </row>
    <row r="4559" spans="31:35">
      <c r="AE4559" s="29"/>
      <c r="AF4559" s="29"/>
      <c r="AG4559" s="29"/>
      <c r="AH4559" s="29"/>
      <c r="AI4559" s="29"/>
    </row>
    <row r="4560" spans="31:35">
      <c r="AE4560" s="29"/>
      <c r="AF4560" s="29"/>
      <c r="AG4560" s="29"/>
      <c r="AH4560" s="29"/>
      <c r="AI4560" s="29"/>
    </row>
    <row r="4561" spans="31:35">
      <c r="AE4561" s="29"/>
      <c r="AF4561" s="29"/>
      <c r="AG4561" s="29"/>
      <c r="AH4561" s="29"/>
      <c r="AI4561" s="29"/>
    </row>
    <row r="4562" spans="31:35">
      <c r="AE4562" s="29"/>
      <c r="AF4562" s="29"/>
      <c r="AG4562" s="29"/>
      <c r="AH4562" s="29"/>
      <c r="AI4562" s="29"/>
    </row>
    <row r="4563" spans="31:35">
      <c r="AE4563" s="29"/>
      <c r="AF4563" s="29"/>
      <c r="AG4563" s="29"/>
      <c r="AH4563" s="29"/>
      <c r="AI4563" s="29"/>
    </row>
    <row r="4564" spans="31:35">
      <c r="AE4564" s="29"/>
      <c r="AF4564" s="29"/>
      <c r="AG4564" s="29"/>
      <c r="AH4564" s="29"/>
      <c r="AI4564" s="29"/>
    </row>
    <row r="4565" spans="31:35">
      <c r="AE4565" s="29"/>
      <c r="AF4565" s="29"/>
      <c r="AG4565" s="29"/>
      <c r="AH4565" s="29"/>
      <c r="AI4565" s="29"/>
    </row>
    <row r="4566" spans="31:35">
      <c r="AE4566" s="29"/>
      <c r="AF4566" s="29"/>
      <c r="AG4566" s="29"/>
      <c r="AH4566" s="29"/>
      <c r="AI4566" s="29"/>
    </row>
    <row r="4567" spans="31:35">
      <c r="AE4567" s="29"/>
      <c r="AF4567" s="29"/>
      <c r="AG4567" s="29"/>
      <c r="AH4567" s="29"/>
      <c r="AI4567" s="29"/>
    </row>
    <row r="4568" spans="31:35">
      <c r="AE4568" s="29"/>
      <c r="AF4568" s="29"/>
      <c r="AG4568" s="29"/>
      <c r="AH4568" s="29"/>
      <c r="AI4568" s="29"/>
    </row>
    <row r="4569" spans="31:35">
      <c r="AE4569" s="29"/>
      <c r="AF4569" s="29"/>
      <c r="AG4569" s="29"/>
      <c r="AH4569" s="29"/>
      <c r="AI4569" s="29"/>
    </row>
    <row r="4570" spans="31:35">
      <c r="AE4570" s="29"/>
      <c r="AF4570" s="29"/>
      <c r="AG4570" s="29"/>
      <c r="AH4570" s="29"/>
      <c r="AI4570" s="29"/>
    </row>
    <row r="4571" spans="31:35">
      <c r="AE4571" s="29"/>
      <c r="AF4571" s="29"/>
      <c r="AG4571" s="29"/>
      <c r="AH4571" s="29"/>
      <c r="AI4571" s="29"/>
    </row>
    <row r="4572" spans="31:35">
      <c r="AE4572" s="29"/>
      <c r="AF4572" s="29"/>
      <c r="AG4572" s="29"/>
      <c r="AH4572" s="29"/>
      <c r="AI4572" s="29"/>
    </row>
    <row r="4573" spans="31:35">
      <c r="AE4573" s="29"/>
      <c r="AF4573" s="29"/>
      <c r="AG4573" s="29"/>
      <c r="AH4573" s="29"/>
      <c r="AI4573" s="29"/>
    </row>
    <row r="4574" spans="31:35">
      <c r="AE4574" s="29"/>
      <c r="AF4574" s="29"/>
      <c r="AG4574" s="29"/>
      <c r="AH4574" s="29"/>
      <c r="AI4574" s="29"/>
    </row>
    <row r="4575" spans="31:35">
      <c r="AE4575" s="29"/>
      <c r="AF4575" s="29"/>
      <c r="AG4575" s="29"/>
      <c r="AH4575" s="29"/>
      <c r="AI4575" s="29"/>
    </row>
    <row r="4576" spans="31:35">
      <c r="AE4576" s="29"/>
      <c r="AF4576" s="29"/>
      <c r="AG4576" s="29"/>
      <c r="AH4576" s="29"/>
      <c r="AI4576" s="29"/>
    </row>
    <row r="4577" spans="31:35">
      <c r="AE4577" s="29"/>
      <c r="AF4577" s="29"/>
      <c r="AG4577" s="29"/>
      <c r="AH4577" s="29"/>
      <c r="AI4577" s="29"/>
    </row>
    <row r="4578" spans="31:35">
      <c r="AE4578" s="29"/>
      <c r="AF4578" s="29"/>
      <c r="AG4578" s="29"/>
      <c r="AH4578" s="29"/>
      <c r="AI4578" s="29"/>
    </row>
    <row r="4579" spans="31:35">
      <c r="AE4579" s="29"/>
      <c r="AF4579" s="29"/>
      <c r="AG4579" s="29"/>
      <c r="AH4579" s="29"/>
      <c r="AI4579" s="29"/>
    </row>
    <row r="4580" spans="31:35">
      <c r="AE4580" s="29"/>
      <c r="AF4580" s="29"/>
      <c r="AG4580" s="29"/>
      <c r="AH4580" s="29"/>
      <c r="AI4580" s="29"/>
    </row>
    <row r="4581" spans="31:35">
      <c r="AE4581" s="29"/>
      <c r="AF4581" s="29"/>
      <c r="AG4581" s="29"/>
      <c r="AH4581" s="29"/>
      <c r="AI4581" s="29"/>
    </row>
    <row r="4582" spans="31:35">
      <c r="AE4582" s="29"/>
      <c r="AF4582" s="29"/>
      <c r="AG4582" s="29"/>
      <c r="AH4582" s="29"/>
      <c r="AI4582" s="29"/>
    </row>
    <row r="4583" spans="31:35">
      <c r="AE4583" s="29"/>
      <c r="AF4583" s="29"/>
      <c r="AG4583" s="29"/>
      <c r="AH4583" s="29"/>
      <c r="AI4583" s="29"/>
    </row>
    <row r="4584" spans="31:35">
      <c r="AE4584" s="29"/>
      <c r="AF4584" s="29"/>
      <c r="AG4584" s="29"/>
      <c r="AH4584" s="29"/>
      <c r="AI4584" s="29"/>
    </row>
    <row r="4585" spans="31:35">
      <c r="AE4585" s="29"/>
      <c r="AF4585" s="29"/>
      <c r="AG4585" s="29"/>
      <c r="AH4585" s="29"/>
      <c r="AI4585" s="29"/>
    </row>
    <row r="4586" spans="31:35">
      <c r="AE4586" s="29"/>
      <c r="AF4586" s="29"/>
      <c r="AG4586" s="29"/>
      <c r="AH4586" s="29"/>
      <c r="AI4586" s="29"/>
    </row>
    <row r="4587" spans="31:35">
      <c r="AE4587" s="29"/>
      <c r="AF4587" s="29"/>
      <c r="AG4587" s="29"/>
      <c r="AH4587" s="29"/>
      <c r="AI4587" s="29"/>
    </row>
    <row r="4588" spans="31:35">
      <c r="AE4588" s="29"/>
      <c r="AF4588" s="29"/>
      <c r="AG4588" s="29"/>
      <c r="AH4588" s="29"/>
      <c r="AI4588" s="29"/>
    </row>
    <row r="4589" spans="31:35">
      <c r="AE4589" s="29"/>
      <c r="AF4589" s="29"/>
      <c r="AG4589" s="29"/>
      <c r="AH4589" s="29"/>
      <c r="AI4589" s="29"/>
    </row>
    <row r="4590" spans="31:35">
      <c r="AE4590" s="29"/>
      <c r="AF4590" s="29"/>
      <c r="AG4590" s="29"/>
      <c r="AH4590" s="29"/>
      <c r="AI4590" s="29"/>
    </row>
    <row r="4591" spans="31:35">
      <c r="AE4591" s="29"/>
      <c r="AF4591" s="29"/>
      <c r="AG4591" s="29"/>
      <c r="AH4591" s="29"/>
      <c r="AI4591" s="29"/>
    </row>
    <row r="4592" spans="31:35">
      <c r="AE4592" s="29"/>
      <c r="AF4592" s="29"/>
      <c r="AG4592" s="29"/>
      <c r="AH4592" s="29"/>
      <c r="AI4592" s="29"/>
    </row>
    <row r="4593" spans="31:35">
      <c r="AE4593" s="29"/>
      <c r="AF4593" s="29"/>
      <c r="AG4593" s="29"/>
      <c r="AH4593" s="29"/>
      <c r="AI4593" s="29"/>
    </row>
    <row r="4594" spans="31:35">
      <c r="AE4594" s="29"/>
      <c r="AF4594" s="29"/>
      <c r="AG4594" s="29"/>
      <c r="AH4594" s="29"/>
      <c r="AI4594" s="29"/>
    </row>
    <row r="4595" spans="31:35">
      <c r="AE4595" s="29"/>
      <c r="AF4595" s="29"/>
      <c r="AG4595" s="29"/>
      <c r="AH4595" s="29"/>
      <c r="AI4595" s="29"/>
    </row>
    <row r="4596" spans="31:35">
      <c r="AE4596" s="29"/>
      <c r="AF4596" s="29"/>
      <c r="AG4596" s="29"/>
      <c r="AH4596" s="29"/>
      <c r="AI4596" s="29"/>
    </row>
    <row r="4597" spans="31:35">
      <c r="AE4597" s="29"/>
      <c r="AF4597" s="29"/>
      <c r="AG4597" s="29"/>
      <c r="AH4597" s="29"/>
      <c r="AI4597" s="29"/>
    </row>
    <row r="4598" spans="31:35">
      <c r="AE4598" s="29"/>
      <c r="AF4598" s="29"/>
      <c r="AG4598" s="29"/>
      <c r="AH4598" s="29"/>
      <c r="AI4598" s="29"/>
    </row>
    <row r="4599" spans="31:35">
      <c r="AE4599" s="29"/>
      <c r="AF4599" s="29"/>
      <c r="AG4599" s="29"/>
      <c r="AH4599" s="29"/>
      <c r="AI4599" s="29"/>
    </row>
    <row r="4600" spans="31:35">
      <c r="AE4600" s="29"/>
      <c r="AF4600" s="29"/>
      <c r="AG4600" s="29"/>
      <c r="AH4600" s="29"/>
      <c r="AI4600" s="29"/>
    </row>
    <row r="4601" spans="31:35">
      <c r="AE4601" s="29"/>
      <c r="AF4601" s="29"/>
      <c r="AG4601" s="29"/>
      <c r="AH4601" s="29"/>
      <c r="AI4601" s="29"/>
    </row>
    <row r="4602" spans="31:35">
      <c r="AE4602" s="29"/>
      <c r="AF4602" s="29"/>
      <c r="AG4602" s="29"/>
      <c r="AH4602" s="29"/>
      <c r="AI4602" s="29"/>
    </row>
    <row r="4603" spans="31:35">
      <c r="AE4603" s="29"/>
      <c r="AF4603" s="29"/>
      <c r="AG4603" s="29"/>
      <c r="AH4603" s="29"/>
      <c r="AI4603" s="29"/>
    </row>
    <row r="4604" spans="31:35">
      <c r="AE4604" s="29"/>
      <c r="AF4604" s="29"/>
      <c r="AG4604" s="29"/>
      <c r="AH4604" s="29"/>
      <c r="AI4604" s="29"/>
    </row>
    <row r="4605" spans="31:35">
      <c r="AE4605" s="29"/>
      <c r="AF4605" s="29"/>
      <c r="AG4605" s="29"/>
      <c r="AH4605" s="29"/>
      <c r="AI4605" s="29"/>
    </row>
    <row r="4606" spans="31:35">
      <c r="AE4606" s="29"/>
      <c r="AF4606" s="29"/>
      <c r="AG4606" s="29"/>
      <c r="AH4606" s="29"/>
      <c r="AI4606" s="29"/>
    </row>
    <row r="4607" spans="31:35">
      <c r="AE4607" s="29"/>
      <c r="AF4607" s="29"/>
      <c r="AG4607" s="29"/>
      <c r="AH4607" s="29"/>
      <c r="AI4607" s="29"/>
    </row>
    <row r="4608" spans="31:35">
      <c r="AE4608" s="29"/>
      <c r="AF4608" s="29"/>
      <c r="AG4608" s="29"/>
      <c r="AH4608" s="29"/>
      <c r="AI4608" s="29"/>
    </row>
    <row r="4609" spans="31:35">
      <c r="AE4609" s="29"/>
      <c r="AF4609" s="29"/>
      <c r="AG4609" s="29"/>
      <c r="AH4609" s="29"/>
      <c r="AI4609" s="29"/>
    </row>
    <row r="4610" spans="31:35">
      <c r="AE4610" s="29"/>
      <c r="AF4610" s="29"/>
      <c r="AG4610" s="29"/>
      <c r="AH4610" s="29"/>
      <c r="AI4610" s="29"/>
    </row>
    <row r="4611" spans="31:35">
      <c r="AE4611" s="29"/>
      <c r="AF4611" s="29"/>
      <c r="AG4611" s="29"/>
      <c r="AH4611" s="29"/>
      <c r="AI4611" s="29"/>
    </row>
    <row r="4612" spans="31:35">
      <c r="AE4612" s="29"/>
      <c r="AF4612" s="29"/>
      <c r="AG4612" s="29"/>
      <c r="AH4612" s="29"/>
      <c r="AI4612" s="29"/>
    </row>
    <row r="4613" spans="31:35">
      <c r="AE4613" s="29"/>
      <c r="AF4613" s="29"/>
      <c r="AG4613" s="29"/>
      <c r="AH4613" s="29"/>
      <c r="AI4613" s="29"/>
    </row>
    <row r="4614" spans="31:35">
      <c r="AE4614" s="29"/>
      <c r="AF4614" s="29"/>
      <c r="AG4614" s="29"/>
      <c r="AH4614" s="29"/>
      <c r="AI4614" s="29"/>
    </row>
    <row r="4615" spans="31:35">
      <c r="AE4615" s="29"/>
      <c r="AF4615" s="29"/>
      <c r="AG4615" s="29"/>
      <c r="AH4615" s="29"/>
      <c r="AI4615" s="29"/>
    </row>
    <row r="4616" spans="31:35">
      <c r="AE4616" s="29"/>
      <c r="AF4616" s="29"/>
      <c r="AG4616" s="29"/>
      <c r="AH4616" s="29"/>
      <c r="AI4616" s="29"/>
    </row>
    <row r="4617" spans="31:35">
      <c r="AE4617" s="29"/>
      <c r="AF4617" s="29"/>
      <c r="AG4617" s="29"/>
      <c r="AH4617" s="29"/>
      <c r="AI4617" s="29"/>
    </row>
    <row r="4618" spans="31:35">
      <c r="AE4618" s="29"/>
      <c r="AF4618" s="29"/>
      <c r="AG4618" s="29"/>
      <c r="AH4618" s="29"/>
      <c r="AI4618" s="29"/>
    </row>
    <row r="4619" spans="31:35">
      <c r="AE4619" s="29"/>
      <c r="AF4619" s="29"/>
      <c r="AG4619" s="29"/>
      <c r="AH4619" s="29"/>
      <c r="AI4619" s="29"/>
    </row>
    <row r="4620" spans="31:35">
      <c r="AE4620" s="29"/>
      <c r="AF4620" s="29"/>
      <c r="AG4620" s="29"/>
      <c r="AH4620" s="29"/>
      <c r="AI4620" s="29"/>
    </row>
    <row r="4621" spans="31:35">
      <c r="AE4621" s="29"/>
      <c r="AF4621" s="29"/>
      <c r="AG4621" s="29"/>
      <c r="AH4621" s="29"/>
      <c r="AI4621" s="29"/>
    </row>
    <row r="4622" spans="31:35">
      <c r="AE4622" s="29"/>
      <c r="AF4622" s="29"/>
      <c r="AG4622" s="29"/>
      <c r="AH4622" s="29"/>
      <c r="AI4622" s="29"/>
    </row>
    <row r="4623" spans="31:35">
      <c r="AE4623" s="29"/>
      <c r="AF4623" s="29"/>
      <c r="AG4623" s="29"/>
      <c r="AH4623" s="29"/>
      <c r="AI4623" s="29"/>
    </row>
    <row r="4624" spans="31:35">
      <c r="AE4624" s="29"/>
      <c r="AF4624" s="29"/>
      <c r="AG4624" s="29"/>
      <c r="AH4624" s="29"/>
      <c r="AI4624" s="29"/>
    </row>
    <row r="4625" spans="31:35">
      <c r="AE4625" s="29"/>
      <c r="AF4625" s="29"/>
      <c r="AG4625" s="29"/>
      <c r="AH4625" s="29"/>
      <c r="AI4625" s="29"/>
    </row>
    <row r="4626" spans="31:35">
      <c r="AE4626" s="29"/>
      <c r="AF4626" s="29"/>
      <c r="AG4626" s="29"/>
      <c r="AH4626" s="29"/>
      <c r="AI4626" s="29"/>
    </row>
    <row r="4627" spans="31:35">
      <c r="AE4627" s="29"/>
      <c r="AF4627" s="29"/>
      <c r="AG4627" s="29"/>
      <c r="AH4627" s="29"/>
      <c r="AI4627" s="29"/>
    </row>
    <row r="4628" spans="31:35">
      <c r="AE4628" s="29"/>
      <c r="AF4628" s="29"/>
      <c r="AG4628" s="29"/>
      <c r="AH4628" s="29"/>
      <c r="AI4628" s="29"/>
    </row>
    <row r="4629" spans="31:35">
      <c r="AE4629" s="29"/>
      <c r="AF4629" s="29"/>
      <c r="AG4629" s="29"/>
      <c r="AH4629" s="29"/>
      <c r="AI4629" s="29"/>
    </row>
    <row r="4630" spans="31:35">
      <c r="AE4630" s="29"/>
      <c r="AF4630" s="29"/>
      <c r="AG4630" s="29"/>
      <c r="AH4630" s="29"/>
      <c r="AI4630" s="29"/>
    </row>
    <row r="4631" spans="31:35">
      <c r="AE4631" s="29"/>
      <c r="AF4631" s="29"/>
      <c r="AG4631" s="29"/>
      <c r="AH4631" s="29"/>
      <c r="AI4631" s="29"/>
    </row>
    <row r="4632" spans="31:35">
      <c r="AE4632" s="29"/>
      <c r="AF4632" s="29"/>
      <c r="AG4632" s="29"/>
      <c r="AH4632" s="29"/>
      <c r="AI4632" s="29"/>
    </row>
    <row r="4633" spans="31:35">
      <c r="AE4633" s="29"/>
      <c r="AF4633" s="29"/>
      <c r="AG4633" s="29"/>
      <c r="AH4633" s="29"/>
      <c r="AI4633" s="29"/>
    </row>
    <row r="4634" spans="31:35">
      <c r="AE4634" s="29"/>
      <c r="AF4634" s="29"/>
      <c r="AG4634" s="29"/>
      <c r="AH4634" s="29"/>
      <c r="AI4634" s="29"/>
    </row>
    <row r="4635" spans="31:35">
      <c r="AE4635" s="29"/>
      <c r="AF4635" s="29"/>
      <c r="AG4635" s="29"/>
      <c r="AH4635" s="29"/>
      <c r="AI4635" s="29"/>
    </row>
    <row r="4636" spans="31:35">
      <c r="AE4636" s="29"/>
      <c r="AF4636" s="29"/>
      <c r="AG4636" s="29"/>
      <c r="AH4636" s="29"/>
      <c r="AI4636" s="29"/>
    </row>
    <row r="4637" spans="31:35">
      <c r="AE4637" s="29"/>
      <c r="AF4637" s="29"/>
      <c r="AG4637" s="29"/>
      <c r="AH4637" s="29"/>
      <c r="AI4637" s="29"/>
    </row>
    <row r="4638" spans="31:35">
      <c r="AE4638" s="29"/>
      <c r="AF4638" s="29"/>
      <c r="AG4638" s="29"/>
      <c r="AH4638" s="29"/>
      <c r="AI4638" s="29"/>
    </row>
    <row r="4639" spans="31:35">
      <c r="AE4639" s="29"/>
      <c r="AF4639" s="29"/>
      <c r="AG4639" s="29"/>
      <c r="AH4639" s="29"/>
      <c r="AI4639" s="29"/>
    </row>
    <row r="4640" spans="31:35">
      <c r="AE4640" s="29"/>
      <c r="AF4640" s="29"/>
      <c r="AG4640" s="29"/>
      <c r="AH4640" s="29"/>
      <c r="AI4640" s="29"/>
    </row>
    <row r="4641" spans="31:35">
      <c r="AE4641" s="29"/>
      <c r="AF4641" s="29"/>
      <c r="AG4641" s="29"/>
      <c r="AH4641" s="29"/>
      <c r="AI4641" s="29"/>
    </row>
    <row r="4642" spans="31:35">
      <c r="AE4642" s="29"/>
      <c r="AF4642" s="29"/>
      <c r="AG4642" s="29"/>
      <c r="AH4642" s="29"/>
      <c r="AI4642" s="29"/>
    </row>
    <row r="4643" spans="31:35">
      <c r="AE4643" s="29"/>
      <c r="AF4643" s="29"/>
      <c r="AG4643" s="29"/>
      <c r="AH4643" s="29"/>
      <c r="AI4643" s="29"/>
    </row>
    <row r="4644" spans="31:35">
      <c r="AE4644" s="29"/>
      <c r="AF4644" s="29"/>
      <c r="AG4644" s="29"/>
      <c r="AH4644" s="29"/>
      <c r="AI4644" s="29"/>
    </row>
    <row r="4645" spans="31:35">
      <c r="AE4645" s="29"/>
      <c r="AF4645" s="29"/>
      <c r="AG4645" s="29"/>
      <c r="AH4645" s="29"/>
      <c r="AI4645" s="29"/>
    </row>
    <row r="4646" spans="31:35">
      <c r="AE4646" s="29"/>
      <c r="AF4646" s="29"/>
      <c r="AG4646" s="29"/>
      <c r="AH4646" s="29"/>
      <c r="AI4646" s="29"/>
    </row>
    <row r="4647" spans="31:35">
      <c r="AE4647" s="29"/>
      <c r="AF4647" s="29"/>
      <c r="AG4647" s="29"/>
      <c r="AH4647" s="29"/>
      <c r="AI4647" s="29"/>
    </row>
    <row r="4648" spans="31:35">
      <c r="AE4648" s="29"/>
      <c r="AF4648" s="29"/>
      <c r="AG4648" s="29"/>
      <c r="AH4648" s="29"/>
      <c r="AI4648" s="29"/>
    </row>
    <row r="4649" spans="31:35">
      <c r="AE4649" s="29"/>
      <c r="AF4649" s="29"/>
      <c r="AG4649" s="29"/>
      <c r="AH4649" s="29"/>
      <c r="AI4649" s="29"/>
    </row>
    <row r="4650" spans="31:35">
      <c r="AE4650" s="29"/>
      <c r="AF4650" s="29"/>
      <c r="AG4650" s="29"/>
      <c r="AH4650" s="29"/>
      <c r="AI4650" s="29"/>
    </row>
    <row r="4651" spans="31:35">
      <c r="AE4651" s="29"/>
      <c r="AF4651" s="29"/>
      <c r="AG4651" s="29"/>
      <c r="AH4651" s="29"/>
      <c r="AI4651" s="29"/>
    </row>
    <row r="4652" spans="31:35">
      <c r="AE4652" s="29"/>
      <c r="AF4652" s="29"/>
      <c r="AG4652" s="29"/>
      <c r="AH4652" s="29"/>
      <c r="AI4652" s="29"/>
    </row>
    <row r="4653" spans="31:35">
      <c r="AE4653" s="29"/>
      <c r="AF4653" s="29"/>
      <c r="AG4653" s="29"/>
      <c r="AH4653" s="29"/>
      <c r="AI4653" s="29"/>
    </row>
    <row r="4654" spans="31:35">
      <c r="AE4654" s="29"/>
      <c r="AF4654" s="29"/>
      <c r="AG4654" s="29"/>
      <c r="AH4654" s="29"/>
      <c r="AI4654" s="29"/>
    </row>
    <row r="4655" spans="31:35">
      <c r="AE4655" s="29"/>
      <c r="AF4655" s="29"/>
      <c r="AG4655" s="29"/>
      <c r="AH4655" s="29"/>
      <c r="AI4655" s="29"/>
    </row>
    <row r="4656" spans="31:35">
      <c r="AE4656" s="29"/>
      <c r="AF4656" s="29"/>
      <c r="AG4656" s="29"/>
      <c r="AH4656" s="29"/>
      <c r="AI4656" s="29"/>
    </row>
    <row r="4657" spans="31:35">
      <c r="AE4657" s="29"/>
      <c r="AF4657" s="29"/>
      <c r="AG4657" s="29"/>
      <c r="AH4657" s="29"/>
      <c r="AI4657" s="29"/>
    </row>
    <row r="4658" spans="31:35">
      <c r="AE4658" s="29"/>
      <c r="AF4658" s="29"/>
      <c r="AG4658" s="29"/>
      <c r="AH4658" s="29"/>
      <c r="AI4658" s="29"/>
    </row>
    <row r="4659" spans="31:35">
      <c r="AE4659" s="29"/>
      <c r="AF4659" s="29"/>
      <c r="AG4659" s="29"/>
      <c r="AH4659" s="29"/>
      <c r="AI4659" s="29"/>
    </row>
    <row r="4660" spans="31:35">
      <c r="AE4660" s="29"/>
      <c r="AF4660" s="29"/>
      <c r="AG4660" s="29"/>
      <c r="AH4660" s="29"/>
      <c r="AI4660" s="29"/>
    </row>
    <row r="4661" spans="31:35">
      <c r="AE4661" s="29"/>
      <c r="AF4661" s="29"/>
      <c r="AG4661" s="29"/>
      <c r="AH4661" s="29"/>
      <c r="AI4661" s="29"/>
    </row>
    <row r="4662" spans="31:35">
      <c r="AE4662" s="29"/>
      <c r="AF4662" s="29"/>
      <c r="AG4662" s="29"/>
      <c r="AH4662" s="29"/>
      <c r="AI4662" s="29"/>
    </row>
    <row r="4663" spans="31:35">
      <c r="AE4663" s="29"/>
      <c r="AF4663" s="29"/>
      <c r="AG4663" s="29"/>
      <c r="AH4663" s="29"/>
      <c r="AI4663" s="29"/>
    </row>
    <row r="4664" spans="31:35">
      <c r="AE4664" s="29"/>
      <c r="AF4664" s="29"/>
      <c r="AG4664" s="29"/>
      <c r="AH4664" s="29"/>
      <c r="AI4664" s="29"/>
    </row>
    <row r="4665" spans="31:35">
      <c r="AE4665" s="29"/>
      <c r="AF4665" s="29"/>
      <c r="AG4665" s="29"/>
      <c r="AH4665" s="29"/>
      <c r="AI4665" s="29"/>
    </row>
    <row r="4666" spans="31:35">
      <c r="AE4666" s="29"/>
      <c r="AF4666" s="29"/>
      <c r="AG4666" s="29"/>
      <c r="AH4666" s="29"/>
      <c r="AI4666" s="29"/>
    </row>
    <row r="4667" spans="31:35">
      <c r="AE4667" s="29"/>
      <c r="AF4667" s="29"/>
      <c r="AG4667" s="29"/>
      <c r="AH4667" s="29"/>
      <c r="AI4667" s="29"/>
    </row>
    <row r="4668" spans="31:35">
      <c r="AE4668" s="29"/>
      <c r="AF4668" s="29"/>
      <c r="AG4668" s="29"/>
      <c r="AH4668" s="29"/>
      <c r="AI4668" s="29"/>
    </row>
    <row r="4669" spans="31:35">
      <c r="AE4669" s="29"/>
      <c r="AF4669" s="29"/>
      <c r="AG4669" s="29"/>
      <c r="AH4669" s="29"/>
      <c r="AI4669" s="29"/>
    </row>
    <row r="4670" spans="31:35">
      <c r="AE4670" s="29"/>
      <c r="AF4670" s="29"/>
      <c r="AG4670" s="29"/>
      <c r="AH4670" s="29"/>
      <c r="AI4670" s="29"/>
    </row>
    <row r="4671" spans="31:35">
      <c r="AE4671" s="29"/>
      <c r="AF4671" s="29"/>
      <c r="AG4671" s="29"/>
      <c r="AH4671" s="29"/>
      <c r="AI4671" s="29"/>
    </row>
    <row r="4672" spans="31:35">
      <c r="AE4672" s="29"/>
      <c r="AF4672" s="29"/>
      <c r="AG4672" s="29"/>
      <c r="AH4672" s="29"/>
      <c r="AI4672" s="29"/>
    </row>
    <row r="4673" spans="31:35">
      <c r="AE4673" s="29"/>
      <c r="AF4673" s="29"/>
      <c r="AG4673" s="29"/>
      <c r="AH4673" s="29"/>
      <c r="AI4673" s="29"/>
    </row>
    <row r="4674" spans="31:35">
      <c r="AE4674" s="29"/>
      <c r="AF4674" s="29"/>
      <c r="AG4674" s="29"/>
      <c r="AH4674" s="29"/>
      <c r="AI4674" s="29"/>
    </row>
    <row r="4675" spans="31:35">
      <c r="AE4675" s="29"/>
      <c r="AF4675" s="29"/>
      <c r="AG4675" s="29"/>
      <c r="AH4675" s="29"/>
      <c r="AI4675" s="29"/>
    </row>
    <row r="4676" spans="31:35">
      <c r="AE4676" s="29"/>
      <c r="AF4676" s="29"/>
      <c r="AG4676" s="29"/>
      <c r="AH4676" s="29"/>
      <c r="AI4676" s="29"/>
    </row>
    <row r="4677" spans="31:35">
      <c r="AE4677" s="29"/>
      <c r="AF4677" s="29"/>
      <c r="AG4677" s="29"/>
      <c r="AH4677" s="29"/>
      <c r="AI4677" s="29"/>
    </row>
    <row r="4678" spans="31:35">
      <c r="AE4678" s="29"/>
      <c r="AF4678" s="29"/>
      <c r="AG4678" s="29"/>
      <c r="AH4678" s="29"/>
      <c r="AI4678" s="29"/>
    </row>
    <row r="4679" spans="31:35">
      <c r="AE4679" s="29"/>
      <c r="AF4679" s="29"/>
      <c r="AG4679" s="29"/>
      <c r="AH4679" s="29"/>
      <c r="AI4679" s="29"/>
    </row>
    <row r="4680" spans="31:35">
      <c r="AE4680" s="29"/>
      <c r="AF4680" s="29"/>
      <c r="AG4680" s="29"/>
      <c r="AH4680" s="29"/>
      <c r="AI4680" s="29"/>
    </row>
    <row r="4681" spans="31:35">
      <c r="AE4681" s="29"/>
      <c r="AF4681" s="29"/>
      <c r="AG4681" s="29"/>
      <c r="AH4681" s="29"/>
      <c r="AI4681" s="29"/>
    </row>
    <row r="4682" spans="31:35">
      <c r="AE4682" s="29"/>
      <c r="AF4682" s="29"/>
      <c r="AG4682" s="29"/>
      <c r="AH4682" s="29"/>
      <c r="AI4682" s="29"/>
    </row>
    <row r="4683" spans="31:35">
      <c r="AE4683" s="29"/>
      <c r="AF4683" s="29"/>
      <c r="AG4683" s="29"/>
      <c r="AH4683" s="29"/>
      <c r="AI4683" s="29"/>
    </row>
    <row r="4684" spans="31:35">
      <c r="AE4684" s="29"/>
      <c r="AF4684" s="29"/>
      <c r="AG4684" s="29"/>
      <c r="AH4684" s="29"/>
      <c r="AI4684" s="29"/>
    </row>
    <row r="4685" spans="31:35">
      <c r="AE4685" s="29"/>
      <c r="AF4685" s="29"/>
      <c r="AG4685" s="29"/>
      <c r="AH4685" s="29"/>
      <c r="AI4685" s="29"/>
    </row>
    <row r="4686" spans="31:35">
      <c r="AE4686" s="29"/>
      <c r="AF4686" s="29"/>
      <c r="AG4686" s="29"/>
      <c r="AH4686" s="29"/>
      <c r="AI4686" s="29"/>
    </row>
    <row r="4687" spans="31:35">
      <c r="AE4687" s="29"/>
      <c r="AF4687" s="29"/>
      <c r="AG4687" s="29"/>
      <c r="AH4687" s="29"/>
      <c r="AI4687" s="29"/>
    </row>
    <row r="4688" spans="31:35">
      <c r="AE4688" s="29"/>
      <c r="AF4688" s="29"/>
      <c r="AG4688" s="29"/>
      <c r="AH4688" s="29"/>
      <c r="AI4688" s="29"/>
    </row>
    <row r="4689" spans="31:35">
      <c r="AE4689" s="29"/>
      <c r="AF4689" s="29"/>
      <c r="AG4689" s="29"/>
      <c r="AH4689" s="29"/>
      <c r="AI4689" s="29"/>
    </row>
    <row r="4690" spans="31:35">
      <c r="AE4690" s="29"/>
      <c r="AF4690" s="29"/>
      <c r="AG4690" s="29"/>
      <c r="AH4690" s="29"/>
      <c r="AI4690" s="29"/>
    </row>
    <row r="4691" spans="31:35">
      <c r="AE4691" s="29"/>
      <c r="AF4691" s="29"/>
      <c r="AG4691" s="29"/>
      <c r="AH4691" s="29"/>
      <c r="AI4691" s="29"/>
    </row>
    <row r="4692" spans="31:35">
      <c r="AE4692" s="29"/>
      <c r="AF4692" s="29"/>
      <c r="AG4692" s="29"/>
      <c r="AH4692" s="29"/>
      <c r="AI4692" s="29"/>
    </row>
    <row r="4693" spans="31:35">
      <c r="AE4693" s="29"/>
      <c r="AF4693" s="29"/>
      <c r="AG4693" s="29"/>
      <c r="AH4693" s="29"/>
      <c r="AI4693" s="29"/>
    </row>
    <row r="4694" spans="31:35">
      <c r="AE4694" s="29"/>
      <c r="AF4694" s="29"/>
      <c r="AG4694" s="29"/>
      <c r="AH4694" s="29"/>
      <c r="AI4694" s="29"/>
    </row>
    <row r="4695" spans="31:35">
      <c r="AE4695" s="29"/>
      <c r="AF4695" s="29"/>
      <c r="AG4695" s="29"/>
      <c r="AH4695" s="29"/>
      <c r="AI4695" s="29"/>
    </row>
    <row r="4696" spans="31:35">
      <c r="AE4696" s="29"/>
      <c r="AF4696" s="29"/>
      <c r="AG4696" s="29"/>
      <c r="AH4696" s="29"/>
      <c r="AI4696" s="29"/>
    </row>
    <row r="4697" spans="31:35">
      <c r="AE4697" s="29"/>
      <c r="AF4697" s="29"/>
      <c r="AG4697" s="29"/>
      <c r="AH4697" s="29"/>
      <c r="AI4697" s="29"/>
    </row>
    <row r="4698" spans="31:35">
      <c r="AE4698" s="29"/>
      <c r="AF4698" s="29"/>
      <c r="AG4698" s="29"/>
      <c r="AH4698" s="29"/>
      <c r="AI4698" s="29"/>
    </row>
    <row r="4699" spans="31:35">
      <c r="AE4699" s="29"/>
      <c r="AF4699" s="29"/>
      <c r="AG4699" s="29"/>
      <c r="AH4699" s="29"/>
      <c r="AI4699" s="29"/>
    </row>
    <row r="4700" spans="31:35">
      <c r="AE4700" s="29"/>
      <c r="AF4700" s="29"/>
      <c r="AG4700" s="29"/>
      <c r="AH4700" s="29"/>
      <c r="AI4700" s="29"/>
    </row>
    <row r="4701" spans="31:35">
      <c r="AE4701" s="29"/>
      <c r="AF4701" s="29"/>
      <c r="AG4701" s="29"/>
      <c r="AH4701" s="29"/>
      <c r="AI4701" s="29"/>
    </row>
    <row r="4702" spans="31:35">
      <c r="AE4702" s="29"/>
      <c r="AF4702" s="29"/>
      <c r="AG4702" s="29"/>
      <c r="AH4702" s="29"/>
      <c r="AI4702" s="29"/>
    </row>
    <row r="4703" spans="31:35">
      <c r="AE4703" s="29"/>
      <c r="AF4703" s="29"/>
      <c r="AG4703" s="29"/>
      <c r="AH4703" s="29"/>
      <c r="AI4703" s="29"/>
    </row>
    <row r="4704" spans="31:35">
      <c r="AE4704" s="29"/>
      <c r="AF4704" s="29"/>
      <c r="AG4704" s="29"/>
      <c r="AH4704" s="29"/>
      <c r="AI4704" s="29"/>
    </row>
    <row r="4705" spans="31:35">
      <c r="AE4705" s="29"/>
      <c r="AF4705" s="29"/>
      <c r="AG4705" s="29"/>
      <c r="AH4705" s="29"/>
      <c r="AI4705" s="29"/>
    </row>
    <row r="4706" spans="31:35">
      <c r="AE4706" s="29"/>
      <c r="AF4706" s="29"/>
      <c r="AG4706" s="29"/>
      <c r="AH4706" s="29"/>
      <c r="AI4706" s="29"/>
    </row>
    <row r="4707" spans="31:35">
      <c r="AE4707" s="29"/>
      <c r="AF4707" s="29"/>
      <c r="AG4707" s="29"/>
      <c r="AH4707" s="29"/>
      <c r="AI4707" s="29"/>
    </row>
    <row r="4708" spans="31:35">
      <c r="AE4708" s="29"/>
      <c r="AF4708" s="29"/>
      <c r="AG4708" s="29"/>
      <c r="AH4708" s="29"/>
      <c r="AI4708" s="29"/>
    </row>
    <row r="4709" spans="31:35">
      <c r="AE4709" s="29"/>
      <c r="AF4709" s="29"/>
      <c r="AG4709" s="29"/>
      <c r="AH4709" s="29"/>
      <c r="AI4709" s="29"/>
    </row>
    <row r="4710" spans="31:35">
      <c r="AE4710" s="29"/>
      <c r="AF4710" s="29"/>
      <c r="AG4710" s="29"/>
      <c r="AH4710" s="29"/>
      <c r="AI4710" s="29"/>
    </row>
    <row r="4711" spans="31:35">
      <c r="AE4711" s="29"/>
      <c r="AF4711" s="29"/>
      <c r="AG4711" s="29"/>
      <c r="AH4711" s="29"/>
      <c r="AI4711" s="29"/>
    </row>
    <row r="4712" spans="31:35">
      <c r="AE4712" s="29"/>
      <c r="AF4712" s="29"/>
      <c r="AG4712" s="29"/>
      <c r="AH4712" s="29"/>
      <c r="AI4712" s="29"/>
    </row>
    <row r="4713" spans="31:35">
      <c r="AE4713" s="29"/>
      <c r="AF4713" s="29"/>
      <c r="AG4713" s="29"/>
      <c r="AH4713" s="29"/>
      <c r="AI4713" s="29"/>
    </row>
    <row r="4714" spans="31:35">
      <c r="AE4714" s="29"/>
      <c r="AF4714" s="29"/>
      <c r="AG4714" s="29"/>
      <c r="AH4714" s="29"/>
      <c r="AI4714" s="29"/>
    </row>
    <row r="4715" spans="31:35">
      <c r="AE4715" s="29"/>
      <c r="AF4715" s="29"/>
      <c r="AG4715" s="29"/>
      <c r="AH4715" s="29"/>
      <c r="AI4715" s="29"/>
    </row>
    <row r="4716" spans="31:35">
      <c r="AE4716" s="29"/>
      <c r="AF4716" s="29"/>
      <c r="AG4716" s="29"/>
      <c r="AH4716" s="29"/>
      <c r="AI4716" s="29"/>
    </row>
    <row r="4717" spans="31:35">
      <c r="AE4717" s="29"/>
      <c r="AF4717" s="29"/>
      <c r="AG4717" s="29"/>
      <c r="AH4717" s="29"/>
      <c r="AI4717" s="29"/>
    </row>
    <row r="4718" spans="31:35">
      <c r="AE4718" s="29"/>
      <c r="AF4718" s="29"/>
      <c r="AG4718" s="29"/>
      <c r="AH4718" s="29"/>
      <c r="AI4718" s="29"/>
    </row>
    <row r="4719" spans="31:35">
      <c r="AE4719" s="29"/>
      <c r="AF4719" s="29"/>
      <c r="AG4719" s="29"/>
      <c r="AH4719" s="29"/>
      <c r="AI4719" s="29"/>
    </row>
    <row r="4720" spans="31:35">
      <c r="AE4720" s="29"/>
      <c r="AF4720" s="29"/>
      <c r="AG4720" s="29"/>
      <c r="AH4720" s="29"/>
      <c r="AI4720" s="29"/>
    </row>
    <row r="4721" spans="31:35">
      <c r="AE4721" s="29"/>
      <c r="AF4721" s="29"/>
      <c r="AG4721" s="29"/>
      <c r="AH4721" s="29"/>
      <c r="AI4721" s="29"/>
    </row>
    <row r="4722" spans="31:35">
      <c r="AE4722" s="29"/>
      <c r="AF4722" s="29"/>
      <c r="AG4722" s="29"/>
      <c r="AH4722" s="29"/>
      <c r="AI4722" s="29"/>
    </row>
    <row r="4723" spans="31:35">
      <c r="AE4723" s="29"/>
      <c r="AF4723" s="29"/>
      <c r="AG4723" s="29"/>
      <c r="AH4723" s="29"/>
      <c r="AI4723" s="29"/>
    </row>
    <row r="4724" spans="31:35">
      <c r="AE4724" s="29"/>
      <c r="AF4724" s="29"/>
      <c r="AG4724" s="29"/>
      <c r="AH4724" s="29"/>
      <c r="AI4724" s="29"/>
    </row>
    <row r="4725" spans="31:35">
      <c r="AE4725" s="29"/>
      <c r="AF4725" s="29"/>
      <c r="AG4725" s="29"/>
      <c r="AH4725" s="29"/>
      <c r="AI4725" s="29"/>
    </row>
    <row r="4726" spans="31:35">
      <c r="AE4726" s="29"/>
      <c r="AF4726" s="29"/>
      <c r="AG4726" s="29"/>
      <c r="AH4726" s="29"/>
      <c r="AI4726" s="29"/>
    </row>
    <row r="4727" spans="31:35">
      <c r="AE4727" s="29"/>
      <c r="AF4727" s="29"/>
      <c r="AG4727" s="29"/>
      <c r="AH4727" s="29"/>
      <c r="AI4727" s="29"/>
    </row>
    <row r="4728" spans="31:35">
      <c r="AE4728" s="29"/>
      <c r="AF4728" s="29"/>
      <c r="AG4728" s="29"/>
      <c r="AH4728" s="29"/>
      <c r="AI4728" s="29"/>
    </row>
    <row r="4729" spans="31:35">
      <c r="AE4729" s="29"/>
      <c r="AF4729" s="29"/>
      <c r="AG4729" s="29"/>
      <c r="AH4729" s="29"/>
      <c r="AI4729" s="29"/>
    </row>
    <row r="4730" spans="31:35">
      <c r="AE4730" s="29"/>
      <c r="AF4730" s="29"/>
      <c r="AG4730" s="29"/>
      <c r="AH4730" s="29"/>
      <c r="AI4730" s="29"/>
    </row>
    <row r="4731" spans="31:35">
      <c r="AE4731" s="29"/>
      <c r="AF4731" s="29"/>
      <c r="AG4731" s="29"/>
      <c r="AH4731" s="29"/>
      <c r="AI4731" s="29"/>
    </row>
    <row r="4732" spans="31:35">
      <c r="AE4732" s="29"/>
      <c r="AF4732" s="29"/>
      <c r="AG4732" s="29"/>
      <c r="AH4732" s="29"/>
      <c r="AI4732" s="29"/>
    </row>
    <row r="4733" spans="31:35">
      <c r="AE4733" s="29"/>
      <c r="AF4733" s="29"/>
      <c r="AG4733" s="29"/>
      <c r="AH4733" s="29"/>
      <c r="AI4733" s="29"/>
    </row>
    <row r="4734" spans="31:35">
      <c r="AE4734" s="29"/>
      <c r="AF4734" s="29"/>
      <c r="AG4734" s="29"/>
      <c r="AH4734" s="29"/>
      <c r="AI4734" s="29"/>
    </row>
    <row r="4735" spans="31:35">
      <c r="AE4735" s="29"/>
      <c r="AF4735" s="29"/>
      <c r="AG4735" s="29"/>
      <c r="AH4735" s="29"/>
      <c r="AI4735" s="29"/>
    </row>
    <row r="4736" spans="31:35">
      <c r="AE4736" s="29"/>
      <c r="AF4736" s="29"/>
      <c r="AG4736" s="29"/>
      <c r="AH4736" s="29"/>
      <c r="AI4736" s="29"/>
    </row>
    <row r="4737" spans="31:35">
      <c r="AE4737" s="29"/>
      <c r="AF4737" s="29"/>
      <c r="AG4737" s="29"/>
      <c r="AH4737" s="29"/>
      <c r="AI4737" s="29"/>
    </row>
    <row r="4738" spans="31:35">
      <c r="AE4738" s="29"/>
      <c r="AF4738" s="29"/>
      <c r="AG4738" s="29"/>
      <c r="AH4738" s="29"/>
      <c r="AI4738" s="29"/>
    </row>
    <row r="4739" spans="31:35">
      <c r="AE4739" s="29"/>
      <c r="AF4739" s="29"/>
      <c r="AG4739" s="29"/>
      <c r="AH4739" s="29"/>
      <c r="AI4739" s="29"/>
    </row>
    <row r="4740" spans="31:35">
      <c r="AE4740" s="29"/>
      <c r="AF4740" s="29"/>
      <c r="AG4740" s="29"/>
      <c r="AH4740" s="29"/>
      <c r="AI4740" s="29"/>
    </row>
    <row r="4741" spans="31:35">
      <c r="AE4741" s="29"/>
      <c r="AF4741" s="29"/>
      <c r="AG4741" s="29"/>
      <c r="AH4741" s="29"/>
      <c r="AI4741" s="29"/>
    </row>
    <row r="4742" spans="31:35">
      <c r="AE4742" s="29"/>
      <c r="AF4742" s="29"/>
      <c r="AG4742" s="29"/>
      <c r="AH4742" s="29"/>
      <c r="AI4742" s="29"/>
    </row>
    <row r="4743" spans="31:35">
      <c r="AE4743" s="29"/>
      <c r="AF4743" s="29"/>
      <c r="AG4743" s="29"/>
      <c r="AH4743" s="29"/>
      <c r="AI4743" s="29"/>
    </row>
    <row r="4744" spans="31:35">
      <c r="AE4744" s="29"/>
      <c r="AF4744" s="29"/>
      <c r="AG4744" s="29"/>
      <c r="AH4744" s="29"/>
      <c r="AI4744" s="29"/>
    </row>
    <row r="4745" spans="31:35">
      <c r="AE4745" s="29"/>
      <c r="AF4745" s="29"/>
      <c r="AG4745" s="29"/>
      <c r="AH4745" s="29"/>
      <c r="AI4745" s="29"/>
    </row>
    <row r="4746" spans="31:35">
      <c r="AE4746" s="29"/>
      <c r="AF4746" s="29"/>
      <c r="AG4746" s="29"/>
      <c r="AH4746" s="29"/>
      <c r="AI4746" s="29"/>
    </row>
    <row r="4747" spans="31:35">
      <c r="AE4747" s="29"/>
      <c r="AF4747" s="29"/>
      <c r="AG4747" s="29"/>
      <c r="AH4747" s="29"/>
      <c r="AI4747" s="29"/>
    </row>
    <row r="4748" spans="31:35">
      <c r="AE4748" s="29"/>
      <c r="AF4748" s="29"/>
      <c r="AG4748" s="29"/>
      <c r="AH4748" s="29"/>
      <c r="AI4748" s="29"/>
    </row>
    <row r="4749" spans="31:35">
      <c r="AE4749" s="29"/>
      <c r="AF4749" s="29"/>
      <c r="AG4749" s="29"/>
      <c r="AH4749" s="29"/>
      <c r="AI4749" s="29"/>
    </row>
    <row r="4750" spans="31:35">
      <c r="AE4750" s="29"/>
      <c r="AF4750" s="29"/>
      <c r="AG4750" s="29"/>
      <c r="AH4750" s="29"/>
      <c r="AI4750" s="29"/>
    </row>
    <row r="4751" spans="31:35">
      <c r="AE4751" s="29"/>
      <c r="AF4751" s="29"/>
      <c r="AG4751" s="29"/>
      <c r="AH4751" s="29"/>
      <c r="AI4751" s="29"/>
    </row>
    <row r="4752" spans="31:35">
      <c r="AE4752" s="29"/>
      <c r="AF4752" s="29"/>
      <c r="AG4752" s="29"/>
      <c r="AH4752" s="29"/>
      <c r="AI4752" s="29"/>
    </row>
    <row r="4753" spans="31:35">
      <c r="AE4753" s="29"/>
      <c r="AF4753" s="29"/>
      <c r="AG4753" s="29"/>
      <c r="AH4753" s="29"/>
      <c r="AI4753" s="29"/>
    </row>
    <row r="4754" spans="31:35">
      <c r="AE4754" s="29"/>
      <c r="AF4754" s="29"/>
      <c r="AG4754" s="29"/>
      <c r="AH4754" s="29"/>
      <c r="AI4754" s="29"/>
    </row>
    <row r="4755" spans="31:35">
      <c r="AE4755" s="29"/>
      <c r="AF4755" s="29"/>
      <c r="AG4755" s="29"/>
      <c r="AH4755" s="29"/>
      <c r="AI4755" s="29"/>
    </row>
    <row r="4756" spans="31:35">
      <c r="AE4756" s="29"/>
      <c r="AF4756" s="29"/>
      <c r="AG4756" s="29"/>
      <c r="AH4756" s="29"/>
      <c r="AI4756" s="29"/>
    </row>
    <row r="4757" spans="31:35">
      <c r="AE4757" s="29"/>
      <c r="AF4757" s="29"/>
      <c r="AG4757" s="29"/>
      <c r="AH4757" s="29"/>
      <c r="AI4757" s="29"/>
    </row>
    <row r="4758" spans="31:35">
      <c r="AE4758" s="29"/>
      <c r="AF4758" s="29"/>
      <c r="AG4758" s="29"/>
      <c r="AH4758" s="29"/>
      <c r="AI4758" s="29"/>
    </row>
    <row r="4759" spans="31:35">
      <c r="AE4759" s="29"/>
      <c r="AF4759" s="29"/>
      <c r="AG4759" s="29"/>
      <c r="AH4759" s="29"/>
      <c r="AI4759" s="29"/>
    </row>
    <row r="4760" spans="31:35">
      <c r="AE4760" s="29"/>
      <c r="AF4760" s="29"/>
      <c r="AG4760" s="29"/>
      <c r="AH4760" s="29"/>
      <c r="AI4760" s="29"/>
    </row>
    <row r="4761" spans="31:35">
      <c r="AE4761" s="29"/>
      <c r="AF4761" s="29"/>
      <c r="AG4761" s="29"/>
      <c r="AH4761" s="29"/>
      <c r="AI4761" s="29"/>
    </row>
    <row r="4762" spans="31:35">
      <c r="AE4762" s="29"/>
      <c r="AF4762" s="29"/>
      <c r="AG4762" s="29"/>
      <c r="AH4762" s="29"/>
      <c r="AI4762" s="29"/>
    </row>
    <row r="4763" spans="31:35">
      <c r="AE4763" s="29"/>
      <c r="AF4763" s="29"/>
      <c r="AG4763" s="29"/>
      <c r="AH4763" s="29"/>
      <c r="AI4763" s="29"/>
    </row>
    <row r="4764" spans="31:35">
      <c r="AE4764" s="29"/>
      <c r="AF4764" s="29"/>
      <c r="AG4764" s="29"/>
      <c r="AH4764" s="29"/>
      <c r="AI4764" s="29"/>
    </row>
    <row r="4765" spans="31:35">
      <c r="AE4765" s="29"/>
      <c r="AF4765" s="29"/>
      <c r="AG4765" s="29"/>
      <c r="AH4765" s="29"/>
      <c r="AI4765" s="29"/>
    </row>
    <row r="4766" spans="31:35">
      <c r="AE4766" s="29"/>
      <c r="AF4766" s="29"/>
      <c r="AG4766" s="29"/>
      <c r="AH4766" s="29"/>
      <c r="AI4766" s="29"/>
    </row>
    <row r="4767" spans="31:35">
      <c r="AE4767" s="29"/>
      <c r="AF4767" s="29"/>
      <c r="AG4767" s="29"/>
      <c r="AH4767" s="29"/>
      <c r="AI4767" s="29"/>
    </row>
    <row r="4768" spans="31:35">
      <c r="AE4768" s="29"/>
      <c r="AF4768" s="29"/>
      <c r="AG4768" s="29"/>
      <c r="AH4768" s="29"/>
      <c r="AI4768" s="29"/>
    </row>
    <row r="4769" spans="31:35">
      <c r="AE4769" s="29"/>
      <c r="AF4769" s="29"/>
      <c r="AG4769" s="29"/>
      <c r="AH4769" s="29"/>
      <c r="AI4769" s="29"/>
    </row>
    <row r="4770" spans="31:35">
      <c r="AE4770" s="29"/>
      <c r="AF4770" s="29"/>
      <c r="AG4770" s="29"/>
      <c r="AH4770" s="29"/>
      <c r="AI4770" s="29"/>
    </row>
    <row r="4771" spans="31:35">
      <c r="AE4771" s="29"/>
      <c r="AF4771" s="29"/>
      <c r="AG4771" s="29"/>
      <c r="AH4771" s="29"/>
      <c r="AI4771" s="29"/>
    </row>
    <row r="4772" spans="31:35">
      <c r="AE4772" s="29"/>
      <c r="AF4772" s="29"/>
      <c r="AG4772" s="29"/>
      <c r="AH4772" s="29"/>
      <c r="AI4772" s="29"/>
    </row>
    <row r="4773" spans="31:35">
      <c r="AE4773" s="29"/>
      <c r="AF4773" s="29"/>
      <c r="AG4773" s="29"/>
      <c r="AH4773" s="29"/>
      <c r="AI4773" s="29"/>
    </row>
    <row r="4774" spans="31:35">
      <c r="AE4774" s="29"/>
      <c r="AF4774" s="29"/>
      <c r="AG4774" s="29"/>
      <c r="AH4774" s="29"/>
      <c r="AI4774" s="29"/>
    </row>
    <row r="4775" spans="31:35">
      <c r="AE4775" s="29"/>
      <c r="AF4775" s="29"/>
      <c r="AG4775" s="29"/>
      <c r="AH4775" s="29"/>
      <c r="AI4775" s="29"/>
    </row>
    <row r="4776" spans="31:35">
      <c r="AE4776" s="29"/>
      <c r="AF4776" s="29"/>
      <c r="AG4776" s="29"/>
      <c r="AH4776" s="29"/>
      <c r="AI4776" s="29"/>
    </row>
    <row r="4777" spans="31:35">
      <c r="AE4777" s="29"/>
      <c r="AF4777" s="29"/>
      <c r="AG4777" s="29"/>
      <c r="AH4777" s="29"/>
      <c r="AI4777" s="29"/>
    </row>
    <row r="4778" spans="31:35">
      <c r="AE4778" s="29"/>
      <c r="AF4778" s="29"/>
      <c r="AG4778" s="29"/>
      <c r="AH4778" s="29"/>
      <c r="AI4778" s="29"/>
    </row>
    <row r="4779" spans="31:35">
      <c r="AE4779" s="29"/>
      <c r="AF4779" s="29"/>
      <c r="AG4779" s="29"/>
      <c r="AH4779" s="29"/>
      <c r="AI4779" s="29"/>
    </row>
    <row r="4780" spans="31:35">
      <c r="AE4780" s="29"/>
      <c r="AF4780" s="29"/>
      <c r="AG4780" s="29"/>
      <c r="AH4780" s="29"/>
      <c r="AI4780" s="29"/>
    </row>
    <row r="4781" spans="31:35">
      <c r="AE4781" s="29"/>
      <c r="AF4781" s="29"/>
      <c r="AG4781" s="29"/>
      <c r="AH4781" s="29"/>
      <c r="AI4781" s="29"/>
    </row>
    <row r="4782" spans="31:35">
      <c r="AE4782" s="29"/>
      <c r="AF4782" s="29"/>
      <c r="AG4782" s="29"/>
      <c r="AH4782" s="29"/>
      <c r="AI4782" s="29"/>
    </row>
    <row r="4783" spans="31:35">
      <c r="AE4783" s="29"/>
      <c r="AF4783" s="29"/>
      <c r="AG4783" s="29"/>
      <c r="AH4783" s="29"/>
      <c r="AI4783" s="29"/>
    </row>
    <row r="4784" spans="31:35">
      <c r="AE4784" s="29"/>
      <c r="AF4784" s="29"/>
      <c r="AG4784" s="29"/>
      <c r="AH4784" s="29"/>
      <c r="AI4784" s="29"/>
    </row>
    <row r="4785" spans="31:35">
      <c r="AE4785" s="29"/>
      <c r="AF4785" s="29"/>
      <c r="AG4785" s="29"/>
      <c r="AH4785" s="29"/>
      <c r="AI4785" s="29"/>
    </row>
    <row r="4786" spans="31:35">
      <c r="AE4786" s="29"/>
      <c r="AF4786" s="29"/>
      <c r="AG4786" s="29"/>
      <c r="AH4786" s="29"/>
      <c r="AI4786" s="29"/>
    </row>
    <row r="4787" spans="31:35">
      <c r="AE4787" s="29"/>
      <c r="AF4787" s="29"/>
      <c r="AG4787" s="29"/>
      <c r="AH4787" s="29"/>
      <c r="AI4787" s="29"/>
    </row>
    <row r="4788" spans="31:35">
      <c r="AE4788" s="29"/>
      <c r="AF4788" s="29"/>
      <c r="AG4788" s="29"/>
      <c r="AH4788" s="29"/>
      <c r="AI4788" s="29"/>
    </row>
    <row r="4789" spans="31:35">
      <c r="AE4789" s="29"/>
      <c r="AF4789" s="29"/>
      <c r="AG4789" s="29"/>
      <c r="AH4789" s="29"/>
      <c r="AI4789" s="29"/>
    </row>
    <row r="4790" spans="31:35">
      <c r="AE4790" s="29"/>
      <c r="AF4790" s="29"/>
      <c r="AG4790" s="29"/>
      <c r="AH4790" s="29"/>
      <c r="AI4790" s="29"/>
    </row>
    <row r="4791" spans="31:35">
      <c r="AE4791" s="29"/>
      <c r="AF4791" s="29"/>
      <c r="AG4791" s="29"/>
      <c r="AH4791" s="29"/>
      <c r="AI4791" s="29"/>
    </row>
    <row r="4792" spans="31:35">
      <c r="AE4792" s="29"/>
      <c r="AF4792" s="29"/>
      <c r="AG4792" s="29"/>
      <c r="AH4792" s="29"/>
      <c r="AI4792" s="29"/>
    </row>
    <row r="4793" spans="31:35">
      <c r="AE4793" s="29"/>
      <c r="AF4793" s="29"/>
      <c r="AG4793" s="29"/>
      <c r="AH4793" s="29"/>
      <c r="AI4793" s="29"/>
    </row>
    <row r="4794" spans="31:35">
      <c r="AE4794" s="29"/>
      <c r="AF4794" s="29"/>
      <c r="AG4794" s="29"/>
      <c r="AH4794" s="29"/>
      <c r="AI4794" s="29"/>
    </row>
    <row r="4795" spans="31:35">
      <c r="AE4795" s="29"/>
      <c r="AF4795" s="29"/>
      <c r="AG4795" s="29"/>
      <c r="AH4795" s="29"/>
      <c r="AI4795" s="29"/>
    </row>
    <row r="4796" spans="31:35">
      <c r="AE4796" s="29"/>
      <c r="AF4796" s="29"/>
      <c r="AG4796" s="29"/>
      <c r="AH4796" s="29"/>
      <c r="AI4796" s="29"/>
    </row>
    <row r="4797" spans="31:35">
      <c r="AE4797" s="29"/>
      <c r="AF4797" s="29"/>
      <c r="AG4797" s="29"/>
      <c r="AH4797" s="29"/>
      <c r="AI4797" s="29"/>
    </row>
    <row r="4798" spans="31:35">
      <c r="AE4798" s="29"/>
      <c r="AF4798" s="29"/>
      <c r="AG4798" s="29"/>
      <c r="AH4798" s="29"/>
      <c r="AI4798" s="29"/>
    </row>
    <row r="4799" spans="31:35">
      <c r="AE4799" s="29"/>
      <c r="AF4799" s="29"/>
      <c r="AG4799" s="29"/>
      <c r="AH4799" s="29"/>
      <c r="AI4799" s="29"/>
    </row>
    <row r="4800" spans="31:35">
      <c r="AE4800" s="29"/>
      <c r="AF4800" s="29"/>
      <c r="AG4800" s="29"/>
      <c r="AH4800" s="29"/>
      <c r="AI4800" s="29"/>
    </row>
    <row r="4801" spans="31:35">
      <c r="AE4801" s="29"/>
      <c r="AF4801" s="29"/>
      <c r="AG4801" s="29"/>
      <c r="AH4801" s="29"/>
      <c r="AI4801" s="29"/>
    </row>
    <row r="4802" spans="31:35">
      <c r="AE4802" s="29"/>
      <c r="AF4802" s="29"/>
      <c r="AG4802" s="29"/>
      <c r="AH4802" s="29"/>
      <c r="AI4802" s="29"/>
    </row>
    <row r="4803" spans="31:35">
      <c r="AE4803" s="29"/>
      <c r="AF4803" s="29"/>
      <c r="AG4803" s="29"/>
      <c r="AH4803" s="29"/>
      <c r="AI4803" s="29"/>
    </row>
    <row r="4804" spans="31:35">
      <c r="AE4804" s="29"/>
      <c r="AF4804" s="29"/>
      <c r="AG4804" s="29"/>
      <c r="AH4804" s="29"/>
      <c r="AI4804" s="29"/>
    </row>
    <row r="4805" spans="31:35">
      <c r="AE4805" s="29"/>
      <c r="AF4805" s="29"/>
      <c r="AG4805" s="29"/>
      <c r="AH4805" s="29"/>
      <c r="AI4805" s="29"/>
    </row>
    <row r="4806" spans="31:35">
      <c r="AE4806" s="29"/>
      <c r="AF4806" s="29"/>
      <c r="AG4806" s="29"/>
      <c r="AH4806" s="29"/>
      <c r="AI4806" s="29"/>
    </row>
    <row r="4807" spans="31:35">
      <c r="AE4807" s="29"/>
      <c r="AF4807" s="29"/>
      <c r="AG4807" s="29"/>
      <c r="AH4807" s="29"/>
      <c r="AI4807" s="29"/>
    </row>
    <row r="4808" spans="31:35">
      <c r="AE4808" s="29"/>
      <c r="AF4808" s="29"/>
      <c r="AG4808" s="29"/>
      <c r="AH4808" s="29"/>
      <c r="AI4808" s="29"/>
    </row>
    <row r="4809" spans="31:35">
      <c r="AE4809" s="29"/>
      <c r="AF4809" s="29"/>
      <c r="AG4809" s="29"/>
      <c r="AH4809" s="29"/>
      <c r="AI4809" s="29"/>
    </row>
    <row r="4810" spans="31:35">
      <c r="AE4810" s="29"/>
      <c r="AF4810" s="29"/>
      <c r="AG4810" s="29"/>
      <c r="AH4810" s="29"/>
      <c r="AI4810" s="29"/>
    </row>
    <row r="4811" spans="31:35">
      <c r="AE4811" s="29"/>
      <c r="AF4811" s="29"/>
      <c r="AG4811" s="29"/>
      <c r="AH4811" s="29"/>
      <c r="AI4811" s="29"/>
    </row>
    <row r="4812" spans="31:35">
      <c r="AE4812" s="29"/>
      <c r="AF4812" s="29"/>
      <c r="AG4812" s="29"/>
      <c r="AH4812" s="29"/>
      <c r="AI4812" s="29"/>
    </row>
    <row r="4813" spans="31:35">
      <c r="AE4813" s="29"/>
      <c r="AF4813" s="29"/>
      <c r="AG4813" s="29"/>
      <c r="AH4813" s="29"/>
      <c r="AI4813" s="29"/>
    </row>
    <row r="4814" spans="31:35">
      <c r="AE4814" s="29"/>
      <c r="AF4814" s="29"/>
      <c r="AG4814" s="29"/>
      <c r="AH4814" s="29"/>
      <c r="AI4814" s="29"/>
    </row>
    <row r="4815" spans="31:35">
      <c r="AE4815" s="29"/>
      <c r="AF4815" s="29"/>
      <c r="AG4815" s="29"/>
      <c r="AH4815" s="29"/>
      <c r="AI4815" s="29"/>
    </row>
    <row r="4816" spans="31:35">
      <c r="AE4816" s="29"/>
      <c r="AF4816" s="29"/>
      <c r="AG4816" s="29"/>
      <c r="AH4816" s="29"/>
      <c r="AI4816" s="29"/>
    </row>
    <row r="4817" spans="31:35">
      <c r="AE4817" s="29"/>
      <c r="AF4817" s="29"/>
      <c r="AG4817" s="29"/>
      <c r="AH4817" s="29"/>
      <c r="AI4817" s="29"/>
    </row>
    <row r="4818" spans="31:35">
      <c r="AE4818" s="29"/>
      <c r="AF4818" s="29"/>
      <c r="AG4818" s="29"/>
      <c r="AH4818" s="29"/>
      <c r="AI4818" s="29"/>
    </row>
    <row r="4819" spans="31:35">
      <c r="AE4819" s="29"/>
      <c r="AF4819" s="29"/>
      <c r="AG4819" s="29"/>
      <c r="AH4819" s="29"/>
      <c r="AI4819" s="29"/>
    </row>
    <row r="4820" spans="31:35">
      <c r="AE4820" s="29"/>
      <c r="AF4820" s="29"/>
      <c r="AG4820" s="29"/>
      <c r="AH4820" s="29"/>
      <c r="AI4820" s="29"/>
    </row>
    <row r="4821" spans="31:35">
      <c r="AE4821" s="29"/>
      <c r="AF4821" s="29"/>
      <c r="AG4821" s="29"/>
      <c r="AH4821" s="29"/>
      <c r="AI4821" s="29"/>
    </row>
    <row r="4822" spans="31:35">
      <c r="AE4822" s="29"/>
      <c r="AF4822" s="29"/>
      <c r="AG4822" s="29"/>
      <c r="AH4822" s="29"/>
      <c r="AI4822" s="29"/>
    </row>
    <row r="4823" spans="31:35">
      <c r="AE4823" s="29"/>
      <c r="AF4823" s="29"/>
      <c r="AG4823" s="29"/>
      <c r="AH4823" s="29"/>
      <c r="AI4823" s="29"/>
    </row>
    <row r="4824" spans="31:35">
      <c r="AE4824" s="29"/>
      <c r="AF4824" s="29"/>
      <c r="AG4824" s="29"/>
      <c r="AH4824" s="29"/>
      <c r="AI4824" s="29"/>
    </row>
    <row r="4825" spans="31:35">
      <c r="AE4825" s="29"/>
      <c r="AF4825" s="29"/>
      <c r="AG4825" s="29"/>
      <c r="AH4825" s="29"/>
      <c r="AI4825" s="29"/>
    </row>
    <row r="4826" spans="31:35">
      <c r="AE4826" s="29"/>
      <c r="AF4826" s="29"/>
      <c r="AG4826" s="29"/>
      <c r="AH4826" s="29"/>
      <c r="AI4826" s="29"/>
    </row>
    <row r="4827" spans="31:35">
      <c r="AE4827" s="29"/>
      <c r="AF4827" s="29"/>
      <c r="AG4827" s="29"/>
      <c r="AH4827" s="29"/>
      <c r="AI4827" s="29"/>
    </row>
    <row r="4828" spans="31:35">
      <c r="AE4828" s="29"/>
      <c r="AF4828" s="29"/>
      <c r="AG4828" s="29"/>
      <c r="AH4828" s="29"/>
      <c r="AI4828" s="29"/>
    </row>
    <row r="4829" spans="31:35">
      <c r="AE4829" s="29"/>
      <c r="AF4829" s="29"/>
      <c r="AG4829" s="29"/>
      <c r="AH4829" s="29"/>
      <c r="AI4829" s="29"/>
    </row>
    <row r="4830" spans="31:35">
      <c r="AE4830" s="29"/>
      <c r="AF4830" s="29"/>
      <c r="AG4830" s="29"/>
      <c r="AH4830" s="29"/>
      <c r="AI4830" s="29"/>
    </row>
    <row r="4831" spans="31:35">
      <c r="AE4831" s="29"/>
      <c r="AF4831" s="29"/>
      <c r="AG4831" s="29"/>
      <c r="AH4831" s="29"/>
      <c r="AI4831" s="29"/>
    </row>
    <row r="4832" spans="31:35">
      <c r="AE4832" s="29"/>
      <c r="AF4832" s="29"/>
      <c r="AG4832" s="29"/>
      <c r="AH4832" s="29"/>
      <c r="AI4832" s="29"/>
    </row>
    <row r="4833" spans="31:35">
      <c r="AE4833" s="29"/>
      <c r="AF4833" s="29"/>
      <c r="AG4833" s="29"/>
      <c r="AH4833" s="29"/>
      <c r="AI4833" s="29"/>
    </row>
    <row r="4834" spans="31:35">
      <c r="AE4834" s="29"/>
      <c r="AF4834" s="29"/>
      <c r="AG4834" s="29"/>
      <c r="AH4834" s="29"/>
      <c r="AI4834" s="29"/>
    </row>
    <row r="4835" spans="31:35">
      <c r="AE4835" s="29"/>
      <c r="AF4835" s="29"/>
      <c r="AG4835" s="29"/>
      <c r="AH4835" s="29"/>
      <c r="AI4835" s="29"/>
    </row>
    <row r="4836" spans="31:35">
      <c r="AE4836" s="29"/>
      <c r="AF4836" s="29"/>
      <c r="AG4836" s="29"/>
      <c r="AH4836" s="29"/>
      <c r="AI4836" s="29"/>
    </row>
    <row r="4837" spans="31:35">
      <c r="AE4837" s="29"/>
      <c r="AF4837" s="29"/>
      <c r="AG4837" s="29"/>
      <c r="AH4837" s="29"/>
      <c r="AI4837" s="29"/>
    </row>
    <row r="4838" spans="31:35">
      <c r="AE4838" s="29"/>
      <c r="AF4838" s="29"/>
      <c r="AG4838" s="29"/>
      <c r="AH4838" s="29"/>
      <c r="AI4838" s="29"/>
    </row>
    <row r="4839" spans="31:35">
      <c r="AE4839" s="29"/>
      <c r="AF4839" s="29"/>
      <c r="AG4839" s="29"/>
      <c r="AH4839" s="29"/>
      <c r="AI4839" s="29"/>
    </row>
    <row r="4840" spans="31:35">
      <c r="AE4840" s="29"/>
      <c r="AF4840" s="29"/>
      <c r="AG4840" s="29"/>
      <c r="AH4840" s="29"/>
      <c r="AI4840" s="29"/>
    </row>
    <row r="4841" spans="31:35">
      <c r="AE4841" s="29"/>
      <c r="AF4841" s="29"/>
      <c r="AG4841" s="29"/>
      <c r="AH4841" s="29"/>
      <c r="AI4841" s="29"/>
    </row>
    <row r="4842" spans="31:35">
      <c r="AE4842" s="29"/>
      <c r="AF4842" s="29"/>
      <c r="AG4842" s="29"/>
      <c r="AH4842" s="29"/>
      <c r="AI4842" s="29"/>
    </row>
    <row r="4843" spans="31:35">
      <c r="AE4843" s="29"/>
      <c r="AF4843" s="29"/>
      <c r="AG4843" s="29"/>
      <c r="AH4843" s="29"/>
      <c r="AI4843" s="29"/>
    </row>
    <row r="4844" spans="31:35">
      <c r="AE4844" s="29"/>
      <c r="AF4844" s="29"/>
      <c r="AG4844" s="29"/>
      <c r="AH4844" s="29"/>
      <c r="AI4844" s="29"/>
    </row>
    <row r="4845" spans="31:35">
      <c r="AE4845" s="29"/>
      <c r="AF4845" s="29"/>
      <c r="AG4845" s="29"/>
      <c r="AH4845" s="29"/>
      <c r="AI4845" s="29"/>
    </row>
    <row r="4846" spans="31:35">
      <c r="AE4846" s="29"/>
      <c r="AF4846" s="29"/>
      <c r="AG4846" s="29"/>
      <c r="AH4846" s="29"/>
      <c r="AI4846" s="29"/>
    </row>
    <row r="4847" spans="31:35">
      <c r="AE4847" s="29"/>
      <c r="AF4847" s="29"/>
      <c r="AG4847" s="29"/>
      <c r="AH4847" s="29"/>
      <c r="AI4847" s="29"/>
    </row>
    <row r="4848" spans="31:35">
      <c r="AE4848" s="29"/>
      <c r="AF4848" s="29"/>
      <c r="AG4848" s="29"/>
      <c r="AH4848" s="29"/>
      <c r="AI4848" s="29"/>
    </row>
    <row r="4849" spans="31:35">
      <c r="AE4849" s="29"/>
      <c r="AF4849" s="29"/>
      <c r="AG4849" s="29"/>
      <c r="AH4849" s="29"/>
      <c r="AI4849" s="29"/>
    </row>
    <row r="4850" spans="31:35">
      <c r="AE4850" s="29"/>
      <c r="AF4850" s="29"/>
      <c r="AG4850" s="29"/>
      <c r="AH4850" s="29"/>
      <c r="AI4850" s="29"/>
    </row>
    <row r="4851" spans="31:35">
      <c r="AE4851" s="29"/>
      <c r="AF4851" s="29"/>
      <c r="AG4851" s="29"/>
      <c r="AH4851" s="29"/>
      <c r="AI4851" s="29"/>
    </row>
    <row r="4852" spans="31:35">
      <c r="AE4852" s="29"/>
      <c r="AF4852" s="29"/>
      <c r="AG4852" s="29"/>
      <c r="AH4852" s="29"/>
      <c r="AI4852" s="29"/>
    </row>
    <row r="4853" spans="31:35">
      <c r="AE4853" s="29"/>
      <c r="AF4853" s="29"/>
      <c r="AG4853" s="29"/>
      <c r="AH4853" s="29"/>
      <c r="AI4853" s="29"/>
    </row>
    <row r="4854" spans="31:35">
      <c r="AE4854" s="29"/>
      <c r="AF4854" s="29"/>
      <c r="AG4854" s="29"/>
      <c r="AH4854" s="29"/>
      <c r="AI4854" s="29"/>
    </row>
    <row r="4855" spans="31:35">
      <c r="AE4855" s="29"/>
      <c r="AF4855" s="29"/>
      <c r="AG4855" s="29"/>
      <c r="AH4855" s="29"/>
      <c r="AI4855" s="29"/>
    </row>
    <row r="4856" spans="31:35">
      <c r="AE4856" s="29"/>
      <c r="AF4856" s="29"/>
      <c r="AG4856" s="29"/>
      <c r="AH4856" s="29"/>
      <c r="AI4856" s="29"/>
    </row>
    <row r="4857" spans="31:35">
      <c r="AE4857" s="29"/>
      <c r="AF4857" s="29"/>
      <c r="AG4857" s="29"/>
      <c r="AH4857" s="29"/>
      <c r="AI4857" s="29"/>
    </row>
    <row r="4858" spans="31:35">
      <c r="AE4858" s="29"/>
      <c r="AF4858" s="29"/>
      <c r="AG4858" s="29"/>
      <c r="AH4858" s="29"/>
      <c r="AI4858" s="29"/>
    </row>
    <row r="4859" spans="31:35">
      <c r="AE4859" s="29"/>
      <c r="AF4859" s="29"/>
      <c r="AG4859" s="29"/>
      <c r="AH4859" s="29"/>
      <c r="AI4859" s="29"/>
    </row>
    <row r="4860" spans="31:35">
      <c r="AE4860" s="29"/>
      <c r="AF4860" s="29"/>
      <c r="AG4860" s="29"/>
      <c r="AH4860" s="29"/>
      <c r="AI4860" s="29"/>
    </row>
    <row r="4861" spans="31:35">
      <c r="AE4861" s="29"/>
      <c r="AF4861" s="29"/>
      <c r="AG4861" s="29"/>
      <c r="AH4861" s="29"/>
      <c r="AI4861" s="29"/>
    </row>
    <row r="4862" spans="31:35">
      <c r="AE4862" s="29"/>
      <c r="AF4862" s="29"/>
      <c r="AG4862" s="29"/>
      <c r="AH4862" s="29"/>
      <c r="AI4862" s="29"/>
    </row>
    <row r="4863" spans="31:35">
      <c r="AE4863" s="29"/>
      <c r="AF4863" s="29"/>
      <c r="AG4863" s="29"/>
      <c r="AH4863" s="29"/>
      <c r="AI4863" s="29"/>
    </row>
    <row r="4864" spans="31:35">
      <c r="AE4864" s="29"/>
      <c r="AF4864" s="29"/>
      <c r="AG4864" s="29"/>
      <c r="AH4864" s="29"/>
      <c r="AI4864" s="29"/>
    </row>
    <row r="4865" spans="31:35">
      <c r="AE4865" s="29"/>
      <c r="AF4865" s="29"/>
      <c r="AG4865" s="29"/>
      <c r="AH4865" s="29"/>
      <c r="AI4865" s="29"/>
    </row>
    <row r="4866" spans="31:35">
      <c r="AE4866" s="29"/>
      <c r="AF4866" s="29"/>
      <c r="AG4866" s="29"/>
      <c r="AH4866" s="29"/>
      <c r="AI4866" s="29"/>
    </row>
    <row r="4867" spans="31:35">
      <c r="AE4867" s="29"/>
      <c r="AF4867" s="29"/>
      <c r="AG4867" s="29"/>
      <c r="AH4867" s="29"/>
      <c r="AI4867" s="29"/>
    </row>
    <row r="4868" spans="31:35">
      <c r="AE4868" s="29"/>
      <c r="AF4868" s="29"/>
      <c r="AG4868" s="29"/>
      <c r="AH4868" s="29"/>
      <c r="AI4868" s="29"/>
    </row>
    <row r="4869" spans="31:35">
      <c r="AE4869" s="29"/>
      <c r="AF4869" s="29"/>
      <c r="AG4869" s="29"/>
      <c r="AH4869" s="29"/>
      <c r="AI4869" s="29"/>
    </row>
    <row r="4870" spans="31:35">
      <c r="AE4870" s="29"/>
      <c r="AF4870" s="29"/>
      <c r="AG4870" s="29"/>
      <c r="AH4870" s="29"/>
      <c r="AI4870" s="29"/>
    </row>
    <row r="4871" spans="31:35">
      <c r="AE4871" s="29"/>
      <c r="AF4871" s="29"/>
      <c r="AG4871" s="29"/>
      <c r="AH4871" s="29"/>
      <c r="AI4871" s="29"/>
    </row>
    <row r="4872" spans="31:35">
      <c r="AE4872" s="29"/>
      <c r="AF4872" s="29"/>
      <c r="AG4872" s="29"/>
      <c r="AH4872" s="29"/>
      <c r="AI4872" s="29"/>
    </row>
    <row r="4873" spans="31:35">
      <c r="AE4873" s="29"/>
      <c r="AF4873" s="29"/>
      <c r="AG4873" s="29"/>
      <c r="AH4873" s="29"/>
      <c r="AI4873" s="29"/>
    </row>
    <row r="4874" spans="31:35">
      <c r="AE4874" s="29"/>
      <c r="AF4874" s="29"/>
      <c r="AG4874" s="29"/>
      <c r="AH4874" s="29"/>
      <c r="AI4874" s="29"/>
    </row>
    <row r="4875" spans="31:35">
      <c r="AE4875" s="29"/>
      <c r="AF4875" s="29"/>
      <c r="AG4875" s="29"/>
      <c r="AH4875" s="29"/>
      <c r="AI4875" s="29"/>
    </row>
    <row r="4876" spans="31:35">
      <c r="AE4876" s="29"/>
      <c r="AF4876" s="29"/>
      <c r="AG4876" s="29"/>
      <c r="AH4876" s="29"/>
      <c r="AI4876" s="29"/>
    </row>
    <row r="4877" spans="31:35">
      <c r="AE4877" s="29"/>
      <c r="AF4877" s="29"/>
      <c r="AG4877" s="29"/>
      <c r="AH4877" s="29"/>
      <c r="AI4877" s="29"/>
    </row>
    <row r="4878" spans="31:35">
      <c r="AE4878" s="29"/>
      <c r="AF4878" s="29"/>
      <c r="AG4878" s="29"/>
      <c r="AH4878" s="29"/>
      <c r="AI4878" s="29"/>
    </row>
    <row r="4879" spans="31:35">
      <c r="AE4879" s="29"/>
      <c r="AF4879" s="29"/>
      <c r="AG4879" s="29"/>
      <c r="AH4879" s="29"/>
      <c r="AI4879" s="29"/>
    </row>
    <row r="4880" spans="31:35">
      <c r="AE4880" s="29"/>
      <c r="AF4880" s="29"/>
      <c r="AG4880" s="29"/>
      <c r="AH4880" s="29"/>
      <c r="AI4880" s="29"/>
    </row>
    <row r="4881" spans="31:35">
      <c r="AE4881" s="29"/>
      <c r="AF4881" s="29"/>
      <c r="AG4881" s="29"/>
      <c r="AH4881" s="29"/>
      <c r="AI4881" s="29"/>
    </row>
    <row r="4882" spans="31:35">
      <c r="AE4882" s="29"/>
      <c r="AF4882" s="29"/>
      <c r="AG4882" s="29"/>
      <c r="AH4882" s="29"/>
      <c r="AI4882" s="29"/>
    </row>
    <row r="4883" spans="31:35">
      <c r="AE4883" s="29"/>
      <c r="AF4883" s="29"/>
      <c r="AG4883" s="29"/>
      <c r="AH4883" s="29"/>
      <c r="AI4883" s="29"/>
    </row>
    <row r="4884" spans="31:35">
      <c r="AE4884" s="29"/>
      <c r="AF4884" s="29"/>
      <c r="AG4884" s="29"/>
      <c r="AH4884" s="29"/>
      <c r="AI4884" s="29"/>
    </row>
    <row r="4885" spans="31:35">
      <c r="AE4885" s="29"/>
      <c r="AF4885" s="29"/>
      <c r="AG4885" s="29"/>
      <c r="AH4885" s="29"/>
      <c r="AI4885" s="29"/>
    </row>
    <row r="4886" spans="31:35">
      <c r="AE4886" s="29"/>
      <c r="AF4886" s="29"/>
      <c r="AG4886" s="29"/>
      <c r="AH4886" s="29"/>
      <c r="AI4886" s="29"/>
    </row>
    <row r="4887" spans="31:35">
      <c r="AE4887" s="29"/>
      <c r="AF4887" s="29"/>
      <c r="AG4887" s="29"/>
      <c r="AH4887" s="29"/>
      <c r="AI4887" s="29"/>
    </row>
    <row r="4888" spans="31:35">
      <c r="AE4888" s="29"/>
      <c r="AF4888" s="29"/>
      <c r="AG4888" s="29"/>
      <c r="AH4888" s="29"/>
      <c r="AI4888" s="29"/>
    </row>
    <row r="4889" spans="31:35">
      <c r="AE4889" s="29"/>
      <c r="AF4889" s="29"/>
      <c r="AG4889" s="29"/>
      <c r="AH4889" s="29"/>
      <c r="AI4889" s="29"/>
    </row>
    <row r="4890" spans="31:35">
      <c r="AE4890" s="29"/>
      <c r="AF4890" s="29"/>
      <c r="AG4890" s="29"/>
      <c r="AH4890" s="29"/>
      <c r="AI4890" s="29"/>
    </row>
    <row r="4891" spans="31:35">
      <c r="AE4891" s="29"/>
      <c r="AF4891" s="29"/>
      <c r="AG4891" s="29"/>
      <c r="AH4891" s="29"/>
      <c r="AI4891" s="29"/>
    </row>
    <row r="4892" spans="31:35">
      <c r="AE4892" s="29"/>
      <c r="AF4892" s="29"/>
      <c r="AG4892" s="29"/>
      <c r="AH4892" s="29"/>
      <c r="AI4892" s="29"/>
    </row>
    <row r="4893" spans="31:35">
      <c r="AE4893" s="29"/>
      <c r="AF4893" s="29"/>
      <c r="AG4893" s="29"/>
      <c r="AH4893" s="29"/>
      <c r="AI4893" s="29"/>
    </row>
    <row r="4894" spans="31:35">
      <c r="AE4894" s="29"/>
      <c r="AF4894" s="29"/>
      <c r="AG4894" s="29"/>
      <c r="AH4894" s="29"/>
      <c r="AI4894" s="29"/>
    </row>
    <row r="4895" spans="31:35">
      <c r="AE4895" s="29"/>
      <c r="AF4895" s="29"/>
      <c r="AG4895" s="29"/>
      <c r="AH4895" s="29"/>
      <c r="AI4895" s="29"/>
    </row>
    <row r="4896" spans="31:35">
      <c r="AE4896" s="29"/>
      <c r="AF4896" s="29"/>
      <c r="AG4896" s="29"/>
      <c r="AH4896" s="29"/>
      <c r="AI4896" s="29"/>
    </row>
    <row r="4897" spans="31:35">
      <c r="AE4897" s="29"/>
      <c r="AF4897" s="29"/>
      <c r="AG4897" s="29"/>
      <c r="AH4897" s="29"/>
      <c r="AI4897" s="29"/>
    </row>
    <row r="4898" spans="31:35">
      <c r="AE4898" s="29"/>
      <c r="AF4898" s="29"/>
      <c r="AG4898" s="29"/>
      <c r="AH4898" s="29"/>
      <c r="AI4898" s="29"/>
    </row>
    <row r="4899" spans="31:35">
      <c r="AE4899" s="29"/>
      <c r="AF4899" s="29"/>
      <c r="AG4899" s="29"/>
      <c r="AH4899" s="29"/>
      <c r="AI4899" s="29"/>
    </row>
    <row r="4900" spans="31:35">
      <c r="AE4900" s="29"/>
      <c r="AF4900" s="29"/>
      <c r="AG4900" s="29"/>
      <c r="AH4900" s="29"/>
      <c r="AI4900" s="29"/>
    </row>
    <row r="4901" spans="31:35">
      <c r="AE4901" s="29"/>
      <c r="AF4901" s="29"/>
      <c r="AG4901" s="29"/>
      <c r="AH4901" s="29"/>
      <c r="AI4901" s="29"/>
    </row>
    <row r="4902" spans="31:35">
      <c r="AE4902" s="29"/>
      <c r="AF4902" s="29"/>
      <c r="AG4902" s="29"/>
      <c r="AH4902" s="29"/>
      <c r="AI4902" s="29"/>
    </row>
    <row r="4903" spans="31:35">
      <c r="AE4903" s="29"/>
      <c r="AF4903" s="29"/>
      <c r="AG4903" s="29"/>
      <c r="AH4903" s="29"/>
      <c r="AI4903" s="29"/>
    </row>
    <row r="4904" spans="31:35">
      <c r="AE4904" s="29"/>
      <c r="AF4904" s="29"/>
      <c r="AG4904" s="29"/>
      <c r="AH4904" s="29"/>
      <c r="AI4904" s="29"/>
    </row>
    <row r="4905" spans="31:35">
      <c r="AE4905" s="29"/>
      <c r="AF4905" s="29"/>
      <c r="AG4905" s="29"/>
      <c r="AH4905" s="29"/>
      <c r="AI4905" s="29"/>
    </row>
    <row r="4906" spans="31:35">
      <c r="AE4906" s="29"/>
      <c r="AF4906" s="29"/>
      <c r="AG4906" s="29"/>
      <c r="AH4906" s="29"/>
      <c r="AI4906" s="29"/>
    </row>
    <row r="4907" spans="31:35">
      <c r="AE4907" s="29"/>
      <c r="AF4907" s="29"/>
      <c r="AG4907" s="29"/>
      <c r="AH4907" s="29"/>
      <c r="AI4907" s="29"/>
    </row>
    <row r="4908" spans="31:35">
      <c r="AE4908" s="29"/>
      <c r="AF4908" s="29"/>
      <c r="AG4908" s="29"/>
      <c r="AH4908" s="29"/>
      <c r="AI4908" s="29"/>
    </row>
    <row r="4909" spans="31:35">
      <c r="AE4909" s="29"/>
      <c r="AF4909" s="29"/>
      <c r="AG4909" s="29"/>
      <c r="AH4909" s="29"/>
      <c r="AI4909" s="29"/>
    </row>
    <row r="4910" spans="31:35">
      <c r="AE4910" s="29"/>
      <c r="AF4910" s="29"/>
      <c r="AG4910" s="29"/>
      <c r="AH4910" s="29"/>
      <c r="AI4910" s="29"/>
    </row>
    <row r="4911" spans="31:35">
      <c r="AE4911" s="29"/>
      <c r="AF4911" s="29"/>
      <c r="AG4911" s="29"/>
      <c r="AH4911" s="29"/>
      <c r="AI4911" s="29"/>
    </row>
    <row r="4912" spans="31:35">
      <c r="AE4912" s="29"/>
      <c r="AF4912" s="29"/>
      <c r="AG4912" s="29"/>
      <c r="AH4912" s="29"/>
      <c r="AI4912" s="29"/>
    </row>
    <row r="4913" spans="31:35">
      <c r="AE4913" s="29"/>
      <c r="AF4913" s="29"/>
      <c r="AG4913" s="29"/>
      <c r="AH4913" s="29"/>
      <c r="AI4913" s="29"/>
    </row>
    <row r="4914" spans="31:35">
      <c r="AE4914" s="29"/>
      <c r="AF4914" s="29"/>
      <c r="AG4914" s="29"/>
      <c r="AH4914" s="29"/>
      <c r="AI4914" s="29"/>
    </row>
    <row r="4915" spans="31:35">
      <c r="AE4915" s="29"/>
      <c r="AF4915" s="29"/>
      <c r="AG4915" s="29"/>
      <c r="AH4915" s="29"/>
      <c r="AI4915" s="29"/>
    </row>
    <row r="4916" spans="31:35">
      <c r="AE4916" s="29"/>
      <c r="AF4916" s="29"/>
      <c r="AG4916" s="29"/>
      <c r="AH4916" s="29"/>
      <c r="AI4916" s="29"/>
    </row>
    <row r="4917" spans="31:35">
      <c r="AE4917" s="29"/>
      <c r="AF4917" s="29"/>
      <c r="AG4917" s="29"/>
      <c r="AH4917" s="29"/>
      <c r="AI4917" s="29"/>
    </row>
    <row r="4918" spans="31:35">
      <c r="AE4918" s="29"/>
      <c r="AF4918" s="29"/>
      <c r="AG4918" s="29"/>
      <c r="AH4918" s="29"/>
      <c r="AI4918" s="29"/>
    </row>
    <row r="4919" spans="31:35">
      <c r="AE4919" s="29"/>
      <c r="AF4919" s="29"/>
      <c r="AG4919" s="29"/>
      <c r="AH4919" s="29"/>
      <c r="AI4919" s="29"/>
    </row>
    <row r="4920" spans="31:35">
      <c r="AE4920" s="29"/>
      <c r="AF4920" s="29"/>
      <c r="AG4920" s="29"/>
      <c r="AH4920" s="29"/>
      <c r="AI4920" s="29"/>
    </row>
    <row r="4921" spans="31:35">
      <c r="AE4921" s="29"/>
      <c r="AF4921" s="29"/>
      <c r="AG4921" s="29"/>
      <c r="AH4921" s="29"/>
      <c r="AI4921" s="29"/>
    </row>
    <row r="4922" spans="31:35">
      <c r="AE4922" s="29"/>
      <c r="AF4922" s="29"/>
      <c r="AG4922" s="29"/>
      <c r="AH4922" s="29"/>
      <c r="AI4922" s="29"/>
    </row>
    <row r="4923" spans="31:35">
      <c r="AE4923" s="29"/>
      <c r="AF4923" s="29"/>
      <c r="AG4923" s="29"/>
      <c r="AH4923" s="29"/>
      <c r="AI4923" s="29"/>
    </row>
    <row r="4924" spans="31:35">
      <c r="AE4924" s="29"/>
      <c r="AF4924" s="29"/>
      <c r="AG4924" s="29"/>
      <c r="AH4924" s="29"/>
      <c r="AI4924" s="29"/>
    </row>
    <row r="4925" spans="31:35">
      <c r="AE4925" s="29"/>
      <c r="AF4925" s="29"/>
      <c r="AG4925" s="29"/>
      <c r="AH4925" s="29"/>
      <c r="AI4925" s="29"/>
    </row>
    <row r="4926" spans="31:35">
      <c r="AE4926" s="29"/>
      <c r="AF4926" s="29"/>
      <c r="AG4926" s="29"/>
      <c r="AH4926" s="29"/>
      <c r="AI4926" s="29"/>
    </row>
    <row r="4927" spans="31:35">
      <c r="AE4927" s="29"/>
      <c r="AF4927" s="29"/>
      <c r="AG4927" s="29"/>
      <c r="AH4927" s="29"/>
      <c r="AI4927" s="29"/>
    </row>
    <row r="4928" spans="31:35">
      <c r="AE4928" s="29"/>
      <c r="AF4928" s="29"/>
      <c r="AG4928" s="29"/>
      <c r="AH4928" s="29"/>
      <c r="AI4928" s="29"/>
    </row>
    <row r="4929" spans="31:35">
      <c r="AE4929" s="29"/>
      <c r="AF4929" s="29"/>
      <c r="AG4929" s="29"/>
      <c r="AH4929" s="29"/>
      <c r="AI4929" s="29"/>
    </row>
    <row r="4930" spans="31:35">
      <c r="AE4930" s="29"/>
      <c r="AF4930" s="29"/>
      <c r="AG4930" s="29"/>
      <c r="AH4930" s="29"/>
      <c r="AI4930" s="29"/>
    </row>
    <row r="4931" spans="31:35">
      <c r="AE4931" s="29"/>
      <c r="AF4931" s="29"/>
      <c r="AG4931" s="29"/>
      <c r="AH4931" s="29"/>
      <c r="AI4931" s="29"/>
    </row>
    <row r="4932" spans="31:35">
      <c r="AE4932" s="29"/>
      <c r="AF4932" s="29"/>
      <c r="AG4932" s="29"/>
      <c r="AH4932" s="29"/>
      <c r="AI4932" s="29"/>
    </row>
    <row r="4933" spans="31:35">
      <c r="AE4933" s="29"/>
      <c r="AF4933" s="29"/>
      <c r="AG4933" s="29"/>
      <c r="AH4933" s="29"/>
      <c r="AI4933" s="29"/>
    </row>
    <row r="4934" spans="31:35">
      <c r="AE4934" s="29"/>
      <c r="AF4934" s="29"/>
      <c r="AG4934" s="29"/>
      <c r="AH4934" s="29"/>
      <c r="AI4934" s="29"/>
    </row>
    <row r="4935" spans="31:35">
      <c r="AE4935" s="29"/>
      <c r="AF4935" s="29"/>
      <c r="AG4935" s="29"/>
      <c r="AH4935" s="29"/>
      <c r="AI4935" s="29"/>
    </row>
    <row r="4936" spans="31:35">
      <c r="AE4936" s="29"/>
      <c r="AF4936" s="29"/>
      <c r="AG4936" s="29"/>
      <c r="AH4936" s="29"/>
      <c r="AI4936" s="29"/>
    </row>
    <row r="4937" spans="31:35">
      <c r="AE4937" s="29"/>
      <c r="AF4937" s="29"/>
      <c r="AG4937" s="29"/>
      <c r="AH4937" s="29"/>
      <c r="AI4937" s="29"/>
    </row>
    <row r="4938" spans="31:35">
      <c r="AE4938" s="29"/>
      <c r="AF4938" s="29"/>
      <c r="AG4938" s="29"/>
      <c r="AH4938" s="29"/>
      <c r="AI4938" s="29"/>
    </row>
    <row r="4939" spans="31:35">
      <c r="AE4939" s="29"/>
      <c r="AF4939" s="29"/>
      <c r="AG4939" s="29"/>
      <c r="AH4939" s="29"/>
      <c r="AI4939" s="29"/>
    </row>
    <row r="4940" spans="31:35">
      <c r="AE4940" s="29"/>
      <c r="AF4940" s="29"/>
      <c r="AG4940" s="29"/>
      <c r="AH4940" s="29"/>
      <c r="AI4940" s="29"/>
    </row>
    <row r="4941" spans="31:35">
      <c r="AE4941" s="29"/>
      <c r="AF4941" s="29"/>
      <c r="AG4941" s="29"/>
      <c r="AH4941" s="29"/>
      <c r="AI4941" s="29"/>
    </row>
    <row r="4942" spans="31:35">
      <c r="AE4942" s="29"/>
      <c r="AF4942" s="29"/>
      <c r="AG4942" s="29"/>
      <c r="AH4942" s="29"/>
      <c r="AI4942" s="29"/>
    </row>
    <row r="4943" spans="31:35">
      <c r="AE4943" s="29"/>
      <c r="AF4943" s="29"/>
      <c r="AG4943" s="29"/>
      <c r="AH4943" s="29"/>
      <c r="AI4943" s="29"/>
    </row>
    <row r="4944" spans="31:35">
      <c r="AE4944" s="29"/>
      <c r="AF4944" s="29"/>
      <c r="AG4944" s="29"/>
      <c r="AH4944" s="29"/>
      <c r="AI4944" s="29"/>
    </row>
    <row r="4945" spans="31:35">
      <c r="AE4945" s="29"/>
      <c r="AF4945" s="29"/>
      <c r="AG4945" s="29"/>
      <c r="AH4945" s="29"/>
      <c r="AI4945" s="29"/>
    </row>
    <row r="4946" spans="31:35">
      <c r="AE4946" s="29"/>
      <c r="AF4946" s="29"/>
      <c r="AG4946" s="29"/>
      <c r="AH4946" s="29"/>
      <c r="AI4946" s="29"/>
    </row>
    <row r="4947" spans="31:35">
      <c r="AE4947" s="29"/>
      <c r="AF4947" s="29"/>
      <c r="AG4947" s="29"/>
      <c r="AH4947" s="29"/>
      <c r="AI4947" s="29"/>
    </row>
    <row r="4948" spans="31:35">
      <c r="AE4948" s="29"/>
      <c r="AF4948" s="29"/>
      <c r="AG4948" s="29"/>
      <c r="AH4948" s="29"/>
      <c r="AI4948" s="29"/>
    </row>
    <row r="4949" spans="31:35">
      <c r="AE4949" s="29"/>
      <c r="AF4949" s="29"/>
      <c r="AG4949" s="29"/>
      <c r="AH4949" s="29"/>
      <c r="AI4949" s="29"/>
    </row>
    <row r="4950" spans="31:35">
      <c r="AE4950" s="29"/>
      <c r="AF4950" s="29"/>
      <c r="AG4950" s="29"/>
      <c r="AH4950" s="29"/>
      <c r="AI4950" s="29"/>
    </row>
    <row r="4951" spans="31:35">
      <c r="AE4951" s="29"/>
      <c r="AF4951" s="29"/>
      <c r="AG4951" s="29"/>
      <c r="AH4951" s="29"/>
      <c r="AI4951" s="29"/>
    </row>
    <row r="4952" spans="31:35">
      <c r="AE4952" s="29"/>
      <c r="AF4952" s="29"/>
      <c r="AG4952" s="29"/>
      <c r="AH4952" s="29"/>
      <c r="AI4952" s="29"/>
    </row>
    <row r="4953" spans="31:35">
      <c r="AE4953" s="29"/>
      <c r="AF4953" s="29"/>
      <c r="AG4953" s="29"/>
      <c r="AH4953" s="29"/>
      <c r="AI4953" s="29"/>
    </row>
    <row r="4954" spans="31:35">
      <c r="AE4954" s="29"/>
      <c r="AF4954" s="29"/>
      <c r="AG4954" s="29"/>
      <c r="AH4954" s="29"/>
      <c r="AI4954" s="29"/>
    </row>
    <row r="4955" spans="31:35">
      <c r="AE4955" s="29"/>
      <c r="AF4955" s="29"/>
      <c r="AG4955" s="29"/>
      <c r="AH4955" s="29"/>
      <c r="AI4955" s="29"/>
    </row>
    <row r="4956" spans="31:35">
      <c r="AE4956" s="29"/>
      <c r="AF4956" s="29"/>
      <c r="AG4956" s="29"/>
      <c r="AH4956" s="29"/>
      <c r="AI4956" s="29"/>
    </row>
    <row r="4957" spans="31:35">
      <c r="AE4957" s="29"/>
      <c r="AF4957" s="29"/>
      <c r="AG4957" s="29"/>
      <c r="AH4957" s="29"/>
      <c r="AI4957" s="29"/>
    </row>
    <row r="4958" spans="31:35">
      <c r="AE4958" s="29"/>
      <c r="AF4958" s="29"/>
      <c r="AG4958" s="29"/>
      <c r="AH4958" s="29"/>
      <c r="AI4958" s="29"/>
    </row>
    <row r="4959" spans="31:35">
      <c r="AE4959" s="29"/>
      <c r="AF4959" s="29"/>
      <c r="AG4959" s="29"/>
      <c r="AH4959" s="29"/>
      <c r="AI4959" s="29"/>
    </row>
    <row r="4960" spans="31:35">
      <c r="AE4960" s="29"/>
      <c r="AF4960" s="29"/>
      <c r="AG4960" s="29"/>
      <c r="AH4960" s="29"/>
      <c r="AI4960" s="29"/>
    </row>
    <row r="4961" spans="31:35">
      <c r="AE4961" s="29"/>
      <c r="AF4961" s="29"/>
      <c r="AG4961" s="29"/>
      <c r="AH4961" s="29"/>
      <c r="AI4961" s="29"/>
    </row>
    <row r="4962" spans="31:35">
      <c r="AE4962" s="29"/>
      <c r="AF4962" s="29"/>
      <c r="AG4962" s="29"/>
      <c r="AH4962" s="29"/>
      <c r="AI4962" s="29"/>
    </row>
    <row r="4963" spans="31:35">
      <c r="AE4963" s="29"/>
      <c r="AF4963" s="29"/>
      <c r="AG4963" s="29"/>
      <c r="AH4963" s="29"/>
      <c r="AI4963" s="29"/>
    </row>
    <row r="4964" spans="31:35">
      <c r="AE4964" s="29"/>
      <c r="AF4964" s="29"/>
      <c r="AG4964" s="29"/>
      <c r="AH4964" s="29"/>
      <c r="AI4964" s="29"/>
    </row>
    <row r="4965" spans="31:35">
      <c r="AE4965" s="29"/>
      <c r="AF4965" s="29"/>
      <c r="AG4965" s="29"/>
      <c r="AH4965" s="29"/>
      <c r="AI4965" s="29"/>
    </row>
    <row r="4966" spans="31:35">
      <c r="AE4966" s="29"/>
      <c r="AF4966" s="29"/>
      <c r="AG4966" s="29"/>
      <c r="AH4966" s="29"/>
      <c r="AI4966" s="29"/>
    </row>
    <row r="4967" spans="31:35">
      <c r="AE4967" s="29"/>
      <c r="AF4967" s="29"/>
      <c r="AG4967" s="29"/>
      <c r="AH4967" s="29"/>
      <c r="AI4967" s="29"/>
    </row>
    <row r="4968" spans="31:35">
      <c r="AE4968" s="29"/>
      <c r="AF4968" s="29"/>
      <c r="AG4968" s="29"/>
      <c r="AH4968" s="29"/>
      <c r="AI4968" s="29"/>
    </row>
    <row r="4969" spans="31:35">
      <c r="AE4969" s="29"/>
      <c r="AF4969" s="29"/>
      <c r="AG4969" s="29"/>
      <c r="AH4969" s="29"/>
      <c r="AI4969" s="29"/>
    </row>
    <row r="4970" spans="31:35">
      <c r="AE4970" s="29"/>
      <c r="AF4970" s="29"/>
      <c r="AG4970" s="29"/>
      <c r="AH4970" s="29"/>
      <c r="AI4970" s="29"/>
    </row>
    <row r="4971" spans="31:35">
      <c r="AE4971" s="29"/>
      <c r="AF4971" s="29"/>
      <c r="AG4971" s="29"/>
      <c r="AH4971" s="29"/>
      <c r="AI4971" s="29"/>
    </row>
    <row r="4972" spans="31:35">
      <c r="AE4972" s="29"/>
      <c r="AF4972" s="29"/>
      <c r="AG4972" s="29"/>
      <c r="AH4972" s="29"/>
      <c r="AI4972" s="29"/>
    </row>
    <row r="4973" spans="31:35">
      <c r="AE4973" s="29"/>
      <c r="AF4973" s="29"/>
      <c r="AG4973" s="29"/>
      <c r="AH4973" s="29"/>
      <c r="AI4973" s="29"/>
    </row>
    <row r="4974" spans="31:35">
      <c r="AE4974" s="29"/>
      <c r="AF4974" s="29"/>
      <c r="AG4974" s="29"/>
      <c r="AH4974" s="29"/>
      <c r="AI4974" s="29"/>
    </row>
    <row r="4975" spans="31:35">
      <c r="AE4975" s="29"/>
      <c r="AF4975" s="29"/>
      <c r="AG4975" s="29"/>
      <c r="AH4975" s="29"/>
      <c r="AI4975" s="29"/>
    </row>
    <row r="4976" spans="31:35">
      <c r="AE4976" s="29"/>
      <c r="AF4976" s="29"/>
      <c r="AG4976" s="29"/>
      <c r="AH4976" s="29"/>
      <c r="AI4976" s="29"/>
    </row>
    <row r="4977" spans="31:35">
      <c r="AE4977" s="29"/>
      <c r="AF4977" s="29"/>
      <c r="AG4977" s="29"/>
      <c r="AH4977" s="29"/>
      <c r="AI4977" s="29"/>
    </row>
    <row r="4978" spans="31:35">
      <c r="AE4978" s="29"/>
      <c r="AF4978" s="29"/>
      <c r="AG4978" s="29"/>
      <c r="AH4978" s="29"/>
      <c r="AI4978" s="29"/>
    </row>
    <row r="4979" spans="31:35">
      <c r="AE4979" s="29"/>
      <c r="AF4979" s="29"/>
      <c r="AG4979" s="29"/>
      <c r="AH4979" s="29"/>
      <c r="AI4979" s="29"/>
    </row>
    <row r="4980" spans="31:35">
      <c r="AE4980" s="29"/>
      <c r="AF4980" s="29"/>
      <c r="AG4980" s="29"/>
      <c r="AH4980" s="29"/>
      <c r="AI4980" s="29"/>
    </row>
    <row r="4981" spans="31:35">
      <c r="AE4981" s="29"/>
      <c r="AF4981" s="29"/>
      <c r="AG4981" s="29"/>
      <c r="AH4981" s="29"/>
      <c r="AI4981" s="29"/>
    </row>
    <row r="4982" spans="31:35">
      <c r="AE4982" s="29"/>
      <c r="AF4982" s="29"/>
      <c r="AG4982" s="29"/>
      <c r="AH4982" s="29"/>
      <c r="AI4982" s="29"/>
    </row>
    <row r="4983" spans="31:35">
      <c r="AE4983" s="29"/>
      <c r="AF4983" s="29"/>
      <c r="AG4983" s="29"/>
      <c r="AH4983" s="29"/>
      <c r="AI4983" s="29"/>
    </row>
    <row r="4984" spans="31:35">
      <c r="AE4984" s="29"/>
      <c r="AF4984" s="29"/>
      <c r="AG4984" s="29"/>
      <c r="AH4984" s="29"/>
      <c r="AI4984" s="29"/>
    </row>
    <row r="4985" spans="31:35">
      <c r="AE4985" s="29"/>
      <c r="AF4985" s="29"/>
      <c r="AG4985" s="29"/>
      <c r="AH4985" s="29"/>
      <c r="AI4985" s="29"/>
    </row>
    <row r="4986" spans="31:35">
      <c r="AE4986" s="29"/>
      <c r="AF4986" s="29"/>
      <c r="AG4986" s="29"/>
      <c r="AH4986" s="29"/>
      <c r="AI4986" s="29"/>
    </row>
    <row r="4987" spans="31:35">
      <c r="AE4987" s="29"/>
      <c r="AF4987" s="29"/>
      <c r="AG4987" s="29"/>
      <c r="AH4987" s="29"/>
      <c r="AI4987" s="29"/>
    </row>
    <row r="4988" spans="31:35">
      <c r="AE4988" s="29"/>
      <c r="AF4988" s="29"/>
      <c r="AG4988" s="29"/>
      <c r="AH4988" s="29"/>
      <c r="AI4988" s="29"/>
    </row>
    <row r="4989" spans="31:35">
      <c r="AE4989" s="29"/>
      <c r="AF4989" s="29"/>
      <c r="AG4989" s="29"/>
      <c r="AH4989" s="29"/>
      <c r="AI4989" s="29"/>
    </row>
    <row r="4990" spans="31:35">
      <c r="AE4990" s="29"/>
      <c r="AF4990" s="29"/>
      <c r="AG4990" s="29"/>
      <c r="AH4990" s="29"/>
      <c r="AI4990" s="29"/>
    </row>
    <row r="4991" spans="31:35">
      <c r="AE4991" s="29"/>
      <c r="AF4991" s="29"/>
      <c r="AG4991" s="29"/>
      <c r="AH4991" s="29"/>
      <c r="AI4991" s="29"/>
    </row>
    <row r="4992" spans="31:35">
      <c r="AE4992" s="29"/>
      <c r="AF4992" s="29"/>
      <c r="AG4992" s="29"/>
      <c r="AH4992" s="29"/>
      <c r="AI4992" s="29"/>
    </row>
    <row r="4993" spans="31:35">
      <c r="AE4993" s="29"/>
      <c r="AF4993" s="29"/>
      <c r="AG4993" s="29"/>
      <c r="AH4993" s="29"/>
      <c r="AI4993" s="29"/>
    </row>
    <row r="4994" spans="31:35">
      <c r="AE4994" s="29"/>
      <c r="AF4994" s="29"/>
      <c r="AG4994" s="29"/>
      <c r="AH4994" s="29"/>
      <c r="AI4994" s="29"/>
    </row>
    <row r="4995" spans="31:35">
      <c r="AE4995" s="29"/>
      <c r="AF4995" s="29"/>
      <c r="AG4995" s="29"/>
      <c r="AH4995" s="29"/>
      <c r="AI4995" s="29"/>
    </row>
    <row r="4996" spans="31:35">
      <c r="AE4996" s="29"/>
      <c r="AF4996" s="29"/>
      <c r="AG4996" s="29"/>
      <c r="AH4996" s="29"/>
      <c r="AI4996" s="29"/>
    </row>
    <row r="4997" spans="31:35">
      <c r="AE4997" s="29"/>
      <c r="AF4997" s="29"/>
      <c r="AG4997" s="29"/>
      <c r="AH4997" s="29"/>
      <c r="AI4997" s="29"/>
    </row>
    <row r="4998" spans="31:35">
      <c r="AE4998" s="29"/>
      <c r="AF4998" s="29"/>
      <c r="AG4998" s="29"/>
      <c r="AH4998" s="29"/>
      <c r="AI4998" s="29"/>
    </row>
    <row r="4999" spans="31:35">
      <c r="AE4999" s="29"/>
      <c r="AF4999" s="29"/>
      <c r="AG4999" s="29"/>
      <c r="AH4999" s="29"/>
      <c r="AI4999" s="29"/>
    </row>
    <row r="5000" spans="31:35">
      <c r="AE5000" s="29"/>
      <c r="AF5000" s="29"/>
      <c r="AG5000" s="29"/>
      <c r="AH5000" s="29"/>
      <c r="AI5000" s="29"/>
    </row>
    <row r="5001" spans="31:35">
      <c r="AE5001" s="29"/>
      <c r="AF5001" s="29"/>
      <c r="AG5001" s="29"/>
      <c r="AH5001" s="29"/>
      <c r="AI5001" s="29"/>
    </row>
    <row r="5002" spans="31:35">
      <c r="AE5002" s="29"/>
      <c r="AF5002" s="29"/>
      <c r="AG5002" s="29"/>
      <c r="AH5002" s="29"/>
      <c r="AI5002" s="29"/>
    </row>
    <row r="5003" spans="31:35">
      <c r="AE5003" s="29"/>
      <c r="AF5003" s="29"/>
      <c r="AG5003" s="29"/>
      <c r="AH5003" s="29"/>
      <c r="AI5003" s="29"/>
    </row>
    <row r="5004" spans="31:35">
      <c r="AE5004" s="29"/>
      <c r="AF5004" s="29"/>
      <c r="AG5004" s="29"/>
      <c r="AH5004" s="29"/>
      <c r="AI5004" s="29"/>
    </row>
    <row r="5005" spans="31:35">
      <c r="AE5005" s="29"/>
      <c r="AF5005" s="29"/>
      <c r="AG5005" s="29"/>
      <c r="AH5005" s="29"/>
      <c r="AI5005" s="29"/>
    </row>
    <row r="5006" spans="31:35">
      <c r="AE5006" s="29"/>
      <c r="AF5006" s="29"/>
      <c r="AG5006" s="29"/>
      <c r="AH5006" s="29"/>
      <c r="AI5006" s="29"/>
    </row>
    <row r="5007" spans="31:35">
      <c r="AE5007" s="29"/>
      <c r="AF5007" s="29"/>
      <c r="AG5007" s="29"/>
      <c r="AH5007" s="29"/>
      <c r="AI5007" s="29"/>
    </row>
    <row r="5008" spans="31:35">
      <c r="AE5008" s="29"/>
      <c r="AF5008" s="29"/>
      <c r="AG5008" s="29"/>
      <c r="AH5008" s="29"/>
      <c r="AI5008" s="29"/>
    </row>
    <row r="5009" spans="31:35">
      <c r="AE5009" s="29"/>
      <c r="AF5009" s="29"/>
      <c r="AG5009" s="29"/>
      <c r="AH5009" s="29"/>
      <c r="AI5009" s="29"/>
    </row>
    <row r="5010" spans="31:35">
      <c r="AE5010" s="29"/>
      <c r="AF5010" s="29"/>
      <c r="AG5010" s="29"/>
      <c r="AH5010" s="29"/>
      <c r="AI5010" s="29"/>
    </row>
    <row r="5011" spans="31:35">
      <c r="AE5011" s="29"/>
      <c r="AF5011" s="29"/>
      <c r="AG5011" s="29"/>
      <c r="AH5011" s="29"/>
      <c r="AI5011" s="29"/>
    </row>
    <row r="5012" spans="31:35">
      <c r="AE5012" s="29"/>
      <c r="AF5012" s="29"/>
      <c r="AG5012" s="29"/>
      <c r="AH5012" s="29"/>
      <c r="AI5012" s="29"/>
    </row>
    <row r="5013" spans="31:35">
      <c r="AE5013" s="29"/>
      <c r="AF5013" s="29"/>
      <c r="AG5013" s="29"/>
      <c r="AH5013" s="29"/>
      <c r="AI5013" s="29"/>
    </row>
    <row r="5014" spans="31:35">
      <c r="AE5014" s="29"/>
      <c r="AF5014" s="29"/>
      <c r="AG5014" s="29"/>
      <c r="AH5014" s="29"/>
      <c r="AI5014" s="29"/>
    </row>
    <row r="5015" spans="31:35">
      <c r="AE5015" s="29"/>
      <c r="AF5015" s="29"/>
      <c r="AG5015" s="29"/>
      <c r="AH5015" s="29"/>
      <c r="AI5015" s="29"/>
    </row>
    <row r="5016" spans="31:35">
      <c r="AE5016" s="29"/>
      <c r="AF5016" s="29"/>
      <c r="AG5016" s="29"/>
      <c r="AH5016" s="29"/>
      <c r="AI5016" s="29"/>
    </row>
    <row r="5017" spans="31:35">
      <c r="AE5017" s="29"/>
      <c r="AF5017" s="29"/>
      <c r="AG5017" s="29"/>
      <c r="AH5017" s="29"/>
      <c r="AI5017" s="29"/>
    </row>
    <row r="5018" spans="31:35">
      <c r="AE5018" s="29"/>
      <c r="AF5018" s="29"/>
      <c r="AG5018" s="29"/>
      <c r="AH5018" s="29"/>
      <c r="AI5018" s="29"/>
    </row>
    <row r="5019" spans="31:35">
      <c r="AE5019" s="29"/>
      <c r="AF5019" s="29"/>
      <c r="AG5019" s="29"/>
      <c r="AH5019" s="29"/>
      <c r="AI5019" s="29"/>
    </row>
    <row r="5020" spans="31:35">
      <c r="AE5020" s="29"/>
      <c r="AF5020" s="29"/>
      <c r="AG5020" s="29"/>
      <c r="AH5020" s="29"/>
      <c r="AI5020" s="29"/>
    </row>
    <row r="5021" spans="31:35">
      <c r="AE5021" s="29"/>
      <c r="AF5021" s="29"/>
      <c r="AG5021" s="29"/>
      <c r="AH5021" s="29"/>
      <c r="AI5021" s="29"/>
    </row>
    <row r="5022" spans="31:35">
      <c r="AE5022" s="29"/>
      <c r="AF5022" s="29"/>
      <c r="AG5022" s="29"/>
      <c r="AH5022" s="29"/>
      <c r="AI5022" s="29"/>
    </row>
    <row r="5023" spans="31:35">
      <c r="AE5023" s="29"/>
      <c r="AF5023" s="29"/>
      <c r="AG5023" s="29"/>
      <c r="AH5023" s="29"/>
      <c r="AI5023" s="29"/>
    </row>
    <row r="5024" spans="31:35">
      <c r="AE5024" s="29"/>
      <c r="AF5024" s="29"/>
      <c r="AG5024" s="29"/>
      <c r="AH5024" s="29"/>
      <c r="AI5024" s="29"/>
    </row>
    <row r="5025" spans="31:35">
      <c r="AE5025" s="29"/>
      <c r="AF5025" s="29"/>
      <c r="AG5025" s="29"/>
      <c r="AH5025" s="29"/>
      <c r="AI5025" s="29"/>
    </row>
    <row r="5026" spans="31:35">
      <c r="AE5026" s="29"/>
      <c r="AF5026" s="29"/>
      <c r="AG5026" s="29"/>
      <c r="AH5026" s="29"/>
      <c r="AI5026" s="29"/>
    </row>
    <row r="5027" spans="31:35">
      <c r="AE5027" s="29"/>
      <c r="AF5027" s="29"/>
      <c r="AG5027" s="29"/>
      <c r="AH5027" s="29"/>
      <c r="AI5027" s="29"/>
    </row>
    <row r="5028" spans="31:35">
      <c r="AE5028" s="29"/>
      <c r="AF5028" s="29"/>
      <c r="AG5028" s="29"/>
      <c r="AH5028" s="29"/>
      <c r="AI5028" s="29"/>
    </row>
    <row r="5029" spans="31:35">
      <c r="AE5029" s="29"/>
      <c r="AF5029" s="29"/>
      <c r="AG5029" s="29"/>
      <c r="AH5029" s="29"/>
      <c r="AI5029" s="29"/>
    </row>
    <row r="5030" spans="31:35">
      <c r="AE5030" s="29"/>
      <c r="AF5030" s="29"/>
      <c r="AG5030" s="29"/>
      <c r="AH5030" s="29"/>
      <c r="AI5030" s="29"/>
    </row>
    <row r="5031" spans="31:35">
      <c r="AE5031" s="29"/>
      <c r="AF5031" s="29"/>
      <c r="AG5031" s="29"/>
      <c r="AH5031" s="29"/>
      <c r="AI5031" s="29"/>
    </row>
    <row r="5032" spans="31:35">
      <c r="AE5032" s="29"/>
      <c r="AF5032" s="29"/>
      <c r="AG5032" s="29"/>
      <c r="AH5032" s="29"/>
      <c r="AI5032" s="29"/>
    </row>
    <row r="5033" spans="31:35">
      <c r="AE5033" s="29"/>
      <c r="AF5033" s="29"/>
      <c r="AG5033" s="29"/>
      <c r="AH5033" s="29"/>
      <c r="AI5033" s="29"/>
    </row>
    <row r="5034" spans="31:35">
      <c r="AE5034" s="29"/>
      <c r="AF5034" s="29"/>
      <c r="AG5034" s="29"/>
      <c r="AH5034" s="29"/>
      <c r="AI5034" s="29"/>
    </row>
    <row r="5035" spans="31:35">
      <c r="AE5035" s="29"/>
      <c r="AF5035" s="29"/>
      <c r="AG5035" s="29"/>
      <c r="AH5035" s="29"/>
      <c r="AI5035" s="29"/>
    </row>
    <row r="5036" spans="31:35">
      <c r="AE5036" s="29"/>
      <c r="AF5036" s="29"/>
      <c r="AG5036" s="29"/>
      <c r="AH5036" s="29"/>
      <c r="AI5036" s="29"/>
    </row>
    <row r="5037" spans="31:35">
      <c r="AE5037" s="29"/>
      <c r="AF5037" s="29"/>
      <c r="AG5037" s="29"/>
      <c r="AH5037" s="29"/>
      <c r="AI5037" s="29"/>
    </row>
    <row r="5038" spans="31:35">
      <c r="AE5038" s="29"/>
      <c r="AF5038" s="29"/>
      <c r="AG5038" s="29"/>
      <c r="AH5038" s="29"/>
      <c r="AI5038" s="29"/>
    </row>
    <row r="5039" spans="31:35">
      <c r="AE5039" s="29"/>
      <c r="AF5039" s="29"/>
      <c r="AG5039" s="29"/>
      <c r="AH5039" s="29"/>
      <c r="AI5039" s="29"/>
    </row>
    <row r="5040" spans="31:35">
      <c r="AE5040" s="29"/>
      <c r="AF5040" s="29"/>
      <c r="AG5040" s="29"/>
      <c r="AH5040" s="29"/>
      <c r="AI5040" s="29"/>
    </row>
    <row r="5041" spans="31:35">
      <c r="AE5041" s="29"/>
      <c r="AF5041" s="29"/>
      <c r="AG5041" s="29"/>
      <c r="AH5041" s="29"/>
      <c r="AI5041" s="29"/>
    </row>
    <row r="5042" spans="31:35">
      <c r="AE5042" s="29"/>
      <c r="AF5042" s="29"/>
      <c r="AG5042" s="29"/>
      <c r="AH5042" s="29"/>
      <c r="AI5042" s="29"/>
    </row>
    <row r="5043" spans="31:35">
      <c r="AE5043" s="29"/>
      <c r="AF5043" s="29"/>
      <c r="AG5043" s="29"/>
      <c r="AH5043" s="29"/>
      <c r="AI5043" s="29"/>
    </row>
    <row r="5044" spans="31:35">
      <c r="AE5044" s="29"/>
      <c r="AF5044" s="29"/>
      <c r="AG5044" s="29"/>
      <c r="AH5044" s="29"/>
      <c r="AI5044" s="29"/>
    </row>
    <row r="5045" spans="31:35">
      <c r="AE5045" s="29"/>
      <c r="AF5045" s="29"/>
      <c r="AG5045" s="29"/>
      <c r="AH5045" s="29"/>
      <c r="AI5045" s="29"/>
    </row>
    <row r="5046" spans="31:35">
      <c r="AE5046" s="29"/>
      <c r="AF5046" s="29"/>
      <c r="AG5046" s="29"/>
      <c r="AH5046" s="29"/>
      <c r="AI5046" s="29"/>
    </row>
    <row r="5047" spans="31:35">
      <c r="AE5047" s="29"/>
      <c r="AF5047" s="29"/>
      <c r="AG5047" s="29"/>
      <c r="AH5047" s="29"/>
      <c r="AI5047" s="29"/>
    </row>
    <row r="5048" spans="31:35">
      <c r="AE5048" s="29"/>
      <c r="AF5048" s="29"/>
      <c r="AG5048" s="29"/>
      <c r="AH5048" s="29"/>
      <c r="AI5048" s="29"/>
    </row>
    <row r="5049" spans="31:35">
      <c r="AE5049" s="29"/>
      <c r="AF5049" s="29"/>
      <c r="AG5049" s="29"/>
      <c r="AH5049" s="29"/>
      <c r="AI5049" s="29"/>
    </row>
    <row r="5050" spans="31:35">
      <c r="AE5050" s="29"/>
      <c r="AF5050" s="29"/>
      <c r="AG5050" s="29"/>
      <c r="AH5050" s="29"/>
      <c r="AI5050" s="29"/>
    </row>
    <row r="5051" spans="31:35">
      <c r="AE5051" s="29"/>
      <c r="AF5051" s="29"/>
      <c r="AG5051" s="29"/>
      <c r="AH5051" s="29"/>
      <c r="AI5051" s="29"/>
    </row>
    <row r="5052" spans="31:35">
      <c r="AE5052" s="29"/>
      <c r="AF5052" s="29"/>
      <c r="AG5052" s="29"/>
      <c r="AH5052" s="29"/>
      <c r="AI5052" s="29"/>
    </row>
    <row r="5053" spans="31:35">
      <c r="AE5053" s="29"/>
      <c r="AF5053" s="29"/>
      <c r="AG5053" s="29"/>
      <c r="AH5053" s="29"/>
      <c r="AI5053" s="29"/>
    </row>
    <row r="5054" spans="31:35">
      <c r="AE5054" s="29"/>
      <c r="AF5054" s="29"/>
      <c r="AG5054" s="29"/>
      <c r="AH5054" s="29"/>
      <c r="AI5054" s="29"/>
    </row>
    <row r="5055" spans="31:35">
      <c r="AE5055" s="29"/>
      <c r="AF5055" s="29"/>
      <c r="AG5055" s="29"/>
      <c r="AH5055" s="29"/>
      <c r="AI5055" s="29"/>
    </row>
    <row r="5056" spans="31:35">
      <c r="AE5056" s="29"/>
      <c r="AF5056" s="29"/>
      <c r="AG5056" s="29"/>
      <c r="AH5056" s="29"/>
      <c r="AI5056" s="29"/>
    </row>
    <row r="5057" spans="31:35">
      <c r="AE5057" s="29"/>
      <c r="AF5057" s="29"/>
      <c r="AG5057" s="29"/>
      <c r="AH5057" s="29"/>
      <c r="AI5057" s="29"/>
    </row>
    <row r="5058" spans="31:35">
      <c r="AE5058" s="29"/>
      <c r="AF5058" s="29"/>
      <c r="AG5058" s="29"/>
      <c r="AH5058" s="29"/>
      <c r="AI5058" s="29"/>
    </row>
    <row r="5059" spans="31:35">
      <c r="AE5059" s="29"/>
      <c r="AF5059" s="29"/>
      <c r="AG5059" s="29"/>
      <c r="AH5059" s="29"/>
      <c r="AI5059" s="29"/>
    </row>
    <row r="5060" spans="31:35">
      <c r="AE5060" s="29"/>
      <c r="AF5060" s="29"/>
      <c r="AG5060" s="29"/>
      <c r="AH5060" s="29"/>
      <c r="AI5060" s="29"/>
    </row>
    <row r="5061" spans="31:35">
      <c r="AE5061" s="29"/>
      <c r="AF5061" s="29"/>
      <c r="AG5061" s="29"/>
      <c r="AH5061" s="29"/>
      <c r="AI5061" s="29"/>
    </row>
    <row r="5062" spans="31:35">
      <c r="AE5062" s="29"/>
      <c r="AF5062" s="29"/>
      <c r="AG5062" s="29"/>
      <c r="AH5062" s="29"/>
      <c r="AI5062" s="29"/>
    </row>
    <row r="5063" spans="31:35">
      <c r="AE5063" s="29"/>
      <c r="AF5063" s="29"/>
      <c r="AG5063" s="29"/>
      <c r="AH5063" s="29"/>
      <c r="AI5063" s="29"/>
    </row>
    <row r="5064" spans="31:35">
      <c r="AE5064" s="29"/>
      <c r="AF5064" s="29"/>
      <c r="AG5064" s="29"/>
      <c r="AH5064" s="29"/>
      <c r="AI5064" s="29"/>
    </row>
    <row r="5065" spans="31:35">
      <c r="AE5065" s="29"/>
      <c r="AF5065" s="29"/>
      <c r="AG5065" s="29"/>
      <c r="AH5065" s="29"/>
      <c r="AI5065" s="29"/>
    </row>
    <row r="5066" spans="31:35">
      <c r="AE5066" s="29"/>
      <c r="AF5066" s="29"/>
      <c r="AG5066" s="29"/>
      <c r="AH5066" s="29"/>
      <c r="AI5066" s="29"/>
    </row>
    <row r="5067" spans="31:35">
      <c r="AE5067" s="29"/>
      <c r="AF5067" s="29"/>
      <c r="AG5067" s="29"/>
      <c r="AH5067" s="29"/>
      <c r="AI5067" s="29"/>
    </row>
    <row r="5068" spans="31:35">
      <c r="AE5068" s="29"/>
      <c r="AF5068" s="29"/>
      <c r="AG5068" s="29"/>
      <c r="AH5068" s="29"/>
      <c r="AI5068" s="29"/>
    </row>
    <row r="5069" spans="31:35">
      <c r="AE5069" s="29"/>
      <c r="AF5069" s="29"/>
      <c r="AG5069" s="29"/>
      <c r="AH5069" s="29"/>
      <c r="AI5069" s="29"/>
    </row>
    <row r="5070" spans="31:35">
      <c r="AE5070" s="29"/>
      <c r="AF5070" s="29"/>
      <c r="AG5070" s="29"/>
      <c r="AH5070" s="29"/>
      <c r="AI5070" s="29"/>
    </row>
    <row r="5071" spans="31:35">
      <c r="AE5071" s="29"/>
      <c r="AF5071" s="29"/>
      <c r="AG5071" s="29"/>
      <c r="AH5071" s="29"/>
      <c r="AI5071" s="29"/>
    </row>
    <row r="5072" spans="31:35">
      <c r="AE5072" s="29"/>
      <c r="AF5072" s="29"/>
      <c r="AG5072" s="29"/>
      <c r="AH5072" s="29"/>
      <c r="AI5072" s="29"/>
    </row>
    <row r="5073" spans="31:35">
      <c r="AE5073" s="29"/>
      <c r="AF5073" s="29"/>
      <c r="AG5073" s="29"/>
      <c r="AH5073" s="29"/>
      <c r="AI5073" s="29"/>
    </row>
    <row r="5074" spans="31:35">
      <c r="AE5074" s="29"/>
      <c r="AF5074" s="29"/>
      <c r="AG5074" s="29"/>
      <c r="AH5074" s="29"/>
      <c r="AI5074" s="29"/>
    </row>
    <row r="5075" spans="31:35">
      <c r="AE5075" s="29"/>
      <c r="AF5075" s="29"/>
      <c r="AG5075" s="29"/>
      <c r="AH5075" s="29"/>
      <c r="AI5075" s="29"/>
    </row>
    <row r="5076" spans="31:35">
      <c r="AE5076" s="29"/>
      <c r="AF5076" s="29"/>
      <c r="AG5076" s="29"/>
      <c r="AH5076" s="29"/>
      <c r="AI5076" s="29"/>
    </row>
    <row r="5077" spans="31:35">
      <c r="AE5077" s="29"/>
      <c r="AF5077" s="29"/>
      <c r="AG5077" s="29"/>
      <c r="AH5077" s="29"/>
      <c r="AI5077" s="29"/>
    </row>
    <row r="5078" spans="31:35">
      <c r="AE5078" s="29"/>
      <c r="AF5078" s="29"/>
      <c r="AG5078" s="29"/>
      <c r="AH5078" s="29"/>
      <c r="AI5078" s="29"/>
    </row>
    <row r="5079" spans="31:35">
      <c r="AE5079" s="29"/>
      <c r="AF5079" s="29"/>
      <c r="AG5079" s="29"/>
      <c r="AH5079" s="29"/>
      <c r="AI5079" s="29"/>
    </row>
    <row r="5080" spans="31:35">
      <c r="AE5080" s="29"/>
      <c r="AF5080" s="29"/>
      <c r="AG5080" s="29"/>
      <c r="AH5080" s="29"/>
      <c r="AI5080" s="29"/>
    </row>
    <row r="5081" spans="31:35">
      <c r="AE5081" s="29"/>
      <c r="AF5081" s="29"/>
      <c r="AG5081" s="29"/>
      <c r="AH5081" s="29"/>
      <c r="AI5081" s="29"/>
    </row>
    <row r="5082" spans="31:35">
      <c r="AE5082" s="29"/>
      <c r="AF5082" s="29"/>
      <c r="AG5082" s="29"/>
      <c r="AH5082" s="29"/>
      <c r="AI5082" s="29"/>
    </row>
    <row r="5083" spans="31:35">
      <c r="AE5083" s="29"/>
      <c r="AF5083" s="29"/>
      <c r="AG5083" s="29"/>
      <c r="AH5083" s="29"/>
      <c r="AI5083" s="29"/>
    </row>
    <row r="5084" spans="31:35">
      <c r="AE5084" s="29"/>
      <c r="AF5084" s="29"/>
      <c r="AG5084" s="29"/>
      <c r="AH5084" s="29"/>
      <c r="AI5084" s="29"/>
    </row>
    <row r="5085" spans="31:35">
      <c r="AE5085" s="29"/>
      <c r="AF5085" s="29"/>
      <c r="AG5085" s="29"/>
      <c r="AH5085" s="29"/>
      <c r="AI5085" s="29"/>
    </row>
    <row r="5086" spans="31:35">
      <c r="AE5086" s="29"/>
      <c r="AF5086" s="29"/>
      <c r="AG5086" s="29"/>
      <c r="AH5086" s="29"/>
      <c r="AI5086" s="29"/>
    </row>
    <row r="5087" spans="31:35">
      <c r="AE5087" s="29"/>
      <c r="AF5087" s="29"/>
      <c r="AG5087" s="29"/>
      <c r="AH5087" s="29"/>
      <c r="AI5087" s="29"/>
    </row>
    <row r="5088" spans="31:35">
      <c r="AE5088" s="29"/>
      <c r="AF5088" s="29"/>
      <c r="AG5088" s="29"/>
      <c r="AH5088" s="29"/>
      <c r="AI5088" s="29"/>
    </row>
    <row r="5089" spans="31:35">
      <c r="AE5089" s="29"/>
      <c r="AF5089" s="29"/>
      <c r="AG5089" s="29"/>
      <c r="AH5089" s="29"/>
      <c r="AI5089" s="29"/>
    </row>
    <row r="5090" spans="31:35">
      <c r="AE5090" s="29"/>
      <c r="AF5090" s="29"/>
      <c r="AG5090" s="29"/>
      <c r="AH5090" s="29"/>
      <c r="AI5090" s="29"/>
    </row>
    <row r="5091" spans="31:35">
      <c r="AE5091" s="29"/>
      <c r="AF5091" s="29"/>
      <c r="AG5091" s="29"/>
      <c r="AH5091" s="29"/>
      <c r="AI5091" s="29"/>
    </row>
    <row r="5092" spans="31:35">
      <c r="AE5092" s="29"/>
      <c r="AF5092" s="29"/>
      <c r="AG5092" s="29"/>
      <c r="AH5092" s="29"/>
      <c r="AI5092" s="29"/>
    </row>
    <row r="5093" spans="31:35">
      <c r="AE5093" s="29"/>
      <c r="AF5093" s="29"/>
      <c r="AG5093" s="29"/>
      <c r="AH5093" s="29"/>
      <c r="AI5093" s="29"/>
    </row>
    <row r="5094" spans="31:35">
      <c r="AE5094" s="29"/>
      <c r="AF5094" s="29"/>
      <c r="AG5094" s="29"/>
      <c r="AH5094" s="29"/>
      <c r="AI5094" s="29"/>
    </row>
    <row r="5095" spans="31:35">
      <c r="AE5095" s="29"/>
      <c r="AF5095" s="29"/>
      <c r="AG5095" s="29"/>
      <c r="AH5095" s="29"/>
      <c r="AI5095" s="29"/>
    </row>
    <row r="5096" spans="31:35">
      <c r="AE5096" s="29"/>
      <c r="AF5096" s="29"/>
      <c r="AG5096" s="29"/>
      <c r="AH5096" s="29"/>
      <c r="AI5096" s="29"/>
    </row>
    <row r="5097" spans="31:35">
      <c r="AE5097" s="29"/>
      <c r="AF5097" s="29"/>
      <c r="AG5097" s="29"/>
      <c r="AH5097" s="29"/>
      <c r="AI5097" s="29"/>
    </row>
    <row r="5098" spans="31:35">
      <c r="AE5098" s="29"/>
      <c r="AF5098" s="29"/>
      <c r="AG5098" s="29"/>
      <c r="AH5098" s="29"/>
      <c r="AI5098" s="29"/>
    </row>
    <row r="5099" spans="31:35">
      <c r="AE5099" s="29"/>
      <c r="AF5099" s="29"/>
      <c r="AG5099" s="29"/>
      <c r="AH5099" s="29"/>
      <c r="AI5099" s="29"/>
    </row>
    <row r="5100" spans="31:35">
      <c r="AE5100" s="29"/>
      <c r="AF5100" s="29"/>
      <c r="AG5100" s="29"/>
      <c r="AH5100" s="29"/>
      <c r="AI5100" s="29"/>
    </row>
    <row r="5101" spans="31:35">
      <c r="AE5101" s="29"/>
      <c r="AF5101" s="29"/>
      <c r="AG5101" s="29"/>
      <c r="AH5101" s="29"/>
      <c r="AI5101" s="29"/>
    </row>
    <row r="5102" spans="31:35">
      <c r="AE5102" s="29"/>
      <c r="AF5102" s="29"/>
      <c r="AG5102" s="29"/>
      <c r="AH5102" s="29"/>
      <c r="AI5102" s="29"/>
    </row>
    <row r="5103" spans="31:35">
      <c r="AE5103" s="29"/>
      <c r="AF5103" s="29"/>
      <c r="AG5103" s="29"/>
      <c r="AH5103" s="29"/>
      <c r="AI5103" s="29"/>
    </row>
    <row r="5104" spans="31:35">
      <c r="AE5104" s="29"/>
      <c r="AF5104" s="29"/>
      <c r="AG5104" s="29"/>
      <c r="AH5104" s="29"/>
      <c r="AI5104" s="29"/>
    </row>
    <row r="5105" spans="31:35">
      <c r="AE5105" s="29"/>
      <c r="AF5105" s="29"/>
      <c r="AG5105" s="29"/>
      <c r="AH5105" s="29"/>
      <c r="AI5105" s="29"/>
    </row>
    <row r="5106" spans="31:35">
      <c r="AE5106" s="29"/>
      <c r="AF5106" s="29"/>
      <c r="AG5106" s="29"/>
      <c r="AH5106" s="29"/>
      <c r="AI5106" s="29"/>
    </row>
    <row r="5107" spans="31:35">
      <c r="AE5107" s="29"/>
      <c r="AF5107" s="29"/>
      <c r="AG5107" s="29"/>
      <c r="AH5107" s="29"/>
      <c r="AI5107" s="29"/>
    </row>
    <row r="5108" spans="31:35">
      <c r="AE5108" s="29"/>
      <c r="AF5108" s="29"/>
      <c r="AG5108" s="29"/>
      <c r="AH5108" s="29"/>
      <c r="AI5108" s="29"/>
    </row>
    <row r="5109" spans="31:35">
      <c r="AE5109" s="29"/>
      <c r="AF5109" s="29"/>
      <c r="AG5109" s="29"/>
      <c r="AH5109" s="29"/>
      <c r="AI5109" s="29"/>
    </row>
    <row r="5110" spans="31:35">
      <c r="AE5110" s="29"/>
      <c r="AF5110" s="29"/>
      <c r="AG5110" s="29"/>
      <c r="AH5110" s="29"/>
      <c r="AI5110" s="29"/>
    </row>
    <row r="5111" spans="31:35">
      <c r="AE5111" s="29"/>
      <c r="AF5111" s="29"/>
      <c r="AG5111" s="29"/>
      <c r="AH5111" s="29"/>
      <c r="AI5111" s="29"/>
    </row>
    <row r="5112" spans="31:35">
      <c r="AE5112" s="29"/>
      <c r="AF5112" s="29"/>
      <c r="AG5112" s="29"/>
      <c r="AH5112" s="29"/>
      <c r="AI5112" s="29"/>
    </row>
    <row r="5113" spans="31:35">
      <c r="AE5113" s="29"/>
      <c r="AF5113" s="29"/>
      <c r="AG5113" s="29"/>
      <c r="AH5113" s="29"/>
      <c r="AI5113" s="29"/>
    </row>
    <row r="5114" spans="31:35">
      <c r="AE5114" s="29"/>
      <c r="AF5114" s="29"/>
      <c r="AG5114" s="29"/>
      <c r="AH5114" s="29"/>
      <c r="AI5114" s="29"/>
    </row>
    <row r="5115" spans="31:35">
      <c r="AE5115" s="29"/>
      <c r="AF5115" s="29"/>
      <c r="AG5115" s="29"/>
      <c r="AH5115" s="29"/>
      <c r="AI5115" s="29"/>
    </row>
    <row r="5116" spans="31:35">
      <c r="AE5116" s="29"/>
      <c r="AF5116" s="29"/>
      <c r="AG5116" s="29"/>
      <c r="AH5116" s="29"/>
      <c r="AI5116" s="29"/>
    </row>
    <row r="5117" spans="31:35">
      <c r="AE5117" s="29"/>
      <c r="AF5117" s="29"/>
      <c r="AG5117" s="29"/>
      <c r="AH5117" s="29"/>
      <c r="AI5117" s="29"/>
    </row>
    <row r="5118" spans="31:35">
      <c r="AE5118" s="29"/>
      <c r="AF5118" s="29"/>
      <c r="AG5118" s="29"/>
      <c r="AH5118" s="29"/>
      <c r="AI5118" s="29"/>
    </row>
    <row r="5119" spans="31:35">
      <c r="AE5119" s="29"/>
      <c r="AF5119" s="29"/>
      <c r="AG5119" s="29"/>
      <c r="AH5119" s="29"/>
      <c r="AI5119" s="29"/>
    </row>
    <row r="5120" spans="31:35">
      <c r="AE5120" s="29"/>
      <c r="AF5120" s="29"/>
      <c r="AG5120" s="29"/>
      <c r="AH5120" s="29"/>
      <c r="AI5120" s="29"/>
    </row>
    <row r="5121" spans="31:35">
      <c r="AE5121" s="29"/>
      <c r="AF5121" s="29"/>
      <c r="AG5121" s="29"/>
      <c r="AH5121" s="29"/>
      <c r="AI5121" s="29"/>
    </row>
    <row r="5122" spans="31:35">
      <c r="AE5122" s="29"/>
      <c r="AF5122" s="29"/>
      <c r="AG5122" s="29"/>
      <c r="AH5122" s="29"/>
      <c r="AI5122" s="29"/>
    </row>
    <row r="5123" spans="31:35">
      <c r="AE5123" s="29"/>
      <c r="AF5123" s="29"/>
      <c r="AG5123" s="29"/>
      <c r="AH5123" s="29"/>
      <c r="AI5123" s="29"/>
    </row>
    <row r="5124" spans="31:35">
      <c r="AE5124" s="29"/>
      <c r="AF5124" s="29"/>
      <c r="AG5124" s="29"/>
      <c r="AH5124" s="29"/>
      <c r="AI5124" s="29"/>
    </row>
    <row r="5125" spans="31:35">
      <c r="AE5125" s="29"/>
      <c r="AF5125" s="29"/>
      <c r="AG5125" s="29"/>
      <c r="AH5125" s="29"/>
      <c r="AI5125" s="29"/>
    </row>
    <row r="5126" spans="31:35">
      <c r="AE5126" s="29"/>
      <c r="AF5126" s="29"/>
      <c r="AG5126" s="29"/>
      <c r="AH5126" s="29"/>
      <c r="AI5126" s="29"/>
    </row>
    <row r="5127" spans="31:35">
      <c r="AE5127" s="29"/>
      <c r="AF5127" s="29"/>
      <c r="AG5127" s="29"/>
      <c r="AH5127" s="29"/>
      <c r="AI5127" s="29"/>
    </row>
    <row r="5128" spans="31:35">
      <c r="AE5128" s="29"/>
      <c r="AF5128" s="29"/>
      <c r="AG5128" s="29"/>
      <c r="AH5128" s="29"/>
      <c r="AI5128" s="29"/>
    </row>
    <row r="5129" spans="31:35">
      <c r="AE5129" s="29"/>
      <c r="AF5129" s="29"/>
      <c r="AG5129" s="29"/>
      <c r="AH5129" s="29"/>
      <c r="AI5129" s="29"/>
    </row>
    <row r="5130" spans="31:35">
      <c r="AE5130" s="29"/>
      <c r="AF5130" s="29"/>
      <c r="AG5130" s="29"/>
      <c r="AH5130" s="29"/>
      <c r="AI5130" s="29"/>
    </row>
    <row r="5131" spans="31:35">
      <c r="AE5131" s="29"/>
      <c r="AF5131" s="29"/>
      <c r="AG5131" s="29"/>
      <c r="AH5131" s="29"/>
      <c r="AI5131" s="29"/>
    </row>
    <row r="5132" spans="31:35">
      <c r="AE5132" s="29"/>
      <c r="AF5132" s="29"/>
      <c r="AG5132" s="29"/>
      <c r="AH5132" s="29"/>
      <c r="AI5132" s="29"/>
    </row>
    <row r="5133" spans="31:35">
      <c r="AE5133" s="29"/>
      <c r="AF5133" s="29"/>
      <c r="AG5133" s="29"/>
      <c r="AH5133" s="29"/>
      <c r="AI5133" s="29"/>
    </row>
    <row r="5134" spans="31:35">
      <c r="AE5134" s="29"/>
      <c r="AF5134" s="29"/>
      <c r="AG5134" s="29"/>
      <c r="AH5134" s="29"/>
      <c r="AI5134" s="29"/>
    </row>
    <row r="5135" spans="31:35">
      <c r="AE5135" s="29"/>
      <c r="AF5135" s="29"/>
      <c r="AG5135" s="29"/>
      <c r="AH5135" s="29"/>
      <c r="AI5135" s="29"/>
    </row>
    <row r="5136" spans="31:35">
      <c r="AE5136" s="29"/>
      <c r="AF5136" s="29"/>
      <c r="AG5136" s="29"/>
      <c r="AH5136" s="29"/>
      <c r="AI5136" s="29"/>
    </row>
    <row r="5137" spans="31:35">
      <c r="AE5137" s="29"/>
      <c r="AF5137" s="29"/>
      <c r="AG5137" s="29"/>
      <c r="AH5137" s="29"/>
      <c r="AI5137" s="29"/>
    </row>
    <row r="5138" spans="31:35">
      <c r="AE5138" s="29"/>
      <c r="AF5138" s="29"/>
      <c r="AG5138" s="29"/>
      <c r="AH5138" s="29"/>
      <c r="AI5138" s="29"/>
    </row>
    <row r="5139" spans="31:35">
      <c r="AE5139" s="29"/>
      <c r="AF5139" s="29"/>
      <c r="AG5139" s="29"/>
      <c r="AH5139" s="29"/>
      <c r="AI5139" s="29"/>
    </row>
    <row r="5140" spans="31:35">
      <c r="AE5140" s="29"/>
      <c r="AF5140" s="29"/>
      <c r="AG5140" s="29"/>
      <c r="AH5140" s="29"/>
      <c r="AI5140" s="29"/>
    </row>
    <row r="5141" spans="31:35">
      <c r="AE5141" s="29"/>
      <c r="AF5141" s="29"/>
      <c r="AG5141" s="29"/>
      <c r="AH5141" s="29"/>
      <c r="AI5141" s="29"/>
    </row>
    <row r="5142" spans="31:35">
      <c r="AE5142" s="29"/>
      <c r="AF5142" s="29"/>
      <c r="AG5142" s="29"/>
      <c r="AH5142" s="29"/>
      <c r="AI5142" s="29"/>
    </row>
    <row r="5143" spans="31:35">
      <c r="AE5143" s="29"/>
      <c r="AF5143" s="29"/>
      <c r="AG5143" s="29"/>
      <c r="AH5143" s="29"/>
      <c r="AI5143" s="29"/>
    </row>
    <row r="5144" spans="31:35">
      <c r="AE5144" s="29"/>
      <c r="AF5144" s="29"/>
      <c r="AG5144" s="29"/>
      <c r="AH5144" s="29"/>
      <c r="AI5144" s="29"/>
    </row>
    <row r="5145" spans="31:35">
      <c r="AE5145" s="29"/>
      <c r="AF5145" s="29"/>
      <c r="AG5145" s="29"/>
      <c r="AH5145" s="29"/>
      <c r="AI5145" s="29"/>
    </row>
    <row r="5146" spans="31:35">
      <c r="AE5146" s="29"/>
      <c r="AF5146" s="29"/>
      <c r="AG5146" s="29"/>
      <c r="AH5146" s="29"/>
      <c r="AI5146" s="29"/>
    </row>
    <row r="5147" spans="31:35">
      <c r="AE5147" s="29"/>
      <c r="AF5147" s="29"/>
      <c r="AG5147" s="29"/>
      <c r="AH5147" s="29"/>
      <c r="AI5147" s="29"/>
    </row>
    <row r="5148" spans="31:35">
      <c r="AE5148" s="29"/>
      <c r="AF5148" s="29"/>
      <c r="AG5148" s="29"/>
      <c r="AH5148" s="29"/>
      <c r="AI5148" s="29"/>
    </row>
    <row r="5149" spans="31:35">
      <c r="AE5149" s="29"/>
      <c r="AF5149" s="29"/>
      <c r="AG5149" s="29"/>
      <c r="AH5149" s="29"/>
      <c r="AI5149" s="29"/>
    </row>
    <row r="5150" spans="31:35">
      <c r="AE5150" s="29"/>
      <c r="AF5150" s="29"/>
      <c r="AG5150" s="29"/>
      <c r="AH5150" s="29"/>
      <c r="AI5150" s="29"/>
    </row>
    <row r="5151" spans="31:35">
      <c r="AE5151" s="29"/>
      <c r="AF5151" s="29"/>
      <c r="AG5151" s="29"/>
      <c r="AH5151" s="29"/>
      <c r="AI5151" s="29"/>
    </row>
    <row r="5152" spans="31:35">
      <c r="AE5152" s="29"/>
      <c r="AF5152" s="29"/>
      <c r="AG5152" s="29"/>
      <c r="AH5152" s="29"/>
      <c r="AI5152" s="29"/>
    </row>
    <row r="5153" spans="31:35">
      <c r="AE5153" s="29"/>
      <c r="AF5153" s="29"/>
      <c r="AG5153" s="29"/>
      <c r="AH5153" s="29"/>
      <c r="AI5153" s="29"/>
    </row>
    <row r="5154" spans="31:35">
      <c r="AE5154" s="29"/>
      <c r="AF5154" s="29"/>
      <c r="AG5154" s="29"/>
      <c r="AH5154" s="29"/>
      <c r="AI5154" s="29"/>
    </row>
    <row r="5155" spans="31:35">
      <c r="AE5155" s="29"/>
      <c r="AF5155" s="29"/>
      <c r="AG5155" s="29"/>
      <c r="AH5155" s="29"/>
      <c r="AI5155" s="29"/>
    </row>
    <row r="5156" spans="31:35">
      <c r="AE5156" s="29"/>
      <c r="AF5156" s="29"/>
      <c r="AG5156" s="29"/>
      <c r="AH5156" s="29"/>
      <c r="AI5156" s="29"/>
    </row>
    <row r="5157" spans="31:35">
      <c r="AE5157" s="29"/>
      <c r="AF5157" s="29"/>
      <c r="AG5157" s="29"/>
      <c r="AH5157" s="29"/>
      <c r="AI5157" s="29"/>
    </row>
    <row r="5158" spans="31:35">
      <c r="AE5158" s="29"/>
      <c r="AF5158" s="29"/>
      <c r="AG5158" s="29"/>
      <c r="AH5158" s="29"/>
      <c r="AI5158" s="29"/>
    </row>
    <row r="5159" spans="31:35">
      <c r="AE5159" s="29"/>
      <c r="AF5159" s="29"/>
      <c r="AG5159" s="29"/>
      <c r="AH5159" s="29"/>
      <c r="AI5159" s="29"/>
    </row>
    <row r="5160" spans="31:35">
      <c r="AE5160" s="29"/>
      <c r="AF5160" s="29"/>
      <c r="AG5160" s="29"/>
      <c r="AH5160" s="29"/>
      <c r="AI5160" s="29"/>
    </row>
    <row r="5161" spans="31:35">
      <c r="AE5161" s="29"/>
      <c r="AF5161" s="29"/>
      <c r="AG5161" s="29"/>
      <c r="AH5161" s="29"/>
      <c r="AI5161" s="29"/>
    </row>
    <row r="5162" spans="31:35">
      <c r="AE5162" s="29"/>
      <c r="AF5162" s="29"/>
      <c r="AG5162" s="29"/>
      <c r="AH5162" s="29"/>
      <c r="AI5162" s="29"/>
    </row>
    <row r="5163" spans="31:35">
      <c r="AE5163" s="29"/>
      <c r="AF5163" s="29"/>
      <c r="AG5163" s="29"/>
      <c r="AH5163" s="29"/>
      <c r="AI5163" s="29"/>
    </row>
    <row r="5164" spans="31:35">
      <c r="AE5164" s="29"/>
      <c r="AF5164" s="29"/>
      <c r="AG5164" s="29"/>
      <c r="AH5164" s="29"/>
      <c r="AI5164" s="29"/>
    </row>
    <row r="5165" spans="31:35">
      <c r="AE5165" s="29"/>
      <c r="AF5165" s="29"/>
      <c r="AG5165" s="29"/>
      <c r="AH5165" s="29"/>
      <c r="AI5165" s="29"/>
    </row>
    <row r="5166" spans="31:35">
      <c r="AE5166" s="29"/>
      <c r="AF5166" s="29"/>
      <c r="AG5166" s="29"/>
      <c r="AH5166" s="29"/>
      <c r="AI5166" s="29"/>
    </row>
    <row r="5167" spans="31:35">
      <c r="AE5167" s="29"/>
      <c r="AF5167" s="29"/>
      <c r="AG5167" s="29"/>
      <c r="AH5167" s="29"/>
      <c r="AI5167" s="29"/>
    </row>
    <row r="5168" spans="31:35">
      <c r="AE5168" s="29"/>
      <c r="AF5168" s="29"/>
      <c r="AG5168" s="29"/>
      <c r="AH5168" s="29"/>
      <c r="AI5168" s="29"/>
    </row>
    <row r="5169" spans="31:35">
      <c r="AE5169" s="29"/>
      <c r="AF5169" s="29"/>
      <c r="AG5169" s="29"/>
      <c r="AH5169" s="29"/>
      <c r="AI5169" s="29"/>
    </row>
    <row r="5170" spans="31:35">
      <c r="AE5170" s="29"/>
      <c r="AF5170" s="29"/>
      <c r="AG5170" s="29"/>
      <c r="AH5170" s="29"/>
      <c r="AI5170" s="29"/>
    </row>
    <row r="5171" spans="31:35">
      <c r="AE5171" s="29"/>
      <c r="AF5171" s="29"/>
      <c r="AG5171" s="29"/>
      <c r="AH5171" s="29"/>
      <c r="AI5171" s="29"/>
    </row>
    <row r="5172" spans="31:35">
      <c r="AE5172" s="29"/>
      <c r="AF5172" s="29"/>
      <c r="AG5172" s="29"/>
      <c r="AH5172" s="29"/>
      <c r="AI5172" s="29"/>
    </row>
    <row r="5173" spans="31:35">
      <c r="AE5173" s="29"/>
      <c r="AF5173" s="29"/>
      <c r="AG5173" s="29"/>
      <c r="AH5173" s="29"/>
      <c r="AI5173" s="29"/>
    </row>
    <row r="5174" spans="31:35">
      <c r="AE5174" s="29"/>
      <c r="AF5174" s="29"/>
      <c r="AG5174" s="29"/>
      <c r="AH5174" s="29"/>
      <c r="AI5174" s="29"/>
    </row>
    <row r="5175" spans="31:35">
      <c r="AE5175" s="29"/>
      <c r="AF5175" s="29"/>
      <c r="AG5175" s="29"/>
      <c r="AH5175" s="29"/>
      <c r="AI5175" s="29"/>
    </row>
    <row r="5176" spans="31:35">
      <c r="AE5176" s="29"/>
      <c r="AF5176" s="29"/>
      <c r="AG5176" s="29"/>
      <c r="AH5176" s="29"/>
      <c r="AI5176" s="29"/>
    </row>
    <row r="5177" spans="31:35">
      <c r="AE5177" s="29"/>
      <c r="AF5177" s="29"/>
      <c r="AG5177" s="29"/>
      <c r="AH5177" s="29"/>
      <c r="AI5177" s="29"/>
    </row>
    <row r="5178" spans="31:35">
      <c r="AE5178" s="29"/>
      <c r="AF5178" s="29"/>
      <c r="AG5178" s="29"/>
      <c r="AH5178" s="29"/>
      <c r="AI5178" s="29"/>
    </row>
    <row r="5179" spans="31:35">
      <c r="AE5179" s="29"/>
      <c r="AF5179" s="29"/>
      <c r="AG5179" s="29"/>
      <c r="AH5179" s="29"/>
      <c r="AI5179" s="29"/>
    </row>
    <row r="5180" spans="31:35">
      <c r="AE5180" s="29"/>
      <c r="AF5180" s="29"/>
      <c r="AG5180" s="29"/>
      <c r="AH5180" s="29"/>
      <c r="AI5180" s="29"/>
    </row>
    <row r="5181" spans="31:35">
      <c r="AE5181" s="29"/>
      <c r="AF5181" s="29"/>
      <c r="AG5181" s="29"/>
      <c r="AH5181" s="29"/>
      <c r="AI5181" s="29"/>
    </row>
    <row r="5182" spans="31:35">
      <c r="AE5182" s="29"/>
      <c r="AF5182" s="29"/>
      <c r="AG5182" s="29"/>
      <c r="AH5182" s="29"/>
      <c r="AI5182" s="29"/>
    </row>
    <row r="5183" spans="31:35">
      <c r="AE5183" s="29"/>
      <c r="AF5183" s="29"/>
      <c r="AG5183" s="29"/>
      <c r="AH5183" s="29"/>
      <c r="AI5183" s="29"/>
    </row>
    <row r="5184" spans="31:35">
      <c r="AE5184" s="29"/>
      <c r="AF5184" s="29"/>
      <c r="AG5184" s="29"/>
      <c r="AH5184" s="29"/>
      <c r="AI5184" s="29"/>
    </row>
    <row r="5185" spans="31:35">
      <c r="AE5185" s="29"/>
      <c r="AF5185" s="29"/>
      <c r="AG5185" s="29"/>
      <c r="AH5185" s="29"/>
      <c r="AI5185" s="29"/>
    </row>
    <row r="5186" spans="31:35">
      <c r="AE5186" s="29"/>
      <c r="AF5186" s="29"/>
      <c r="AG5186" s="29"/>
      <c r="AH5186" s="29"/>
      <c r="AI5186" s="29"/>
    </row>
    <row r="5187" spans="31:35">
      <c r="AE5187" s="29"/>
      <c r="AF5187" s="29"/>
      <c r="AG5187" s="29"/>
      <c r="AH5187" s="29"/>
      <c r="AI5187" s="29"/>
    </row>
    <row r="5188" spans="31:35">
      <c r="AE5188" s="29"/>
      <c r="AF5188" s="29"/>
      <c r="AG5188" s="29"/>
      <c r="AH5188" s="29"/>
      <c r="AI5188" s="29"/>
    </row>
    <row r="5189" spans="31:35">
      <c r="AE5189" s="29"/>
      <c r="AF5189" s="29"/>
      <c r="AG5189" s="29"/>
      <c r="AH5189" s="29"/>
      <c r="AI5189" s="29"/>
    </row>
    <row r="5190" spans="31:35">
      <c r="AE5190" s="29"/>
      <c r="AF5190" s="29"/>
      <c r="AG5190" s="29"/>
      <c r="AH5190" s="29"/>
      <c r="AI5190" s="29"/>
    </row>
    <row r="5191" spans="31:35">
      <c r="AE5191" s="29"/>
      <c r="AF5191" s="29"/>
      <c r="AG5191" s="29"/>
      <c r="AH5191" s="29"/>
      <c r="AI5191" s="29"/>
    </row>
    <row r="5192" spans="31:35">
      <c r="AE5192" s="29"/>
      <c r="AF5192" s="29"/>
      <c r="AG5192" s="29"/>
      <c r="AH5192" s="29"/>
      <c r="AI5192" s="29"/>
    </row>
    <row r="5193" spans="31:35">
      <c r="AE5193" s="29"/>
      <c r="AF5193" s="29"/>
      <c r="AG5193" s="29"/>
      <c r="AH5193" s="29"/>
      <c r="AI5193" s="29"/>
    </row>
    <row r="5194" spans="31:35">
      <c r="AE5194" s="29"/>
      <c r="AF5194" s="29"/>
      <c r="AG5194" s="29"/>
      <c r="AH5194" s="29"/>
      <c r="AI5194" s="29"/>
    </row>
    <row r="5195" spans="31:35">
      <c r="AE5195" s="29"/>
      <c r="AF5195" s="29"/>
      <c r="AG5195" s="29"/>
      <c r="AH5195" s="29"/>
      <c r="AI5195" s="29"/>
    </row>
    <row r="5196" spans="31:35">
      <c r="AE5196" s="29"/>
      <c r="AF5196" s="29"/>
      <c r="AG5196" s="29"/>
      <c r="AH5196" s="29"/>
      <c r="AI5196" s="29"/>
    </row>
    <row r="5197" spans="31:35">
      <c r="AE5197" s="29"/>
      <c r="AF5197" s="29"/>
      <c r="AG5197" s="29"/>
      <c r="AH5197" s="29"/>
      <c r="AI5197" s="29"/>
    </row>
    <row r="5198" spans="31:35">
      <c r="AE5198" s="29"/>
      <c r="AF5198" s="29"/>
      <c r="AG5198" s="29"/>
      <c r="AH5198" s="29"/>
      <c r="AI5198" s="29"/>
    </row>
    <row r="5199" spans="31:35">
      <c r="AE5199" s="29"/>
      <c r="AF5199" s="29"/>
      <c r="AG5199" s="29"/>
      <c r="AH5199" s="29"/>
      <c r="AI5199" s="29"/>
    </row>
    <row r="5200" spans="31:35">
      <c r="AE5200" s="29"/>
      <c r="AF5200" s="29"/>
      <c r="AG5200" s="29"/>
      <c r="AH5200" s="29"/>
      <c r="AI5200" s="29"/>
    </row>
    <row r="5201" spans="31:35">
      <c r="AE5201" s="29"/>
      <c r="AF5201" s="29"/>
      <c r="AG5201" s="29"/>
      <c r="AH5201" s="29"/>
      <c r="AI5201" s="29"/>
    </row>
    <row r="5202" spans="31:35">
      <c r="AE5202" s="29"/>
      <c r="AF5202" s="29"/>
      <c r="AG5202" s="29"/>
      <c r="AH5202" s="29"/>
      <c r="AI5202" s="29"/>
    </row>
    <row r="5203" spans="31:35">
      <c r="AE5203" s="29"/>
      <c r="AF5203" s="29"/>
      <c r="AG5203" s="29"/>
      <c r="AH5203" s="29"/>
      <c r="AI5203" s="29"/>
    </row>
    <row r="5204" spans="31:35">
      <c r="AE5204" s="29"/>
      <c r="AF5204" s="29"/>
      <c r="AG5204" s="29"/>
      <c r="AH5204" s="29"/>
      <c r="AI5204" s="29"/>
    </row>
    <row r="5205" spans="31:35">
      <c r="AE5205" s="29"/>
      <c r="AF5205" s="29"/>
      <c r="AG5205" s="29"/>
      <c r="AH5205" s="29"/>
      <c r="AI5205" s="29"/>
    </row>
    <row r="5206" spans="31:35">
      <c r="AE5206" s="29"/>
      <c r="AF5206" s="29"/>
      <c r="AG5206" s="29"/>
      <c r="AH5206" s="29"/>
      <c r="AI5206" s="29"/>
    </row>
    <row r="5207" spans="31:35">
      <c r="AE5207" s="29"/>
      <c r="AF5207" s="29"/>
      <c r="AG5207" s="29"/>
      <c r="AH5207" s="29"/>
      <c r="AI5207" s="29"/>
    </row>
    <row r="5208" spans="31:35">
      <c r="AE5208" s="29"/>
      <c r="AF5208" s="29"/>
      <c r="AG5208" s="29"/>
      <c r="AH5208" s="29"/>
      <c r="AI5208" s="29"/>
    </row>
    <row r="5209" spans="31:35">
      <c r="AE5209" s="29"/>
      <c r="AF5209" s="29"/>
      <c r="AG5209" s="29"/>
      <c r="AH5209" s="29"/>
      <c r="AI5209" s="29"/>
    </row>
    <row r="5210" spans="31:35">
      <c r="AE5210" s="29"/>
      <c r="AF5210" s="29"/>
      <c r="AG5210" s="29"/>
      <c r="AH5210" s="29"/>
      <c r="AI5210" s="29"/>
    </row>
    <row r="5211" spans="31:35">
      <c r="AE5211" s="29"/>
      <c r="AF5211" s="29"/>
      <c r="AG5211" s="29"/>
      <c r="AH5211" s="29"/>
      <c r="AI5211" s="29"/>
    </row>
    <row r="5212" spans="31:35">
      <c r="AE5212" s="29"/>
      <c r="AF5212" s="29"/>
      <c r="AG5212" s="29"/>
      <c r="AH5212" s="29"/>
      <c r="AI5212" s="29"/>
    </row>
    <row r="5213" spans="31:35">
      <c r="AE5213" s="29"/>
      <c r="AF5213" s="29"/>
      <c r="AG5213" s="29"/>
      <c r="AH5213" s="29"/>
      <c r="AI5213" s="29"/>
    </row>
    <row r="5214" spans="31:35">
      <c r="AE5214" s="29"/>
      <c r="AF5214" s="29"/>
      <c r="AG5214" s="29"/>
      <c r="AH5214" s="29"/>
      <c r="AI5214" s="29"/>
    </row>
    <row r="5215" spans="31:35">
      <c r="AE5215" s="29"/>
      <c r="AF5215" s="29"/>
      <c r="AG5215" s="29"/>
      <c r="AH5215" s="29"/>
      <c r="AI5215" s="29"/>
    </row>
    <row r="5216" spans="31:35">
      <c r="AE5216" s="29"/>
      <c r="AF5216" s="29"/>
      <c r="AG5216" s="29"/>
      <c r="AH5216" s="29"/>
      <c r="AI5216" s="29"/>
    </row>
    <row r="5217" spans="31:35">
      <c r="AE5217" s="29"/>
      <c r="AF5217" s="29"/>
      <c r="AG5217" s="29"/>
      <c r="AH5217" s="29"/>
      <c r="AI5217" s="29"/>
    </row>
    <row r="5218" spans="31:35">
      <c r="AE5218" s="29"/>
      <c r="AF5218" s="29"/>
      <c r="AG5218" s="29"/>
      <c r="AH5218" s="29"/>
      <c r="AI5218" s="29"/>
    </row>
    <row r="5219" spans="31:35">
      <c r="AE5219" s="29"/>
      <c r="AF5219" s="29"/>
      <c r="AG5219" s="29"/>
      <c r="AH5219" s="29"/>
      <c r="AI5219" s="29"/>
    </row>
    <row r="5220" spans="31:35">
      <c r="AE5220" s="29"/>
      <c r="AF5220" s="29"/>
      <c r="AG5220" s="29"/>
      <c r="AH5220" s="29"/>
      <c r="AI5220" s="29"/>
    </row>
    <row r="5221" spans="31:35">
      <c r="AE5221" s="29"/>
      <c r="AF5221" s="29"/>
      <c r="AG5221" s="29"/>
      <c r="AH5221" s="29"/>
      <c r="AI5221" s="29"/>
    </row>
    <row r="5222" spans="31:35">
      <c r="AE5222" s="29"/>
      <c r="AF5222" s="29"/>
      <c r="AG5222" s="29"/>
      <c r="AH5222" s="29"/>
      <c r="AI5222" s="29"/>
    </row>
    <row r="5223" spans="31:35">
      <c r="AE5223" s="29"/>
      <c r="AF5223" s="29"/>
      <c r="AG5223" s="29"/>
      <c r="AH5223" s="29"/>
      <c r="AI5223" s="29"/>
    </row>
    <row r="5224" spans="31:35">
      <c r="AE5224" s="29"/>
      <c r="AF5224" s="29"/>
      <c r="AG5224" s="29"/>
      <c r="AH5224" s="29"/>
      <c r="AI5224" s="29"/>
    </row>
    <row r="5225" spans="31:35">
      <c r="AE5225" s="29"/>
      <c r="AF5225" s="29"/>
      <c r="AG5225" s="29"/>
      <c r="AH5225" s="29"/>
      <c r="AI5225" s="29"/>
    </row>
    <row r="5226" spans="31:35">
      <c r="AE5226" s="29"/>
      <c r="AF5226" s="29"/>
      <c r="AG5226" s="29"/>
      <c r="AH5226" s="29"/>
      <c r="AI5226" s="29"/>
    </row>
    <row r="5227" spans="31:35">
      <c r="AE5227" s="29"/>
      <c r="AF5227" s="29"/>
      <c r="AG5227" s="29"/>
      <c r="AH5227" s="29"/>
      <c r="AI5227" s="29"/>
    </row>
    <row r="5228" spans="31:35">
      <c r="AE5228" s="29"/>
      <c r="AF5228" s="29"/>
      <c r="AG5228" s="29"/>
      <c r="AH5228" s="29"/>
      <c r="AI5228" s="29"/>
    </row>
    <row r="5229" spans="31:35">
      <c r="AE5229" s="29"/>
      <c r="AF5229" s="29"/>
      <c r="AG5229" s="29"/>
      <c r="AH5229" s="29"/>
      <c r="AI5229" s="29"/>
    </row>
    <row r="5230" spans="31:35">
      <c r="AE5230" s="29"/>
      <c r="AF5230" s="29"/>
      <c r="AG5230" s="29"/>
      <c r="AH5230" s="29"/>
      <c r="AI5230" s="29"/>
    </row>
    <row r="5231" spans="31:35">
      <c r="AE5231" s="29"/>
      <c r="AF5231" s="29"/>
      <c r="AG5231" s="29"/>
      <c r="AH5231" s="29"/>
      <c r="AI5231" s="29"/>
    </row>
    <row r="5232" spans="31:35">
      <c r="AE5232" s="29"/>
      <c r="AF5232" s="29"/>
      <c r="AG5232" s="29"/>
      <c r="AH5232" s="29"/>
      <c r="AI5232" s="29"/>
    </row>
    <row r="5233" spans="31:35">
      <c r="AE5233" s="29"/>
      <c r="AF5233" s="29"/>
      <c r="AG5233" s="29"/>
      <c r="AH5233" s="29"/>
      <c r="AI5233" s="29"/>
    </row>
    <row r="5234" spans="31:35">
      <c r="AE5234" s="29"/>
      <c r="AF5234" s="29"/>
      <c r="AG5234" s="29"/>
      <c r="AH5234" s="29"/>
      <c r="AI5234" s="29"/>
    </row>
    <row r="5235" spans="31:35">
      <c r="AE5235" s="29"/>
      <c r="AF5235" s="29"/>
      <c r="AG5235" s="29"/>
      <c r="AH5235" s="29"/>
      <c r="AI5235" s="29"/>
    </row>
    <row r="5236" spans="31:35">
      <c r="AE5236" s="29"/>
      <c r="AF5236" s="29"/>
      <c r="AG5236" s="29"/>
      <c r="AH5236" s="29"/>
      <c r="AI5236" s="29"/>
    </row>
    <row r="5237" spans="31:35">
      <c r="AE5237" s="29"/>
      <c r="AF5237" s="29"/>
      <c r="AG5237" s="29"/>
      <c r="AH5237" s="29"/>
      <c r="AI5237" s="29"/>
    </row>
    <row r="5238" spans="31:35">
      <c r="AE5238" s="29"/>
      <c r="AF5238" s="29"/>
      <c r="AG5238" s="29"/>
      <c r="AH5238" s="29"/>
      <c r="AI5238" s="29"/>
    </row>
    <row r="5239" spans="31:35">
      <c r="AE5239" s="29"/>
      <c r="AF5239" s="29"/>
      <c r="AG5239" s="29"/>
      <c r="AH5239" s="29"/>
      <c r="AI5239" s="29"/>
    </row>
    <row r="5240" spans="31:35">
      <c r="AE5240" s="29"/>
      <c r="AF5240" s="29"/>
      <c r="AG5240" s="29"/>
      <c r="AH5240" s="29"/>
      <c r="AI5240" s="29"/>
    </row>
    <row r="5241" spans="31:35">
      <c r="AE5241" s="29"/>
      <c r="AF5241" s="29"/>
      <c r="AG5241" s="29"/>
      <c r="AH5241" s="29"/>
      <c r="AI5241" s="29"/>
    </row>
    <row r="5242" spans="31:35">
      <c r="AE5242" s="29"/>
      <c r="AF5242" s="29"/>
      <c r="AG5242" s="29"/>
      <c r="AH5242" s="29"/>
      <c r="AI5242" s="29"/>
    </row>
    <row r="5243" spans="31:35">
      <c r="AE5243" s="29"/>
      <c r="AF5243" s="29"/>
      <c r="AG5243" s="29"/>
      <c r="AH5243" s="29"/>
      <c r="AI5243" s="29"/>
    </row>
    <row r="5244" spans="31:35">
      <c r="AE5244" s="29"/>
      <c r="AF5244" s="29"/>
      <c r="AG5244" s="29"/>
      <c r="AH5244" s="29"/>
      <c r="AI5244" s="29"/>
    </row>
    <row r="5245" spans="31:35">
      <c r="AE5245" s="29"/>
      <c r="AF5245" s="29"/>
      <c r="AG5245" s="29"/>
      <c r="AH5245" s="29"/>
      <c r="AI5245" s="29"/>
    </row>
    <row r="5246" spans="31:35">
      <c r="AE5246" s="29"/>
      <c r="AF5246" s="29"/>
      <c r="AG5246" s="29"/>
      <c r="AH5246" s="29"/>
      <c r="AI5246" s="29"/>
    </row>
    <row r="5247" spans="31:35">
      <c r="AE5247" s="29"/>
      <c r="AF5247" s="29"/>
      <c r="AG5247" s="29"/>
      <c r="AH5247" s="29"/>
      <c r="AI5247" s="29"/>
    </row>
    <row r="5248" spans="31:35">
      <c r="AE5248" s="29"/>
      <c r="AF5248" s="29"/>
      <c r="AG5248" s="29"/>
      <c r="AH5248" s="29"/>
      <c r="AI5248" s="29"/>
    </row>
    <row r="5249" spans="31:35">
      <c r="AE5249" s="29"/>
      <c r="AF5249" s="29"/>
      <c r="AG5249" s="29"/>
      <c r="AH5249" s="29"/>
      <c r="AI5249" s="29"/>
    </row>
    <row r="5250" spans="31:35">
      <c r="AE5250" s="29"/>
      <c r="AF5250" s="29"/>
      <c r="AG5250" s="29"/>
      <c r="AH5250" s="29"/>
      <c r="AI5250" s="29"/>
    </row>
    <row r="5251" spans="31:35">
      <c r="AE5251" s="29"/>
      <c r="AF5251" s="29"/>
      <c r="AG5251" s="29"/>
      <c r="AH5251" s="29"/>
      <c r="AI5251" s="29"/>
    </row>
    <row r="5252" spans="31:35">
      <c r="AE5252" s="29"/>
      <c r="AF5252" s="29"/>
      <c r="AG5252" s="29"/>
      <c r="AH5252" s="29"/>
      <c r="AI5252" s="29"/>
    </row>
    <row r="5253" spans="31:35">
      <c r="AE5253" s="29"/>
      <c r="AF5253" s="29"/>
      <c r="AG5253" s="29"/>
      <c r="AH5253" s="29"/>
      <c r="AI5253" s="29"/>
    </row>
    <row r="5254" spans="31:35">
      <c r="AE5254" s="29"/>
      <c r="AF5254" s="29"/>
      <c r="AG5254" s="29"/>
      <c r="AH5254" s="29"/>
      <c r="AI5254" s="29"/>
    </row>
    <row r="5255" spans="31:35">
      <c r="AE5255" s="29"/>
      <c r="AF5255" s="29"/>
      <c r="AG5255" s="29"/>
      <c r="AH5255" s="29"/>
      <c r="AI5255" s="29"/>
    </row>
    <row r="5256" spans="31:35">
      <c r="AE5256" s="29"/>
      <c r="AF5256" s="29"/>
      <c r="AG5256" s="29"/>
      <c r="AH5256" s="29"/>
      <c r="AI5256" s="29"/>
    </row>
    <row r="5257" spans="31:35">
      <c r="AE5257" s="29"/>
      <c r="AF5257" s="29"/>
      <c r="AG5257" s="29"/>
      <c r="AH5257" s="29"/>
      <c r="AI5257" s="29"/>
    </row>
    <row r="5258" spans="31:35">
      <c r="AE5258" s="29"/>
      <c r="AF5258" s="29"/>
      <c r="AG5258" s="29"/>
      <c r="AH5258" s="29"/>
      <c r="AI5258" s="29"/>
    </row>
    <row r="5259" spans="31:35">
      <c r="AE5259" s="29"/>
      <c r="AF5259" s="29"/>
      <c r="AG5259" s="29"/>
      <c r="AH5259" s="29"/>
      <c r="AI5259" s="29"/>
    </row>
    <row r="5260" spans="31:35">
      <c r="AE5260" s="29"/>
      <c r="AF5260" s="29"/>
      <c r="AG5260" s="29"/>
      <c r="AH5260" s="29"/>
      <c r="AI5260" s="29"/>
    </row>
    <row r="5261" spans="31:35">
      <c r="AE5261" s="29"/>
      <c r="AF5261" s="29"/>
      <c r="AG5261" s="29"/>
      <c r="AH5261" s="29"/>
      <c r="AI5261" s="29"/>
    </row>
    <row r="5262" spans="31:35">
      <c r="AE5262" s="29"/>
      <c r="AF5262" s="29"/>
      <c r="AG5262" s="29"/>
      <c r="AH5262" s="29"/>
      <c r="AI5262" s="29"/>
    </row>
    <row r="5263" spans="31:35">
      <c r="AE5263" s="29"/>
      <c r="AF5263" s="29"/>
      <c r="AG5263" s="29"/>
      <c r="AH5263" s="29"/>
      <c r="AI5263" s="29"/>
    </row>
    <row r="5264" spans="31:35">
      <c r="AE5264" s="29"/>
      <c r="AF5264" s="29"/>
      <c r="AG5264" s="29"/>
      <c r="AH5264" s="29"/>
      <c r="AI5264" s="29"/>
    </row>
    <row r="5265" spans="31:35">
      <c r="AE5265" s="29"/>
      <c r="AF5265" s="29"/>
      <c r="AG5265" s="29"/>
      <c r="AH5265" s="29"/>
      <c r="AI5265" s="29"/>
    </row>
    <row r="5266" spans="31:35">
      <c r="AE5266" s="29"/>
      <c r="AF5266" s="29"/>
      <c r="AG5266" s="29"/>
      <c r="AH5266" s="29"/>
      <c r="AI5266" s="29"/>
    </row>
    <row r="5267" spans="31:35">
      <c r="AE5267" s="29"/>
      <c r="AF5267" s="29"/>
      <c r="AG5267" s="29"/>
      <c r="AH5267" s="29"/>
      <c r="AI5267" s="29"/>
    </row>
    <row r="5268" spans="31:35">
      <c r="AE5268" s="29"/>
      <c r="AF5268" s="29"/>
      <c r="AG5268" s="29"/>
      <c r="AH5268" s="29"/>
      <c r="AI5268" s="29"/>
    </row>
    <row r="5269" spans="31:35">
      <c r="AE5269" s="29"/>
      <c r="AF5269" s="29"/>
      <c r="AG5269" s="29"/>
      <c r="AH5269" s="29"/>
      <c r="AI5269" s="29"/>
    </row>
    <row r="5270" spans="31:35">
      <c r="AE5270" s="29"/>
      <c r="AF5270" s="29"/>
      <c r="AG5270" s="29"/>
      <c r="AH5270" s="29"/>
      <c r="AI5270" s="29"/>
    </row>
    <row r="5271" spans="31:35">
      <c r="AE5271" s="29"/>
      <c r="AF5271" s="29"/>
      <c r="AG5271" s="29"/>
      <c r="AH5271" s="29"/>
      <c r="AI5271" s="29"/>
    </row>
    <row r="5272" spans="31:35">
      <c r="AE5272" s="29"/>
      <c r="AF5272" s="29"/>
      <c r="AG5272" s="29"/>
      <c r="AH5272" s="29"/>
      <c r="AI5272" s="29"/>
    </row>
    <row r="5273" spans="31:35">
      <c r="AE5273" s="29"/>
      <c r="AF5273" s="29"/>
      <c r="AG5273" s="29"/>
      <c r="AH5273" s="29"/>
      <c r="AI5273" s="29"/>
    </row>
    <row r="5274" spans="31:35">
      <c r="AE5274" s="29"/>
      <c r="AF5274" s="29"/>
      <c r="AG5274" s="29"/>
      <c r="AH5274" s="29"/>
      <c r="AI5274" s="29"/>
    </row>
    <row r="5275" spans="31:35">
      <c r="AE5275" s="29"/>
      <c r="AF5275" s="29"/>
      <c r="AG5275" s="29"/>
      <c r="AH5275" s="29"/>
      <c r="AI5275" s="29"/>
    </row>
    <row r="5276" spans="31:35">
      <c r="AE5276" s="29"/>
      <c r="AF5276" s="29"/>
      <c r="AG5276" s="29"/>
      <c r="AH5276" s="29"/>
      <c r="AI5276" s="29"/>
    </row>
    <row r="5277" spans="31:35">
      <c r="AE5277" s="29"/>
      <c r="AF5277" s="29"/>
      <c r="AG5277" s="29"/>
      <c r="AH5277" s="29"/>
      <c r="AI5277" s="29"/>
    </row>
    <row r="5278" spans="31:35">
      <c r="AE5278" s="29"/>
      <c r="AF5278" s="29"/>
      <c r="AG5278" s="29"/>
      <c r="AH5278" s="29"/>
      <c r="AI5278" s="29"/>
    </row>
    <row r="5279" spans="31:35">
      <c r="AE5279" s="29"/>
      <c r="AF5279" s="29"/>
      <c r="AG5279" s="29"/>
      <c r="AH5279" s="29"/>
      <c r="AI5279" s="29"/>
    </row>
    <row r="5280" spans="31:35">
      <c r="AE5280" s="29"/>
      <c r="AF5280" s="29"/>
      <c r="AG5280" s="29"/>
      <c r="AH5280" s="29"/>
      <c r="AI5280" s="29"/>
    </row>
    <row r="5281" spans="31:35">
      <c r="AE5281" s="29"/>
      <c r="AF5281" s="29"/>
      <c r="AG5281" s="29"/>
      <c r="AH5281" s="29"/>
      <c r="AI5281" s="29"/>
    </row>
    <row r="5282" spans="31:35">
      <c r="AE5282" s="29"/>
      <c r="AF5282" s="29"/>
      <c r="AG5282" s="29"/>
      <c r="AH5282" s="29"/>
      <c r="AI5282" s="29"/>
    </row>
    <row r="5283" spans="31:35">
      <c r="AE5283" s="29"/>
      <c r="AF5283" s="29"/>
      <c r="AG5283" s="29"/>
      <c r="AH5283" s="29"/>
      <c r="AI5283" s="29"/>
    </row>
    <row r="5284" spans="31:35">
      <c r="AE5284" s="29"/>
      <c r="AF5284" s="29"/>
      <c r="AG5284" s="29"/>
      <c r="AH5284" s="29"/>
      <c r="AI5284" s="29"/>
    </row>
    <row r="5285" spans="31:35">
      <c r="AE5285" s="29"/>
      <c r="AF5285" s="29"/>
      <c r="AG5285" s="29"/>
      <c r="AH5285" s="29"/>
      <c r="AI5285" s="29"/>
    </row>
    <row r="5286" spans="31:35">
      <c r="AE5286" s="29"/>
      <c r="AF5286" s="29"/>
      <c r="AG5286" s="29"/>
      <c r="AH5286" s="29"/>
      <c r="AI5286" s="29"/>
    </row>
    <row r="5287" spans="31:35">
      <c r="AE5287" s="29"/>
      <c r="AF5287" s="29"/>
      <c r="AG5287" s="29"/>
      <c r="AH5287" s="29"/>
      <c r="AI5287" s="29"/>
    </row>
    <row r="5288" spans="31:35">
      <c r="AE5288" s="29"/>
      <c r="AF5288" s="29"/>
      <c r="AG5288" s="29"/>
      <c r="AH5288" s="29"/>
      <c r="AI5288" s="29"/>
    </row>
    <row r="5289" spans="31:35">
      <c r="AE5289" s="29"/>
      <c r="AF5289" s="29"/>
      <c r="AG5289" s="29"/>
      <c r="AH5289" s="29"/>
      <c r="AI5289" s="29"/>
    </row>
    <row r="5290" spans="31:35">
      <c r="AE5290" s="29"/>
      <c r="AF5290" s="29"/>
      <c r="AG5290" s="29"/>
      <c r="AH5290" s="29"/>
      <c r="AI5290" s="29"/>
    </row>
    <row r="5291" spans="31:35">
      <c r="AE5291" s="29"/>
      <c r="AF5291" s="29"/>
      <c r="AG5291" s="29"/>
      <c r="AH5291" s="29"/>
      <c r="AI5291" s="29"/>
    </row>
    <row r="5292" spans="31:35">
      <c r="AE5292" s="29"/>
      <c r="AF5292" s="29"/>
      <c r="AG5292" s="29"/>
      <c r="AH5292" s="29"/>
      <c r="AI5292" s="29"/>
    </row>
    <row r="5293" spans="31:35">
      <c r="AE5293" s="29"/>
      <c r="AF5293" s="29"/>
      <c r="AG5293" s="29"/>
      <c r="AH5293" s="29"/>
      <c r="AI5293" s="29"/>
    </row>
    <row r="5294" spans="31:35">
      <c r="AE5294" s="29"/>
      <c r="AF5294" s="29"/>
      <c r="AG5294" s="29"/>
      <c r="AH5294" s="29"/>
      <c r="AI5294" s="29"/>
    </row>
    <row r="5295" spans="31:35">
      <c r="AE5295" s="29"/>
      <c r="AF5295" s="29"/>
      <c r="AG5295" s="29"/>
      <c r="AH5295" s="29"/>
      <c r="AI5295" s="29"/>
    </row>
    <row r="5296" spans="31:35">
      <c r="AE5296" s="29"/>
      <c r="AF5296" s="29"/>
      <c r="AG5296" s="29"/>
      <c r="AH5296" s="29"/>
      <c r="AI5296" s="29"/>
    </row>
    <row r="5297" spans="31:35">
      <c r="AE5297" s="29"/>
      <c r="AF5297" s="29"/>
      <c r="AG5297" s="29"/>
      <c r="AH5297" s="29"/>
      <c r="AI5297" s="29"/>
    </row>
    <row r="5298" spans="31:35">
      <c r="AE5298" s="29"/>
      <c r="AF5298" s="29"/>
      <c r="AG5298" s="29"/>
      <c r="AH5298" s="29"/>
      <c r="AI5298" s="29"/>
    </row>
    <row r="5299" spans="31:35">
      <c r="AE5299" s="29"/>
      <c r="AF5299" s="29"/>
      <c r="AG5299" s="29"/>
      <c r="AH5299" s="29"/>
      <c r="AI5299" s="29"/>
    </row>
    <row r="5300" spans="31:35">
      <c r="AE5300" s="29"/>
      <c r="AF5300" s="29"/>
      <c r="AG5300" s="29"/>
      <c r="AH5300" s="29"/>
      <c r="AI5300" s="29"/>
    </row>
    <row r="5301" spans="31:35">
      <c r="AE5301" s="29"/>
      <c r="AF5301" s="29"/>
      <c r="AG5301" s="29"/>
      <c r="AH5301" s="29"/>
      <c r="AI5301" s="29"/>
    </row>
    <row r="5302" spans="31:35">
      <c r="AE5302" s="29"/>
      <c r="AF5302" s="29"/>
      <c r="AG5302" s="29"/>
      <c r="AH5302" s="29"/>
      <c r="AI5302" s="29"/>
    </row>
    <row r="5303" spans="31:35">
      <c r="AE5303" s="29"/>
      <c r="AF5303" s="29"/>
      <c r="AG5303" s="29"/>
      <c r="AH5303" s="29"/>
      <c r="AI5303" s="29"/>
    </row>
    <row r="5304" spans="31:35">
      <c r="AE5304" s="29"/>
      <c r="AF5304" s="29"/>
      <c r="AG5304" s="29"/>
      <c r="AH5304" s="29"/>
      <c r="AI5304" s="29"/>
    </row>
    <row r="5305" spans="31:35">
      <c r="AE5305" s="29"/>
      <c r="AF5305" s="29"/>
      <c r="AG5305" s="29"/>
      <c r="AH5305" s="29"/>
      <c r="AI5305" s="29"/>
    </row>
    <row r="5306" spans="31:35">
      <c r="AE5306" s="29"/>
      <c r="AF5306" s="29"/>
      <c r="AG5306" s="29"/>
      <c r="AH5306" s="29"/>
      <c r="AI5306" s="29"/>
    </row>
    <row r="5307" spans="31:35">
      <c r="AE5307" s="29"/>
      <c r="AF5307" s="29"/>
      <c r="AG5307" s="29"/>
      <c r="AH5307" s="29"/>
      <c r="AI5307" s="29"/>
    </row>
    <row r="5308" spans="31:35">
      <c r="AE5308" s="29"/>
      <c r="AF5308" s="29"/>
      <c r="AG5308" s="29"/>
      <c r="AH5308" s="29"/>
      <c r="AI5308" s="29"/>
    </row>
    <row r="5309" spans="31:35">
      <c r="AE5309" s="29"/>
      <c r="AF5309" s="29"/>
      <c r="AG5309" s="29"/>
      <c r="AH5309" s="29"/>
      <c r="AI5309" s="29"/>
    </row>
    <row r="5310" spans="31:35">
      <c r="AE5310" s="29"/>
      <c r="AF5310" s="29"/>
      <c r="AG5310" s="29"/>
      <c r="AH5310" s="29"/>
      <c r="AI5310" s="29"/>
    </row>
    <row r="5311" spans="31:35">
      <c r="AE5311" s="29"/>
      <c r="AF5311" s="29"/>
      <c r="AG5311" s="29"/>
      <c r="AH5311" s="29"/>
      <c r="AI5311" s="29"/>
    </row>
    <row r="5312" spans="31:35">
      <c r="AE5312" s="29"/>
      <c r="AF5312" s="29"/>
      <c r="AG5312" s="29"/>
      <c r="AH5312" s="29"/>
      <c r="AI5312" s="29"/>
    </row>
    <row r="5313" spans="31:35">
      <c r="AE5313" s="29"/>
      <c r="AF5313" s="29"/>
      <c r="AG5313" s="29"/>
      <c r="AH5313" s="29"/>
      <c r="AI5313" s="29"/>
    </row>
    <row r="5314" spans="31:35">
      <c r="AE5314" s="29"/>
      <c r="AF5314" s="29"/>
      <c r="AG5314" s="29"/>
      <c r="AH5314" s="29"/>
      <c r="AI5314" s="29"/>
    </row>
    <row r="5315" spans="31:35">
      <c r="AE5315" s="29"/>
      <c r="AF5315" s="29"/>
      <c r="AG5315" s="29"/>
      <c r="AH5315" s="29"/>
      <c r="AI5315" s="29"/>
    </row>
    <row r="5316" spans="31:35">
      <c r="AE5316" s="29"/>
      <c r="AF5316" s="29"/>
      <c r="AG5316" s="29"/>
      <c r="AH5316" s="29"/>
      <c r="AI5316" s="29"/>
    </row>
    <row r="5317" spans="31:35">
      <c r="AE5317" s="29"/>
      <c r="AF5317" s="29"/>
      <c r="AG5317" s="29"/>
      <c r="AH5317" s="29"/>
      <c r="AI5317" s="29"/>
    </row>
    <row r="5318" spans="31:35">
      <c r="AE5318" s="29"/>
      <c r="AF5318" s="29"/>
      <c r="AG5318" s="29"/>
      <c r="AH5318" s="29"/>
      <c r="AI5318" s="29"/>
    </row>
    <row r="5319" spans="31:35">
      <c r="AE5319" s="29"/>
      <c r="AF5319" s="29"/>
      <c r="AG5319" s="29"/>
      <c r="AH5319" s="29"/>
      <c r="AI5319" s="29"/>
    </row>
    <row r="5320" spans="31:35">
      <c r="AE5320" s="29"/>
      <c r="AF5320" s="29"/>
      <c r="AG5320" s="29"/>
      <c r="AH5320" s="29"/>
      <c r="AI5320" s="29"/>
    </row>
    <row r="5321" spans="31:35">
      <c r="AE5321" s="29"/>
      <c r="AF5321" s="29"/>
      <c r="AG5321" s="29"/>
      <c r="AH5321" s="29"/>
      <c r="AI5321" s="29"/>
    </row>
    <row r="5322" spans="31:35">
      <c r="AE5322" s="29"/>
      <c r="AF5322" s="29"/>
      <c r="AG5322" s="29"/>
      <c r="AH5322" s="29"/>
      <c r="AI5322" s="29"/>
    </row>
    <row r="5323" spans="31:35">
      <c r="AE5323" s="29"/>
      <c r="AF5323" s="29"/>
      <c r="AG5323" s="29"/>
      <c r="AH5323" s="29"/>
      <c r="AI5323" s="29"/>
    </row>
    <row r="5324" spans="31:35">
      <c r="AE5324" s="29"/>
      <c r="AF5324" s="29"/>
      <c r="AG5324" s="29"/>
      <c r="AH5324" s="29"/>
      <c r="AI5324" s="29"/>
    </row>
    <row r="5325" spans="31:35">
      <c r="AE5325" s="29"/>
      <c r="AF5325" s="29"/>
      <c r="AG5325" s="29"/>
      <c r="AH5325" s="29"/>
      <c r="AI5325" s="29"/>
    </row>
    <row r="5326" spans="31:35">
      <c r="AE5326" s="29"/>
      <c r="AF5326" s="29"/>
      <c r="AG5326" s="29"/>
      <c r="AH5326" s="29"/>
      <c r="AI5326" s="29"/>
    </row>
    <row r="5327" spans="31:35">
      <c r="AE5327" s="29"/>
      <c r="AF5327" s="29"/>
      <c r="AG5327" s="29"/>
      <c r="AH5327" s="29"/>
      <c r="AI5327" s="29"/>
    </row>
    <row r="5328" spans="31:35">
      <c r="AE5328" s="29"/>
      <c r="AF5328" s="29"/>
      <c r="AG5328" s="29"/>
      <c r="AH5328" s="29"/>
      <c r="AI5328" s="29"/>
    </row>
    <row r="5329" spans="31:35">
      <c r="AE5329" s="29"/>
      <c r="AF5329" s="29"/>
      <c r="AG5329" s="29"/>
      <c r="AH5329" s="29"/>
      <c r="AI5329" s="29"/>
    </row>
    <row r="5330" spans="31:35">
      <c r="AE5330" s="29"/>
      <c r="AF5330" s="29"/>
      <c r="AG5330" s="29"/>
      <c r="AH5330" s="29"/>
      <c r="AI5330" s="29"/>
    </row>
    <row r="5331" spans="31:35">
      <c r="AE5331" s="29"/>
      <c r="AF5331" s="29"/>
      <c r="AG5331" s="29"/>
      <c r="AH5331" s="29"/>
      <c r="AI5331" s="29"/>
    </row>
    <row r="5332" spans="31:35">
      <c r="AE5332" s="29"/>
      <c r="AF5332" s="29"/>
      <c r="AG5332" s="29"/>
      <c r="AH5332" s="29"/>
      <c r="AI5332" s="29"/>
    </row>
    <row r="5333" spans="31:35">
      <c r="AE5333" s="29"/>
      <c r="AF5333" s="29"/>
      <c r="AG5333" s="29"/>
      <c r="AH5333" s="29"/>
      <c r="AI5333" s="29"/>
    </row>
    <row r="5334" spans="31:35">
      <c r="AE5334" s="29"/>
      <c r="AF5334" s="29"/>
      <c r="AG5334" s="29"/>
      <c r="AH5334" s="29"/>
      <c r="AI5334" s="29"/>
    </row>
    <row r="5335" spans="31:35">
      <c r="AE5335" s="29"/>
      <c r="AF5335" s="29"/>
      <c r="AG5335" s="29"/>
      <c r="AH5335" s="29"/>
      <c r="AI5335" s="29"/>
    </row>
    <row r="5336" spans="31:35">
      <c r="AE5336" s="29"/>
      <c r="AF5336" s="29"/>
      <c r="AG5336" s="29"/>
      <c r="AH5336" s="29"/>
      <c r="AI5336" s="29"/>
    </row>
    <row r="5337" spans="31:35">
      <c r="AE5337" s="29"/>
      <c r="AF5337" s="29"/>
      <c r="AG5337" s="29"/>
      <c r="AH5337" s="29"/>
      <c r="AI5337" s="29"/>
    </row>
    <row r="5338" spans="31:35">
      <c r="AE5338" s="29"/>
      <c r="AF5338" s="29"/>
      <c r="AG5338" s="29"/>
      <c r="AH5338" s="29"/>
      <c r="AI5338" s="29"/>
    </row>
    <row r="5339" spans="31:35">
      <c r="AE5339" s="29"/>
      <c r="AF5339" s="29"/>
      <c r="AG5339" s="29"/>
      <c r="AH5339" s="29"/>
      <c r="AI5339" s="29"/>
    </row>
    <row r="5340" spans="31:35">
      <c r="AE5340" s="29"/>
      <c r="AF5340" s="29"/>
      <c r="AG5340" s="29"/>
      <c r="AH5340" s="29"/>
      <c r="AI5340" s="29"/>
    </row>
    <row r="5341" spans="31:35">
      <c r="AE5341" s="29"/>
      <c r="AF5341" s="29"/>
      <c r="AG5341" s="29"/>
      <c r="AH5341" s="29"/>
      <c r="AI5341" s="29"/>
    </row>
    <row r="5342" spans="31:35">
      <c r="AE5342" s="29"/>
      <c r="AF5342" s="29"/>
      <c r="AG5342" s="29"/>
      <c r="AH5342" s="29"/>
      <c r="AI5342" s="29"/>
    </row>
    <row r="5343" spans="31:35">
      <c r="AE5343" s="29"/>
      <c r="AF5343" s="29"/>
      <c r="AG5343" s="29"/>
      <c r="AH5343" s="29"/>
      <c r="AI5343" s="29"/>
    </row>
    <row r="5344" spans="31:35">
      <c r="AE5344" s="29"/>
      <c r="AF5344" s="29"/>
      <c r="AG5344" s="29"/>
      <c r="AH5344" s="29"/>
      <c r="AI5344" s="29"/>
    </row>
    <row r="5345" spans="31:35">
      <c r="AE5345" s="29"/>
      <c r="AF5345" s="29"/>
      <c r="AG5345" s="29"/>
      <c r="AH5345" s="29"/>
      <c r="AI5345" s="29"/>
    </row>
    <row r="5346" spans="31:35">
      <c r="AE5346" s="29"/>
      <c r="AF5346" s="29"/>
      <c r="AG5346" s="29"/>
      <c r="AH5346" s="29"/>
      <c r="AI5346" s="29"/>
    </row>
    <row r="5347" spans="31:35">
      <c r="AE5347" s="29"/>
      <c r="AF5347" s="29"/>
      <c r="AG5347" s="29"/>
      <c r="AH5347" s="29"/>
      <c r="AI5347" s="29"/>
    </row>
    <row r="5348" spans="31:35">
      <c r="AE5348" s="29"/>
      <c r="AF5348" s="29"/>
      <c r="AG5348" s="29"/>
      <c r="AH5348" s="29"/>
      <c r="AI5348" s="29"/>
    </row>
    <row r="5349" spans="31:35">
      <c r="AE5349" s="29"/>
      <c r="AF5349" s="29"/>
      <c r="AG5349" s="29"/>
      <c r="AH5349" s="29"/>
      <c r="AI5349" s="29"/>
    </row>
    <row r="5350" spans="31:35">
      <c r="AE5350" s="29"/>
      <c r="AF5350" s="29"/>
      <c r="AG5350" s="29"/>
      <c r="AH5350" s="29"/>
      <c r="AI5350" s="29"/>
    </row>
    <row r="5351" spans="31:35">
      <c r="AE5351" s="29"/>
      <c r="AF5351" s="29"/>
      <c r="AG5351" s="29"/>
      <c r="AH5351" s="29"/>
      <c r="AI5351" s="29"/>
    </row>
    <row r="5352" spans="31:35">
      <c r="AE5352" s="29"/>
      <c r="AF5352" s="29"/>
      <c r="AG5352" s="29"/>
      <c r="AH5352" s="29"/>
      <c r="AI5352" s="29"/>
    </row>
    <row r="5353" spans="31:35">
      <c r="AE5353" s="29"/>
      <c r="AF5353" s="29"/>
      <c r="AG5353" s="29"/>
      <c r="AH5353" s="29"/>
      <c r="AI5353" s="29"/>
    </row>
    <row r="5354" spans="31:35">
      <c r="AE5354" s="29"/>
      <c r="AF5354" s="29"/>
      <c r="AG5354" s="29"/>
      <c r="AH5354" s="29"/>
      <c r="AI5354" s="29"/>
    </row>
    <row r="5355" spans="31:35">
      <c r="AE5355" s="29"/>
      <c r="AF5355" s="29"/>
      <c r="AG5355" s="29"/>
      <c r="AH5355" s="29"/>
      <c r="AI5355" s="29"/>
    </row>
    <row r="5356" spans="31:35">
      <c r="AE5356" s="29"/>
      <c r="AF5356" s="29"/>
      <c r="AG5356" s="29"/>
      <c r="AH5356" s="29"/>
      <c r="AI5356" s="29"/>
    </row>
    <row r="5357" spans="31:35">
      <c r="AE5357" s="29"/>
      <c r="AF5357" s="29"/>
      <c r="AG5357" s="29"/>
      <c r="AH5357" s="29"/>
      <c r="AI5357" s="29"/>
    </row>
    <row r="5358" spans="31:35">
      <c r="AE5358" s="29"/>
      <c r="AF5358" s="29"/>
      <c r="AG5358" s="29"/>
      <c r="AH5358" s="29"/>
      <c r="AI5358" s="29"/>
    </row>
    <row r="5359" spans="31:35">
      <c r="AE5359" s="29"/>
      <c r="AF5359" s="29"/>
      <c r="AG5359" s="29"/>
      <c r="AH5359" s="29"/>
      <c r="AI5359" s="29"/>
    </row>
    <row r="5360" spans="31:35">
      <c r="AE5360" s="29"/>
      <c r="AF5360" s="29"/>
      <c r="AG5360" s="29"/>
      <c r="AH5360" s="29"/>
      <c r="AI5360" s="29"/>
    </row>
    <row r="5361" spans="31:35">
      <c r="AE5361" s="29"/>
      <c r="AF5361" s="29"/>
      <c r="AG5361" s="29"/>
      <c r="AH5361" s="29"/>
      <c r="AI5361" s="29"/>
    </row>
    <row r="5362" spans="31:35">
      <c r="AE5362" s="29"/>
      <c r="AF5362" s="29"/>
      <c r="AG5362" s="29"/>
      <c r="AH5362" s="29"/>
      <c r="AI5362" s="29"/>
    </row>
    <row r="5363" spans="31:35">
      <c r="AE5363" s="29"/>
      <c r="AF5363" s="29"/>
      <c r="AG5363" s="29"/>
      <c r="AH5363" s="29"/>
      <c r="AI5363" s="29"/>
    </row>
    <row r="5364" spans="31:35">
      <c r="AE5364" s="29"/>
      <c r="AF5364" s="29"/>
      <c r="AG5364" s="29"/>
      <c r="AH5364" s="29"/>
      <c r="AI5364" s="29"/>
    </row>
    <row r="5365" spans="31:35">
      <c r="AE5365" s="29"/>
      <c r="AF5365" s="29"/>
      <c r="AG5365" s="29"/>
      <c r="AH5365" s="29"/>
      <c r="AI5365" s="29"/>
    </row>
    <row r="5366" spans="31:35">
      <c r="AE5366" s="29"/>
      <c r="AF5366" s="29"/>
      <c r="AG5366" s="29"/>
      <c r="AH5366" s="29"/>
      <c r="AI5366" s="29"/>
    </row>
    <row r="5367" spans="31:35">
      <c r="AE5367" s="29"/>
      <c r="AF5367" s="29"/>
      <c r="AG5367" s="29"/>
      <c r="AH5367" s="29"/>
      <c r="AI5367" s="29"/>
    </row>
    <row r="5368" spans="31:35">
      <c r="AE5368" s="29"/>
      <c r="AF5368" s="29"/>
      <c r="AG5368" s="29"/>
      <c r="AH5368" s="29"/>
      <c r="AI5368" s="29"/>
    </row>
    <row r="5369" spans="31:35">
      <c r="AE5369" s="29"/>
      <c r="AF5369" s="29"/>
      <c r="AG5369" s="29"/>
      <c r="AH5369" s="29"/>
      <c r="AI5369" s="29"/>
    </row>
    <row r="5370" spans="31:35">
      <c r="AE5370" s="29"/>
      <c r="AF5370" s="29"/>
      <c r="AG5370" s="29"/>
      <c r="AH5370" s="29"/>
      <c r="AI5370" s="29"/>
    </row>
    <row r="5371" spans="31:35">
      <c r="AE5371" s="29"/>
      <c r="AF5371" s="29"/>
      <c r="AG5371" s="29"/>
      <c r="AH5371" s="29"/>
      <c r="AI5371" s="29"/>
    </row>
    <row r="5372" spans="31:35">
      <c r="AE5372" s="29"/>
      <c r="AF5372" s="29"/>
      <c r="AG5372" s="29"/>
      <c r="AH5372" s="29"/>
      <c r="AI5372" s="29"/>
    </row>
    <row r="5373" spans="31:35">
      <c r="AE5373" s="29"/>
      <c r="AF5373" s="29"/>
      <c r="AG5373" s="29"/>
      <c r="AH5373" s="29"/>
      <c r="AI5373" s="29"/>
    </row>
    <row r="5374" spans="31:35">
      <c r="AE5374" s="29"/>
      <c r="AF5374" s="29"/>
      <c r="AG5374" s="29"/>
      <c r="AH5374" s="29"/>
      <c r="AI5374" s="29"/>
    </row>
    <row r="5375" spans="31:35">
      <c r="AE5375" s="29"/>
      <c r="AF5375" s="29"/>
      <c r="AG5375" s="29"/>
      <c r="AH5375" s="29"/>
      <c r="AI5375" s="29"/>
    </row>
    <row r="5376" spans="31:35">
      <c r="AE5376" s="29"/>
      <c r="AF5376" s="29"/>
      <c r="AG5376" s="29"/>
      <c r="AH5376" s="29"/>
      <c r="AI5376" s="29"/>
    </row>
    <row r="5377" spans="31:35">
      <c r="AE5377" s="29"/>
      <c r="AF5377" s="29"/>
      <c r="AG5377" s="29"/>
      <c r="AH5377" s="29"/>
      <c r="AI5377" s="29"/>
    </row>
    <row r="5378" spans="31:35">
      <c r="AE5378" s="29"/>
      <c r="AF5378" s="29"/>
      <c r="AG5378" s="29"/>
      <c r="AH5378" s="29"/>
      <c r="AI5378" s="29"/>
    </row>
    <row r="5379" spans="31:35">
      <c r="AE5379" s="29"/>
      <c r="AF5379" s="29"/>
      <c r="AG5379" s="29"/>
      <c r="AH5379" s="29"/>
      <c r="AI5379" s="29"/>
    </row>
    <row r="5380" spans="31:35">
      <c r="AE5380" s="29"/>
      <c r="AF5380" s="29"/>
      <c r="AG5380" s="29"/>
      <c r="AH5380" s="29"/>
      <c r="AI5380" s="29"/>
    </row>
    <row r="5381" spans="31:35">
      <c r="AE5381" s="29"/>
      <c r="AF5381" s="29"/>
      <c r="AG5381" s="29"/>
      <c r="AH5381" s="29"/>
      <c r="AI5381" s="29"/>
    </row>
    <row r="5382" spans="31:35">
      <c r="AE5382" s="29"/>
      <c r="AF5382" s="29"/>
      <c r="AG5382" s="29"/>
      <c r="AH5382" s="29"/>
      <c r="AI5382" s="29"/>
    </row>
    <row r="5383" spans="31:35">
      <c r="AE5383" s="29"/>
      <c r="AF5383" s="29"/>
      <c r="AG5383" s="29"/>
      <c r="AH5383" s="29"/>
      <c r="AI5383" s="29"/>
    </row>
    <row r="5384" spans="31:35">
      <c r="AE5384" s="29"/>
      <c r="AF5384" s="29"/>
      <c r="AG5384" s="29"/>
      <c r="AH5384" s="29"/>
      <c r="AI5384" s="29"/>
    </row>
    <row r="5385" spans="31:35">
      <c r="AE5385" s="29"/>
      <c r="AF5385" s="29"/>
      <c r="AG5385" s="29"/>
      <c r="AH5385" s="29"/>
      <c r="AI5385" s="29"/>
    </row>
    <row r="5386" spans="31:35">
      <c r="AE5386" s="29"/>
      <c r="AF5386" s="29"/>
      <c r="AG5386" s="29"/>
      <c r="AH5386" s="29"/>
      <c r="AI5386" s="29"/>
    </row>
    <row r="5387" spans="31:35">
      <c r="AE5387" s="29"/>
      <c r="AF5387" s="29"/>
      <c r="AG5387" s="29"/>
      <c r="AH5387" s="29"/>
      <c r="AI5387" s="29"/>
    </row>
    <row r="5388" spans="31:35">
      <c r="AE5388" s="29"/>
      <c r="AF5388" s="29"/>
      <c r="AG5388" s="29"/>
      <c r="AH5388" s="29"/>
      <c r="AI5388" s="29"/>
    </row>
    <row r="5389" spans="31:35">
      <c r="AE5389" s="29"/>
      <c r="AF5389" s="29"/>
      <c r="AG5389" s="29"/>
      <c r="AH5389" s="29"/>
      <c r="AI5389" s="29"/>
    </row>
    <row r="5390" spans="31:35">
      <c r="AE5390" s="29"/>
      <c r="AF5390" s="29"/>
      <c r="AG5390" s="29"/>
      <c r="AH5390" s="29"/>
      <c r="AI5390" s="29"/>
    </row>
    <row r="5391" spans="31:35">
      <c r="AE5391" s="29"/>
      <c r="AF5391" s="29"/>
      <c r="AG5391" s="29"/>
      <c r="AH5391" s="29"/>
      <c r="AI5391" s="29"/>
    </row>
    <row r="5392" spans="31:35">
      <c r="AE5392" s="29"/>
      <c r="AF5392" s="29"/>
      <c r="AG5392" s="29"/>
      <c r="AH5392" s="29"/>
      <c r="AI5392" s="29"/>
    </row>
    <row r="5393" spans="31:35">
      <c r="AE5393" s="29"/>
      <c r="AF5393" s="29"/>
      <c r="AG5393" s="29"/>
      <c r="AH5393" s="29"/>
      <c r="AI5393" s="29"/>
    </row>
    <row r="5394" spans="31:35">
      <c r="AE5394" s="29"/>
      <c r="AF5394" s="29"/>
      <c r="AG5394" s="29"/>
      <c r="AH5394" s="29"/>
      <c r="AI5394" s="29"/>
    </row>
    <row r="5395" spans="31:35">
      <c r="AE5395" s="29"/>
      <c r="AF5395" s="29"/>
      <c r="AG5395" s="29"/>
      <c r="AH5395" s="29"/>
      <c r="AI5395" s="29"/>
    </row>
    <row r="5396" spans="31:35">
      <c r="AE5396" s="29"/>
      <c r="AF5396" s="29"/>
      <c r="AG5396" s="29"/>
      <c r="AH5396" s="29"/>
      <c r="AI5396" s="29"/>
    </row>
    <row r="5397" spans="31:35">
      <c r="AE5397" s="29"/>
      <c r="AF5397" s="29"/>
      <c r="AG5397" s="29"/>
      <c r="AH5397" s="29"/>
      <c r="AI5397" s="29"/>
    </row>
    <row r="5398" spans="31:35">
      <c r="AE5398" s="29"/>
      <c r="AF5398" s="29"/>
      <c r="AG5398" s="29"/>
      <c r="AH5398" s="29"/>
      <c r="AI5398" s="29"/>
    </row>
    <row r="5399" spans="31:35">
      <c r="AE5399" s="29"/>
      <c r="AF5399" s="29"/>
      <c r="AG5399" s="29"/>
      <c r="AH5399" s="29"/>
      <c r="AI5399" s="29"/>
    </row>
    <row r="5400" spans="31:35">
      <c r="AE5400" s="29"/>
      <c r="AF5400" s="29"/>
      <c r="AG5400" s="29"/>
      <c r="AH5400" s="29"/>
      <c r="AI5400" s="29"/>
    </row>
    <row r="5401" spans="31:35">
      <c r="AE5401" s="29"/>
      <c r="AF5401" s="29"/>
      <c r="AG5401" s="29"/>
      <c r="AH5401" s="29"/>
      <c r="AI5401" s="29"/>
    </row>
    <row r="5402" spans="31:35">
      <c r="AE5402" s="29"/>
      <c r="AF5402" s="29"/>
      <c r="AG5402" s="29"/>
      <c r="AH5402" s="29"/>
      <c r="AI5402" s="29"/>
    </row>
    <row r="5403" spans="31:35">
      <c r="AE5403" s="29"/>
      <c r="AF5403" s="29"/>
      <c r="AG5403" s="29"/>
      <c r="AH5403" s="29"/>
      <c r="AI5403" s="29"/>
    </row>
    <row r="5404" spans="31:35">
      <c r="AE5404" s="29"/>
      <c r="AF5404" s="29"/>
      <c r="AG5404" s="29"/>
      <c r="AH5404" s="29"/>
      <c r="AI5404" s="29"/>
    </row>
    <row r="5405" spans="31:35">
      <c r="AE5405" s="29"/>
      <c r="AF5405" s="29"/>
      <c r="AG5405" s="29"/>
      <c r="AH5405" s="29"/>
      <c r="AI5405" s="29"/>
    </row>
    <row r="5406" spans="31:35">
      <c r="AE5406" s="29"/>
      <c r="AF5406" s="29"/>
      <c r="AG5406" s="29"/>
      <c r="AH5406" s="29"/>
      <c r="AI5406" s="29"/>
    </row>
    <row r="5407" spans="31:35">
      <c r="AE5407" s="29"/>
      <c r="AF5407" s="29"/>
      <c r="AG5407" s="29"/>
      <c r="AH5407" s="29"/>
      <c r="AI5407" s="29"/>
    </row>
    <row r="5408" spans="31:35">
      <c r="AE5408" s="29"/>
      <c r="AF5408" s="29"/>
      <c r="AG5408" s="29"/>
      <c r="AH5408" s="29"/>
      <c r="AI5408" s="29"/>
    </row>
    <row r="5409" spans="31:35">
      <c r="AE5409" s="29"/>
      <c r="AF5409" s="29"/>
      <c r="AG5409" s="29"/>
      <c r="AH5409" s="29"/>
      <c r="AI5409" s="29"/>
    </row>
    <row r="5410" spans="31:35">
      <c r="AE5410" s="29"/>
      <c r="AF5410" s="29"/>
      <c r="AG5410" s="29"/>
      <c r="AH5410" s="29"/>
      <c r="AI5410" s="29"/>
    </row>
    <row r="5411" spans="31:35">
      <c r="AE5411" s="29"/>
      <c r="AF5411" s="29"/>
      <c r="AG5411" s="29"/>
      <c r="AH5411" s="29"/>
      <c r="AI5411" s="29"/>
    </row>
    <row r="5412" spans="31:35">
      <c r="AE5412" s="29"/>
      <c r="AF5412" s="29"/>
      <c r="AG5412" s="29"/>
      <c r="AH5412" s="29"/>
      <c r="AI5412" s="29"/>
    </row>
    <row r="5413" spans="31:35">
      <c r="AE5413" s="29"/>
      <c r="AF5413" s="29"/>
      <c r="AG5413" s="29"/>
      <c r="AH5413" s="29"/>
      <c r="AI5413" s="29"/>
    </row>
    <row r="5414" spans="31:35">
      <c r="AE5414" s="29"/>
      <c r="AF5414" s="29"/>
      <c r="AG5414" s="29"/>
      <c r="AH5414" s="29"/>
      <c r="AI5414" s="29"/>
    </row>
    <row r="5415" spans="31:35">
      <c r="AE5415" s="29"/>
      <c r="AF5415" s="29"/>
      <c r="AG5415" s="29"/>
      <c r="AH5415" s="29"/>
      <c r="AI5415" s="29"/>
    </row>
    <row r="5416" spans="31:35">
      <c r="AE5416" s="29"/>
      <c r="AF5416" s="29"/>
      <c r="AG5416" s="29"/>
      <c r="AH5416" s="29"/>
      <c r="AI5416" s="29"/>
    </row>
    <row r="5417" spans="31:35">
      <c r="AE5417" s="29"/>
      <c r="AF5417" s="29"/>
      <c r="AG5417" s="29"/>
      <c r="AH5417" s="29"/>
      <c r="AI5417" s="29"/>
    </row>
    <row r="5418" spans="31:35">
      <c r="AE5418" s="29"/>
      <c r="AF5418" s="29"/>
      <c r="AG5418" s="29"/>
      <c r="AH5418" s="29"/>
      <c r="AI5418" s="29"/>
    </row>
    <row r="5419" spans="31:35">
      <c r="AE5419" s="29"/>
      <c r="AF5419" s="29"/>
      <c r="AG5419" s="29"/>
      <c r="AH5419" s="29"/>
      <c r="AI5419" s="29"/>
    </row>
    <row r="5420" spans="31:35">
      <c r="AE5420" s="29"/>
      <c r="AF5420" s="29"/>
      <c r="AG5420" s="29"/>
      <c r="AH5420" s="29"/>
      <c r="AI5420" s="29"/>
    </row>
    <row r="5421" spans="31:35">
      <c r="AE5421" s="29"/>
      <c r="AF5421" s="29"/>
      <c r="AG5421" s="29"/>
      <c r="AH5421" s="29"/>
      <c r="AI5421" s="29"/>
    </row>
    <row r="5422" spans="31:35">
      <c r="AE5422" s="29"/>
      <c r="AF5422" s="29"/>
      <c r="AG5422" s="29"/>
      <c r="AH5422" s="29"/>
      <c r="AI5422" s="29"/>
    </row>
    <row r="5423" spans="31:35">
      <c r="AE5423" s="29"/>
      <c r="AF5423" s="29"/>
      <c r="AG5423" s="29"/>
      <c r="AH5423" s="29"/>
      <c r="AI5423" s="29"/>
    </row>
    <row r="5424" spans="31:35">
      <c r="AE5424" s="29"/>
      <c r="AF5424" s="29"/>
      <c r="AG5424" s="29"/>
      <c r="AH5424" s="29"/>
      <c r="AI5424" s="29"/>
    </row>
    <row r="5425" spans="31:35">
      <c r="AE5425" s="29"/>
      <c r="AF5425" s="29"/>
      <c r="AG5425" s="29"/>
      <c r="AH5425" s="29"/>
      <c r="AI5425" s="29"/>
    </row>
    <row r="5426" spans="31:35">
      <c r="AE5426" s="29"/>
      <c r="AF5426" s="29"/>
      <c r="AG5426" s="29"/>
      <c r="AH5426" s="29"/>
      <c r="AI5426" s="29"/>
    </row>
    <row r="5427" spans="31:35">
      <c r="AE5427" s="29"/>
      <c r="AF5427" s="29"/>
      <c r="AG5427" s="29"/>
      <c r="AH5427" s="29"/>
      <c r="AI5427" s="29"/>
    </row>
    <row r="5428" spans="31:35">
      <c r="AE5428" s="29"/>
      <c r="AF5428" s="29"/>
      <c r="AG5428" s="29"/>
      <c r="AH5428" s="29"/>
      <c r="AI5428" s="29"/>
    </row>
    <row r="5429" spans="31:35">
      <c r="AE5429" s="29"/>
      <c r="AF5429" s="29"/>
      <c r="AG5429" s="29"/>
      <c r="AH5429" s="29"/>
      <c r="AI5429" s="29"/>
    </row>
    <row r="5430" spans="31:35">
      <c r="AE5430" s="29"/>
      <c r="AF5430" s="29"/>
      <c r="AG5430" s="29"/>
      <c r="AH5430" s="29"/>
      <c r="AI5430" s="29"/>
    </row>
    <row r="5431" spans="31:35">
      <c r="AE5431" s="29"/>
      <c r="AF5431" s="29"/>
      <c r="AG5431" s="29"/>
      <c r="AH5431" s="29"/>
      <c r="AI5431" s="29"/>
    </row>
    <row r="5432" spans="31:35">
      <c r="AE5432" s="29"/>
      <c r="AF5432" s="29"/>
      <c r="AG5432" s="29"/>
      <c r="AH5432" s="29"/>
      <c r="AI5432" s="29"/>
    </row>
    <row r="5433" spans="31:35">
      <c r="AE5433" s="29"/>
      <c r="AF5433" s="29"/>
      <c r="AG5433" s="29"/>
      <c r="AH5433" s="29"/>
      <c r="AI5433" s="29"/>
    </row>
    <row r="5434" spans="31:35">
      <c r="AE5434" s="29"/>
      <c r="AF5434" s="29"/>
      <c r="AG5434" s="29"/>
      <c r="AH5434" s="29"/>
      <c r="AI5434" s="29"/>
    </row>
    <row r="5435" spans="31:35">
      <c r="AE5435" s="29"/>
      <c r="AF5435" s="29"/>
      <c r="AG5435" s="29"/>
      <c r="AH5435" s="29"/>
      <c r="AI5435" s="29"/>
    </row>
    <row r="5436" spans="31:35">
      <c r="AE5436" s="29"/>
      <c r="AF5436" s="29"/>
      <c r="AG5436" s="29"/>
      <c r="AH5436" s="29"/>
      <c r="AI5436" s="29"/>
    </row>
    <row r="5437" spans="31:35">
      <c r="AE5437" s="29"/>
      <c r="AF5437" s="29"/>
      <c r="AG5437" s="29"/>
      <c r="AH5437" s="29"/>
      <c r="AI5437" s="29"/>
    </row>
    <row r="5438" spans="31:35">
      <c r="AE5438" s="29"/>
      <c r="AF5438" s="29"/>
      <c r="AG5438" s="29"/>
      <c r="AH5438" s="29"/>
      <c r="AI5438" s="29"/>
    </row>
    <row r="5439" spans="31:35">
      <c r="AE5439" s="29"/>
      <c r="AF5439" s="29"/>
      <c r="AG5439" s="29"/>
      <c r="AH5439" s="29"/>
      <c r="AI5439" s="29"/>
    </row>
    <row r="5440" spans="31:35">
      <c r="AE5440" s="29"/>
      <c r="AF5440" s="29"/>
      <c r="AG5440" s="29"/>
      <c r="AH5440" s="29"/>
      <c r="AI5440" s="29"/>
    </row>
    <row r="5441" spans="31:35">
      <c r="AE5441" s="29"/>
      <c r="AF5441" s="29"/>
      <c r="AG5441" s="29"/>
      <c r="AH5441" s="29"/>
      <c r="AI5441" s="29"/>
    </row>
    <row r="5442" spans="31:35">
      <c r="AE5442" s="29"/>
      <c r="AF5442" s="29"/>
      <c r="AG5442" s="29"/>
      <c r="AH5442" s="29"/>
      <c r="AI5442" s="29"/>
    </row>
    <row r="5443" spans="31:35">
      <c r="AE5443" s="29"/>
      <c r="AF5443" s="29"/>
      <c r="AG5443" s="29"/>
      <c r="AH5443" s="29"/>
      <c r="AI5443" s="29"/>
    </row>
    <row r="5444" spans="31:35">
      <c r="AE5444" s="29"/>
      <c r="AF5444" s="29"/>
      <c r="AG5444" s="29"/>
      <c r="AH5444" s="29"/>
      <c r="AI5444" s="29"/>
    </row>
    <row r="5445" spans="31:35">
      <c r="AE5445" s="29"/>
      <c r="AF5445" s="29"/>
      <c r="AG5445" s="29"/>
      <c r="AH5445" s="29"/>
      <c r="AI5445" s="29"/>
    </row>
    <row r="5446" spans="31:35">
      <c r="AE5446" s="29"/>
      <c r="AF5446" s="29"/>
      <c r="AG5446" s="29"/>
      <c r="AH5446" s="29"/>
      <c r="AI5446" s="29"/>
    </row>
    <row r="5447" spans="31:35">
      <c r="AE5447" s="29"/>
      <c r="AF5447" s="29"/>
      <c r="AG5447" s="29"/>
      <c r="AH5447" s="29"/>
      <c r="AI5447" s="29"/>
    </row>
    <row r="5448" spans="31:35">
      <c r="AE5448" s="29"/>
      <c r="AF5448" s="29"/>
      <c r="AG5448" s="29"/>
      <c r="AH5448" s="29"/>
      <c r="AI5448" s="29"/>
    </row>
    <row r="5449" spans="31:35">
      <c r="AE5449" s="29"/>
      <c r="AF5449" s="29"/>
      <c r="AG5449" s="29"/>
      <c r="AH5449" s="29"/>
      <c r="AI5449" s="29"/>
    </row>
    <row r="5450" spans="31:35">
      <c r="AE5450" s="29"/>
      <c r="AF5450" s="29"/>
      <c r="AG5450" s="29"/>
      <c r="AH5450" s="29"/>
      <c r="AI5450" s="29"/>
    </row>
    <row r="5451" spans="31:35">
      <c r="AE5451" s="29"/>
      <c r="AF5451" s="29"/>
      <c r="AG5451" s="29"/>
      <c r="AH5451" s="29"/>
      <c r="AI5451" s="29"/>
    </row>
    <row r="5452" spans="31:35">
      <c r="AE5452" s="29"/>
      <c r="AF5452" s="29"/>
      <c r="AG5452" s="29"/>
      <c r="AH5452" s="29"/>
      <c r="AI5452" s="29"/>
    </row>
    <row r="5453" spans="31:35">
      <c r="AE5453" s="29"/>
      <c r="AF5453" s="29"/>
      <c r="AG5453" s="29"/>
      <c r="AH5453" s="29"/>
      <c r="AI5453" s="29"/>
    </row>
    <row r="5454" spans="31:35">
      <c r="AE5454" s="29"/>
      <c r="AF5454" s="29"/>
      <c r="AG5454" s="29"/>
      <c r="AH5454" s="29"/>
      <c r="AI5454" s="29"/>
    </row>
    <row r="5455" spans="31:35">
      <c r="AE5455" s="29"/>
      <c r="AF5455" s="29"/>
      <c r="AG5455" s="29"/>
      <c r="AH5455" s="29"/>
      <c r="AI5455" s="29"/>
    </row>
    <row r="5456" spans="31:35">
      <c r="AE5456" s="29"/>
      <c r="AF5456" s="29"/>
      <c r="AG5456" s="29"/>
      <c r="AH5456" s="29"/>
      <c r="AI5456" s="29"/>
    </row>
    <row r="5457" spans="31:35">
      <c r="AE5457" s="29"/>
      <c r="AF5457" s="29"/>
      <c r="AG5457" s="29"/>
      <c r="AH5457" s="29"/>
      <c r="AI5457" s="29"/>
    </row>
    <row r="5458" spans="31:35">
      <c r="AE5458" s="29"/>
      <c r="AF5458" s="29"/>
      <c r="AG5458" s="29"/>
      <c r="AH5458" s="29"/>
      <c r="AI5458" s="29"/>
    </row>
    <row r="5459" spans="31:35">
      <c r="AE5459" s="29"/>
      <c r="AF5459" s="29"/>
      <c r="AG5459" s="29"/>
      <c r="AH5459" s="29"/>
      <c r="AI5459" s="29"/>
    </row>
    <row r="5460" spans="31:35">
      <c r="AE5460" s="29"/>
      <c r="AF5460" s="29"/>
      <c r="AG5460" s="29"/>
      <c r="AH5460" s="29"/>
      <c r="AI5460" s="29"/>
    </row>
    <row r="5461" spans="31:35">
      <c r="AE5461" s="29"/>
      <c r="AF5461" s="29"/>
      <c r="AG5461" s="29"/>
      <c r="AH5461" s="29"/>
      <c r="AI5461" s="29"/>
    </row>
    <row r="5462" spans="31:35">
      <c r="AE5462" s="29"/>
      <c r="AF5462" s="29"/>
      <c r="AG5462" s="29"/>
      <c r="AH5462" s="29"/>
      <c r="AI5462" s="29"/>
    </row>
    <row r="5463" spans="31:35">
      <c r="AE5463" s="29"/>
      <c r="AF5463" s="29"/>
      <c r="AG5463" s="29"/>
      <c r="AH5463" s="29"/>
      <c r="AI5463" s="29"/>
    </row>
    <row r="5464" spans="31:35">
      <c r="AE5464" s="29"/>
      <c r="AF5464" s="29"/>
      <c r="AG5464" s="29"/>
      <c r="AH5464" s="29"/>
      <c r="AI5464" s="29"/>
    </row>
    <row r="5465" spans="31:35">
      <c r="AE5465" s="29"/>
      <c r="AF5465" s="29"/>
      <c r="AG5465" s="29"/>
      <c r="AH5465" s="29"/>
      <c r="AI5465" s="29"/>
    </row>
    <row r="5466" spans="31:35">
      <c r="AE5466" s="29"/>
      <c r="AF5466" s="29"/>
      <c r="AG5466" s="29"/>
      <c r="AH5466" s="29"/>
      <c r="AI5466" s="29"/>
    </row>
    <row r="5467" spans="31:35">
      <c r="AE5467" s="29"/>
      <c r="AF5467" s="29"/>
      <c r="AG5467" s="29"/>
      <c r="AH5467" s="29"/>
      <c r="AI5467" s="29"/>
    </row>
    <row r="5468" spans="31:35">
      <c r="AE5468" s="29"/>
      <c r="AF5468" s="29"/>
      <c r="AG5468" s="29"/>
      <c r="AH5468" s="29"/>
      <c r="AI5468" s="29"/>
    </row>
    <row r="5469" spans="31:35">
      <c r="AE5469" s="29"/>
      <c r="AF5469" s="29"/>
      <c r="AG5469" s="29"/>
      <c r="AH5469" s="29"/>
      <c r="AI5469" s="29"/>
    </row>
    <row r="5470" spans="31:35">
      <c r="AE5470" s="29"/>
      <c r="AF5470" s="29"/>
      <c r="AG5470" s="29"/>
      <c r="AH5470" s="29"/>
      <c r="AI5470" s="29"/>
    </row>
    <row r="5471" spans="31:35">
      <c r="AE5471" s="29"/>
      <c r="AF5471" s="29"/>
      <c r="AG5471" s="29"/>
      <c r="AH5471" s="29"/>
      <c r="AI5471" s="29"/>
    </row>
    <row r="5472" spans="31:35">
      <c r="AE5472" s="29"/>
      <c r="AF5472" s="29"/>
      <c r="AG5472" s="29"/>
      <c r="AH5472" s="29"/>
      <c r="AI5472" s="29"/>
    </row>
    <row r="5473" spans="31:35">
      <c r="AE5473" s="29"/>
      <c r="AF5473" s="29"/>
      <c r="AG5473" s="29"/>
      <c r="AH5473" s="29"/>
      <c r="AI5473" s="29"/>
    </row>
    <row r="5474" spans="31:35">
      <c r="AE5474" s="29"/>
      <c r="AF5474" s="29"/>
      <c r="AG5474" s="29"/>
      <c r="AH5474" s="29"/>
      <c r="AI5474" s="29"/>
    </row>
    <row r="5475" spans="31:35">
      <c r="AE5475" s="29"/>
      <c r="AF5475" s="29"/>
      <c r="AG5475" s="29"/>
      <c r="AH5475" s="29"/>
      <c r="AI5475" s="29"/>
    </row>
    <row r="5476" spans="31:35">
      <c r="AE5476" s="29"/>
      <c r="AF5476" s="29"/>
      <c r="AG5476" s="29"/>
      <c r="AH5476" s="29"/>
      <c r="AI5476" s="29"/>
    </row>
    <row r="5477" spans="31:35">
      <c r="AE5477" s="29"/>
      <c r="AF5477" s="29"/>
      <c r="AG5477" s="29"/>
      <c r="AH5477" s="29"/>
      <c r="AI5477" s="29"/>
    </row>
    <row r="5478" spans="31:35">
      <c r="AE5478" s="29"/>
      <c r="AF5478" s="29"/>
      <c r="AG5478" s="29"/>
      <c r="AH5478" s="29"/>
      <c r="AI5478" s="29"/>
    </row>
    <row r="5479" spans="31:35">
      <c r="AE5479" s="29"/>
      <c r="AF5479" s="29"/>
      <c r="AG5479" s="29"/>
      <c r="AH5479" s="29"/>
      <c r="AI5479" s="29"/>
    </row>
    <row r="5480" spans="31:35">
      <c r="AE5480" s="29"/>
      <c r="AF5480" s="29"/>
      <c r="AG5480" s="29"/>
      <c r="AH5480" s="29"/>
      <c r="AI5480" s="29"/>
    </row>
    <row r="5481" spans="31:35">
      <c r="AE5481" s="29"/>
      <c r="AF5481" s="29"/>
      <c r="AG5481" s="29"/>
      <c r="AH5481" s="29"/>
      <c r="AI5481" s="29"/>
    </row>
    <row r="5482" spans="31:35">
      <c r="AE5482" s="29"/>
      <c r="AF5482" s="29"/>
      <c r="AG5482" s="29"/>
      <c r="AH5482" s="29"/>
      <c r="AI5482" s="29"/>
    </row>
    <row r="5483" spans="31:35">
      <c r="AE5483" s="29"/>
      <c r="AF5483" s="29"/>
      <c r="AG5483" s="29"/>
      <c r="AH5483" s="29"/>
      <c r="AI5483" s="29"/>
    </row>
    <row r="5484" spans="31:35">
      <c r="AE5484" s="29"/>
      <c r="AF5484" s="29"/>
      <c r="AG5484" s="29"/>
      <c r="AH5484" s="29"/>
      <c r="AI5484" s="29"/>
    </row>
    <row r="5485" spans="31:35">
      <c r="AE5485" s="29"/>
      <c r="AF5485" s="29"/>
      <c r="AG5485" s="29"/>
      <c r="AH5485" s="29"/>
      <c r="AI5485" s="29"/>
    </row>
    <row r="5486" spans="31:35">
      <c r="AE5486" s="29"/>
      <c r="AF5486" s="29"/>
      <c r="AG5486" s="29"/>
      <c r="AH5486" s="29"/>
      <c r="AI5486" s="29"/>
    </row>
    <row r="5487" spans="31:35">
      <c r="AE5487" s="29"/>
      <c r="AF5487" s="29"/>
      <c r="AG5487" s="29"/>
      <c r="AH5487" s="29"/>
      <c r="AI5487" s="29"/>
    </row>
    <row r="5488" spans="31:35">
      <c r="AE5488" s="29"/>
      <c r="AF5488" s="29"/>
      <c r="AG5488" s="29"/>
      <c r="AH5488" s="29"/>
      <c r="AI5488" s="29"/>
    </row>
    <row r="5489" spans="31:35">
      <c r="AE5489" s="29"/>
      <c r="AF5489" s="29"/>
      <c r="AG5489" s="29"/>
      <c r="AH5489" s="29"/>
      <c r="AI5489" s="29"/>
    </row>
    <row r="5490" spans="31:35">
      <c r="AE5490" s="29"/>
      <c r="AF5490" s="29"/>
      <c r="AG5490" s="29"/>
      <c r="AH5490" s="29"/>
      <c r="AI5490" s="29"/>
    </row>
    <row r="5491" spans="31:35">
      <c r="AE5491" s="29"/>
      <c r="AF5491" s="29"/>
      <c r="AG5491" s="29"/>
      <c r="AH5491" s="29"/>
      <c r="AI5491" s="29"/>
    </row>
    <row r="5492" spans="31:35">
      <c r="AE5492" s="29"/>
      <c r="AF5492" s="29"/>
      <c r="AG5492" s="29"/>
      <c r="AH5492" s="29"/>
      <c r="AI5492" s="29"/>
    </row>
    <row r="5493" spans="31:35">
      <c r="AE5493" s="29"/>
      <c r="AF5493" s="29"/>
      <c r="AG5493" s="29"/>
      <c r="AH5493" s="29"/>
      <c r="AI5493" s="29"/>
    </row>
    <row r="5494" spans="31:35">
      <c r="AE5494" s="29"/>
      <c r="AF5494" s="29"/>
      <c r="AG5494" s="29"/>
      <c r="AH5494" s="29"/>
      <c r="AI5494" s="29"/>
    </row>
    <row r="5495" spans="31:35">
      <c r="AE5495" s="29"/>
      <c r="AF5495" s="29"/>
      <c r="AG5495" s="29"/>
      <c r="AH5495" s="29"/>
      <c r="AI5495" s="29"/>
    </row>
    <row r="5496" spans="31:35">
      <c r="AE5496" s="29"/>
      <c r="AF5496" s="29"/>
      <c r="AG5496" s="29"/>
      <c r="AH5496" s="29"/>
      <c r="AI5496" s="29"/>
    </row>
    <row r="5497" spans="31:35">
      <c r="AE5497" s="29"/>
      <c r="AF5497" s="29"/>
      <c r="AG5497" s="29"/>
      <c r="AH5497" s="29"/>
      <c r="AI5497" s="29"/>
    </row>
    <row r="5498" spans="31:35">
      <c r="AE5498" s="29"/>
      <c r="AF5498" s="29"/>
      <c r="AG5498" s="29"/>
      <c r="AH5498" s="29"/>
      <c r="AI5498" s="29"/>
    </row>
    <row r="5499" spans="31:35">
      <c r="AE5499" s="29"/>
      <c r="AF5499" s="29"/>
      <c r="AG5499" s="29"/>
      <c r="AH5499" s="29"/>
      <c r="AI5499" s="29"/>
    </row>
    <row r="5500" spans="31:35">
      <c r="AE5500" s="29"/>
      <c r="AF5500" s="29"/>
      <c r="AG5500" s="29"/>
      <c r="AH5500" s="29"/>
      <c r="AI5500" s="29"/>
    </row>
    <row r="5501" spans="31:35">
      <c r="AE5501" s="29"/>
      <c r="AF5501" s="29"/>
      <c r="AG5501" s="29"/>
      <c r="AH5501" s="29"/>
      <c r="AI5501" s="29"/>
    </row>
    <row r="5502" spans="31:35">
      <c r="AE5502" s="29"/>
      <c r="AF5502" s="29"/>
      <c r="AG5502" s="29"/>
      <c r="AH5502" s="29"/>
      <c r="AI5502" s="29"/>
    </row>
    <row r="5503" spans="31:35">
      <c r="AE5503" s="29"/>
      <c r="AF5503" s="29"/>
      <c r="AG5503" s="29"/>
      <c r="AH5503" s="29"/>
      <c r="AI5503" s="29"/>
    </row>
    <row r="5504" spans="31:35">
      <c r="AE5504" s="29"/>
      <c r="AF5504" s="29"/>
      <c r="AG5504" s="29"/>
      <c r="AH5504" s="29"/>
      <c r="AI5504" s="29"/>
    </row>
    <row r="5505" spans="31:35">
      <c r="AE5505" s="29"/>
      <c r="AF5505" s="29"/>
      <c r="AG5505" s="29"/>
      <c r="AH5505" s="29"/>
      <c r="AI5505" s="29"/>
    </row>
    <row r="5506" spans="31:35">
      <c r="AE5506" s="29"/>
      <c r="AF5506" s="29"/>
      <c r="AG5506" s="29"/>
      <c r="AH5506" s="29"/>
      <c r="AI5506" s="29"/>
    </row>
    <row r="5507" spans="31:35">
      <c r="AE5507" s="29"/>
      <c r="AF5507" s="29"/>
      <c r="AG5507" s="29"/>
      <c r="AH5507" s="29"/>
      <c r="AI5507" s="29"/>
    </row>
    <row r="5508" spans="31:35">
      <c r="AE5508" s="29"/>
      <c r="AF5508" s="29"/>
      <c r="AG5508" s="29"/>
      <c r="AH5508" s="29"/>
      <c r="AI5508" s="29"/>
    </row>
    <row r="5509" spans="31:35">
      <c r="AE5509" s="29"/>
      <c r="AF5509" s="29"/>
      <c r="AG5509" s="29"/>
      <c r="AH5509" s="29"/>
      <c r="AI5509" s="29"/>
    </row>
    <row r="5510" spans="31:35">
      <c r="AE5510" s="29"/>
      <c r="AF5510" s="29"/>
      <c r="AG5510" s="29"/>
      <c r="AH5510" s="29"/>
      <c r="AI5510" s="29"/>
    </row>
    <row r="5511" spans="31:35">
      <c r="AE5511" s="29"/>
      <c r="AF5511" s="29"/>
      <c r="AG5511" s="29"/>
      <c r="AH5511" s="29"/>
      <c r="AI5511" s="29"/>
    </row>
    <row r="5512" spans="31:35">
      <c r="AE5512" s="29"/>
      <c r="AF5512" s="29"/>
      <c r="AG5512" s="29"/>
      <c r="AH5512" s="29"/>
      <c r="AI5512" s="29"/>
    </row>
    <row r="5513" spans="31:35">
      <c r="AE5513" s="29"/>
      <c r="AF5513" s="29"/>
      <c r="AG5513" s="29"/>
      <c r="AH5513" s="29"/>
      <c r="AI5513" s="29"/>
    </row>
    <row r="5514" spans="31:35">
      <c r="AE5514" s="29"/>
      <c r="AF5514" s="29"/>
      <c r="AG5514" s="29"/>
      <c r="AH5514" s="29"/>
      <c r="AI5514" s="29"/>
    </row>
    <row r="5515" spans="31:35">
      <c r="AE5515" s="29"/>
      <c r="AF5515" s="29"/>
      <c r="AG5515" s="29"/>
      <c r="AH5515" s="29"/>
      <c r="AI5515" s="29"/>
    </row>
    <row r="5516" spans="31:35">
      <c r="AE5516" s="29"/>
      <c r="AF5516" s="29"/>
      <c r="AG5516" s="29"/>
      <c r="AH5516" s="29"/>
      <c r="AI5516" s="29"/>
    </row>
    <row r="5517" spans="31:35">
      <c r="AE5517" s="29"/>
      <c r="AF5517" s="29"/>
      <c r="AG5517" s="29"/>
      <c r="AH5517" s="29"/>
      <c r="AI5517" s="29"/>
    </row>
    <row r="5518" spans="31:35">
      <c r="AE5518" s="29"/>
      <c r="AF5518" s="29"/>
      <c r="AG5518" s="29"/>
      <c r="AH5518" s="29"/>
      <c r="AI5518" s="29"/>
    </row>
    <row r="5519" spans="31:35">
      <c r="AE5519" s="29"/>
      <c r="AF5519" s="29"/>
      <c r="AG5519" s="29"/>
      <c r="AH5519" s="29"/>
      <c r="AI5519" s="29"/>
    </row>
    <row r="5520" spans="31:35">
      <c r="AE5520" s="29"/>
      <c r="AF5520" s="29"/>
      <c r="AG5520" s="29"/>
      <c r="AH5520" s="29"/>
      <c r="AI5520" s="29"/>
    </row>
    <row r="5521" spans="31:35">
      <c r="AE5521" s="29"/>
      <c r="AF5521" s="29"/>
      <c r="AG5521" s="29"/>
      <c r="AH5521" s="29"/>
      <c r="AI5521" s="29"/>
    </row>
    <row r="5522" spans="31:35">
      <c r="AE5522" s="29"/>
      <c r="AF5522" s="29"/>
      <c r="AG5522" s="29"/>
      <c r="AH5522" s="29"/>
      <c r="AI5522" s="29"/>
    </row>
    <row r="5523" spans="31:35">
      <c r="AE5523" s="29"/>
      <c r="AF5523" s="29"/>
      <c r="AG5523" s="29"/>
      <c r="AH5523" s="29"/>
      <c r="AI5523" s="29"/>
    </row>
    <row r="5524" spans="31:35">
      <c r="AE5524" s="29"/>
      <c r="AF5524" s="29"/>
      <c r="AG5524" s="29"/>
      <c r="AH5524" s="29"/>
      <c r="AI5524" s="29"/>
    </row>
    <row r="5525" spans="31:35">
      <c r="AE5525" s="29"/>
      <c r="AF5525" s="29"/>
      <c r="AG5525" s="29"/>
      <c r="AH5525" s="29"/>
      <c r="AI5525" s="29"/>
    </row>
    <row r="5526" spans="31:35">
      <c r="AE5526" s="29"/>
      <c r="AF5526" s="29"/>
      <c r="AG5526" s="29"/>
      <c r="AH5526" s="29"/>
      <c r="AI5526" s="29"/>
    </row>
    <row r="5527" spans="31:35">
      <c r="AE5527" s="29"/>
      <c r="AF5527" s="29"/>
      <c r="AG5527" s="29"/>
      <c r="AH5527" s="29"/>
      <c r="AI5527" s="29"/>
    </row>
    <row r="5528" spans="31:35">
      <c r="AE5528" s="29"/>
      <c r="AF5528" s="29"/>
      <c r="AG5528" s="29"/>
      <c r="AH5528" s="29"/>
      <c r="AI5528" s="29"/>
    </row>
    <row r="5529" spans="31:35">
      <c r="AE5529" s="29"/>
      <c r="AF5529" s="29"/>
      <c r="AG5529" s="29"/>
      <c r="AH5529" s="29"/>
      <c r="AI5529" s="29"/>
    </row>
    <row r="5530" spans="31:35">
      <c r="AE5530" s="29"/>
      <c r="AF5530" s="29"/>
      <c r="AG5530" s="29"/>
      <c r="AH5530" s="29"/>
      <c r="AI5530" s="29"/>
    </row>
    <row r="5531" spans="31:35">
      <c r="AE5531" s="29"/>
      <c r="AF5531" s="29"/>
      <c r="AG5531" s="29"/>
      <c r="AH5531" s="29"/>
      <c r="AI5531" s="29"/>
    </row>
    <row r="5532" spans="31:35">
      <c r="AE5532" s="29"/>
      <c r="AF5532" s="29"/>
      <c r="AG5532" s="29"/>
      <c r="AH5532" s="29"/>
      <c r="AI5532" s="29"/>
    </row>
    <row r="5533" spans="31:35">
      <c r="AE5533" s="29"/>
      <c r="AF5533" s="29"/>
      <c r="AG5533" s="29"/>
      <c r="AH5533" s="29"/>
      <c r="AI5533" s="29"/>
    </row>
    <row r="5534" spans="31:35">
      <c r="AE5534" s="29"/>
      <c r="AF5534" s="29"/>
      <c r="AG5534" s="29"/>
      <c r="AH5534" s="29"/>
      <c r="AI5534" s="29"/>
    </row>
    <row r="5535" spans="31:35">
      <c r="AE5535" s="29"/>
      <c r="AF5535" s="29"/>
      <c r="AG5535" s="29"/>
      <c r="AH5535" s="29"/>
      <c r="AI5535" s="29"/>
    </row>
    <row r="5536" spans="31:35">
      <c r="AE5536" s="29"/>
      <c r="AF5536" s="29"/>
      <c r="AG5536" s="29"/>
      <c r="AH5536" s="29"/>
      <c r="AI5536" s="29"/>
    </row>
    <row r="5537" spans="31:35">
      <c r="AE5537" s="29"/>
      <c r="AF5537" s="29"/>
      <c r="AG5537" s="29"/>
      <c r="AH5537" s="29"/>
      <c r="AI5537" s="29"/>
    </row>
    <row r="5538" spans="31:35">
      <c r="AE5538" s="29"/>
      <c r="AF5538" s="29"/>
      <c r="AG5538" s="29"/>
      <c r="AH5538" s="29"/>
      <c r="AI5538" s="29"/>
    </row>
    <row r="5539" spans="31:35">
      <c r="AE5539" s="29"/>
      <c r="AF5539" s="29"/>
      <c r="AG5539" s="29"/>
      <c r="AH5539" s="29"/>
      <c r="AI5539" s="29"/>
    </row>
    <row r="5540" spans="31:35">
      <c r="AE5540" s="29"/>
      <c r="AF5540" s="29"/>
      <c r="AG5540" s="29"/>
      <c r="AH5540" s="29"/>
      <c r="AI5540" s="29"/>
    </row>
    <row r="5541" spans="31:35">
      <c r="AE5541" s="29"/>
      <c r="AF5541" s="29"/>
      <c r="AG5541" s="29"/>
      <c r="AH5541" s="29"/>
      <c r="AI5541" s="29"/>
    </row>
    <row r="5542" spans="31:35">
      <c r="AE5542" s="29"/>
      <c r="AF5542" s="29"/>
      <c r="AG5542" s="29"/>
      <c r="AH5542" s="29"/>
      <c r="AI5542" s="29"/>
    </row>
    <row r="5543" spans="31:35">
      <c r="AE5543" s="29"/>
      <c r="AF5543" s="29"/>
      <c r="AG5543" s="29"/>
      <c r="AH5543" s="29"/>
      <c r="AI5543" s="29"/>
    </row>
    <row r="5544" spans="31:35">
      <c r="AE5544" s="29"/>
      <c r="AF5544" s="29"/>
      <c r="AG5544" s="29"/>
      <c r="AH5544" s="29"/>
      <c r="AI5544" s="29"/>
    </row>
    <row r="5545" spans="31:35">
      <c r="AE5545" s="29"/>
      <c r="AF5545" s="29"/>
      <c r="AG5545" s="29"/>
      <c r="AH5545" s="29"/>
      <c r="AI5545" s="29"/>
    </row>
    <row r="5546" spans="31:35">
      <c r="AE5546" s="29"/>
      <c r="AF5546" s="29"/>
      <c r="AG5546" s="29"/>
      <c r="AH5546" s="29"/>
      <c r="AI5546" s="29"/>
    </row>
    <row r="5547" spans="31:35">
      <c r="AE5547" s="29"/>
      <c r="AF5547" s="29"/>
      <c r="AG5547" s="29"/>
      <c r="AH5547" s="29"/>
      <c r="AI5547" s="29"/>
    </row>
    <row r="5548" spans="31:35">
      <c r="AE5548" s="29"/>
      <c r="AF5548" s="29"/>
      <c r="AG5548" s="29"/>
      <c r="AH5548" s="29"/>
      <c r="AI5548" s="29"/>
    </row>
    <row r="5549" spans="31:35">
      <c r="AE5549" s="29"/>
      <c r="AF5549" s="29"/>
      <c r="AG5549" s="29"/>
      <c r="AH5549" s="29"/>
      <c r="AI5549" s="29"/>
    </row>
    <row r="5550" spans="31:35">
      <c r="AE5550" s="29"/>
      <c r="AF5550" s="29"/>
      <c r="AG5550" s="29"/>
      <c r="AH5550" s="29"/>
      <c r="AI5550" s="29"/>
    </row>
    <row r="5551" spans="31:35">
      <c r="AE5551" s="29"/>
      <c r="AF5551" s="29"/>
      <c r="AG5551" s="29"/>
      <c r="AH5551" s="29"/>
      <c r="AI5551" s="29"/>
    </row>
    <row r="5552" spans="31:35">
      <c r="AE5552" s="29"/>
      <c r="AF5552" s="29"/>
      <c r="AG5552" s="29"/>
      <c r="AH5552" s="29"/>
      <c r="AI5552" s="29"/>
    </row>
    <row r="5553" spans="31:35">
      <c r="AE5553" s="29"/>
      <c r="AF5553" s="29"/>
      <c r="AG5553" s="29"/>
      <c r="AH5553" s="29"/>
      <c r="AI5553" s="29"/>
    </row>
    <row r="5554" spans="31:35">
      <c r="AE5554" s="29"/>
      <c r="AF5554" s="29"/>
      <c r="AG5554" s="29"/>
      <c r="AH5554" s="29"/>
      <c r="AI5554" s="29"/>
    </row>
    <row r="5555" spans="31:35">
      <c r="AE5555" s="29"/>
      <c r="AF5555" s="29"/>
      <c r="AG5555" s="29"/>
      <c r="AH5555" s="29"/>
      <c r="AI5555" s="29"/>
    </row>
    <row r="5556" spans="31:35">
      <c r="AE5556" s="29"/>
      <c r="AF5556" s="29"/>
      <c r="AG5556" s="29"/>
      <c r="AH5556" s="29"/>
      <c r="AI5556" s="29"/>
    </row>
    <row r="5557" spans="31:35">
      <c r="AE5557" s="29"/>
      <c r="AF5557" s="29"/>
      <c r="AG5557" s="29"/>
      <c r="AH5557" s="29"/>
      <c r="AI5557" s="29"/>
    </row>
    <row r="5558" spans="31:35">
      <c r="AE5558" s="29"/>
      <c r="AF5558" s="29"/>
      <c r="AG5558" s="29"/>
      <c r="AH5558" s="29"/>
      <c r="AI5558" s="29"/>
    </row>
    <row r="5559" spans="31:35">
      <c r="AE5559" s="29"/>
      <c r="AF5559" s="29"/>
      <c r="AG5559" s="29"/>
      <c r="AH5559" s="29"/>
      <c r="AI5559" s="29"/>
    </row>
    <row r="5560" spans="31:35">
      <c r="AE5560" s="29"/>
      <c r="AF5560" s="29"/>
      <c r="AG5560" s="29"/>
      <c r="AH5560" s="29"/>
      <c r="AI5560" s="29"/>
    </row>
    <row r="5561" spans="31:35">
      <c r="AE5561" s="29"/>
      <c r="AF5561" s="29"/>
      <c r="AG5561" s="29"/>
      <c r="AH5561" s="29"/>
      <c r="AI5561" s="29"/>
    </row>
    <row r="5562" spans="31:35">
      <c r="AE5562" s="29"/>
      <c r="AF5562" s="29"/>
      <c r="AG5562" s="29"/>
      <c r="AH5562" s="29"/>
      <c r="AI5562" s="29"/>
    </row>
    <row r="5563" spans="31:35">
      <c r="AE5563" s="29"/>
      <c r="AF5563" s="29"/>
      <c r="AG5563" s="29"/>
      <c r="AH5563" s="29"/>
      <c r="AI5563" s="29"/>
    </row>
    <row r="5564" spans="31:35">
      <c r="AE5564" s="29"/>
      <c r="AF5564" s="29"/>
      <c r="AG5564" s="29"/>
      <c r="AH5564" s="29"/>
      <c r="AI5564" s="29"/>
    </row>
    <row r="5565" spans="31:35">
      <c r="AE5565" s="29"/>
      <c r="AF5565" s="29"/>
      <c r="AG5565" s="29"/>
      <c r="AH5565" s="29"/>
      <c r="AI5565" s="29"/>
    </row>
    <row r="5566" spans="31:35">
      <c r="AE5566" s="29"/>
      <c r="AF5566" s="29"/>
      <c r="AG5566" s="29"/>
      <c r="AH5566" s="29"/>
      <c r="AI5566" s="29"/>
    </row>
    <row r="5567" spans="31:35">
      <c r="AE5567" s="29"/>
      <c r="AF5567" s="29"/>
      <c r="AG5567" s="29"/>
      <c r="AH5567" s="29"/>
      <c r="AI5567" s="29"/>
    </row>
    <row r="5568" spans="31:35">
      <c r="AE5568" s="29"/>
      <c r="AF5568" s="29"/>
      <c r="AG5568" s="29"/>
      <c r="AH5568" s="29"/>
      <c r="AI5568" s="29"/>
    </row>
    <row r="5569" spans="31:35">
      <c r="AE5569" s="29"/>
      <c r="AF5569" s="29"/>
      <c r="AG5569" s="29"/>
      <c r="AH5569" s="29"/>
      <c r="AI5569" s="29"/>
    </row>
    <row r="5570" spans="31:35">
      <c r="AE5570" s="29"/>
      <c r="AF5570" s="29"/>
      <c r="AG5570" s="29"/>
      <c r="AH5570" s="29"/>
      <c r="AI5570" s="29"/>
    </row>
    <row r="5571" spans="31:35">
      <c r="AE5571" s="29"/>
      <c r="AF5571" s="29"/>
      <c r="AG5571" s="29"/>
      <c r="AH5571" s="29"/>
      <c r="AI5571" s="29"/>
    </row>
    <row r="5572" spans="31:35">
      <c r="AE5572" s="29"/>
      <c r="AF5572" s="29"/>
      <c r="AG5572" s="29"/>
      <c r="AH5572" s="29"/>
      <c r="AI5572" s="29"/>
    </row>
    <row r="5573" spans="31:35">
      <c r="AE5573" s="29"/>
      <c r="AF5573" s="29"/>
      <c r="AG5573" s="29"/>
      <c r="AH5573" s="29"/>
      <c r="AI5573" s="29"/>
    </row>
    <row r="5574" spans="31:35">
      <c r="AE5574" s="29"/>
      <c r="AF5574" s="29"/>
      <c r="AG5574" s="29"/>
      <c r="AH5574" s="29"/>
      <c r="AI5574" s="29"/>
    </row>
    <row r="5575" spans="31:35">
      <c r="AE5575" s="29"/>
      <c r="AF5575" s="29"/>
      <c r="AG5575" s="29"/>
      <c r="AH5575" s="29"/>
      <c r="AI5575" s="29"/>
    </row>
    <row r="5576" spans="31:35">
      <c r="AE5576" s="29"/>
      <c r="AF5576" s="29"/>
      <c r="AG5576" s="29"/>
      <c r="AH5576" s="29"/>
      <c r="AI5576" s="29"/>
    </row>
    <row r="5577" spans="31:35">
      <c r="AE5577" s="29"/>
      <c r="AF5577" s="29"/>
      <c r="AG5577" s="29"/>
      <c r="AH5577" s="29"/>
      <c r="AI5577" s="29"/>
    </row>
    <row r="5578" spans="31:35">
      <c r="AE5578" s="29"/>
      <c r="AF5578" s="29"/>
      <c r="AG5578" s="29"/>
      <c r="AH5578" s="29"/>
      <c r="AI5578" s="29"/>
    </row>
    <row r="5579" spans="31:35">
      <c r="AE5579" s="29"/>
      <c r="AF5579" s="29"/>
      <c r="AG5579" s="29"/>
      <c r="AH5579" s="29"/>
      <c r="AI5579" s="29"/>
    </row>
    <row r="5580" spans="31:35">
      <c r="AE5580" s="29"/>
      <c r="AF5580" s="29"/>
      <c r="AG5580" s="29"/>
      <c r="AH5580" s="29"/>
      <c r="AI5580" s="29"/>
    </row>
    <row r="5581" spans="31:35">
      <c r="AE5581" s="29"/>
      <c r="AF5581" s="29"/>
      <c r="AG5581" s="29"/>
      <c r="AH5581" s="29"/>
      <c r="AI5581" s="29"/>
    </row>
    <row r="5582" spans="31:35">
      <c r="AE5582" s="29"/>
      <c r="AF5582" s="29"/>
      <c r="AG5582" s="29"/>
      <c r="AH5582" s="29"/>
      <c r="AI5582" s="29"/>
    </row>
    <row r="5583" spans="31:35">
      <c r="AE5583" s="29"/>
      <c r="AF5583" s="29"/>
      <c r="AG5583" s="29"/>
      <c r="AH5583" s="29"/>
      <c r="AI5583" s="29"/>
    </row>
    <row r="5584" spans="31:35">
      <c r="AE5584" s="29"/>
      <c r="AF5584" s="29"/>
      <c r="AG5584" s="29"/>
      <c r="AH5584" s="29"/>
      <c r="AI5584" s="29"/>
    </row>
    <row r="5585" spans="31:35">
      <c r="AE5585" s="29"/>
      <c r="AF5585" s="29"/>
      <c r="AG5585" s="29"/>
      <c r="AH5585" s="29"/>
      <c r="AI5585" s="29"/>
    </row>
    <row r="5586" spans="31:35">
      <c r="AE5586" s="29"/>
      <c r="AF5586" s="29"/>
      <c r="AG5586" s="29"/>
      <c r="AH5586" s="29"/>
      <c r="AI5586" s="29"/>
    </row>
    <row r="5587" spans="31:35">
      <c r="AE5587" s="29"/>
      <c r="AF5587" s="29"/>
      <c r="AG5587" s="29"/>
      <c r="AH5587" s="29"/>
      <c r="AI5587" s="29"/>
    </row>
    <row r="5588" spans="31:35">
      <c r="AE5588" s="29"/>
      <c r="AF5588" s="29"/>
      <c r="AG5588" s="29"/>
      <c r="AH5588" s="29"/>
      <c r="AI5588" s="29"/>
    </row>
    <row r="5589" spans="31:35">
      <c r="AE5589" s="29"/>
      <c r="AF5589" s="29"/>
      <c r="AG5589" s="29"/>
      <c r="AH5589" s="29"/>
      <c r="AI5589" s="29"/>
    </row>
    <row r="5590" spans="31:35">
      <c r="AE5590" s="29"/>
      <c r="AF5590" s="29"/>
      <c r="AG5590" s="29"/>
      <c r="AH5590" s="29"/>
      <c r="AI5590" s="29"/>
    </row>
    <row r="5591" spans="31:35">
      <c r="AE5591" s="29"/>
      <c r="AF5591" s="29"/>
      <c r="AG5591" s="29"/>
      <c r="AH5591" s="29"/>
      <c r="AI5591" s="29"/>
    </row>
    <row r="5592" spans="31:35">
      <c r="AE5592" s="29"/>
      <c r="AF5592" s="29"/>
      <c r="AG5592" s="29"/>
      <c r="AH5592" s="29"/>
      <c r="AI5592" s="29"/>
    </row>
    <row r="5593" spans="31:35">
      <c r="AE5593" s="29"/>
      <c r="AF5593" s="29"/>
      <c r="AG5593" s="29"/>
      <c r="AH5593" s="29"/>
      <c r="AI5593" s="29"/>
    </row>
    <row r="5594" spans="31:35">
      <c r="AE5594" s="29"/>
      <c r="AF5594" s="29"/>
      <c r="AG5594" s="29"/>
      <c r="AH5594" s="29"/>
      <c r="AI5594" s="29"/>
    </row>
    <row r="5595" spans="31:35">
      <c r="AE5595" s="29"/>
      <c r="AF5595" s="29"/>
      <c r="AG5595" s="29"/>
      <c r="AH5595" s="29"/>
      <c r="AI5595" s="29"/>
    </row>
    <row r="5596" spans="31:35">
      <c r="AE5596" s="29"/>
      <c r="AF5596" s="29"/>
      <c r="AG5596" s="29"/>
      <c r="AH5596" s="29"/>
      <c r="AI5596" s="29"/>
    </row>
    <row r="5597" spans="31:35">
      <c r="AE5597" s="29"/>
      <c r="AF5597" s="29"/>
      <c r="AG5597" s="29"/>
      <c r="AH5597" s="29"/>
      <c r="AI5597" s="29"/>
    </row>
    <row r="5598" spans="31:35">
      <c r="AE5598" s="29"/>
      <c r="AF5598" s="29"/>
      <c r="AG5598" s="29"/>
      <c r="AH5598" s="29"/>
      <c r="AI5598" s="29"/>
    </row>
    <row r="5599" spans="31:35">
      <c r="AE5599" s="29"/>
      <c r="AF5599" s="29"/>
      <c r="AG5599" s="29"/>
      <c r="AH5599" s="29"/>
      <c r="AI5599" s="29"/>
    </row>
    <row r="5600" spans="31:35">
      <c r="AE5600" s="29"/>
      <c r="AF5600" s="29"/>
      <c r="AG5600" s="29"/>
      <c r="AH5600" s="29"/>
      <c r="AI5600" s="29"/>
    </row>
    <row r="5601" spans="31:35">
      <c r="AE5601" s="29"/>
      <c r="AF5601" s="29"/>
      <c r="AG5601" s="29"/>
      <c r="AH5601" s="29"/>
      <c r="AI5601" s="29"/>
    </row>
    <row r="5602" spans="31:35">
      <c r="AE5602" s="29"/>
      <c r="AF5602" s="29"/>
      <c r="AG5602" s="29"/>
      <c r="AH5602" s="29"/>
      <c r="AI5602" s="29"/>
    </row>
    <row r="5603" spans="31:35">
      <c r="AE5603" s="29"/>
      <c r="AF5603" s="29"/>
      <c r="AG5603" s="29"/>
      <c r="AH5603" s="29"/>
      <c r="AI5603" s="29"/>
    </row>
    <row r="5604" spans="31:35">
      <c r="AE5604" s="29"/>
      <c r="AF5604" s="29"/>
      <c r="AG5604" s="29"/>
      <c r="AH5604" s="29"/>
      <c r="AI5604" s="29"/>
    </row>
    <row r="5605" spans="31:35">
      <c r="AE5605" s="29"/>
      <c r="AF5605" s="29"/>
      <c r="AG5605" s="29"/>
      <c r="AH5605" s="29"/>
      <c r="AI5605" s="29"/>
    </row>
    <row r="5606" spans="31:35">
      <c r="AE5606" s="29"/>
      <c r="AF5606" s="29"/>
      <c r="AG5606" s="29"/>
      <c r="AH5606" s="29"/>
      <c r="AI5606" s="29"/>
    </row>
    <row r="5607" spans="31:35">
      <c r="AE5607" s="29"/>
      <c r="AF5607" s="29"/>
      <c r="AG5607" s="29"/>
      <c r="AH5607" s="29"/>
      <c r="AI5607" s="29"/>
    </row>
    <row r="5608" spans="31:35">
      <c r="AE5608" s="29"/>
      <c r="AF5608" s="29"/>
      <c r="AG5608" s="29"/>
      <c r="AH5608" s="29"/>
      <c r="AI5608" s="29"/>
    </row>
    <row r="5609" spans="31:35">
      <c r="AE5609" s="29"/>
      <c r="AF5609" s="29"/>
      <c r="AG5609" s="29"/>
      <c r="AH5609" s="29"/>
      <c r="AI5609" s="29"/>
    </row>
    <row r="5610" spans="31:35">
      <c r="AE5610" s="29"/>
      <c r="AF5610" s="29"/>
      <c r="AG5610" s="29"/>
      <c r="AH5610" s="29"/>
      <c r="AI5610" s="29"/>
    </row>
    <row r="5611" spans="31:35">
      <c r="AE5611" s="29"/>
      <c r="AF5611" s="29"/>
      <c r="AG5611" s="29"/>
      <c r="AH5611" s="29"/>
      <c r="AI5611" s="29"/>
    </row>
    <row r="5612" spans="31:35">
      <c r="AE5612" s="29"/>
      <c r="AF5612" s="29"/>
      <c r="AG5612" s="29"/>
      <c r="AH5612" s="29"/>
      <c r="AI5612" s="29"/>
    </row>
    <row r="5613" spans="31:35">
      <c r="AE5613" s="29"/>
      <c r="AF5613" s="29"/>
      <c r="AG5613" s="29"/>
      <c r="AH5613" s="29"/>
      <c r="AI5613" s="29"/>
    </row>
    <row r="5614" spans="31:35">
      <c r="AE5614" s="29"/>
      <c r="AF5614" s="29"/>
      <c r="AG5614" s="29"/>
      <c r="AH5614" s="29"/>
      <c r="AI5614" s="29"/>
    </row>
    <row r="5615" spans="31:35">
      <c r="AE5615" s="29"/>
      <c r="AF5615" s="29"/>
      <c r="AG5615" s="29"/>
      <c r="AH5615" s="29"/>
      <c r="AI5615" s="29"/>
    </row>
    <row r="5616" spans="31:35">
      <c r="AE5616" s="29"/>
      <c r="AF5616" s="29"/>
      <c r="AG5616" s="29"/>
      <c r="AH5616" s="29"/>
      <c r="AI5616" s="29"/>
    </row>
    <row r="5617" spans="31:35">
      <c r="AE5617" s="29"/>
      <c r="AF5617" s="29"/>
      <c r="AG5617" s="29"/>
      <c r="AH5617" s="29"/>
      <c r="AI5617" s="29"/>
    </row>
    <row r="5618" spans="31:35">
      <c r="AE5618" s="29"/>
      <c r="AF5618" s="29"/>
      <c r="AG5618" s="29"/>
      <c r="AH5618" s="29"/>
      <c r="AI5618" s="29"/>
    </row>
    <row r="5619" spans="31:35">
      <c r="AE5619" s="29"/>
      <c r="AF5619" s="29"/>
      <c r="AG5619" s="29"/>
      <c r="AH5619" s="29"/>
      <c r="AI5619" s="29"/>
    </row>
    <row r="5620" spans="31:35">
      <c r="AE5620" s="29"/>
      <c r="AF5620" s="29"/>
      <c r="AG5620" s="29"/>
      <c r="AH5620" s="29"/>
      <c r="AI5620" s="29"/>
    </row>
    <row r="5621" spans="31:35">
      <c r="AE5621" s="29"/>
      <c r="AF5621" s="29"/>
      <c r="AG5621" s="29"/>
      <c r="AH5621" s="29"/>
      <c r="AI5621" s="29"/>
    </row>
    <row r="5622" spans="31:35">
      <c r="AE5622" s="29"/>
      <c r="AF5622" s="29"/>
      <c r="AG5622" s="29"/>
      <c r="AH5622" s="29"/>
      <c r="AI5622" s="29"/>
    </row>
    <row r="5623" spans="31:35">
      <c r="AE5623" s="29"/>
      <c r="AF5623" s="29"/>
      <c r="AG5623" s="29"/>
      <c r="AH5623" s="29"/>
      <c r="AI5623" s="29"/>
    </row>
    <row r="5624" spans="31:35">
      <c r="AE5624" s="29"/>
      <c r="AF5624" s="29"/>
      <c r="AG5624" s="29"/>
      <c r="AH5624" s="29"/>
      <c r="AI5624" s="29"/>
    </row>
    <row r="5625" spans="31:35">
      <c r="AE5625" s="29"/>
      <c r="AF5625" s="29"/>
      <c r="AG5625" s="29"/>
      <c r="AH5625" s="29"/>
      <c r="AI5625" s="29"/>
    </row>
    <row r="5626" spans="31:35">
      <c r="AE5626" s="29"/>
      <c r="AF5626" s="29"/>
      <c r="AG5626" s="29"/>
      <c r="AH5626" s="29"/>
      <c r="AI5626" s="29"/>
    </row>
    <row r="5627" spans="31:35">
      <c r="AE5627" s="29"/>
      <c r="AF5627" s="29"/>
      <c r="AG5627" s="29"/>
      <c r="AH5627" s="29"/>
      <c r="AI5627" s="29"/>
    </row>
    <row r="5628" spans="31:35">
      <c r="AE5628" s="29"/>
      <c r="AF5628" s="29"/>
      <c r="AG5628" s="29"/>
      <c r="AH5628" s="29"/>
      <c r="AI5628" s="29"/>
    </row>
    <row r="5629" spans="31:35">
      <c r="AE5629" s="29"/>
      <c r="AF5629" s="29"/>
      <c r="AG5629" s="29"/>
      <c r="AH5629" s="29"/>
      <c r="AI5629" s="29"/>
    </row>
    <row r="5630" spans="31:35">
      <c r="AE5630" s="29"/>
      <c r="AF5630" s="29"/>
      <c r="AG5630" s="29"/>
      <c r="AH5630" s="29"/>
      <c r="AI5630" s="29"/>
    </row>
    <row r="5631" spans="31:35">
      <c r="AE5631" s="29"/>
      <c r="AF5631" s="29"/>
      <c r="AG5631" s="29"/>
      <c r="AH5631" s="29"/>
      <c r="AI5631" s="29"/>
    </row>
    <row r="5632" spans="31:35">
      <c r="AE5632" s="29"/>
      <c r="AF5632" s="29"/>
      <c r="AG5632" s="29"/>
      <c r="AH5632" s="29"/>
      <c r="AI5632" s="29"/>
    </row>
    <row r="5633" spans="31:35">
      <c r="AE5633" s="29"/>
      <c r="AF5633" s="29"/>
      <c r="AG5633" s="29"/>
      <c r="AH5633" s="29"/>
      <c r="AI5633" s="29"/>
    </row>
    <row r="5634" spans="31:35">
      <c r="AE5634" s="29"/>
      <c r="AF5634" s="29"/>
      <c r="AG5634" s="29"/>
      <c r="AH5634" s="29"/>
      <c r="AI5634" s="29"/>
    </row>
    <row r="5635" spans="31:35">
      <c r="AE5635" s="29"/>
      <c r="AF5635" s="29"/>
      <c r="AG5635" s="29"/>
      <c r="AH5635" s="29"/>
      <c r="AI5635" s="29"/>
    </row>
    <row r="5636" spans="31:35">
      <c r="AE5636" s="29"/>
      <c r="AF5636" s="29"/>
      <c r="AG5636" s="29"/>
      <c r="AH5636" s="29"/>
      <c r="AI5636" s="29"/>
    </row>
    <row r="5637" spans="31:35">
      <c r="AE5637" s="29"/>
      <c r="AF5637" s="29"/>
      <c r="AG5637" s="29"/>
      <c r="AH5637" s="29"/>
      <c r="AI5637" s="29"/>
    </row>
    <row r="5638" spans="31:35">
      <c r="AE5638" s="29"/>
      <c r="AF5638" s="29"/>
      <c r="AG5638" s="29"/>
      <c r="AH5638" s="29"/>
      <c r="AI5638" s="29"/>
    </row>
    <row r="5639" spans="31:35">
      <c r="AE5639" s="29"/>
      <c r="AF5639" s="29"/>
      <c r="AG5639" s="29"/>
      <c r="AH5639" s="29"/>
      <c r="AI5639" s="29"/>
    </row>
    <row r="5640" spans="31:35">
      <c r="AE5640" s="29"/>
      <c r="AF5640" s="29"/>
      <c r="AG5640" s="29"/>
      <c r="AH5640" s="29"/>
      <c r="AI5640" s="29"/>
    </row>
    <row r="5641" spans="31:35">
      <c r="AE5641" s="29"/>
      <c r="AF5641" s="29"/>
      <c r="AG5641" s="29"/>
      <c r="AH5641" s="29"/>
      <c r="AI5641" s="29"/>
    </row>
    <row r="5642" spans="31:35">
      <c r="AE5642" s="29"/>
      <c r="AF5642" s="29"/>
      <c r="AG5642" s="29"/>
      <c r="AH5642" s="29"/>
      <c r="AI5642" s="29"/>
    </row>
    <row r="5643" spans="31:35">
      <c r="AE5643" s="29"/>
      <c r="AF5643" s="29"/>
      <c r="AG5643" s="29"/>
      <c r="AH5643" s="29"/>
      <c r="AI5643" s="29"/>
    </row>
    <row r="5644" spans="31:35">
      <c r="AE5644" s="29"/>
      <c r="AF5644" s="29"/>
      <c r="AG5644" s="29"/>
      <c r="AH5644" s="29"/>
      <c r="AI5644" s="29"/>
    </row>
    <row r="5645" spans="31:35">
      <c r="AE5645" s="29"/>
      <c r="AF5645" s="29"/>
      <c r="AG5645" s="29"/>
      <c r="AH5645" s="29"/>
      <c r="AI5645" s="29"/>
    </row>
    <row r="5646" spans="31:35">
      <c r="AE5646" s="29"/>
      <c r="AF5646" s="29"/>
      <c r="AG5646" s="29"/>
      <c r="AH5646" s="29"/>
      <c r="AI5646" s="29"/>
    </row>
    <row r="5647" spans="31:35">
      <c r="AE5647" s="29"/>
      <c r="AF5647" s="29"/>
      <c r="AG5647" s="29"/>
      <c r="AH5647" s="29"/>
      <c r="AI5647" s="29"/>
    </row>
    <row r="5648" spans="31:35">
      <c r="AE5648" s="29"/>
      <c r="AF5648" s="29"/>
      <c r="AG5648" s="29"/>
      <c r="AH5648" s="29"/>
      <c r="AI5648" s="29"/>
    </row>
    <row r="5649" spans="31:35">
      <c r="AE5649" s="29"/>
      <c r="AF5649" s="29"/>
      <c r="AG5649" s="29"/>
      <c r="AH5649" s="29"/>
      <c r="AI5649" s="29"/>
    </row>
    <row r="5650" spans="31:35">
      <c r="AE5650" s="29"/>
      <c r="AF5650" s="29"/>
      <c r="AG5650" s="29"/>
      <c r="AH5650" s="29"/>
      <c r="AI5650" s="29"/>
    </row>
    <row r="5651" spans="31:35">
      <c r="AE5651" s="29"/>
      <c r="AF5651" s="29"/>
      <c r="AG5651" s="29"/>
      <c r="AH5651" s="29"/>
      <c r="AI5651" s="29"/>
    </row>
    <row r="5652" spans="31:35">
      <c r="AE5652" s="29"/>
      <c r="AF5652" s="29"/>
      <c r="AG5652" s="29"/>
      <c r="AH5652" s="29"/>
      <c r="AI5652" s="29"/>
    </row>
    <row r="5653" spans="31:35">
      <c r="AE5653" s="29"/>
      <c r="AF5653" s="29"/>
      <c r="AG5653" s="29"/>
      <c r="AH5653" s="29"/>
      <c r="AI5653" s="29"/>
    </row>
    <row r="5654" spans="31:35">
      <c r="AE5654" s="29"/>
      <c r="AF5654" s="29"/>
      <c r="AG5654" s="29"/>
      <c r="AH5654" s="29"/>
      <c r="AI5654" s="29"/>
    </row>
    <row r="5655" spans="31:35">
      <c r="AE5655" s="29"/>
      <c r="AF5655" s="29"/>
      <c r="AG5655" s="29"/>
      <c r="AH5655" s="29"/>
      <c r="AI5655" s="29"/>
    </row>
    <row r="5656" spans="31:35">
      <c r="AE5656" s="29"/>
      <c r="AF5656" s="29"/>
      <c r="AG5656" s="29"/>
      <c r="AH5656" s="29"/>
      <c r="AI5656" s="29"/>
    </row>
    <row r="5657" spans="31:35">
      <c r="AE5657" s="29"/>
      <c r="AF5657" s="29"/>
      <c r="AG5657" s="29"/>
      <c r="AH5657" s="29"/>
      <c r="AI5657" s="29"/>
    </row>
    <row r="5658" spans="31:35">
      <c r="AE5658" s="29"/>
      <c r="AF5658" s="29"/>
      <c r="AG5658" s="29"/>
      <c r="AH5658" s="29"/>
      <c r="AI5658" s="29"/>
    </row>
    <row r="5659" spans="31:35">
      <c r="AE5659" s="29"/>
      <c r="AF5659" s="29"/>
      <c r="AG5659" s="29"/>
      <c r="AH5659" s="29"/>
      <c r="AI5659" s="29"/>
    </row>
    <row r="5660" spans="31:35">
      <c r="AE5660" s="29"/>
      <c r="AF5660" s="29"/>
      <c r="AG5660" s="29"/>
      <c r="AH5660" s="29"/>
      <c r="AI5660" s="29"/>
    </row>
    <row r="5661" spans="31:35">
      <c r="AE5661" s="29"/>
      <c r="AF5661" s="29"/>
      <c r="AG5661" s="29"/>
      <c r="AH5661" s="29"/>
      <c r="AI5661" s="29"/>
    </row>
    <row r="5662" spans="31:35">
      <c r="AE5662" s="29"/>
      <c r="AF5662" s="29"/>
      <c r="AG5662" s="29"/>
      <c r="AH5662" s="29"/>
      <c r="AI5662" s="29"/>
    </row>
    <row r="5663" spans="31:35">
      <c r="AE5663" s="29"/>
      <c r="AF5663" s="29"/>
      <c r="AG5663" s="29"/>
      <c r="AH5663" s="29"/>
      <c r="AI5663" s="29"/>
    </row>
    <row r="5664" spans="31:35">
      <c r="AE5664" s="29"/>
      <c r="AF5664" s="29"/>
      <c r="AG5664" s="29"/>
      <c r="AH5664" s="29"/>
      <c r="AI5664" s="29"/>
    </row>
    <row r="5665" spans="31:35">
      <c r="AE5665" s="29"/>
      <c r="AF5665" s="29"/>
      <c r="AG5665" s="29"/>
      <c r="AH5665" s="29"/>
      <c r="AI5665" s="29"/>
    </row>
    <row r="5666" spans="31:35">
      <c r="AE5666" s="29"/>
      <c r="AF5666" s="29"/>
      <c r="AG5666" s="29"/>
      <c r="AH5666" s="29"/>
      <c r="AI5666" s="29"/>
    </row>
    <row r="5667" spans="31:35">
      <c r="AE5667" s="29"/>
      <c r="AF5667" s="29"/>
      <c r="AG5667" s="29"/>
      <c r="AH5667" s="29"/>
      <c r="AI5667" s="29"/>
    </row>
    <row r="5668" spans="31:35">
      <c r="AE5668" s="29"/>
      <c r="AF5668" s="29"/>
      <c r="AG5668" s="29"/>
      <c r="AH5668" s="29"/>
      <c r="AI5668" s="29"/>
    </row>
    <row r="5669" spans="31:35">
      <c r="AE5669" s="29"/>
      <c r="AF5669" s="29"/>
      <c r="AG5669" s="29"/>
      <c r="AH5669" s="29"/>
      <c r="AI5669" s="29"/>
    </row>
    <row r="5670" spans="31:35">
      <c r="AE5670" s="29"/>
      <c r="AF5670" s="29"/>
      <c r="AG5670" s="29"/>
      <c r="AH5670" s="29"/>
      <c r="AI5670" s="29"/>
    </row>
    <row r="5671" spans="31:35">
      <c r="AE5671" s="29"/>
      <c r="AF5671" s="29"/>
      <c r="AG5671" s="29"/>
      <c r="AH5671" s="29"/>
      <c r="AI5671" s="29"/>
    </row>
    <row r="5672" spans="31:35">
      <c r="AE5672" s="29"/>
      <c r="AF5672" s="29"/>
      <c r="AG5672" s="29"/>
      <c r="AH5672" s="29"/>
      <c r="AI5672" s="29"/>
    </row>
    <row r="5673" spans="31:35">
      <c r="AE5673" s="29"/>
      <c r="AF5673" s="29"/>
      <c r="AG5673" s="29"/>
      <c r="AH5673" s="29"/>
      <c r="AI5673" s="29"/>
    </row>
    <row r="5674" spans="31:35">
      <c r="AE5674" s="29"/>
      <c r="AF5674" s="29"/>
      <c r="AG5674" s="29"/>
      <c r="AH5674" s="29"/>
      <c r="AI5674" s="29"/>
    </row>
    <row r="5675" spans="31:35">
      <c r="AE5675" s="29"/>
      <c r="AF5675" s="29"/>
      <c r="AG5675" s="29"/>
      <c r="AH5675" s="29"/>
      <c r="AI5675" s="29"/>
    </row>
    <row r="5676" spans="31:35">
      <c r="AE5676" s="29"/>
      <c r="AF5676" s="29"/>
      <c r="AG5676" s="29"/>
      <c r="AH5676" s="29"/>
      <c r="AI5676" s="29"/>
    </row>
    <row r="5677" spans="31:35">
      <c r="AE5677" s="29"/>
      <c r="AF5677" s="29"/>
      <c r="AG5677" s="29"/>
      <c r="AH5677" s="29"/>
      <c r="AI5677" s="29"/>
    </row>
    <row r="5678" spans="31:35">
      <c r="AE5678" s="29"/>
      <c r="AF5678" s="29"/>
      <c r="AG5678" s="29"/>
      <c r="AH5678" s="29"/>
      <c r="AI5678" s="29"/>
    </row>
    <row r="5679" spans="31:35">
      <c r="AE5679" s="29"/>
      <c r="AF5679" s="29"/>
      <c r="AG5679" s="29"/>
      <c r="AH5679" s="29"/>
      <c r="AI5679" s="29"/>
    </row>
    <row r="5680" spans="31:35">
      <c r="AE5680" s="29"/>
      <c r="AF5680" s="29"/>
      <c r="AG5680" s="29"/>
      <c r="AH5680" s="29"/>
      <c r="AI5680" s="29"/>
    </row>
    <row r="5681" spans="31:35">
      <c r="AE5681" s="29"/>
      <c r="AF5681" s="29"/>
      <c r="AG5681" s="29"/>
      <c r="AH5681" s="29"/>
      <c r="AI5681" s="29"/>
    </row>
    <row r="5682" spans="31:35">
      <c r="AE5682" s="29"/>
      <c r="AF5682" s="29"/>
      <c r="AG5682" s="29"/>
      <c r="AH5682" s="29"/>
      <c r="AI5682" s="29"/>
    </row>
    <row r="5683" spans="31:35">
      <c r="AE5683" s="29"/>
      <c r="AF5683" s="29"/>
      <c r="AG5683" s="29"/>
      <c r="AH5683" s="29"/>
      <c r="AI5683" s="29"/>
    </row>
    <row r="5684" spans="31:35">
      <c r="AE5684" s="29"/>
      <c r="AF5684" s="29"/>
      <c r="AG5684" s="29"/>
      <c r="AH5684" s="29"/>
      <c r="AI5684" s="29"/>
    </row>
    <row r="5685" spans="31:35">
      <c r="AE5685" s="29"/>
      <c r="AF5685" s="29"/>
      <c r="AG5685" s="29"/>
      <c r="AH5685" s="29"/>
      <c r="AI5685" s="29"/>
    </row>
    <row r="5686" spans="31:35">
      <c r="AE5686" s="29"/>
      <c r="AF5686" s="29"/>
      <c r="AG5686" s="29"/>
      <c r="AH5686" s="29"/>
      <c r="AI5686" s="29"/>
    </row>
    <row r="5687" spans="31:35">
      <c r="AE5687" s="29"/>
      <c r="AF5687" s="29"/>
      <c r="AG5687" s="29"/>
      <c r="AH5687" s="29"/>
      <c r="AI5687" s="29"/>
    </row>
    <row r="5688" spans="31:35">
      <c r="AE5688" s="29"/>
      <c r="AF5688" s="29"/>
      <c r="AG5688" s="29"/>
      <c r="AH5688" s="29"/>
      <c r="AI5688" s="29"/>
    </row>
    <row r="5689" spans="31:35">
      <c r="AE5689" s="29"/>
      <c r="AF5689" s="29"/>
      <c r="AG5689" s="29"/>
      <c r="AH5689" s="29"/>
      <c r="AI5689" s="29"/>
    </row>
    <row r="5690" spans="31:35">
      <c r="AE5690" s="29"/>
      <c r="AF5690" s="29"/>
      <c r="AG5690" s="29"/>
      <c r="AH5690" s="29"/>
      <c r="AI5690" s="29"/>
    </row>
    <row r="5691" spans="31:35">
      <c r="AE5691" s="29"/>
      <c r="AF5691" s="29"/>
      <c r="AG5691" s="29"/>
      <c r="AH5691" s="29"/>
      <c r="AI5691" s="29"/>
    </row>
    <row r="5692" spans="31:35">
      <c r="AE5692" s="29"/>
      <c r="AF5692" s="29"/>
      <c r="AG5692" s="29"/>
      <c r="AH5692" s="29"/>
      <c r="AI5692" s="29"/>
    </row>
    <row r="5693" spans="31:35">
      <c r="AE5693" s="29"/>
      <c r="AF5693" s="29"/>
      <c r="AG5693" s="29"/>
      <c r="AH5693" s="29"/>
      <c r="AI5693" s="29"/>
    </row>
    <row r="5694" spans="31:35">
      <c r="AE5694" s="29"/>
      <c r="AF5694" s="29"/>
      <c r="AG5694" s="29"/>
      <c r="AH5694" s="29"/>
      <c r="AI5694" s="29"/>
    </row>
    <row r="5695" spans="31:35">
      <c r="AE5695" s="29"/>
      <c r="AF5695" s="29"/>
      <c r="AG5695" s="29"/>
      <c r="AH5695" s="29"/>
      <c r="AI5695" s="29"/>
    </row>
    <row r="5696" spans="31:35">
      <c r="AE5696" s="29"/>
      <c r="AF5696" s="29"/>
      <c r="AG5696" s="29"/>
      <c r="AH5696" s="29"/>
      <c r="AI5696" s="29"/>
    </row>
    <row r="5697" spans="31:35">
      <c r="AE5697" s="29"/>
      <c r="AF5697" s="29"/>
      <c r="AG5697" s="29"/>
      <c r="AH5697" s="29"/>
      <c r="AI5697" s="29"/>
    </row>
    <row r="5698" spans="31:35">
      <c r="AE5698" s="29"/>
      <c r="AF5698" s="29"/>
      <c r="AG5698" s="29"/>
      <c r="AH5698" s="29"/>
      <c r="AI5698" s="29"/>
    </row>
    <row r="5699" spans="31:35">
      <c r="AE5699" s="29"/>
      <c r="AF5699" s="29"/>
      <c r="AG5699" s="29"/>
      <c r="AH5699" s="29"/>
      <c r="AI5699" s="29"/>
    </row>
    <row r="5700" spans="31:35">
      <c r="AE5700" s="29"/>
      <c r="AF5700" s="29"/>
      <c r="AG5700" s="29"/>
      <c r="AH5700" s="29"/>
      <c r="AI5700" s="29"/>
    </row>
    <row r="5701" spans="31:35">
      <c r="AE5701" s="29"/>
      <c r="AF5701" s="29"/>
      <c r="AG5701" s="29"/>
      <c r="AH5701" s="29"/>
      <c r="AI5701" s="29"/>
    </row>
    <row r="5702" spans="31:35">
      <c r="AE5702" s="29"/>
      <c r="AF5702" s="29"/>
      <c r="AG5702" s="29"/>
      <c r="AH5702" s="29"/>
      <c r="AI5702" s="29"/>
    </row>
    <row r="5703" spans="31:35">
      <c r="AE5703" s="29"/>
      <c r="AF5703" s="29"/>
      <c r="AG5703" s="29"/>
      <c r="AH5703" s="29"/>
      <c r="AI5703" s="29"/>
    </row>
    <row r="5704" spans="31:35">
      <c r="AE5704" s="29"/>
      <c r="AF5704" s="29"/>
      <c r="AG5704" s="29"/>
      <c r="AH5704" s="29"/>
      <c r="AI5704" s="29"/>
    </row>
    <row r="5705" spans="31:35">
      <c r="AE5705" s="29"/>
      <c r="AF5705" s="29"/>
      <c r="AG5705" s="29"/>
      <c r="AH5705" s="29"/>
      <c r="AI5705" s="29"/>
    </row>
    <row r="5706" spans="31:35">
      <c r="AE5706" s="29"/>
      <c r="AF5706" s="29"/>
      <c r="AG5706" s="29"/>
      <c r="AH5706" s="29"/>
      <c r="AI5706" s="29"/>
    </row>
    <row r="5707" spans="31:35">
      <c r="AE5707" s="29"/>
      <c r="AF5707" s="29"/>
      <c r="AG5707" s="29"/>
      <c r="AH5707" s="29"/>
      <c r="AI5707" s="29"/>
    </row>
    <row r="5708" spans="31:35">
      <c r="AE5708" s="29"/>
      <c r="AF5708" s="29"/>
      <c r="AG5708" s="29"/>
      <c r="AH5708" s="29"/>
      <c r="AI5708" s="29"/>
    </row>
    <row r="5709" spans="31:35">
      <c r="AE5709" s="29"/>
      <c r="AF5709" s="29"/>
      <c r="AG5709" s="29"/>
      <c r="AH5709" s="29"/>
      <c r="AI5709" s="29"/>
    </row>
    <row r="5710" spans="31:35">
      <c r="AE5710" s="29"/>
      <c r="AF5710" s="29"/>
      <c r="AG5710" s="29"/>
      <c r="AH5710" s="29"/>
      <c r="AI5710" s="29"/>
    </row>
    <row r="5711" spans="31:35">
      <c r="AE5711" s="29"/>
      <c r="AF5711" s="29"/>
      <c r="AG5711" s="29"/>
      <c r="AH5711" s="29"/>
      <c r="AI5711" s="29"/>
    </row>
    <row r="5712" spans="31:35">
      <c r="AE5712" s="29"/>
      <c r="AF5712" s="29"/>
      <c r="AG5712" s="29"/>
      <c r="AH5712" s="29"/>
      <c r="AI5712" s="29"/>
    </row>
    <row r="5713" spans="31:35">
      <c r="AE5713" s="29"/>
      <c r="AF5713" s="29"/>
      <c r="AG5713" s="29"/>
      <c r="AH5713" s="29"/>
      <c r="AI5713" s="29"/>
    </row>
    <row r="5714" spans="31:35">
      <c r="AE5714" s="29"/>
      <c r="AF5714" s="29"/>
      <c r="AG5714" s="29"/>
      <c r="AH5714" s="29"/>
      <c r="AI5714" s="29"/>
    </row>
    <row r="5715" spans="31:35">
      <c r="AE5715" s="29"/>
      <c r="AF5715" s="29"/>
      <c r="AG5715" s="29"/>
      <c r="AH5715" s="29"/>
      <c r="AI5715" s="29"/>
    </row>
    <row r="5716" spans="31:35">
      <c r="AE5716" s="29"/>
      <c r="AF5716" s="29"/>
      <c r="AG5716" s="29"/>
      <c r="AH5716" s="29"/>
      <c r="AI5716" s="29"/>
    </row>
    <row r="5717" spans="31:35">
      <c r="AE5717" s="29"/>
      <c r="AF5717" s="29"/>
      <c r="AG5717" s="29"/>
      <c r="AH5717" s="29"/>
      <c r="AI5717" s="29"/>
    </row>
    <row r="5718" spans="31:35">
      <c r="AE5718" s="29"/>
      <c r="AF5718" s="29"/>
      <c r="AG5718" s="29"/>
      <c r="AH5718" s="29"/>
      <c r="AI5718" s="29"/>
    </row>
    <row r="5719" spans="31:35">
      <c r="AE5719" s="29"/>
      <c r="AF5719" s="29"/>
      <c r="AG5719" s="29"/>
      <c r="AH5719" s="29"/>
      <c r="AI5719" s="29"/>
    </row>
    <row r="5720" spans="31:35">
      <c r="AE5720" s="29"/>
      <c r="AF5720" s="29"/>
      <c r="AG5720" s="29"/>
      <c r="AH5720" s="29"/>
      <c r="AI5720" s="29"/>
    </row>
    <row r="5721" spans="31:35">
      <c r="AE5721" s="29"/>
      <c r="AF5721" s="29"/>
      <c r="AG5721" s="29"/>
      <c r="AH5721" s="29"/>
      <c r="AI5721" s="29"/>
    </row>
    <row r="5722" spans="31:35">
      <c r="AE5722" s="29"/>
      <c r="AF5722" s="29"/>
      <c r="AG5722" s="29"/>
      <c r="AH5722" s="29"/>
      <c r="AI5722" s="29"/>
    </row>
    <row r="5723" spans="31:35">
      <c r="AE5723" s="29"/>
      <c r="AF5723" s="29"/>
      <c r="AG5723" s="29"/>
      <c r="AH5723" s="29"/>
      <c r="AI5723" s="29"/>
    </row>
    <row r="5724" spans="31:35">
      <c r="AE5724" s="29"/>
      <c r="AF5724" s="29"/>
      <c r="AG5724" s="29"/>
      <c r="AH5724" s="29"/>
      <c r="AI5724" s="29"/>
    </row>
    <row r="5725" spans="31:35">
      <c r="AE5725" s="29"/>
      <c r="AF5725" s="29"/>
      <c r="AG5725" s="29"/>
      <c r="AH5725" s="29"/>
      <c r="AI5725" s="29"/>
    </row>
    <row r="5726" spans="31:35">
      <c r="AE5726" s="29"/>
      <c r="AF5726" s="29"/>
      <c r="AG5726" s="29"/>
      <c r="AH5726" s="29"/>
      <c r="AI5726" s="29"/>
    </row>
    <row r="5727" spans="31:35">
      <c r="AE5727" s="29"/>
      <c r="AF5727" s="29"/>
      <c r="AG5727" s="29"/>
      <c r="AH5727" s="29"/>
      <c r="AI5727" s="29"/>
    </row>
    <row r="5728" spans="31:35">
      <c r="AE5728" s="29"/>
      <c r="AF5728" s="29"/>
      <c r="AG5728" s="29"/>
      <c r="AH5728" s="29"/>
      <c r="AI5728" s="29"/>
    </row>
    <row r="5729" spans="31:35">
      <c r="AE5729" s="29"/>
      <c r="AF5729" s="29"/>
      <c r="AG5729" s="29"/>
      <c r="AH5729" s="29"/>
      <c r="AI5729" s="29"/>
    </row>
    <row r="5730" spans="31:35">
      <c r="AE5730" s="29"/>
      <c r="AF5730" s="29"/>
      <c r="AG5730" s="29"/>
      <c r="AH5730" s="29"/>
      <c r="AI5730" s="29"/>
    </row>
    <row r="5731" spans="31:35">
      <c r="AE5731" s="29"/>
      <c r="AF5731" s="29"/>
      <c r="AG5731" s="29"/>
      <c r="AH5731" s="29"/>
      <c r="AI5731" s="29"/>
    </row>
    <row r="5732" spans="31:35">
      <c r="AE5732" s="29"/>
      <c r="AF5732" s="29"/>
      <c r="AG5732" s="29"/>
      <c r="AH5732" s="29"/>
      <c r="AI5732" s="29"/>
    </row>
    <row r="5733" spans="31:35">
      <c r="AE5733" s="29"/>
      <c r="AF5733" s="29"/>
      <c r="AG5733" s="29"/>
      <c r="AH5733" s="29"/>
      <c r="AI5733" s="29"/>
    </row>
    <row r="5734" spans="31:35">
      <c r="AE5734" s="29"/>
      <c r="AF5734" s="29"/>
      <c r="AG5734" s="29"/>
      <c r="AH5734" s="29"/>
      <c r="AI5734" s="29"/>
    </row>
    <row r="5735" spans="31:35">
      <c r="AE5735" s="29"/>
      <c r="AF5735" s="29"/>
      <c r="AG5735" s="29"/>
      <c r="AH5735" s="29"/>
      <c r="AI5735" s="29"/>
    </row>
    <row r="5736" spans="31:35">
      <c r="AE5736" s="29"/>
      <c r="AF5736" s="29"/>
      <c r="AG5736" s="29"/>
      <c r="AH5736" s="29"/>
      <c r="AI5736" s="29"/>
    </row>
    <row r="5737" spans="31:35">
      <c r="AE5737" s="29"/>
      <c r="AF5737" s="29"/>
      <c r="AG5737" s="29"/>
      <c r="AH5737" s="29"/>
      <c r="AI5737" s="29"/>
    </row>
    <row r="5738" spans="31:35">
      <c r="AE5738" s="29"/>
      <c r="AF5738" s="29"/>
      <c r="AG5738" s="29"/>
      <c r="AH5738" s="29"/>
      <c r="AI5738" s="29"/>
    </row>
    <row r="5739" spans="31:35">
      <c r="AE5739" s="29"/>
      <c r="AF5739" s="29"/>
      <c r="AG5739" s="29"/>
      <c r="AH5739" s="29"/>
      <c r="AI5739" s="29"/>
    </row>
    <row r="5740" spans="31:35">
      <c r="AE5740" s="29"/>
      <c r="AF5740" s="29"/>
      <c r="AG5740" s="29"/>
      <c r="AH5740" s="29"/>
      <c r="AI5740" s="29"/>
    </row>
    <row r="5741" spans="31:35">
      <c r="AE5741" s="29"/>
      <c r="AF5741" s="29"/>
      <c r="AG5741" s="29"/>
      <c r="AH5741" s="29"/>
      <c r="AI5741" s="29"/>
    </row>
    <row r="5742" spans="31:35">
      <c r="AE5742" s="29"/>
      <c r="AF5742" s="29"/>
      <c r="AG5742" s="29"/>
      <c r="AH5742" s="29"/>
      <c r="AI5742" s="29"/>
    </row>
    <row r="5743" spans="31:35">
      <c r="AE5743" s="29"/>
      <c r="AF5743" s="29"/>
      <c r="AG5743" s="29"/>
      <c r="AH5743" s="29"/>
      <c r="AI5743" s="29"/>
    </row>
    <row r="5744" spans="31:35">
      <c r="AE5744" s="29"/>
      <c r="AF5744" s="29"/>
      <c r="AG5744" s="29"/>
      <c r="AH5744" s="29"/>
      <c r="AI5744" s="29"/>
    </row>
    <row r="5745" spans="31:35">
      <c r="AE5745" s="29"/>
      <c r="AF5745" s="29"/>
      <c r="AG5745" s="29"/>
      <c r="AH5745" s="29"/>
      <c r="AI5745" s="29"/>
    </row>
    <row r="5746" spans="31:35">
      <c r="AE5746" s="29"/>
      <c r="AF5746" s="29"/>
      <c r="AG5746" s="29"/>
      <c r="AH5746" s="29"/>
      <c r="AI5746" s="29"/>
    </row>
    <row r="5747" spans="31:35">
      <c r="AE5747" s="29"/>
      <c r="AF5747" s="29"/>
      <c r="AG5747" s="29"/>
      <c r="AH5747" s="29"/>
      <c r="AI5747" s="29"/>
    </row>
    <row r="5748" spans="31:35">
      <c r="AE5748" s="29"/>
      <c r="AF5748" s="29"/>
      <c r="AG5748" s="29"/>
      <c r="AH5748" s="29"/>
      <c r="AI5748" s="29"/>
    </row>
    <row r="5749" spans="31:35">
      <c r="AE5749" s="29"/>
      <c r="AF5749" s="29"/>
      <c r="AG5749" s="29"/>
      <c r="AH5749" s="29"/>
      <c r="AI5749" s="29"/>
    </row>
    <row r="5750" spans="31:35">
      <c r="AE5750" s="29"/>
      <c r="AF5750" s="29"/>
      <c r="AG5750" s="29"/>
      <c r="AH5750" s="29"/>
      <c r="AI5750" s="29"/>
    </row>
    <row r="5751" spans="31:35">
      <c r="AE5751" s="29"/>
      <c r="AF5751" s="29"/>
      <c r="AG5751" s="29"/>
      <c r="AH5751" s="29"/>
      <c r="AI5751" s="29"/>
    </row>
    <row r="5752" spans="31:35">
      <c r="AE5752" s="29"/>
      <c r="AF5752" s="29"/>
      <c r="AG5752" s="29"/>
      <c r="AH5752" s="29"/>
      <c r="AI5752" s="29"/>
    </row>
    <row r="5753" spans="31:35">
      <c r="AE5753" s="29"/>
      <c r="AF5753" s="29"/>
      <c r="AG5753" s="29"/>
      <c r="AH5753" s="29"/>
      <c r="AI5753" s="29"/>
    </row>
    <row r="5754" spans="31:35">
      <c r="AE5754" s="29"/>
      <c r="AF5754" s="29"/>
      <c r="AG5754" s="29"/>
      <c r="AH5754" s="29"/>
      <c r="AI5754" s="29"/>
    </row>
    <row r="5755" spans="31:35">
      <c r="AE5755" s="29"/>
      <c r="AF5755" s="29"/>
      <c r="AG5755" s="29"/>
      <c r="AH5755" s="29"/>
      <c r="AI5755" s="29"/>
    </row>
    <row r="5756" spans="31:35">
      <c r="AE5756" s="29"/>
      <c r="AF5756" s="29"/>
      <c r="AG5756" s="29"/>
      <c r="AH5756" s="29"/>
      <c r="AI5756" s="29"/>
    </row>
    <row r="5757" spans="31:35">
      <c r="AE5757" s="29"/>
      <c r="AF5757" s="29"/>
      <c r="AG5757" s="29"/>
      <c r="AH5757" s="29"/>
      <c r="AI5757" s="29"/>
    </row>
    <row r="5758" spans="31:35">
      <c r="AE5758" s="29"/>
      <c r="AF5758" s="29"/>
      <c r="AG5758" s="29"/>
      <c r="AH5758" s="29"/>
      <c r="AI5758" s="29"/>
    </row>
    <row r="5759" spans="31:35">
      <c r="AE5759" s="29"/>
      <c r="AF5759" s="29"/>
      <c r="AG5759" s="29"/>
      <c r="AH5759" s="29"/>
      <c r="AI5759" s="29"/>
    </row>
    <row r="5760" spans="31:35">
      <c r="AE5760" s="29"/>
      <c r="AF5760" s="29"/>
      <c r="AG5760" s="29"/>
      <c r="AH5760" s="29"/>
      <c r="AI5760" s="29"/>
    </row>
    <row r="5761" spans="31:35">
      <c r="AE5761" s="29"/>
      <c r="AF5761" s="29"/>
      <c r="AG5761" s="29"/>
      <c r="AH5761" s="29"/>
      <c r="AI5761" s="29"/>
    </row>
    <row r="5762" spans="31:35">
      <c r="AE5762" s="29"/>
      <c r="AF5762" s="29"/>
      <c r="AG5762" s="29"/>
      <c r="AH5762" s="29"/>
      <c r="AI5762" s="29"/>
    </row>
    <row r="5763" spans="31:35">
      <c r="AE5763" s="29"/>
      <c r="AF5763" s="29"/>
      <c r="AG5763" s="29"/>
      <c r="AH5763" s="29"/>
      <c r="AI5763" s="29"/>
    </row>
    <row r="5764" spans="31:35">
      <c r="AE5764" s="29"/>
      <c r="AF5764" s="29"/>
      <c r="AG5764" s="29"/>
      <c r="AH5764" s="29"/>
      <c r="AI5764" s="29"/>
    </row>
    <row r="5765" spans="31:35">
      <c r="AE5765" s="29"/>
      <c r="AF5765" s="29"/>
      <c r="AG5765" s="29"/>
      <c r="AH5765" s="29"/>
      <c r="AI5765" s="29"/>
    </row>
    <row r="5766" spans="31:35">
      <c r="AE5766" s="29"/>
      <c r="AF5766" s="29"/>
      <c r="AG5766" s="29"/>
      <c r="AH5766" s="29"/>
      <c r="AI5766" s="29"/>
    </row>
    <row r="5767" spans="31:35">
      <c r="AE5767" s="29"/>
      <c r="AF5767" s="29"/>
      <c r="AG5767" s="29"/>
      <c r="AH5767" s="29"/>
      <c r="AI5767" s="29"/>
    </row>
    <row r="5768" spans="31:35">
      <c r="AE5768" s="29"/>
      <c r="AF5768" s="29"/>
      <c r="AG5768" s="29"/>
      <c r="AH5768" s="29"/>
      <c r="AI5768" s="29"/>
    </row>
    <row r="5769" spans="31:35">
      <c r="AE5769" s="29"/>
      <c r="AF5769" s="29"/>
      <c r="AG5769" s="29"/>
      <c r="AH5769" s="29"/>
      <c r="AI5769" s="29"/>
    </row>
    <row r="5770" spans="31:35">
      <c r="AE5770" s="29"/>
      <c r="AF5770" s="29"/>
      <c r="AG5770" s="29"/>
      <c r="AH5770" s="29"/>
      <c r="AI5770" s="29"/>
    </row>
    <row r="5771" spans="31:35">
      <c r="AE5771" s="29"/>
      <c r="AF5771" s="29"/>
      <c r="AG5771" s="29"/>
      <c r="AH5771" s="29"/>
      <c r="AI5771" s="29"/>
    </row>
    <row r="5772" spans="31:35">
      <c r="AE5772" s="29"/>
      <c r="AF5772" s="29"/>
      <c r="AG5772" s="29"/>
      <c r="AH5772" s="29"/>
      <c r="AI5772" s="29"/>
    </row>
    <row r="5773" spans="31:35">
      <c r="AE5773" s="29"/>
      <c r="AF5773" s="29"/>
      <c r="AG5773" s="29"/>
      <c r="AH5773" s="29"/>
      <c r="AI5773" s="29"/>
    </row>
    <row r="5774" spans="31:35">
      <c r="AE5774" s="29"/>
      <c r="AF5774" s="29"/>
      <c r="AG5774" s="29"/>
      <c r="AH5774" s="29"/>
      <c r="AI5774" s="29"/>
    </row>
    <row r="5775" spans="31:35">
      <c r="AE5775" s="29"/>
      <c r="AF5775" s="29"/>
      <c r="AG5775" s="29"/>
      <c r="AH5775" s="29"/>
      <c r="AI5775" s="29"/>
    </row>
    <row r="5776" spans="31:35">
      <c r="AE5776" s="29"/>
      <c r="AF5776" s="29"/>
      <c r="AG5776" s="29"/>
      <c r="AH5776" s="29"/>
      <c r="AI5776" s="29"/>
    </row>
    <row r="5777" spans="31:35">
      <c r="AE5777" s="29"/>
      <c r="AF5777" s="29"/>
      <c r="AG5777" s="29"/>
      <c r="AH5777" s="29"/>
      <c r="AI5777" s="29"/>
    </row>
    <row r="5778" spans="31:35">
      <c r="AE5778" s="29"/>
      <c r="AF5778" s="29"/>
      <c r="AG5778" s="29"/>
      <c r="AH5778" s="29"/>
      <c r="AI5778" s="29"/>
    </row>
    <row r="5779" spans="31:35">
      <c r="AE5779" s="29"/>
      <c r="AF5779" s="29"/>
      <c r="AG5779" s="29"/>
      <c r="AH5779" s="29"/>
      <c r="AI5779" s="29"/>
    </row>
    <row r="5780" spans="31:35">
      <c r="AE5780" s="29"/>
      <c r="AF5780" s="29"/>
      <c r="AG5780" s="29"/>
      <c r="AH5780" s="29"/>
      <c r="AI5780" s="29"/>
    </row>
    <row r="5781" spans="31:35">
      <c r="AE5781" s="29"/>
      <c r="AF5781" s="29"/>
      <c r="AG5781" s="29"/>
      <c r="AH5781" s="29"/>
      <c r="AI5781" s="29"/>
    </row>
    <row r="5782" spans="31:35">
      <c r="AE5782" s="29"/>
      <c r="AF5782" s="29"/>
      <c r="AG5782" s="29"/>
      <c r="AH5782" s="29"/>
      <c r="AI5782" s="29"/>
    </row>
    <row r="5783" spans="31:35">
      <c r="AE5783" s="29"/>
      <c r="AF5783" s="29"/>
      <c r="AG5783" s="29"/>
      <c r="AH5783" s="29"/>
      <c r="AI5783" s="29"/>
    </row>
    <row r="5784" spans="31:35">
      <c r="AE5784" s="29"/>
      <c r="AF5784" s="29"/>
      <c r="AG5784" s="29"/>
      <c r="AH5784" s="29"/>
      <c r="AI5784" s="29"/>
    </row>
    <row r="5785" spans="31:35">
      <c r="AE5785" s="29"/>
      <c r="AF5785" s="29"/>
      <c r="AG5785" s="29"/>
      <c r="AH5785" s="29"/>
      <c r="AI5785" s="29"/>
    </row>
    <row r="5786" spans="31:35">
      <c r="AE5786" s="29"/>
      <c r="AF5786" s="29"/>
      <c r="AG5786" s="29"/>
      <c r="AH5786" s="29"/>
      <c r="AI5786" s="29"/>
    </row>
    <row r="5787" spans="31:35">
      <c r="AE5787" s="29"/>
      <c r="AF5787" s="29"/>
      <c r="AG5787" s="29"/>
      <c r="AH5787" s="29"/>
      <c r="AI5787" s="29"/>
    </row>
    <row r="5788" spans="31:35">
      <c r="AE5788" s="29"/>
      <c r="AF5788" s="29"/>
      <c r="AG5788" s="29"/>
      <c r="AH5788" s="29"/>
      <c r="AI5788" s="29"/>
    </row>
    <row r="5789" spans="31:35">
      <c r="AE5789" s="29"/>
      <c r="AF5789" s="29"/>
      <c r="AG5789" s="29"/>
      <c r="AH5789" s="29"/>
      <c r="AI5789" s="29"/>
    </row>
    <row r="5790" spans="31:35">
      <c r="AE5790" s="29"/>
      <c r="AF5790" s="29"/>
      <c r="AG5790" s="29"/>
      <c r="AH5790" s="29"/>
      <c r="AI5790" s="29"/>
    </row>
    <row r="5791" spans="31:35">
      <c r="AE5791" s="29"/>
      <c r="AF5791" s="29"/>
      <c r="AG5791" s="29"/>
      <c r="AH5791" s="29"/>
      <c r="AI5791" s="29"/>
    </row>
    <row r="5792" spans="31:35">
      <c r="AE5792" s="29"/>
      <c r="AF5792" s="29"/>
      <c r="AG5792" s="29"/>
      <c r="AH5792" s="29"/>
      <c r="AI5792" s="29"/>
    </row>
    <row r="5793" spans="31:35">
      <c r="AE5793" s="29"/>
      <c r="AF5793" s="29"/>
      <c r="AG5793" s="29"/>
      <c r="AH5793" s="29"/>
      <c r="AI5793" s="29"/>
    </row>
    <row r="5794" spans="31:35">
      <c r="AE5794" s="29"/>
      <c r="AF5794" s="29"/>
      <c r="AG5794" s="29"/>
      <c r="AH5794" s="29"/>
      <c r="AI5794" s="29"/>
    </row>
    <row r="5795" spans="31:35">
      <c r="AE5795" s="29"/>
      <c r="AF5795" s="29"/>
      <c r="AG5795" s="29"/>
      <c r="AH5795" s="29"/>
      <c r="AI5795" s="29"/>
    </row>
    <row r="5796" spans="31:35">
      <c r="AE5796" s="29"/>
      <c r="AF5796" s="29"/>
      <c r="AG5796" s="29"/>
      <c r="AH5796" s="29"/>
      <c r="AI5796" s="29"/>
    </row>
    <row r="5797" spans="31:35">
      <c r="AE5797" s="29"/>
      <c r="AF5797" s="29"/>
      <c r="AG5797" s="29"/>
      <c r="AH5797" s="29"/>
      <c r="AI5797" s="29"/>
    </row>
    <row r="5798" spans="31:35">
      <c r="AE5798" s="29"/>
      <c r="AF5798" s="29"/>
      <c r="AG5798" s="29"/>
      <c r="AH5798" s="29"/>
      <c r="AI5798" s="29"/>
    </row>
    <row r="5799" spans="31:35">
      <c r="AE5799" s="29"/>
      <c r="AF5799" s="29"/>
      <c r="AG5799" s="29"/>
      <c r="AH5799" s="29"/>
      <c r="AI5799" s="29"/>
    </row>
    <row r="5800" spans="31:35">
      <c r="AE5800" s="29"/>
      <c r="AF5800" s="29"/>
      <c r="AG5800" s="29"/>
      <c r="AH5800" s="29"/>
      <c r="AI5800" s="29"/>
    </row>
    <row r="5801" spans="31:35">
      <c r="AE5801" s="29"/>
      <c r="AF5801" s="29"/>
      <c r="AG5801" s="29"/>
      <c r="AH5801" s="29"/>
      <c r="AI5801" s="29"/>
    </row>
    <row r="5802" spans="31:35">
      <c r="AE5802" s="29"/>
      <c r="AF5802" s="29"/>
      <c r="AG5802" s="29"/>
      <c r="AH5802" s="29"/>
      <c r="AI5802" s="29"/>
    </row>
    <row r="5803" spans="31:35">
      <c r="AE5803" s="29"/>
      <c r="AF5803" s="29"/>
      <c r="AG5803" s="29"/>
      <c r="AH5803" s="29"/>
      <c r="AI5803" s="29"/>
    </row>
    <row r="5804" spans="31:35">
      <c r="AE5804" s="29"/>
      <c r="AF5804" s="29"/>
      <c r="AG5804" s="29"/>
      <c r="AH5804" s="29"/>
      <c r="AI5804" s="29"/>
    </row>
    <row r="5805" spans="31:35">
      <c r="AE5805" s="29"/>
      <c r="AF5805" s="29"/>
      <c r="AG5805" s="29"/>
      <c r="AH5805" s="29"/>
      <c r="AI5805" s="29"/>
    </row>
    <row r="5806" spans="31:35">
      <c r="AE5806" s="29"/>
      <c r="AF5806" s="29"/>
      <c r="AG5806" s="29"/>
      <c r="AH5806" s="29"/>
      <c r="AI5806" s="29"/>
    </row>
    <row r="5807" spans="31:35">
      <c r="AE5807" s="29"/>
      <c r="AF5807" s="29"/>
      <c r="AG5807" s="29"/>
      <c r="AH5807" s="29"/>
      <c r="AI5807" s="29"/>
    </row>
    <row r="5808" spans="31:35">
      <c r="AE5808" s="29"/>
      <c r="AF5808" s="29"/>
      <c r="AG5808" s="29"/>
      <c r="AH5808" s="29"/>
      <c r="AI5808" s="29"/>
    </row>
    <row r="5809" spans="31:35">
      <c r="AE5809" s="29"/>
      <c r="AF5809" s="29"/>
      <c r="AG5809" s="29"/>
      <c r="AH5809" s="29"/>
      <c r="AI5809" s="29"/>
    </row>
    <row r="5810" spans="31:35">
      <c r="AE5810" s="29"/>
      <c r="AF5810" s="29"/>
      <c r="AG5810" s="29"/>
      <c r="AH5810" s="29"/>
      <c r="AI5810" s="29"/>
    </row>
    <row r="5811" spans="31:35">
      <c r="AE5811" s="29"/>
      <c r="AF5811" s="29"/>
      <c r="AG5811" s="29"/>
      <c r="AH5811" s="29"/>
      <c r="AI5811" s="29"/>
    </row>
    <row r="5812" spans="31:35">
      <c r="AE5812" s="29"/>
      <c r="AF5812" s="29"/>
      <c r="AG5812" s="29"/>
      <c r="AH5812" s="29"/>
      <c r="AI5812" s="29"/>
    </row>
    <row r="5813" spans="31:35">
      <c r="AE5813" s="29"/>
      <c r="AF5813" s="29"/>
      <c r="AG5813" s="29"/>
      <c r="AH5813" s="29"/>
      <c r="AI5813" s="29"/>
    </row>
    <row r="5814" spans="31:35">
      <c r="AE5814" s="29"/>
      <c r="AF5814" s="29"/>
      <c r="AG5814" s="29"/>
      <c r="AH5814" s="29"/>
      <c r="AI5814" s="29"/>
    </row>
    <row r="5815" spans="31:35">
      <c r="AE5815" s="29"/>
      <c r="AF5815" s="29"/>
      <c r="AG5815" s="29"/>
      <c r="AH5815" s="29"/>
      <c r="AI5815" s="29"/>
    </row>
    <row r="5816" spans="31:35">
      <c r="AE5816" s="29"/>
      <c r="AF5816" s="29"/>
      <c r="AG5816" s="29"/>
      <c r="AH5816" s="29"/>
      <c r="AI5816" s="29"/>
    </row>
    <row r="5817" spans="31:35">
      <c r="AE5817" s="29"/>
      <c r="AF5817" s="29"/>
      <c r="AG5817" s="29"/>
      <c r="AH5817" s="29"/>
      <c r="AI5817" s="29"/>
    </row>
    <row r="5818" spans="31:35">
      <c r="AE5818" s="29"/>
      <c r="AF5818" s="29"/>
      <c r="AG5818" s="29"/>
      <c r="AH5818" s="29"/>
      <c r="AI5818" s="29"/>
    </row>
    <row r="5819" spans="31:35">
      <c r="AE5819" s="29"/>
      <c r="AF5819" s="29"/>
      <c r="AG5819" s="29"/>
      <c r="AH5819" s="29"/>
      <c r="AI5819" s="29"/>
    </row>
    <row r="5820" spans="31:35">
      <c r="AE5820" s="29"/>
      <c r="AF5820" s="29"/>
      <c r="AG5820" s="29"/>
      <c r="AH5820" s="29"/>
      <c r="AI5820" s="29"/>
    </row>
    <row r="5821" spans="31:35">
      <c r="AE5821" s="29"/>
      <c r="AF5821" s="29"/>
      <c r="AG5821" s="29"/>
      <c r="AH5821" s="29"/>
      <c r="AI5821" s="29"/>
    </row>
    <row r="5822" spans="31:35">
      <c r="AE5822" s="29"/>
      <c r="AF5822" s="29"/>
      <c r="AG5822" s="29"/>
      <c r="AH5822" s="29"/>
      <c r="AI5822" s="29"/>
    </row>
    <row r="5823" spans="31:35">
      <c r="AE5823" s="29"/>
      <c r="AF5823" s="29"/>
      <c r="AG5823" s="29"/>
      <c r="AH5823" s="29"/>
      <c r="AI5823" s="29"/>
    </row>
    <row r="5824" spans="31:35">
      <c r="AE5824" s="29"/>
      <c r="AF5824" s="29"/>
      <c r="AG5824" s="29"/>
      <c r="AH5824" s="29"/>
      <c r="AI5824" s="29"/>
    </row>
    <row r="5825" spans="31:35">
      <c r="AE5825" s="29"/>
      <c r="AF5825" s="29"/>
      <c r="AG5825" s="29"/>
      <c r="AH5825" s="29"/>
      <c r="AI5825" s="29"/>
    </row>
    <row r="5826" spans="31:35">
      <c r="AE5826" s="29"/>
      <c r="AF5826" s="29"/>
      <c r="AG5826" s="29"/>
      <c r="AH5826" s="29"/>
      <c r="AI5826" s="29"/>
    </row>
    <row r="5827" spans="31:35">
      <c r="AE5827" s="29"/>
      <c r="AF5827" s="29"/>
      <c r="AG5827" s="29"/>
      <c r="AH5827" s="29"/>
      <c r="AI5827" s="29"/>
    </row>
    <row r="5828" spans="31:35">
      <c r="AE5828" s="29"/>
      <c r="AF5828" s="29"/>
      <c r="AG5828" s="29"/>
      <c r="AH5828" s="29"/>
      <c r="AI5828" s="29"/>
    </row>
    <row r="5829" spans="31:35">
      <c r="AE5829" s="29"/>
      <c r="AF5829" s="29"/>
      <c r="AG5829" s="29"/>
      <c r="AH5829" s="29"/>
      <c r="AI5829" s="29"/>
    </row>
    <row r="5830" spans="31:35">
      <c r="AE5830" s="29"/>
      <c r="AF5830" s="29"/>
      <c r="AG5830" s="29"/>
      <c r="AH5830" s="29"/>
      <c r="AI5830" s="29"/>
    </row>
    <row r="5831" spans="31:35">
      <c r="AE5831" s="29"/>
      <c r="AF5831" s="29"/>
      <c r="AG5831" s="29"/>
      <c r="AH5831" s="29"/>
      <c r="AI5831" s="29"/>
    </row>
    <row r="5832" spans="31:35">
      <c r="AE5832" s="29"/>
      <c r="AF5832" s="29"/>
      <c r="AG5832" s="29"/>
      <c r="AH5832" s="29"/>
      <c r="AI5832" s="29"/>
    </row>
    <row r="5833" spans="31:35">
      <c r="AE5833" s="29"/>
      <c r="AF5833" s="29"/>
      <c r="AG5833" s="29"/>
      <c r="AH5833" s="29"/>
      <c r="AI5833" s="29"/>
    </row>
    <row r="5834" spans="31:35">
      <c r="AE5834" s="29"/>
      <c r="AF5834" s="29"/>
      <c r="AG5834" s="29"/>
      <c r="AH5834" s="29"/>
      <c r="AI5834" s="29"/>
    </row>
    <row r="5835" spans="31:35">
      <c r="AE5835" s="29"/>
      <c r="AF5835" s="29"/>
      <c r="AG5835" s="29"/>
      <c r="AH5835" s="29"/>
      <c r="AI5835" s="29"/>
    </row>
    <row r="5836" spans="31:35">
      <c r="AE5836" s="29"/>
      <c r="AF5836" s="29"/>
      <c r="AG5836" s="29"/>
      <c r="AH5836" s="29"/>
      <c r="AI5836" s="29"/>
    </row>
    <row r="5837" spans="31:35">
      <c r="AE5837" s="29"/>
      <c r="AF5837" s="29"/>
      <c r="AG5837" s="29"/>
      <c r="AH5837" s="29"/>
      <c r="AI5837" s="29"/>
    </row>
    <row r="5838" spans="31:35">
      <c r="AE5838" s="29"/>
      <c r="AF5838" s="29"/>
      <c r="AG5838" s="29"/>
      <c r="AH5838" s="29"/>
      <c r="AI5838" s="29"/>
    </row>
    <row r="5839" spans="31:35">
      <c r="AE5839" s="29"/>
      <c r="AF5839" s="29"/>
      <c r="AG5839" s="29"/>
      <c r="AH5839" s="29"/>
      <c r="AI5839" s="29"/>
    </row>
    <row r="5840" spans="31:35">
      <c r="AE5840" s="29"/>
      <c r="AF5840" s="29"/>
      <c r="AG5840" s="29"/>
      <c r="AH5840" s="29"/>
      <c r="AI5840" s="29"/>
    </row>
    <row r="5841" spans="31:35">
      <c r="AE5841" s="29"/>
      <c r="AF5841" s="29"/>
      <c r="AG5841" s="29"/>
      <c r="AH5841" s="29"/>
      <c r="AI5841" s="29"/>
    </row>
    <row r="5842" spans="31:35">
      <c r="AE5842" s="29"/>
      <c r="AF5842" s="29"/>
      <c r="AG5842" s="29"/>
      <c r="AH5842" s="29"/>
      <c r="AI5842" s="29"/>
    </row>
    <row r="5843" spans="31:35">
      <c r="AE5843" s="29"/>
      <c r="AF5843" s="29"/>
      <c r="AG5843" s="29"/>
      <c r="AH5843" s="29"/>
      <c r="AI5843" s="29"/>
    </row>
    <row r="5844" spans="31:35">
      <c r="AE5844" s="29"/>
      <c r="AF5844" s="29"/>
      <c r="AG5844" s="29"/>
      <c r="AH5844" s="29"/>
      <c r="AI5844" s="29"/>
    </row>
    <row r="5845" spans="31:35">
      <c r="AE5845" s="29"/>
      <c r="AF5845" s="29"/>
      <c r="AG5845" s="29"/>
      <c r="AH5845" s="29"/>
      <c r="AI5845" s="29"/>
    </row>
    <row r="5846" spans="31:35">
      <c r="AE5846" s="29"/>
      <c r="AF5846" s="29"/>
      <c r="AG5846" s="29"/>
      <c r="AH5846" s="29"/>
      <c r="AI5846" s="29"/>
    </row>
    <row r="5847" spans="31:35">
      <c r="AE5847" s="29"/>
      <c r="AF5847" s="29"/>
      <c r="AG5847" s="29"/>
      <c r="AH5847" s="29"/>
      <c r="AI5847" s="29"/>
    </row>
    <row r="5848" spans="31:35">
      <c r="AE5848" s="29"/>
      <c r="AF5848" s="29"/>
      <c r="AG5848" s="29"/>
      <c r="AH5848" s="29"/>
      <c r="AI5848" s="29"/>
    </row>
    <row r="5849" spans="31:35">
      <c r="AE5849" s="29"/>
      <c r="AF5849" s="29"/>
      <c r="AG5849" s="29"/>
      <c r="AH5849" s="29"/>
      <c r="AI5849" s="29"/>
    </row>
    <row r="5850" spans="31:35">
      <c r="AE5850" s="29"/>
      <c r="AF5850" s="29"/>
      <c r="AG5850" s="29"/>
      <c r="AH5850" s="29"/>
      <c r="AI5850" s="29"/>
    </row>
    <row r="5851" spans="31:35">
      <c r="AE5851" s="29"/>
      <c r="AF5851" s="29"/>
      <c r="AG5851" s="29"/>
      <c r="AH5851" s="29"/>
      <c r="AI5851" s="29"/>
    </row>
    <row r="5852" spans="31:35">
      <c r="AE5852" s="29"/>
      <c r="AF5852" s="29"/>
      <c r="AG5852" s="29"/>
      <c r="AH5852" s="29"/>
      <c r="AI5852" s="29"/>
    </row>
    <row r="5853" spans="31:35">
      <c r="AE5853" s="29"/>
      <c r="AF5853" s="29"/>
      <c r="AG5853" s="29"/>
      <c r="AH5853" s="29"/>
      <c r="AI5853" s="29"/>
    </row>
    <row r="5854" spans="31:35">
      <c r="AE5854" s="29"/>
      <c r="AF5854" s="29"/>
      <c r="AG5854" s="29"/>
      <c r="AH5854" s="29"/>
      <c r="AI5854" s="29"/>
    </row>
    <row r="5855" spans="31:35">
      <c r="AE5855" s="29"/>
      <c r="AF5855" s="29"/>
      <c r="AG5855" s="29"/>
      <c r="AH5855" s="29"/>
      <c r="AI5855" s="29"/>
    </row>
    <row r="5856" spans="31:35">
      <c r="AE5856" s="29"/>
      <c r="AF5856" s="29"/>
      <c r="AG5856" s="29"/>
      <c r="AH5856" s="29"/>
      <c r="AI5856" s="29"/>
    </row>
    <row r="5857" spans="31:35">
      <c r="AE5857" s="29"/>
      <c r="AF5857" s="29"/>
      <c r="AG5857" s="29"/>
      <c r="AH5857" s="29"/>
      <c r="AI5857" s="29"/>
    </row>
    <row r="5858" spans="31:35">
      <c r="AE5858" s="29"/>
      <c r="AF5858" s="29"/>
      <c r="AG5858" s="29"/>
      <c r="AH5858" s="29"/>
      <c r="AI5858" s="29"/>
    </row>
    <row r="5859" spans="31:35">
      <c r="AE5859" s="29"/>
      <c r="AF5859" s="29"/>
      <c r="AG5859" s="29"/>
      <c r="AH5859" s="29"/>
      <c r="AI5859" s="29"/>
    </row>
    <row r="5860" spans="31:35">
      <c r="AE5860" s="29"/>
      <c r="AF5860" s="29"/>
      <c r="AG5860" s="29"/>
      <c r="AH5860" s="29"/>
      <c r="AI5860" s="29"/>
    </row>
    <row r="5861" spans="31:35">
      <c r="AE5861" s="29"/>
      <c r="AF5861" s="29"/>
      <c r="AG5861" s="29"/>
      <c r="AH5861" s="29"/>
      <c r="AI5861" s="29"/>
    </row>
    <row r="5862" spans="31:35">
      <c r="AE5862" s="29"/>
      <c r="AF5862" s="29"/>
      <c r="AG5862" s="29"/>
      <c r="AH5862" s="29"/>
      <c r="AI5862" s="29"/>
    </row>
    <row r="5863" spans="31:35">
      <c r="AE5863" s="29"/>
      <c r="AF5863" s="29"/>
      <c r="AG5863" s="29"/>
      <c r="AH5863" s="29"/>
      <c r="AI5863" s="29"/>
    </row>
    <row r="5864" spans="31:35">
      <c r="AE5864" s="29"/>
      <c r="AF5864" s="29"/>
      <c r="AG5864" s="29"/>
      <c r="AH5864" s="29"/>
      <c r="AI5864" s="29"/>
    </row>
    <row r="5865" spans="31:35">
      <c r="AE5865" s="29"/>
      <c r="AF5865" s="29"/>
      <c r="AG5865" s="29"/>
      <c r="AH5865" s="29"/>
      <c r="AI5865" s="29"/>
    </row>
    <row r="5866" spans="31:35">
      <c r="AE5866" s="29"/>
      <c r="AF5866" s="29"/>
      <c r="AG5866" s="29"/>
      <c r="AH5866" s="29"/>
      <c r="AI5866" s="29"/>
    </row>
    <row r="5867" spans="31:35">
      <c r="AE5867" s="29"/>
      <c r="AF5867" s="29"/>
      <c r="AG5867" s="29"/>
      <c r="AH5867" s="29"/>
      <c r="AI5867" s="29"/>
    </row>
    <row r="5868" spans="31:35">
      <c r="AE5868" s="29"/>
      <c r="AF5868" s="29"/>
      <c r="AG5868" s="29"/>
      <c r="AH5868" s="29"/>
      <c r="AI5868" s="29"/>
    </row>
    <row r="5869" spans="31:35">
      <c r="AE5869" s="29"/>
      <c r="AF5869" s="29"/>
      <c r="AG5869" s="29"/>
      <c r="AH5869" s="29"/>
      <c r="AI5869" s="29"/>
    </row>
    <row r="5870" spans="31:35">
      <c r="AE5870" s="29"/>
      <c r="AF5870" s="29"/>
      <c r="AG5870" s="29"/>
      <c r="AH5870" s="29"/>
      <c r="AI5870" s="29"/>
    </row>
    <row r="5871" spans="31:35">
      <c r="AE5871" s="29"/>
      <c r="AF5871" s="29"/>
      <c r="AG5871" s="29"/>
      <c r="AH5871" s="29"/>
      <c r="AI5871" s="29"/>
    </row>
    <row r="5872" spans="31:35">
      <c r="AE5872" s="29"/>
      <c r="AF5872" s="29"/>
      <c r="AG5872" s="29"/>
      <c r="AH5872" s="29"/>
      <c r="AI5872" s="29"/>
    </row>
    <row r="5873" spans="31:35">
      <c r="AE5873" s="29"/>
      <c r="AF5873" s="29"/>
      <c r="AG5873" s="29"/>
      <c r="AH5873" s="29"/>
      <c r="AI5873" s="29"/>
    </row>
    <row r="5874" spans="31:35">
      <c r="AE5874" s="29"/>
      <c r="AF5874" s="29"/>
      <c r="AG5874" s="29"/>
      <c r="AH5874" s="29"/>
      <c r="AI5874" s="29"/>
    </row>
    <row r="5875" spans="31:35">
      <c r="AE5875" s="29"/>
      <c r="AF5875" s="29"/>
      <c r="AG5875" s="29"/>
      <c r="AH5875" s="29"/>
      <c r="AI5875" s="29"/>
    </row>
    <row r="5876" spans="31:35">
      <c r="AE5876" s="29"/>
      <c r="AF5876" s="29"/>
      <c r="AG5876" s="29"/>
      <c r="AH5876" s="29"/>
      <c r="AI5876" s="29"/>
    </row>
    <row r="5877" spans="31:35">
      <c r="AE5877" s="29"/>
      <c r="AF5877" s="29"/>
      <c r="AG5877" s="29"/>
      <c r="AH5877" s="29"/>
      <c r="AI5877" s="29"/>
    </row>
    <row r="5878" spans="31:35">
      <c r="AE5878" s="29"/>
      <c r="AF5878" s="29"/>
      <c r="AG5878" s="29"/>
      <c r="AH5878" s="29"/>
      <c r="AI5878" s="29"/>
    </row>
    <row r="5879" spans="31:35">
      <c r="AE5879" s="29"/>
      <c r="AF5879" s="29"/>
      <c r="AG5879" s="29"/>
      <c r="AH5879" s="29"/>
      <c r="AI5879" s="29"/>
    </row>
    <row r="5880" spans="31:35">
      <c r="AE5880" s="29"/>
      <c r="AF5880" s="29"/>
      <c r="AG5880" s="29"/>
      <c r="AH5880" s="29"/>
      <c r="AI5880" s="29"/>
    </row>
    <row r="5881" spans="31:35">
      <c r="AE5881" s="29"/>
      <c r="AF5881" s="29"/>
      <c r="AG5881" s="29"/>
      <c r="AH5881" s="29"/>
      <c r="AI5881" s="29"/>
    </row>
    <row r="5882" spans="31:35">
      <c r="AE5882" s="29"/>
      <c r="AF5882" s="29"/>
      <c r="AG5882" s="29"/>
      <c r="AH5882" s="29"/>
      <c r="AI5882" s="29"/>
    </row>
    <row r="5883" spans="31:35">
      <c r="AE5883" s="29"/>
      <c r="AF5883" s="29"/>
      <c r="AG5883" s="29"/>
      <c r="AH5883" s="29"/>
      <c r="AI5883" s="29"/>
    </row>
    <row r="5884" spans="31:35">
      <c r="AE5884" s="29"/>
      <c r="AF5884" s="29"/>
      <c r="AG5884" s="29"/>
      <c r="AH5884" s="29"/>
      <c r="AI5884" s="29"/>
    </row>
    <row r="5885" spans="31:35">
      <c r="AE5885" s="29"/>
      <c r="AF5885" s="29"/>
      <c r="AG5885" s="29"/>
      <c r="AH5885" s="29"/>
      <c r="AI5885" s="29"/>
    </row>
    <row r="5886" spans="31:35">
      <c r="AE5886" s="29"/>
      <c r="AF5886" s="29"/>
      <c r="AG5886" s="29"/>
      <c r="AH5886" s="29"/>
      <c r="AI5886" s="29"/>
    </row>
    <row r="5887" spans="31:35">
      <c r="AE5887" s="29"/>
      <c r="AF5887" s="29"/>
      <c r="AG5887" s="29"/>
      <c r="AH5887" s="29"/>
      <c r="AI5887" s="29"/>
    </row>
    <row r="5888" spans="31:35">
      <c r="AE5888" s="29"/>
      <c r="AF5888" s="29"/>
      <c r="AG5888" s="29"/>
      <c r="AH5888" s="29"/>
      <c r="AI5888" s="29"/>
    </row>
    <row r="5889" spans="31:35">
      <c r="AE5889" s="29"/>
      <c r="AF5889" s="29"/>
      <c r="AG5889" s="29"/>
      <c r="AH5889" s="29"/>
      <c r="AI5889" s="29"/>
    </row>
    <row r="5890" spans="31:35">
      <c r="AE5890" s="29"/>
      <c r="AF5890" s="29"/>
      <c r="AG5890" s="29"/>
      <c r="AH5890" s="29"/>
      <c r="AI5890" s="29"/>
    </row>
    <row r="5891" spans="31:35">
      <c r="AE5891" s="29"/>
      <c r="AF5891" s="29"/>
      <c r="AG5891" s="29"/>
      <c r="AH5891" s="29"/>
      <c r="AI5891" s="29"/>
    </row>
    <row r="5892" spans="31:35">
      <c r="AE5892" s="29"/>
      <c r="AF5892" s="29"/>
      <c r="AG5892" s="29"/>
      <c r="AH5892" s="29"/>
      <c r="AI5892" s="29"/>
    </row>
    <row r="5893" spans="31:35">
      <c r="AE5893" s="29"/>
      <c r="AF5893" s="29"/>
      <c r="AG5893" s="29"/>
      <c r="AH5893" s="29"/>
      <c r="AI5893" s="29"/>
    </row>
    <row r="5894" spans="31:35">
      <c r="AE5894" s="29"/>
      <c r="AF5894" s="29"/>
      <c r="AG5894" s="29"/>
      <c r="AH5894" s="29"/>
      <c r="AI5894" s="29"/>
    </row>
    <row r="5895" spans="31:35">
      <c r="AE5895" s="29"/>
      <c r="AF5895" s="29"/>
      <c r="AG5895" s="29"/>
      <c r="AH5895" s="29"/>
      <c r="AI5895" s="29"/>
    </row>
    <row r="5896" spans="31:35">
      <c r="AE5896" s="29"/>
      <c r="AF5896" s="29"/>
      <c r="AG5896" s="29"/>
      <c r="AH5896" s="29"/>
      <c r="AI5896" s="29"/>
    </row>
    <row r="5897" spans="31:35">
      <c r="AE5897" s="29"/>
      <c r="AF5897" s="29"/>
      <c r="AG5897" s="29"/>
      <c r="AH5897" s="29"/>
      <c r="AI5897" s="29"/>
    </row>
    <row r="5898" spans="31:35">
      <c r="AE5898" s="29"/>
      <c r="AF5898" s="29"/>
      <c r="AG5898" s="29"/>
      <c r="AH5898" s="29"/>
      <c r="AI5898" s="29"/>
    </row>
    <row r="5899" spans="31:35">
      <c r="AE5899" s="29"/>
      <c r="AF5899" s="29"/>
      <c r="AG5899" s="29"/>
      <c r="AH5899" s="29"/>
      <c r="AI5899" s="29"/>
    </row>
    <row r="5900" spans="31:35">
      <c r="AE5900" s="29"/>
      <c r="AF5900" s="29"/>
      <c r="AG5900" s="29"/>
      <c r="AH5900" s="29"/>
      <c r="AI5900" s="29"/>
    </row>
    <row r="5901" spans="31:35">
      <c r="AE5901" s="29"/>
      <c r="AF5901" s="29"/>
      <c r="AG5901" s="29"/>
      <c r="AH5901" s="29"/>
      <c r="AI5901" s="29"/>
    </row>
    <row r="5902" spans="31:35">
      <c r="AE5902" s="29"/>
      <c r="AF5902" s="29"/>
      <c r="AG5902" s="29"/>
      <c r="AH5902" s="29"/>
      <c r="AI5902" s="29"/>
    </row>
    <row r="5903" spans="31:35">
      <c r="AE5903" s="29"/>
      <c r="AF5903" s="29"/>
      <c r="AG5903" s="29"/>
      <c r="AH5903" s="29"/>
      <c r="AI5903" s="29"/>
    </row>
    <row r="5904" spans="31:35">
      <c r="AE5904" s="29"/>
      <c r="AF5904" s="29"/>
      <c r="AG5904" s="29"/>
      <c r="AH5904" s="29"/>
      <c r="AI5904" s="29"/>
    </row>
    <row r="5905" spans="31:35">
      <c r="AE5905" s="29"/>
      <c r="AF5905" s="29"/>
      <c r="AG5905" s="29"/>
      <c r="AH5905" s="29"/>
      <c r="AI5905" s="29"/>
    </row>
    <row r="5906" spans="31:35">
      <c r="AE5906" s="29"/>
      <c r="AF5906" s="29"/>
      <c r="AG5906" s="29"/>
      <c r="AH5906" s="29"/>
      <c r="AI5906" s="29"/>
    </row>
    <row r="5907" spans="31:35">
      <c r="AE5907" s="29"/>
      <c r="AF5907" s="29"/>
      <c r="AG5907" s="29"/>
      <c r="AH5907" s="29"/>
      <c r="AI5907" s="29"/>
    </row>
    <row r="5908" spans="31:35">
      <c r="AE5908" s="29"/>
      <c r="AF5908" s="29"/>
      <c r="AG5908" s="29"/>
      <c r="AH5908" s="29"/>
      <c r="AI5908" s="29"/>
    </row>
    <row r="5909" spans="31:35">
      <c r="AE5909" s="29"/>
      <c r="AF5909" s="29"/>
      <c r="AG5909" s="29"/>
      <c r="AH5909" s="29"/>
      <c r="AI5909" s="29"/>
    </row>
    <row r="5910" spans="31:35">
      <c r="AE5910" s="29"/>
      <c r="AF5910" s="29"/>
      <c r="AG5910" s="29"/>
      <c r="AH5910" s="29"/>
      <c r="AI5910" s="29"/>
    </row>
    <row r="5911" spans="31:35">
      <c r="AE5911" s="29"/>
      <c r="AF5911" s="29"/>
      <c r="AG5911" s="29"/>
      <c r="AH5911" s="29"/>
      <c r="AI5911" s="29"/>
    </row>
    <row r="5912" spans="31:35">
      <c r="AE5912" s="29"/>
      <c r="AF5912" s="29"/>
      <c r="AG5912" s="29"/>
      <c r="AH5912" s="29"/>
      <c r="AI5912" s="29"/>
    </row>
    <row r="5913" spans="31:35">
      <c r="AE5913" s="29"/>
      <c r="AF5913" s="29"/>
      <c r="AG5913" s="29"/>
      <c r="AH5913" s="29"/>
      <c r="AI5913" s="29"/>
    </row>
    <row r="5914" spans="31:35">
      <c r="AE5914" s="29"/>
      <c r="AF5914" s="29"/>
      <c r="AG5914" s="29"/>
      <c r="AH5914" s="29"/>
      <c r="AI5914" s="29"/>
    </row>
    <row r="5915" spans="31:35">
      <c r="AE5915" s="29"/>
      <c r="AF5915" s="29"/>
      <c r="AG5915" s="29"/>
      <c r="AH5915" s="29"/>
      <c r="AI5915" s="29"/>
    </row>
    <row r="5916" spans="31:35">
      <c r="AE5916" s="29"/>
      <c r="AF5916" s="29"/>
      <c r="AG5916" s="29"/>
      <c r="AH5916" s="29"/>
      <c r="AI5916" s="29"/>
    </row>
    <row r="5917" spans="31:35">
      <c r="AE5917" s="29"/>
      <c r="AF5917" s="29"/>
      <c r="AG5917" s="29"/>
      <c r="AH5917" s="29"/>
      <c r="AI5917" s="29"/>
    </row>
    <row r="5918" spans="31:35">
      <c r="AE5918" s="29"/>
      <c r="AF5918" s="29"/>
      <c r="AG5918" s="29"/>
      <c r="AH5918" s="29"/>
      <c r="AI5918" s="29"/>
    </row>
    <row r="5919" spans="31:35">
      <c r="AE5919" s="29"/>
      <c r="AF5919" s="29"/>
      <c r="AG5919" s="29"/>
      <c r="AH5919" s="29"/>
      <c r="AI5919" s="29"/>
    </row>
    <row r="5920" spans="31:35">
      <c r="AE5920" s="29"/>
      <c r="AF5920" s="29"/>
      <c r="AG5920" s="29"/>
      <c r="AH5920" s="29"/>
      <c r="AI5920" s="29"/>
    </row>
    <row r="5921" spans="31:35">
      <c r="AE5921" s="29"/>
      <c r="AF5921" s="29"/>
      <c r="AG5921" s="29"/>
      <c r="AH5921" s="29"/>
      <c r="AI5921" s="29"/>
    </row>
    <row r="5922" spans="31:35">
      <c r="AE5922" s="29"/>
      <c r="AF5922" s="29"/>
      <c r="AG5922" s="29"/>
      <c r="AH5922" s="29"/>
      <c r="AI5922" s="29"/>
    </row>
    <row r="5923" spans="31:35">
      <c r="AE5923" s="29"/>
      <c r="AF5923" s="29"/>
      <c r="AG5923" s="29"/>
      <c r="AH5923" s="29"/>
      <c r="AI5923" s="29"/>
    </row>
    <row r="5924" spans="31:35">
      <c r="AE5924" s="29"/>
      <c r="AF5924" s="29"/>
      <c r="AG5924" s="29"/>
      <c r="AH5924" s="29"/>
      <c r="AI5924" s="29"/>
    </row>
    <row r="5925" spans="31:35">
      <c r="AE5925" s="29"/>
      <c r="AF5925" s="29"/>
      <c r="AG5925" s="29"/>
      <c r="AH5925" s="29"/>
      <c r="AI5925" s="29"/>
    </row>
    <row r="5926" spans="31:35">
      <c r="AE5926" s="29"/>
      <c r="AF5926" s="29"/>
      <c r="AG5926" s="29"/>
      <c r="AH5926" s="29"/>
      <c r="AI5926" s="29"/>
    </row>
    <row r="5927" spans="31:35">
      <c r="AE5927" s="29"/>
      <c r="AF5927" s="29"/>
      <c r="AG5927" s="29"/>
      <c r="AH5927" s="29"/>
      <c r="AI5927" s="29"/>
    </row>
    <row r="5928" spans="31:35">
      <c r="AE5928" s="29"/>
      <c r="AF5928" s="29"/>
      <c r="AG5928" s="29"/>
      <c r="AH5928" s="29"/>
      <c r="AI5928" s="29"/>
    </row>
    <row r="5929" spans="31:35">
      <c r="AE5929" s="29"/>
      <c r="AF5929" s="29"/>
      <c r="AG5929" s="29"/>
      <c r="AH5929" s="29"/>
      <c r="AI5929" s="29"/>
    </row>
    <row r="5930" spans="31:35">
      <c r="AE5930" s="29"/>
      <c r="AF5930" s="29"/>
      <c r="AG5930" s="29"/>
      <c r="AH5930" s="29"/>
      <c r="AI5930" s="29"/>
    </row>
    <row r="5931" spans="31:35">
      <c r="AE5931" s="29"/>
      <c r="AF5931" s="29"/>
      <c r="AG5931" s="29"/>
      <c r="AH5931" s="29"/>
      <c r="AI5931" s="29"/>
    </row>
    <row r="5932" spans="31:35">
      <c r="AE5932" s="29"/>
      <c r="AF5932" s="29"/>
      <c r="AG5932" s="29"/>
      <c r="AH5932" s="29"/>
      <c r="AI5932" s="29"/>
    </row>
    <row r="5933" spans="31:35">
      <c r="AE5933" s="29"/>
      <c r="AF5933" s="29"/>
      <c r="AG5933" s="29"/>
      <c r="AH5933" s="29"/>
      <c r="AI5933" s="29"/>
    </row>
    <row r="5934" spans="31:35">
      <c r="AE5934" s="29"/>
      <c r="AF5934" s="29"/>
      <c r="AG5934" s="29"/>
      <c r="AH5934" s="29"/>
      <c r="AI5934" s="29"/>
    </row>
    <row r="5935" spans="31:35">
      <c r="AE5935" s="29"/>
      <c r="AF5935" s="29"/>
      <c r="AG5935" s="29"/>
      <c r="AH5935" s="29"/>
      <c r="AI5935" s="29"/>
    </row>
    <row r="5936" spans="31:35">
      <c r="AE5936" s="29"/>
      <c r="AF5936" s="29"/>
      <c r="AG5936" s="29"/>
      <c r="AH5936" s="29"/>
      <c r="AI5936" s="29"/>
    </row>
    <row r="5937" spans="31:35">
      <c r="AE5937" s="29"/>
      <c r="AF5937" s="29"/>
      <c r="AG5937" s="29"/>
      <c r="AH5937" s="29"/>
      <c r="AI5937" s="29"/>
    </row>
    <row r="5938" spans="31:35">
      <c r="AE5938" s="29"/>
      <c r="AF5938" s="29"/>
      <c r="AG5938" s="29"/>
      <c r="AH5938" s="29"/>
      <c r="AI5938" s="29"/>
    </row>
    <row r="5939" spans="31:35">
      <c r="AE5939" s="29"/>
      <c r="AF5939" s="29"/>
      <c r="AG5939" s="29"/>
      <c r="AH5939" s="29"/>
      <c r="AI5939" s="29"/>
    </row>
    <row r="5940" spans="31:35">
      <c r="AE5940" s="29"/>
      <c r="AF5940" s="29"/>
      <c r="AG5940" s="29"/>
      <c r="AH5940" s="29"/>
      <c r="AI5940" s="29"/>
    </row>
    <row r="5941" spans="31:35">
      <c r="AE5941" s="29"/>
      <c r="AF5941" s="29"/>
      <c r="AG5941" s="29"/>
      <c r="AH5941" s="29"/>
      <c r="AI5941" s="29"/>
    </row>
    <row r="5942" spans="31:35">
      <c r="AE5942" s="29"/>
      <c r="AF5942" s="29"/>
      <c r="AG5942" s="29"/>
      <c r="AH5942" s="29"/>
      <c r="AI5942" s="29"/>
    </row>
    <row r="5943" spans="31:35">
      <c r="AE5943" s="29"/>
      <c r="AF5943" s="29"/>
      <c r="AG5943" s="29"/>
      <c r="AH5943" s="29"/>
      <c r="AI5943" s="29"/>
    </row>
    <row r="5944" spans="31:35">
      <c r="AE5944" s="29"/>
      <c r="AF5944" s="29"/>
      <c r="AG5944" s="29"/>
      <c r="AH5944" s="29"/>
      <c r="AI5944" s="29"/>
    </row>
    <row r="5945" spans="31:35">
      <c r="AE5945" s="29"/>
      <c r="AF5945" s="29"/>
      <c r="AG5945" s="29"/>
      <c r="AH5945" s="29"/>
      <c r="AI5945" s="29"/>
    </row>
    <row r="5946" spans="31:35">
      <c r="AE5946" s="29"/>
      <c r="AF5946" s="29"/>
      <c r="AG5946" s="29"/>
      <c r="AH5946" s="29"/>
      <c r="AI5946" s="29"/>
    </row>
    <row r="5947" spans="31:35">
      <c r="AE5947" s="29"/>
      <c r="AF5947" s="29"/>
      <c r="AG5947" s="29"/>
      <c r="AH5947" s="29"/>
      <c r="AI5947" s="29"/>
    </row>
    <row r="5948" spans="31:35">
      <c r="AE5948" s="29"/>
      <c r="AF5948" s="29"/>
      <c r="AG5948" s="29"/>
      <c r="AH5948" s="29"/>
      <c r="AI5948" s="29"/>
    </row>
    <row r="5949" spans="31:35">
      <c r="AE5949" s="29"/>
      <c r="AF5949" s="29"/>
      <c r="AG5949" s="29"/>
      <c r="AH5949" s="29"/>
      <c r="AI5949" s="29"/>
    </row>
    <row r="5950" spans="31:35">
      <c r="AE5950" s="29"/>
      <c r="AF5950" s="29"/>
      <c r="AG5950" s="29"/>
      <c r="AH5950" s="29"/>
      <c r="AI5950" s="29"/>
    </row>
    <row r="5951" spans="31:35">
      <c r="AE5951" s="29"/>
      <c r="AF5951" s="29"/>
      <c r="AG5951" s="29"/>
      <c r="AH5951" s="29"/>
      <c r="AI5951" s="29"/>
    </row>
    <row r="5952" spans="31:35">
      <c r="AE5952" s="29"/>
      <c r="AF5952" s="29"/>
      <c r="AG5952" s="29"/>
      <c r="AH5952" s="29"/>
      <c r="AI5952" s="29"/>
    </row>
    <row r="5953" spans="31:35">
      <c r="AE5953" s="29"/>
      <c r="AF5953" s="29"/>
      <c r="AG5953" s="29"/>
      <c r="AH5953" s="29"/>
      <c r="AI5953" s="29"/>
    </row>
    <row r="5954" spans="31:35">
      <c r="AE5954" s="29"/>
      <c r="AF5954" s="29"/>
      <c r="AG5954" s="29"/>
      <c r="AH5954" s="29"/>
      <c r="AI5954" s="29"/>
    </row>
    <row r="5955" spans="31:35">
      <c r="AE5955" s="29"/>
      <c r="AF5955" s="29"/>
      <c r="AG5955" s="29"/>
      <c r="AH5955" s="29"/>
      <c r="AI5955" s="29"/>
    </row>
    <row r="5956" spans="31:35">
      <c r="AE5956" s="29"/>
      <c r="AF5956" s="29"/>
      <c r="AG5956" s="29"/>
      <c r="AH5956" s="29"/>
      <c r="AI5956" s="29"/>
    </row>
    <row r="5957" spans="31:35">
      <c r="AE5957" s="29"/>
      <c r="AF5957" s="29"/>
      <c r="AG5957" s="29"/>
      <c r="AH5957" s="29"/>
      <c r="AI5957" s="29"/>
    </row>
    <row r="5958" spans="31:35">
      <c r="AE5958" s="29"/>
      <c r="AF5958" s="29"/>
      <c r="AG5958" s="29"/>
      <c r="AH5958" s="29"/>
      <c r="AI5958" s="29"/>
    </row>
    <row r="5959" spans="31:35">
      <c r="AE5959" s="29"/>
      <c r="AF5959" s="29"/>
      <c r="AG5959" s="29"/>
      <c r="AH5959" s="29"/>
      <c r="AI5959" s="29"/>
    </row>
    <row r="5960" spans="31:35">
      <c r="AE5960" s="29"/>
      <c r="AF5960" s="29"/>
      <c r="AG5960" s="29"/>
      <c r="AH5960" s="29"/>
      <c r="AI5960" s="29"/>
    </row>
    <row r="5961" spans="31:35">
      <c r="AE5961" s="29"/>
      <c r="AF5961" s="29"/>
      <c r="AG5961" s="29"/>
      <c r="AH5961" s="29"/>
      <c r="AI5961" s="29"/>
    </row>
    <row r="5962" spans="31:35">
      <c r="AE5962" s="29"/>
      <c r="AF5962" s="29"/>
      <c r="AG5962" s="29"/>
      <c r="AH5962" s="29"/>
      <c r="AI5962" s="29"/>
    </row>
    <row r="5963" spans="31:35">
      <c r="AE5963" s="29"/>
      <c r="AF5963" s="29"/>
      <c r="AG5963" s="29"/>
      <c r="AH5963" s="29"/>
      <c r="AI5963" s="29"/>
    </row>
    <row r="5964" spans="31:35">
      <c r="AE5964" s="29"/>
      <c r="AF5964" s="29"/>
      <c r="AG5964" s="29"/>
      <c r="AH5964" s="29"/>
      <c r="AI5964" s="29"/>
    </row>
    <row r="5965" spans="31:35">
      <c r="AE5965" s="29"/>
      <c r="AF5965" s="29"/>
      <c r="AG5965" s="29"/>
      <c r="AH5965" s="29"/>
      <c r="AI5965" s="29"/>
    </row>
    <row r="5966" spans="31:35">
      <c r="AE5966" s="29"/>
      <c r="AF5966" s="29"/>
      <c r="AG5966" s="29"/>
      <c r="AH5966" s="29"/>
      <c r="AI5966" s="29"/>
    </row>
    <row r="5967" spans="31:35">
      <c r="AE5967" s="29"/>
      <c r="AF5967" s="29"/>
      <c r="AG5967" s="29"/>
      <c r="AH5967" s="29"/>
      <c r="AI5967" s="29"/>
    </row>
    <row r="5968" spans="31:35">
      <c r="AE5968" s="29"/>
      <c r="AF5968" s="29"/>
      <c r="AG5968" s="29"/>
      <c r="AH5968" s="29"/>
      <c r="AI5968" s="29"/>
    </row>
    <row r="5969" spans="31:35">
      <c r="AE5969" s="29"/>
      <c r="AF5969" s="29"/>
      <c r="AG5969" s="29"/>
      <c r="AH5969" s="29"/>
      <c r="AI5969" s="29"/>
    </row>
    <row r="5970" spans="31:35">
      <c r="AE5970" s="29"/>
      <c r="AF5970" s="29"/>
      <c r="AG5970" s="29"/>
      <c r="AH5970" s="29"/>
      <c r="AI5970" s="29"/>
    </row>
    <row r="5971" spans="31:35">
      <c r="AE5971" s="29"/>
      <c r="AF5971" s="29"/>
      <c r="AG5971" s="29"/>
      <c r="AH5971" s="29"/>
      <c r="AI5971" s="29"/>
    </row>
    <row r="5972" spans="31:35">
      <c r="AE5972" s="29"/>
      <c r="AF5972" s="29"/>
      <c r="AG5972" s="29"/>
      <c r="AH5972" s="29"/>
      <c r="AI5972" s="29"/>
    </row>
    <row r="5973" spans="31:35">
      <c r="AE5973" s="29"/>
      <c r="AF5973" s="29"/>
      <c r="AG5973" s="29"/>
      <c r="AH5973" s="29"/>
      <c r="AI5973" s="29"/>
    </row>
    <row r="5974" spans="31:35">
      <c r="AE5974" s="29"/>
      <c r="AF5974" s="29"/>
      <c r="AG5974" s="29"/>
      <c r="AH5974" s="29"/>
      <c r="AI5974" s="29"/>
    </row>
    <row r="5975" spans="31:35">
      <c r="AE5975" s="29"/>
      <c r="AF5975" s="29"/>
      <c r="AG5975" s="29"/>
      <c r="AH5975" s="29"/>
      <c r="AI5975" s="29"/>
    </row>
    <row r="5976" spans="31:35">
      <c r="AE5976" s="29"/>
      <c r="AF5976" s="29"/>
      <c r="AG5976" s="29"/>
      <c r="AH5976" s="29"/>
      <c r="AI5976" s="29"/>
    </row>
    <row r="5977" spans="31:35">
      <c r="AE5977" s="29"/>
      <c r="AF5977" s="29"/>
      <c r="AG5977" s="29"/>
      <c r="AH5977" s="29"/>
      <c r="AI5977" s="29"/>
    </row>
    <row r="5978" spans="31:35">
      <c r="AE5978" s="29"/>
      <c r="AF5978" s="29"/>
      <c r="AG5978" s="29"/>
      <c r="AH5978" s="29"/>
      <c r="AI5978" s="29"/>
    </row>
    <row r="5979" spans="31:35">
      <c r="AE5979" s="29"/>
      <c r="AF5979" s="29"/>
      <c r="AG5979" s="29"/>
      <c r="AH5979" s="29"/>
      <c r="AI5979" s="29"/>
    </row>
    <row r="5980" spans="31:35">
      <c r="AE5980" s="29"/>
      <c r="AF5980" s="29"/>
      <c r="AG5980" s="29"/>
      <c r="AH5980" s="29"/>
      <c r="AI5980" s="29"/>
    </row>
    <row r="5981" spans="31:35">
      <c r="AE5981" s="29"/>
      <c r="AF5981" s="29"/>
      <c r="AG5981" s="29"/>
      <c r="AH5981" s="29"/>
      <c r="AI5981" s="29"/>
    </row>
    <row r="5982" spans="31:35">
      <c r="AE5982" s="29"/>
      <c r="AF5982" s="29"/>
      <c r="AG5982" s="29"/>
      <c r="AH5982" s="29"/>
      <c r="AI5982" s="29"/>
    </row>
    <row r="5983" spans="31:35">
      <c r="AE5983" s="29"/>
      <c r="AF5983" s="29"/>
      <c r="AG5983" s="29"/>
      <c r="AH5983" s="29"/>
      <c r="AI5983" s="29"/>
    </row>
    <row r="5984" spans="31:35">
      <c r="AE5984" s="29"/>
      <c r="AF5984" s="29"/>
      <c r="AG5984" s="29"/>
      <c r="AH5984" s="29"/>
      <c r="AI5984" s="29"/>
    </row>
    <row r="5985" spans="31:35">
      <c r="AE5985" s="29"/>
      <c r="AF5985" s="29"/>
      <c r="AG5985" s="29"/>
      <c r="AH5985" s="29"/>
      <c r="AI5985" s="29"/>
    </row>
    <row r="5986" spans="31:35">
      <c r="AE5986" s="29"/>
      <c r="AF5986" s="29"/>
      <c r="AG5986" s="29"/>
      <c r="AH5986" s="29"/>
      <c r="AI5986" s="29"/>
    </row>
    <row r="5987" spans="31:35">
      <c r="AE5987" s="29"/>
      <c r="AF5987" s="29"/>
      <c r="AG5987" s="29"/>
      <c r="AH5987" s="29"/>
      <c r="AI5987" s="29"/>
    </row>
    <row r="5988" spans="31:35">
      <c r="AE5988" s="29"/>
      <c r="AF5988" s="29"/>
      <c r="AG5988" s="29"/>
      <c r="AH5988" s="29"/>
      <c r="AI5988" s="29"/>
    </row>
    <row r="5989" spans="31:35">
      <c r="AE5989" s="29"/>
      <c r="AF5989" s="29"/>
      <c r="AG5989" s="29"/>
      <c r="AH5989" s="29"/>
      <c r="AI5989" s="29"/>
    </row>
    <row r="5990" spans="31:35">
      <c r="AE5990" s="29"/>
      <c r="AF5990" s="29"/>
      <c r="AG5990" s="29"/>
      <c r="AH5990" s="29"/>
      <c r="AI5990" s="29"/>
    </row>
    <row r="5991" spans="31:35">
      <c r="AE5991" s="29"/>
      <c r="AF5991" s="29"/>
      <c r="AG5991" s="29"/>
      <c r="AH5991" s="29"/>
      <c r="AI5991" s="29"/>
    </row>
    <row r="5992" spans="31:35">
      <c r="AE5992" s="29"/>
      <c r="AF5992" s="29"/>
      <c r="AG5992" s="29"/>
      <c r="AH5992" s="29"/>
      <c r="AI5992" s="29"/>
    </row>
    <row r="5993" spans="31:35">
      <c r="AE5993" s="29"/>
      <c r="AF5993" s="29"/>
      <c r="AG5993" s="29"/>
      <c r="AH5993" s="29"/>
      <c r="AI5993" s="29"/>
    </row>
    <row r="5994" spans="31:35">
      <c r="AE5994" s="29"/>
      <c r="AF5994" s="29"/>
      <c r="AG5994" s="29"/>
      <c r="AH5994" s="29"/>
      <c r="AI5994" s="29"/>
    </row>
    <row r="5995" spans="31:35">
      <c r="AE5995" s="29"/>
      <c r="AF5995" s="29"/>
      <c r="AG5995" s="29"/>
      <c r="AH5995" s="29"/>
      <c r="AI5995" s="29"/>
    </row>
    <row r="5996" spans="31:35">
      <c r="AE5996" s="29"/>
      <c r="AF5996" s="29"/>
      <c r="AG5996" s="29"/>
      <c r="AH5996" s="29"/>
      <c r="AI5996" s="29"/>
    </row>
    <row r="5997" spans="31:35">
      <c r="AE5997" s="29"/>
      <c r="AF5997" s="29"/>
      <c r="AG5997" s="29"/>
      <c r="AH5997" s="29"/>
      <c r="AI5997" s="29"/>
    </row>
    <row r="5998" spans="31:35">
      <c r="AE5998" s="29"/>
      <c r="AF5998" s="29"/>
      <c r="AG5998" s="29"/>
      <c r="AH5998" s="29"/>
      <c r="AI5998" s="29"/>
    </row>
    <row r="5999" spans="31:35">
      <c r="AE5999" s="29"/>
      <c r="AF5999" s="29"/>
      <c r="AG5999" s="29"/>
      <c r="AH5999" s="29"/>
      <c r="AI5999" s="29"/>
    </row>
    <row r="6000" spans="31:35">
      <c r="AE6000" s="29"/>
      <c r="AF6000" s="29"/>
      <c r="AG6000" s="29"/>
      <c r="AH6000" s="29"/>
      <c r="AI6000" s="29"/>
    </row>
    <row r="6001" spans="31:35">
      <c r="AE6001" s="29"/>
      <c r="AF6001" s="29"/>
      <c r="AG6001" s="29"/>
      <c r="AH6001" s="29"/>
      <c r="AI6001" s="29"/>
    </row>
    <row r="6002" spans="31:35">
      <c r="AE6002" s="29"/>
      <c r="AF6002" s="29"/>
      <c r="AG6002" s="29"/>
      <c r="AH6002" s="29"/>
      <c r="AI6002" s="29"/>
    </row>
    <row r="6003" spans="31:35">
      <c r="AE6003" s="29"/>
      <c r="AF6003" s="29"/>
      <c r="AG6003" s="29"/>
      <c r="AH6003" s="29"/>
      <c r="AI6003" s="29"/>
    </row>
    <row r="6004" spans="31:35">
      <c r="AE6004" s="29"/>
      <c r="AF6004" s="29"/>
      <c r="AG6004" s="29"/>
      <c r="AH6004" s="29"/>
      <c r="AI6004" s="29"/>
    </row>
    <row r="6005" spans="31:35">
      <c r="AE6005" s="29"/>
      <c r="AF6005" s="29"/>
      <c r="AG6005" s="29"/>
      <c r="AH6005" s="29"/>
      <c r="AI6005" s="29"/>
    </row>
    <row r="6006" spans="31:35">
      <c r="AE6006" s="29"/>
      <c r="AF6006" s="29"/>
      <c r="AG6006" s="29"/>
      <c r="AH6006" s="29"/>
      <c r="AI6006" s="29"/>
    </row>
    <row r="6007" spans="31:35">
      <c r="AE6007" s="29"/>
      <c r="AF6007" s="29"/>
      <c r="AG6007" s="29"/>
      <c r="AH6007" s="29"/>
      <c r="AI6007" s="29"/>
    </row>
    <row r="6008" spans="31:35">
      <c r="AE6008" s="29"/>
      <c r="AF6008" s="29"/>
      <c r="AG6008" s="29"/>
      <c r="AH6008" s="29"/>
      <c r="AI6008" s="29"/>
    </row>
    <row r="6009" spans="31:35">
      <c r="AE6009" s="29"/>
      <c r="AF6009" s="29"/>
      <c r="AG6009" s="29"/>
      <c r="AH6009" s="29"/>
      <c r="AI6009" s="29"/>
    </row>
    <row r="6010" spans="31:35">
      <c r="AE6010" s="29"/>
      <c r="AF6010" s="29"/>
      <c r="AG6010" s="29"/>
      <c r="AH6010" s="29"/>
      <c r="AI6010" s="29"/>
    </row>
    <row r="6011" spans="31:35">
      <c r="AE6011" s="29"/>
      <c r="AF6011" s="29"/>
      <c r="AG6011" s="29"/>
      <c r="AH6011" s="29"/>
      <c r="AI6011" s="29"/>
    </row>
    <row r="6012" spans="31:35">
      <c r="AE6012" s="29"/>
      <c r="AF6012" s="29"/>
      <c r="AG6012" s="29"/>
      <c r="AH6012" s="29"/>
      <c r="AI6012" s="29"/>
    </row>
    <row r="6013" spans="31:35">
      <c r="AE6013" s="29"/>
      <c r="AF6013" s="29"/>
      <c r="AG6013" s="29"/>
      <c r="AH6013" s="29"/>
      <c r="AI6013" s="29"/>
    </row>
    <row r="6014" spans="31:35">
      <c r="AE6014" s="29"/>
      <c r="AF6014" s="29"/>
      <c r="AG6014" s="29"/>
      <c r="AH6014" s="29"/>
      <c r="AI6014" s="29"/>
    </row>
    <row r="6015" spans="31:35">
      <c r="AE6015" s="29"/>
      <c r="AF6015" s="29"/>
      <c r="AG6015" s="29"/>
      <c r="AH6015" s="29"/>
      <c r="AI6015" s="29"/>
    </row>
    <row r="6016" spans="31:35">
      <c r="AE6016" s="29"/>
      <c r="AF6016" s="29"/>
      <c r="AG6016" s="29"/>
      <c r="AH6016" s="29"/>
      <c r="AI6016" s="29"/>
    </row>
    <row r="6017" spans="31:35">
      <c r="AE6017" s="29"/>
      <c r="AF6017" s="29"/>
      <c r="AG6017" s="29"/>
      <c r="AH6017" s="29"/>
      <c r="AI6017" s="29"/>
    </row>
    <row r="6018" spans="31:35">
      <c r="AE6018" s="29"/>
      <c r="AF6018" s="29"/>
      <c r="AG6018" s="29"/>
      <c r="AH6018" s="29"/>
      <c r="AI6018" s="29"/>
    </row>
    <row r="6019" spans="31:35">
      <c r="AE6019" s="29"/>
      <c r="AF6019" s="29"/>
      <c r="AG6019" s="29"/>
      <c r="AH6019" s="29"/>
      <c r="AI6019" s="29"/>
    </row>
    <row r="6020" spans="31:35">
      <c r="AE6020" s="29"/>
      <c r="AF6020" s="29"/>
      <c r="AG6020" s="29"/>
      <c r="AH6020" s="29"/>
      <c r="AI6020" s="29"/>
    </row>
    <row r="6021" spans="31:35">
      <c r="AE6021" s="29"/>
      <c r="AF6021" s="29"/>
      <c r="AG6021" s="29"/>
      <c r="AH6021" s="29"/>
      <c r="AI6021" s="29"/>
    </row>
    <row r="6022" spans="31:35">
      <c r="AE6022" s="29"/>
      <c r="AF6022" s="29"/>
      <c r="AG6022" s="29"/>
      <c r="AH6022" s="29"/>
      <c r="AI6022" s="29"/>
    </row>
    <row r="6023" spans="31:35">
      <c r="AE6023" s="29"/>
      <c r="AF6023" s="29"/>
      <c r="AG6023" s="29"/>
      <c r="AH6023" s="29"/>
      <c r="AI6023" s="29"/>
    </row>
    <row r="6024" spans="31:35">
      <c r="AE6024" s="29"/>
      <c r="AF6024" s="29"/>
      <c r="AG6024" s="29"/>
      <c r="AH6024" s="29"/>
      <c r="AI6024" s="29"/>
    </row>
    <row r="6025" spans="31:35">
      <c r="AE6025" s="29"/>
      <c r="AF6025" s="29"/>
      <c r="AG6025" s="29"/>
      <c r="AH6025" s="29"/>
      <c r="AI6025" s="29"/>
    </row>
    <row r="6026" spans="31:35">
      <c r="AE6026" s="29"/>
      <c r="AF6026" s="29"/>
      <c r="AG6026" s="29"/>
      <c r="AH6026" s="29"/>
      <c r="AI6026" s="29"/>
    </row>
    <row r="6027" spans="31:35">
      <c r="AE6027" s="29"/>
      <c r="AF6027" s="29"/>
      <c r="AG6027" s="29"/>
      <c r="AH6027" s="29"/>
      <c r="AI6027" s="29"/>
    </row>
    <row r="6028" spans="31:35">
      <c r="AE6028" s="29"/>
      <c r="AF6028" s="29"/>
      <c r="AG6028" s="29"/>
      <c r="AH6028" s="29"/>
      <c r="AI6028" s="29"/>
    </row>
    <row r="6029" spans="31:35">
      <c r="AE6029" s="29"/>
      <c r="AF6029" s="29"/>
      <c r="AG6029" s="29"/>
      <c r="AH6029" s="29"/>
      <c r="AI6029" s="29"/>
    </row>
    <row r="6030" spans="31:35">
      <c r="AE6030" s="29"/>
      <c r="AF6030" s="29"/>
      <c r="AG6030" s="29"/>
      <c r="AH6030" s="29"/>
      <c r="AI6030" s="29"/>
    </row>
    <row r="6031" spans="31:35">
      <c r="AE6031" s="29"/>
      <c r="AF6031" s="29"/>
      <c r="AG6031" s="29"/>
      <c r="AH6031" s="29"/>
      <c r="AI6031" s="29"/>
    </row>
    <row r="6032" spans="31:35">
      <c r="AE6032" s="29"/>
      <c r="AF6032" s="29"/>
      <c r="AG6032" s="29"/>
      <c r="AH6032" s="29"/>
      <c r="AI6032" s="29"/>
    </row>
    <row r="6033" spans="31:35">
      <c r="AE6033" s="29"/>
      <c r="AF6033" s="29"/>
      <c r="AG6033" s="29"/>
      <c r="AH6033" s="29"/>
      <c r="AI6033" s="29"/>
    </row>
    <row r="6034" spans="31:35">
      <c r="AE6034" s="29"/>
      <c r="AF6034" s="29"/>
      <c r="AG6034" s="29"/>
      <c r="AH6034" s="29"/>
      <c r="AI6034" s="29"/>
    </row>
    <row r="6035" spans="31:35">
      <c r="AE6035" s="29"/>
      <c r="AF6035" s="29"/>
      <c r="AG6035" s="29"/>
      <c r="AH6035" s="29"/>
      <c r="AI6035" s="29"/>
    </row>
    <row r="6036" spans="31:35">
      <c r="AE6036" s="29"/>
      <c r="AF6036" s="29"/>
      <c r="AG6036" s="29"/>
      <c r="AH6036" s="29"/>
      <c r="AI6036" s="29"/>
    </row>
    <row r="6037" spans="31:35">
      <c r="AE6037" s="29"/>
      <c r="AF6037" s="29"/>
      <c r="AG6037" s="29"/>
      <c r="AH6037" s="29"/>
      <c r="AI6037" s="29"/>
    </row>
    <row r="6038" spans="31:35">
      <c r="AE6038" s="29"/>
      <c r="AF6038" s="29"/>
      <c r="AG6038" s="29"/>
      <c r="AH6038" s="29"/>
      <c r="AI6038" s="29"/>
    </row>
    <row r="6039" spans="31:35">
      <c r="AE6039" s="29"/>
      <c r="AF6039" s="29"/>
      <c r="AG6039" s="29"/>
      <c r="AH6039" s="29"/>
      <c r="AI6039" s="29"/>
    </row>
    <row r="6040" spans="31:35">
      <c r="AE6040" s="29"/>
      <c r="AF6040" s="29"/>
      <c r="AG6040" s="29"/>
      <c r="AH6040" s="29"/>
      <c r="AI6040" s="29"/>
    </row>
    <row r="6041" spans="31:35">
      <c r="AE6041" s="29"/>
      <c r="AF6041" s="29"/>
      <c r="AG6041" s="29"/>
      <c r="AH6041" s="29"/>
      <c r="AI6041" s="29"/>
    </row>
    <row r="6042" spans="31:35">
      <c r="AE6042" s="29"/>
      <c r="AF6042" s="29"/>
      <c r="AG6042" s="29"/>
      <c r="AH6042" s="29"/>
      <c r="AI6042" s="29"/>
    </row>
    <row r="6043" spans="31:35">
      <c r="AE6043" s="29"/>
      <c r="AF6043" s="29"/>
      <c r="AG6043" s="29"/>
      <c r="AH6043" s="29"/>
      <c r="AI6043" s="29"/>
    </row>
    <row r="6044" spans="31:35">
      <c r="AE6044" s="29"/>
      <c r="AF6044" s="29"/>
      <c r="AG6044" s="29"/>
      <c r="AH6044" s="29"/>
      <c r="AI6044" s="29"/>
    </row>
    <row r="6045" spans="31:35">
      <c r="AE6045" s="29"/>
      <c r="AF6045" s="29"/>
      <c r="AG6045" s="29"/>
      <c r="AH6045" s="29"/>
      <c r="AI6045" s="29"/>
    </row>
    <row r="6046" spans="31:35">
      <c r="AE6046" s="29"/>
      <c r="AF6046" s="29"/>
      <c r="AG6046" s="29"/>
      <c r="AH6046" s="29"/>
      <c r="AI6046" s="29"/>
    </row>
    <row r="6047" spans="31:35">
      <c r="AE6047" s="29"/>
      <c r="AF6047" s="29"/>
      <c r="AG6047" s="29"/>
      <c r="AH6047" s="29"/>
      <c r="AI6047" s="29"/>
    </row>
    <row r="6048" spans="31:35">
      <c r="AE6048" s="29"/>
      <c r="AF6048" s="29"/>
      <c r="AG6048" s="29"/>
      <c r="AH6048" s="29"/>
      <c r="AI6048" s="29"/>
    </row>
    <row r="6049" spans="31:35">
      <c r="AE6049" s="29"/>
      <c r="AF6049" s="29"/>
      <c r="AG6049" s="29"/>
      <c r="AH6049" s="29"/>
      <c r="AI6049" s="29"/>
    </row>
    <row r="6050" spans="31:35">
      <c r="AE6050" s="29"/>
      <c r="AF6050" s="29"/>
      <c r="AG6050" s="29"/>
      <c r="AH6050" s="29"/>
      <c r="AI6050" s="29"/>
    </row>
    <row r="6051" spans="31:35">
      <c r="AE6051" s="29"/>
      <c r="AF6051" s="29"/>
      <c r="AG6051" s="29"/>
      <c r="AH6051" s="29"/>
      <c r="AI6051" s="29"/>
    </row>
    <row r="6052" spans="31:35">
      <c r="AE6052" s="29"/>
      <c r="AF6052" s="29"/>
      <c r="AG6052" s="29"/>
      <c r="AH6052" s="29"/>
      <c r="AI6052" s="29"/>
    </row>
    <row r="6053" spans="31:35">
      <c r="AE6053" s="29"/>
      <c r="AF6053" s="29"/>
      <c r="AG6053" s="29"/>
      <c r="AH6053" s="29"/>
      <c r="AI6053" s="29"/>
    </row>
    <row r="6054" spans="31:35">
      <c r="AE6054" s="29"/>
      <c r="AF6054" s="29"/>
      <c r="AG6054" s="29"/>
      <c r="AH6054" s="29"/>
      <c r="AI6054" s="29"/>
    </row>
    <row r="6055" spans="31:35">
      <c r="AE6055" s="29"/>
      <c r="AF6055" s="29"/>
      <c r="AG6055" s="29"/>
      <c r="AH6055" s="29"/>
      <c r="AI6055" s="29"/>
    </row>
    <row r="6056" spans="31:35">
      <c r="AE6056" s="29"/>
      <c r="AF6056" s="29"/>
      <c r="AG6056" s="29"/>
      <c r="AH6056" s="29"/>
      <c r="AI6056" s="29"/>
    </row>
    <row r="6057" spans="31:35">
      <c r="AE6057" s="29"/>
      <c r="AF6057" s="29"/>
      <c r="AG6057" s="29"/>
      <c r="AH6057" s="29"/>
      <c r="AI6057" s="29"/>
    </row>
    <row r="6058" spans="31:35">
      <c r="AE6058" s="29"/>
      <c r="AF6058" s="29"/>
      <c r="AG6058" s="29"/>
      <c r="AH6058" s="29"/>
      <c r="AI6058" s="29"/>
    </row>
    <row r="6059" spans="31:35">
      <c r="AE6059" s="29"/>
      <c r="AF6059" s="29"/>
      <c r="AG6059" s="29"/>
      <c r="AH6059" s="29"/>
      <c r="AI6059" s="29"/>
    </row>
    <row r="6060" spans="31:35">
      <c r="AE6060" s="29"/>
      <c r="AF6060" s="29"/>
      <c r="AG6060" s="29"/>
      <c r="AH6060" s="29"/>
      <c r="AI6060" s="29"/>
    </row>
    <row r="6061" spans="31:35">
      <c r="AE6061" s="29"/>
      <c r="AF6061" s="29"/>
      <c r="AG6061" s="29"/>
      <c r="AH6061" s="29"/>
      <c r="AI6061" s="29"/>
    </row>
    <row r="6062" spans="31:35">
      <c r="AE6062" s="29"/>
      <c r="AF6062" s="29"/>
      <c r="AG6062" s="29"/>
      <c r="AH6062" s="29"/>
      <c r="AI6062" s="29"/>
    </row>
    <row r="6063" spans="31:35">
      <c r="AE6063" s="29"/>
      <c r="AF6063" s="29"/>
      <c r="AG6063" s="29"/>
      <c r="AH6063" s="29"/>
      <c r="AI6063" s="29"/>
    </row>
    <row r="6064" spans="31:35">
      <c r="AE6064" s="29"/>
      <c r="AF6064" s="29"/>
      <c r="AG6064" s="29"/>
      <c r="AH6064" s="29"/>
      <c r="AI6064" s="29"/>
    </row>
    <row r="6065" spans="31:35">
      <c r="AE6065" s="29"/>
      <c r="AF6065" s="29"/>
      <c r="AG6065" s="29"/>
      <c r="AH6065" s="29"/>
      <c r="AI6065" s="29"/>
    </row>
    <row r="6066" spans="31:35">
      <c r="AE6066" s="29"/>
      <c r="AF6066" s="29"/>
      <c r="AG6066" s="29"/>
      <c r="AH6066" s="29"/>
      <c r="AI6066" s="29"/>
    </row>
    <row r="6067" spans="31:35">
      <c r="AE6067" s="29"/>
      <c r="AF6067" s="29"/>
      <c r="AG6067" s="29"/>
      <c r="AH6067" s="29"/>
      <c r="AI6067" s="29"/>
    </row>
    <row r="6068" spans="31:35">
      <c r="AE6068" s="29"/>
      <c r="AF6068" s="29"/>
      <c r="AG6068" s="29"/>
      <c r="AH6068" s="29"/>
      <c r="AI6068" s="29"/>
    </row>
    <row r="6069" spans="31:35">
      <c r="AE6069" s="29"/>
      <c r="AF6069" s="29"/>
      <c r="AG6069" s="29"/>
      <c r="AH6069" s="29"/>
      <c r="AI6069" s="29"/>
    </row>
    <row r="6070" spans="31:35">
      <c r="AE6070" s="29"/>
      <c r="AF6070" s="29"/>
      <c r="AG6070" s="29"/>
      <c r="AH6070" s="29"/>
      <c r="AI6070" s="29"/>
    </row>
    <row r="6071" spans="31:35">
      <c r="AE6071" s="29"/>
      <c r="AF6071" s="29"/>
      <c r="AG6071" s="29"/>
      <c r="AH6071" s="29"/>
      <c r="AI6071" s="29"/>
    </row>
    <row r="6072" spans="31:35">
      <c r="AE6072" s="29"/>
      <c r="AF6072" s="29"/>
      <c r="AG6072" s="29"/>
      <c r="AH6072" s="29"/>
      <c r="AI6072" s="29"/>
    </row>
    <row r="6073" spans="31:35">
      <c r="AE6073" s="29"/>
      <c r="AF6073" s="29"/>
      <c r="AG6073" s="29"/>
      <c r="AH6073" s="29"/>
      <c r="AI6073" s="29"/>
    </row>
    <row r="6074" spans="31:35">
      <c r="AE6074" s="29"/>
      <c r="AF6074" s="29"/>
      <c r="AG6074" s="29"/>
      <c r="AH6074" s="29"/>
      <c r="AI6074" s="29"/>
    </row>
    <row r="6075" spans="31:35">
      <c r="AE6075" s="29"/>
      <c r="AF6075" s="29"/>
      <c r="AG6075" s="29"/>
      <c r="AH6075" s="29"/>
      <c r="AI6075" s="29"/>
    </row>
    <row r="6076" spans="31:35">
      <c r="AE6076" s="29"/>
      <c r="AF6076" s="29"/>
      <c r="AG6076" s="29"/>
      <c r="AH6076" s="29"/>
      <c r="AI6076" s="29"/>
    </row>
    <row r="6077" spans="31:35">
      <c r="AE6077" s="29"/>
      <c r="AF6077" s="29"/>
      <c r="AG6077" s="29"/>
      <c r="AH6077" s="29"/>
      <c r="AI6077" s="29"/>
    </row>
    <row r="6078" spans="31:35">
      <c r="AE6078" s="29"/>
      <c r="AF6078" s="29"/>
      <c r="AG6078" s="29"/>
      <c r="AH6078" s="29"/>
      <c r="AI6078" s="29"/>
    </row>
    <row r="6079" spans="31:35">
      <c r="AE6079" s="29"/>
      <c r="AF6079" s="29"/>
      <c r="AG6079" s="29"/>
      <c r="AH6079" s="29"/>
      <c r="AI6079" s="29"/>
    </row>
    <row r="6080" spans="31:35">
      <c r="AE6080" s="29"/>
      <c r="AF6080" s="29"/>
      <c r="AG6080" s="29"/>
      <c r="AH6080" s="29"/>
      <c r="AI6080" s="29"/>
    </row>
    <row r="6081" spans="31:35">
      <c r="AE6081" s="29"/>
      <c r="AF6081" s="29"/>
      <c r="AG6081" s="29"/>
      <c r="AH6081" s="29"/>
      <c r="AI6081" s="29"/>
    </row>
    <row r="6082" spans="31:35">
      <c r="AE6082" s="29"/>
      <c r="AF6082" s="29"/>
      <c r="AG6082" s="29"/>
      <c r="AH6082" s="29"/>
      <c r="AI6082" s="29"/>
    </row>
    <row r="6083" spans="31:35">
      <c r="AE6083" s="29"/>
      <c r="AF6083" s="29"/>
      <c r="AG6083" s="29"/>
      <c r="AH6083" s="29"/>
      <c r="AI6083" s="29"/>
    </row>
    <row r="6084" spans="31:35">
      <c r="AE6084" s="29"/>
      <c r="AF6084" s="29"/>
      <c r="AG6084" s="29"/>
      <c r="AH6084" s="29"/>
      <c r="AI6084" s="29"/>
    </row>
    <row r="6085" spans="31:35">
      <c r="AE6085" s="29"/>
      <c r="AF6085" s="29"/>
      <c r="AG6085" s="29"/>
      <c r="AH6085" s="29"/>
      <c r="AI6085" s="29"/>
    </row>
    <row r="6086" spans="31:35">
      <c r="AE6086" s="29"/>
      <c r="AF6086" s="29"/>
      <c r="AG6086" s="29"/>
      <c r="AH6086" s="29"/>
      <c r="AI6086" s="29"/>
    </row>
    <row r="6087" spans="31:35">
      <c r="AE6087" s="29"/>
      <c r="AF6087" s="29"/>
      <c r="AG6087" s="29"/>
      <c r="AH6087" s="29"/>
      <c r="AI6087" s="29"/>
    </row>
    <row r="6088" spans="31:35">
      <c r="AE6088" s="29"/>
      <c r="AF6088" s="29"/>
      <c r="AG6088" s="29"/>
      <c r="AH6088" s="29"/>
      <c r="AI6088" s="29"/>
    </row>
    <row r="6089" spans="31:35">
      <c r="AE6089" s="29"/>
      <c r="AF6089" s="29"/>
      <c r="AG6089" s="29"/>
      <c r="AH6089" s="29"/>
      <c r="AI6089" s="29"/>
    </row>
    <row r="6090" spans="31:35">
      <c r="AE6090" s="29"/>
      <c r="AF6090" s="29"/>
      <c r="AG6090" s="29"/>
      <c r="AH6090" s="29"/>
      <c r="AI6090" s="29"/>
    </row>
    <row r="6091" spans="31:35">
      <c r="AE6091" s="29"/>
      <c r="AF6091" s="29"/>
      <c r="AG6091" s="29"/>
      <c r="AH6091" s="29"/>
      <c r="AI6091" s="29"/>
    </row>
    <row r="6092" spans="31:35">
      <c r="AE6092" s="29"/>
      <c r="AF6092" s="29"/>
      <c r="AG6092" s="29"/>
      <c r="AH6092" s="29"/>
      <c r="AI6092" s="29"/>
    </row>
    <row r="6093" spans="31:35">
      <c r="AE6093" s="29"/>
      <c r="AF6093" s="29"/>
      <c r="AG6093" s="29"/>
      <c r="AH6093" s="29"/>
      <c r="AI6093" s="29"/>
    </row>
    <row r="6094" spans="31:35">
      <c r="AE6094" s="29"/>
      <c r="AF6094" s="29"/>
      <c r="AG6094" s="29"/>
      <c r="AH6094" s="29"/>
      <c r="AI6094" s="29"/>
    </row>
    <row r="6095" spans="31:35">
      <c r="AE6095" s="29"/>
      <c r="AF6095" s="29"/>
      <c r="AG6095" s="29"/>
      <c r="AH6095" s="29"/>
      <c r="AI6095" s="29"/>
    </row>
    <row r="6096" spans="31:35">
      <c r="AE6096" s="29"/>
      <c r="AF6096" s="29"/>
      <c r="AG6096" s="29"/>
      <c r="AH6096" s="29"/>
      <c r="AI6096" s="29"/>
    </row>
    <row r="6097" spans="31:35">
      <c r="AE6097" s="29"/>
      <c r="AF6097" s="29"/>
      <c r="AG6097" s="29"/>
      <c r="AH6097" s="29"/>
      <c r="AI6097" s="29"/>
    </row>
    <row r="6098" spans="31:35">
      <c r="AE6098" s="29"/>
      <c r="AF6098" s="29"/>
      <c r="AG6098" s="29"/>
      <c r="AH6098" s="29"/>
      <c r="AI6098" s="29"/>
    </row>
    <row r="6099" spans="31:35">
      <c r="AE6099" s="29"/>
      <c r="AF6099" s="29"/>
      <c r="AG6099" s="29"/>
      <c r="AH6099" s="29"/>
      <c r="AI6099" s="29"/>
    </row>
    <row r="6100" spans="31:35">
      <c r="AE6100" s="29"/>
      <c r="AF6100" s="29"/>
      <c r="AG6100" s="29"/>
      <c r="AH6100" s="29"/>
      <c r="AI6100" s="29"/>
    </row>
    <row r="6101" spans="31:35">
      <c r="AE6101" s="29"/>
      <c r="AF6101" s="29"/>
      <c r="AG6101" s="29"/>
      <c r="AH6101" s="29"/>
      <c r="AI6101" s="29"/>
    </row>
    <row r="6102" spans="31:35">
      <c r="AE6102" s="29"/>
      <c r="AF6102" s="29"/>
      <c r="AG6102" s="29"/>
      <c r="AH6102" s="29"/>
      <c r="AI6102" s="29"/>
    </row>
    <row r="6103" spans="31:35">
      <c r="AE6103" s="29"/>
      <c r="AF6103" s="29"/>
      <c r="AG6103" s="29"/>
      <c r="AH6103" s="29"/>
      <c r="AI6103" s="29"/>
    </row>
    <row r="6104" spans="31:35">
      <c r="AE6104" s="29"/>
      <c r="AF6104" s="29"/>
      <c r="AG6104" s="29"/>
      <c r="AH6104" s="29"/>
      <c r="AI6104" s="29"/>
    </row>
    <row r="6105" spans="31:35">
      <c r="AE6105" s="29"/>
      <c r="AF6105" s="29"/>
      <c r="AG6105" s="29"/>
      <c r="AH6105" s="29"/>
      <c r="AI6105" s="29"/>
    </row>
    <row r="6106" spans="31:35">
      <c r="AE6106" s="29"/>
      <c r="AF6106" s="29"/>
      <c r="AG6106" s="29"/>
      <c r="AH6106" s="29"/>
      <c r="AI6106" s="29"/>
    </row>
    <row r="6107" spans="31:35">
      <c r="AE6107" s="29"/>
      <c r="AF6107" s="29"/>
      <c r="AG6107" s="29"/>
      <c r="AH6107" s="29"/>
      <c r="AI6107" s="29"/>
    </row>
    <row r="6108" spans="31:35">
      <c r="AE6108" s="29"/>
      <c r="AF6108" s="29"/>
      <c r="AG6108" s="29"/>
      <c r="AH6108" s="29"/>
      <c r="AI6108" s="29"/>
    </row>
    <row r="6109" spans="31:35">
      <c r="AE6109" s="29"/>
      <c r="AF6109" s="29"/>
      <c r="AG6109" s="29"/>
      <c r="AH6109" s="29"/>
      <c r="AI6109" s="29"/>
    </row>
    <row r="6110" spans="31:35">
      <c r="AE6110" s="29"/>
      <c r="AF6110" s="29"/>
      <c r="AG6110" s="29"/>
      <c r="AH6110" s="29"/>
      <c r="AI6110" s="29"/>
    </row>
    <row r="6111" spans="31:35">
      <c r="AE6111" s="29"/>
      <c r="AF6111" s="29"/>
      <c r="AG6111" s="29"/>
      <c r="AH6111" s="29"/>
      <c r="AI6111" s="29"/>
    </row>
    <row r="6112" spans="31:35">
      <c r="AE6112" s="29"/>
      <c r="AF6112" s="29"/>
      <c r="AG6112" s="29"/>
      <c r="AH6112" s="29"/>
      <c r="AI6112" s="29"/>
    </row>
    <row r="6113" spans="31:35">
      <c r="AE6113" s="29"/>
      <c r="AF6113" s="29"/>
      <c r="AG6113" s="29"/>
      <c r="AH6113" s="29"/>
      <c r="AI6113" s="29"/>
    </row>
    <row r="6114" spans="31:35">
      <c r="AE6114" s="29"/>
      <c r="AF6114" s="29"/>
      <c r="AG6114" s="29"/>
      <c r="AH6114" s="29"/>
      <c r="AI6114" s="29"/>
    </row>
    <row r="6115" spans="31:35">
      <c r="AE6115" s="29"/>
      <c r="AF6115" s="29"/>
      <c r="AG6115" s="29"/>
      <c r="AH6115" s="29"/>
      <c r="AI6115" s="29"/>
    </row>
    <row r="6116" spans="31:35">
      <c r="AE6116" s="29"/>
      <c r="AF6116" s="29"/>
      <c r="AG6116" s="29"/>
      <c r="AH6116" s="29"/>
      <c r="AI6116" s="29"/>
    </row>
    <row r="6117" spans="31:35">
      <c r="AE6117" s="29"/>
      <c r="AF6117" s="29"/>
      <c r="AG6117" s="29"/>
      <c r="AH6117" s="29"/>
      <c r="AI6117" s="29"/>
    </row>
    <row r="6118" spans="31:35">
      <c r="AE6118" s="29"/>
      <c r="AF6118" s="29"/>
      <c r="AG6118" s="29"/>
      <c r="AH6118" s="29"/>
      <c r="AI6118" s="29"/>
    </row>
    <row r="6119" spans="31:35">
      <c r="AE6119" s="29"/>
      <c r="AF6119" s="29"/>
      <c r="AG6119" s="29"/>
      <c r="AH6119" s="29"/>
      <c r="AI6119" s="29"/>
    </row>
    <row r="6120" spans="31:35">
      <c r="AE6120" s="29"/>
      <c r="AF6120" s="29"/>
      <c r="AG6120" s="29"/>
      <c r="AH6120" s="29"/>
      <c r="AI6120" s="29"/>
    </row>
    <row r="6121" spans="31:35">
      <c r="AE6121" s="29"/>
      <c r="AF6121" s="29"/>
      <c r="AG6121" s="29"/>
      <c r="AH6121" s="29"/>
      <c r="AI6121" s="29"/>
    </row>
    <row r="6122" spans="31:35">
      <c r="AE6122" s="29"/>
      <c r="AF6122" s="29"/>
      <c r="AG6122" s="29"/>
      <c r="AH6122" s="29"/>
      <c r="AI6122" s="29"/>
    </row>
    <row r="6123" spans="31:35">
      <c r="AE6123" s="29"/>
      <c r="AF6123" s="29"/>
      <c r="AG6123" s="29"/>
      <c r="AH6123" s="29"/>
      <c r="AI6123" s="29"/>
    </row>
    <row r="6124" spans="31:35">
      <c r="AE6124" s="29"/>
      <c r="AF6124" s="29"/>
      <c r="AG6124" s="29"/>
      <c r="AH6124" s="29"/>
      <c r="AI6124" s="29"/>
    </row>
    <row r="6125" spans="31:35">
      <c r="AE6125" s="29"/>
      <c r="AF6125" s="29"/>
      <c r="AG6125" s="29"/>
      <c r="AH6125" s="29"/>
      <c r="AI6125" s="29"/>
    </row>
    <row r="6126" spans="31:35">
      <c r="AE6126" s="29"/>
      <c r="AF6126" s="29"/>
      <c r="AG6126" s="29"/>
      <c r="AH6126" s="29"/>
      <c r="AI6126" s="29"/>
    </row>
    <row r="6127" spans="31:35">
      <c r="AE6127" s="29"/>
      <c r="AF6127" s="29"/>
      <c r="AG6127" s="29"/>
      <c r="AH6127" s="29"/>
      <c r="AI6127" s="29"/>
    </row>
    <row r="6128" spans="31:35">
      <c r="AE6128" s="29"/>
      <c r="AF6128" s="29"/>
      <c r="AG6128" s="29"/>
      <c r="AH6128" s="29"/>
      <c r="AI6128" s="29"/>
    </row>
    <row r="6129" spans="31:35">
      <c r="AE6129" s="29"/>
      <c r="AF6129" s="29"/>
      <c r="AG6129" s="29"/>
      <c r="AH6129" s="29"/>
      <c r="AI6129" s="29"/>
    </row>
    <row r="6130" spans="31:35">
      <c r="AE6130" s="29"/>
      <c r="AF6130" s="29"/>
      <c r="AG6130" s="29"/>
      <c r="AH6130" s="29"/>
      <c r="AI6130" s="29"/>
    </row>
    <row r="6131" spans="31:35">
      <c r="AE6131" s="29"/>
      <c r="AF6131" s="29"/>
      <c r="AG6131" s="29"/>
      <c r="AH6131" s="29"/>
      <c r="AI6131" s="29"/>
    </row>
    <row r="6132" spans="31:35">
      <c r="AE6132" s="29"/>
      <c r="AF6132" s="29"/>
      <c r="AG6132" s="29"/>
      <c r="AH6132" s="29"/>
      <c r="AI6132" s="29"/>
    </row>
    <row r="6133" spans="31:35">
      <c r="AE6133" s="29"/>
      <c r="AF6133" s="29"/>
      <c r="AG6133" s="29"/>
      <c r="AH6133" s="29"/>
      <c r="AI6133" s="29"/>
    </row>
    <row r="6134" spans="31:35">
      <c r="AE6134" s="29"/>
      <c r="AF6134" s="29"/>
      <c r="AG6134" s="29"/>
      <c r="AH6134" s="29"/>
      <c r="AI6134" s="29"/>
    </row>
    <row r="6135" spans="31:35">
      <c r="AE6135" s="29"/>
      <c r="AF6135" s="29"/>
      <c r="AG6135" s="29"/>
      <c r="AH6135" s="29"/>
      <c r="AI6135" s="29"/>
    </row>
    <row r="6136" spans="31:35">
      <c r="AE6136" s="29"/>
      <c r="AF6136" s="29"/>
      <c r="AG6136" s="29"/>
      <c r="AH6136" s="29"/>
      <c r="AI6136" s="29"/>
    </row>
    <row r="6137" spans="31:35">
      <c r="AE6137" s="29"/>
      <c r="AF6137" s="29"/>
      <c r="AG6137" s="29"/>
      <c r="AH6137" s="29"/>
      <c r="AI6137" s="29"/>
    </row>
    <row r="6138" spans="31:35">
      <c r="AE6138" s="29"/>
      <c r="AF6138" s="29"/>
      <c r="AG6138" s="29"/>
      <c r="AH6138" s="29"/>
      <c r="AI6138" s="29"/>
    </row>
    <row r="6139" spans="31:35">
      <c r="AE6139" s="29"/>
      <c r="AF6139" s="29"/>
      <c r="AG6139" s="29"/>
      <c r="AH6139" s="29"/>
      <c r="AI6139" s="29"/>
    </row>
    <row r="6140" spans="31:35">
      <c r="AE6140" s="29"/>
      <c r="AF6140" s="29"/>
      <c r="AG6140" s="29"/>
      <c r="AH6140" s="29"/>
      <c r="AI6140" s="29"/>
    </row>
    <row r="6141" spans="31:35">
      <c r="AE6141" s="29"/>
      <c r="AF6141" s="29"/>
      <c r="AG6141" s="29"/>
      <c r="AH6141" s="29"/>
      <c r="AI6141" s="29"/>
    </row>
    <row r="6142" spans="31:35">
      <c r="AE6142" s="29"/>
      <c r="AF6142" s="29"/>
      <c r="AG6142" s="29"/>
      <c r="AH6142" s="29"/>
      <c r="AI6142" s="29"/>
    </row>
    <row r="6143" spans="31:35">
      <c r="AE6143" s="29"/>
      <c r="AF6143" s="29"/>
      <c r="AG6143" s="29"/>
      <c r="AH6143" s="29"/>
      <c r="AI6143" s="29"/>
    </row>
    <row r="6144" spans="31:35">
      <c r="AE6144" s="29"/>
      <c r="AF6144" s="29"/>
      <c r="AG6144" s="29"/>
      <c r="AH6144" s="29"/>
      <c r="AI6144" s="29"/>
    </row>
    <row r="6145" spans="31:35">
      <c r="AE6145" s="29"/>
      <c r="AF6145" s="29"/>
      <c r="AG6145" s="29"/>
      <c r="AH6145" s="29"/>
      <c r="AI6145" s="29"/>
    </row>
    <row r="6146" spans="31:35">
      <c r="AE6146" s="29"/>
      <c r="AF6146" s="29"/>
      <c r="AG6146" s="29"/>
      <c r="AH6146" s="29"/>
      <c r="AI6146" s="29"/>
    </row>
    <row r="6147" spans="31:35">
      <c r="AE6147" s="29"/>
      <c r="AF6147" s="29"/>
      <c r="AG6147" s="29"/>
      <c r="AH6147" s="29"/>
      <c r="AI6147" s="29"/>
    </row>
    <row r="6148" spans="31:35">
      <c r="AE6148" s="29"/>
      <c r="AF6148" s="29"/>
      <c r="AG6148" s="29"/>
      <c r="AH6148" s="29"/>
      <c r="AI6148" s="29"/>
    </row>
    <row r="6149" spans="31:35">
      <c r="AE6149" s="29"/>
      <c r="AF6149" s="29"/>
      <c r="AG6149" s="29"/>
      <c r="AH6149" s="29"/>
      <c r="AI6149" s="29"/>
    </row>
    <row r="6150" spans="31:35">
      <c r="AE6150" s="29"/>
      <c r="AF6150" s="29"/>
      <c r="AG6150" s="29"/>
      <c r="AH6150" s="29"/>
      <c r="AI6150" s="29"/>
    </row>
    <row r="6151" spans="31:35">
      <c r="AE6151" s="29"/>
      <c r="AF6151" s="29"/>
      <c r="AG6151" s="29"/>
      <c r="AH6151" s="29"/>
      <c r="AI6151" s="29"/>
    </row>
    <row r="6152" spans="31:35">
      <c r="AE6152" s="29"/>
      <c r="AF6152" s="29"/>
      <c r="AG6152" s="29"/>
      <c r="AH6152" s="29"/>
      <c r="AI6152" s="29"/>
    </row>
    <row r="6153" spans="31:35">
      <c r="AE6153" s="29"/>
      <c r="AF6153" s="29"/>
      <c r="AG6153" s="29"/>
      <c r="AH6153" s="29"/>
      <c r="AI6153" s="29"/>
    </row>
    <row r="6154" spans="31:35">
      <c r="AE6154" s="29"/>
      <c r="AF6154" s="29"/>
      <c r="AG6154" s="29"/>
      <c r="AH6154" s="29"/>
      <c r="AI6154" s="29"/>
    </row>
    <row r="6155" spans="31:35">
      <c r="AE6155" s="29"/>
      <c r="AF6155" s="29"/>
      <c r="AG6155" s="29"/>
      <c r="AH6155" s="29"/>
      <c r="AI6155" s="29"/>
    </row>
    <row r="6156" spans="31:35">
      <c r="AE6156" s="29"/>
      <c r="AF6156" s="29"/>
      <c r="AG6156" s="29"/>
      <c r="AH6156" s="29"/>
      <c r="AI6156" s="29"/>
    </row>
    <row r="6157" spans="31:35">
      <c r="AE6157" s="29"/>
      <c r="AF6157" s="29"/>
      <c r="AG6157" s="29"/>
      <c r="AH6157" s="29"/>
      <c r="AI6157" s="29"/>
    </row>
    <row r="6158" spans="31:35">
      <c r="AE6158" s="29"/>
      <c r="AF6158" s="29"/>
      <c r="AG6158" s="29"/>
      <c r="AH6158" s="29"/>
      <c r="AI6158" s="29"/>
    </row>
    <row r="6159" spans="31:35">
      <c r="AE6159" s="29"/>
      <c r="AF6159" s="29"/>
      <c r="AG6159" s="29"/>
      <c r="AH6159" s="29"/>
      <c r="AI6159" s="29"/>
    </row>
    <row r="6160" spans="31:35">
      <c r="AE6160" s="29"/>
      <c r="AF6160" s="29"/>
      <c r="AG6160" s="29"/>
      <c r="AH6160" s="29"/>
      <c r="AI6160" s="29"/>
    </row>
    <row r="6161" spans="31:35">
      <c r="AE6161" s="29"/>
      <c r="AF6161" s="29"/>
      <c r="AG6161" s="29"/>
      <c r="AH6161" s="29"/>
      <c r="AI6161" s="29"/>
    </row>
    <row r="6162" spans="31:35">
      <c r="AE6162" s="29"/>
      <c r="AF6162" s="29"/>
      <c r="AG6162" s="29"/>
      <c r="AH6162" s="29"/>
      <c r="AI6162" s="29"/>
    </row>
    <row r="6163" spans="31:35">
      <c r="AE6163" s="29"/>
      <c r="AF6163" s="29"/>
      <c r="AG6163" s="29"/>
      <c r="AH6163" s="29"/>
      <c r="AI6163" s="29"/>
    </row>
    <row r="6164" spans="31:35">
      <c r="AE6164" s="29"/>
      <c r="AF6164" s="29"/>
      <c r="AG6164" s="29"/>
      <c r="AH6164" s="29"/>
      <c r="AI6164" s="29"/>
    </row>
    <row r="6165" spans="31:35">
      <c r="AE6165" s="29"/>
      <c r="AF6165" s="29"/>
      <c r="AG6165" s="29"/>
      <c r="AH6165" s="29"/>
      <c r="AI6165" s="29"/>
    </row>
    <row r="6166" spans="31:35">
      <c r="AE6166" s="29"/>
      <c r="AF6166" s="29"/>
      <c r="AG6166" s="29"/>
      <c r="AH6166" s="29"/>
      <c r="AI6166" s="29"/>
    </row>
    <row r="6167" spans="31:35">
      <c r="AE6167" s="29"/>
      <c r="AF6167" s="29"/>
      <c r="AG6167" s="29"/>
      <c r="AH6167" s="29"/>
      <c r="AI6167" s="29"/>
    </row>
    <row r="6168" spans="31:35">
      <c r="AE6168" s="29"/>
      <c r="AF6168" s="29"/>
      <c r="AG6168" s="29"/>
      <c r="AH6168" s="29"/>
      <c r="AI6168" s="29"/>
    </row>
    <row r="6169" spans="31:35">
      <c r="AE6169" s="29"/>
      <c r="AF6169" s="29"/>
      <c r="AG6169" s="29"/>
      <c r="AH6169" s="29"/>
      <c r="AI6169" s="29"/>
    </row>
    <row r="6170" spans="31:35">
      <c r="AE6170" s="29"/>
      <c r="AF6170" s="29"/>
      <c r="AG6170" s="29"/>
      <c r="AH6170" s="29"/>
      <c r="AI6170" s="29"/>
    </row>
    <row r="6171" spans="31:35">
      <c r="AE6171" s="29"/>
      <c r="AF6171" s="29"/>
      <c r="AG6171" s="29"/>
      <c r="AH6171" s="29"/>
      <c r="AI6171" s="29"/>
    </row>
    <row r="6172" spans="31:35">
      <c r="AE6172" s="29"/>
      <c r="AF6172" s="29"/>
      <c r="AG6172" s="29"/>
      <c r="AH6172" s="29"/>
      <c r="AI6172" s="29"/>
    </row>
    <row r="6173" spans="31:35">
      <c r="AE6173" s="29"/>
      <c r="AF6173" s="29"/>
      <c r="AG6173" s="29"/>
      <c r="AH6173" s="29"/>
      <c r="AI6173" s="29"/>
    </row>
    <row r="6174" spans="31:35">
      <c r="AE6174" s="29"/>
      <c r="AF6174" s="29"/>
      <c r="AG6174" s="29"/>
      <c r="AH6174" s="29"/>
      <c r="AI6174" s="29"/>
    </row>
    <row r="6175" spans="31:35">
      <c r="AE6175" s="29"/>
      <c r="AF6175" s="29"/>
      <c r="AG6175" s="29"/>
      <c r="AH6175" s="29"/>
      <c r="AI6175" s="29"/>
    </row>
    <row r="6176" spans="31:35">
      <c r="AE6176" s="29"/>
      <c r="AF6176" s="29"/>
      <c r="AG6176" s="29"/>
      <c r="AH6176" s="29"/>
      <c r="AI6176" s="29"/>
    </row>
    <row r="6177" spans="31:35">
      <c r="AE6177" s="29"/>
      <c r="AF6177" s="29"/>
      <c r="AG6177" s="29"/>
      <c r="AH6177" s="29"/>
      <c r="AI6177" s="29"/>
    </row>
    <row r="6178" spans="31:35">
      <c r="AE6178" s="29"/>
      <c r="AF6178" s="29"/>
      <c r="AG6178" s="29"/>
      <c r="AH6178" s="29"/>
      <c r="AI6178" s="29"/>
    </row>
    <row r="6179" spans="31:35">
      <c r="AE6179" s="29"/>
      <c r="AF6179" s="29"/>
      <c r="AG6179" s="29"/>
      <c r="AH6179" s="29"/>
      <c r="AI6179" s="29"/>
    </row>
    <row r="6180" spans="31:35">
      <c r="AE6180" s="29"/>
      <c r="AF6180" s="29"/>
      <c r="AG6180" s="29"/>
      <c r="AH6180" s="29"/>
      <c r="AI6180" s="29"/>
    </row>
    <row r="6181" spans="31:35">
      <c r="AE6181" s="29"/>
      <c r="AF6181" s="29"/>
      <c r="AG6181" s="29"/>
      <c r="AH6181" s="29"/>
      <c r="AI6181" s="29"/>
    </row>
    <row r="6182" spans="31:35">
      <c r="AE6182" s="29"/>
      <c r="AF6182" s="29"/>
      <c r="AG6182" s="29"/>
      <c r="AH6182" s="29"/>
      <c r="AI6182" s="29"/>
    </row>
    <row r="6183" spans="31:35">
      <c r="AE6183" s="29"/>
      <c r="AF6183" s="29"/>
      <c r="AG6183" s="29"/>
      <c r="AH6183" s="29"/>
      <c r="AI6183" s="29"/>
    </row>
    <row r="6184" spans="31:35">
      <c r="AE6184" s="29"/>
      <c r="AF6184" s="29"/>
      <c r="AG6184" s="29"/>
      <c r="AH6184" s="29"/>
      <c r="AI6184" s="29"/>
    </row>
    <row r="6185" spans="31:35">
      <c r="AE6185" s="29"/>
      <c r="AF6185" s="29"/>
      <c r="AG6185" s="29"/>
      <c r="AH6185" s="29"/>
      <c r="AI6185" s="29"/>
    </row>
    <row r="6186" spans="31:35">
      <c r="AE6186" s="29"/>
      <c r="AF6186" s="29"/>
      <c r="AG6186" s="29"/>
      <c r="AH6186" s="29"/>
      <c r="AI6186" s="29"/>
    </row>
    <row r="6187" spans="31:35">
      <c r="AE6187" s="29"/>
      <c r="AF6187" s="29"/>
      <c r="AG6187" s="29"/>
      <c r="AH6187" s="29"/>
      <c r="AI6187" s="29"/>
    </row>
    <row r="6188" spans="31:35">
      <c r="AE6188" s="29"/>
      <c r="AF6188" s="29"/>
      <c r="AG6188" s="29"/>
      <c r="AH6188" s="29"/>
      <c r="AI6188" s="29"/>
    </row>
    <row r="6189" spans="31:35">
      <c r="AE6189" s="29"/>
      <c r="AF6189" s="29"/>
      <c r="AG6189" s="29"/>
      <c r="AH6189" s="29"/>
      <c r="AI6189" s="29"/>
    </row>
    <row r="6190" spans="31:35">
      <c r="AE6190" s="29"/>
      <c r="AF6190" s="29"/>
      <c r="AG6190" s="29"/>
      <c r="AH6190" s="29"/>
      <c r="AI6190" s="29"/>
    </row>
    <row r="6191" spans="31:35">
      <c r="AE6191" s="29"/>
      <c r="AF6191" s="29"/>
      <c r="AG6191" s="29"/>
      <c r="AH6191" s="29"/>
      <c r="AI6191" s="29"/>
    </row>
    <row r="6192" spans="31:35">
      <c r="AE6192" s="29"/>
      <c r="AF6192" s="29"/>
      <c r="AG6192" s="29"/>
      <c r="AH6192" s="29"/>
      <c r="AI6192" s="29"/>
    </row>
    <row r="6193" spans="31:35">
      <c r="AE6193" s="29"/>
      <c r="AF6193" s="29"/>
      <c r="AG6193" s="29"/>
      <c r="AH6193" s="29"/>
      <c r="AI6193" s="29"/>
    </row>
    <row r="6194" spans="31:35">
      <c r="AE6194" s="29"/>
      <c r="AF6194" s="29"/>
      <c r="AG6194" s="29"/>
      <c r="AH6194" s="29"/>
      <c r="AI6194" s="29"/>
    </row>
    <row r="6195" spans="31:35">
      <c r="AE6195" s="29"/>
      <c r="AF6195" s="29"/>
      <c r="AG6195" s="29"/>
      <c r="AH6195" s="29"/>
      <c r="AI6195" s="29"/>
    </row>
    <row r="6196" spans="31:35">
      <c r="AE6196" s="29"/>
      <c r="AF6196" s="29"/>
      <c r="AG6196" s="29"/>
      <c r="AH6196" s="29"/>
      <c r="AI6196" s="29"/>
    </row>
    <row r="6197" spans="31:35">
      <c r="AE6197" s="29"/>
      <c r="AF6197" s="29"/>
      <c r="AG6197" s="29"/>
      <c r="AH6197" s="29"/>
      <c r="AI6197" s="29"/>
    </row>
    <row r="6198" spans="31:35">
      <c r="AE6198" s="29"/>
      <c r="AF6198" s="29"/>
      <c r="AG6198" s="29"/>
      <c r="AH6198" s="29"/>
      <c r="AI6198" s="29"/>
    </row>
    <row r="6199" spans="31:35">
      <c r="AE6199" s="29"/>
      <c r="AF6199" s="29"/>
      <c r="AG6199" s="29"/>
      <c r="AH6199" s="29"/>
      <c r="AI6199" s="29"/>
    </row>
    <row r="6200" spans="31:35">
      <c r="AE6200" s="29"/>
      <c r="AF6200" s="29"/>
      <c r="AG6200" s="29"/>
      <c r="AH6200" s="29"/>
      <c r="AI6200" s="29"/>
    </row>
    <row r="6201" spans="31:35">
      <c r="AE6201" s="29"/>
      <c r="AF6201" s="29"/>
      <c r="AG6201" s="29"/>
      <c r="AH6201" s="29"/>
      <c r="AI6201" s="29"/>
    </row>
    <row r="6202" spans="31:35">
      <c r="AE6202" s="29"/>
      <c r="AF6202" s="29"/>
      <c r="AG6202" s="29"/>
      <c r="AH6202" s="29"/>
      <c r="AI6202" s="29"/>
    </row>
    <row r="6203" spans="31:35">
      <c r="AE6203" s="29"/>
      <c r="AF6203" s="29"/>
      <c r="AG6203" s="29"/>
      <c r="AH6203" s="29"/>
      <c r="AI6203" s="29"/>
    </row>
    <row r="6204" spans="31:35">
      <c r="AE6204" s="29"/>
      <c r="AF6204" s="29"/>
      <c r="AG6204" s="29"/>
      <c r="AH6204" s="29"/>
      <c r="AI6204" s="29"/>
    </row>
    <row r="6205" spans="31:35">
      <c r="AE6205" s="29"/>
      <c r="AF6205" s="29"/>
      <c r="AG6205" s="29"/>
      <c r="AH6205" s="29"/>
      <c r="AI6205" s="29"/>
    </row>
    <row r="6206" spans="31:35">
      <c r="AE6206" s="29"/>
      <c r="AF6206" s="29"/>
      <c r="AG6206" s="29"/>
      <c r="AH6206" s="29"/>
      <c r="AI6206" s="29"/>
    </row>
    <row r="6207" spans="31:35">
      <c r="AE6207" s="29"/>
      <c r="AF6207" s="29"/>
      <c r="AG6207" s="29"/>
      <c r="AH6207" s="29"/>
      <c r="AI6207" s="29"/>
    </row>
    <row r="6208" spans="31:35">
      <c r="AE6208" s="29"/>
      <c r="AF6208" s="29"/>
      <c r="AG6208" s="29"/>
      <c r="AH6208" s="29"/>
      <c r="AI6208" s="29"/>
    </row>
    <row r="6209" spans="31:35">
      <c r="AE6209" s="29"/>
      <c r="AF6209" s="29"/>
      <c r="AG6209" s="29"/>
      <c r="AH6209" s="29"/>
      <c r="AI6209" s="29"/>
    </row>
    <row r="6210" spans="31:35">
      <c r="AE6210" s="29"/>
      <c r="AF6210" s="29"/>
      <c r="AG6210" s="29"/>
      <c r="AH6210" s="29"/>
      <c r="AI6210" s="29"/>
    </row>
    <row r="6211" spans="31:35">
      <c r="AE6211" s="29"/>
      <c r="AF6211" s="29"/>
      <c r="AG6211" s="29"/>
      <c r="AH6211" s="29"/>
      <c r="AI6211" s="29"/>
    </row>
    <row r="6212" spans="31:35">
      <c r="AE6212" s="29"/>
      <c r="AF6212" s="29"/>
      <c r="AG6212" s="29"/>
      <c r="AH6212" s="29"/>
      <c r="AI6212" s="29"/>
    </row>
    <row r="6213" spans="31:35">
      <c r="AE6213" s="29"/>
      <c r="AF6213" s="29"/>
      <c r="AG6213" s="29"/>
      <c r="AH6213" s="29"/>
      <c r="AI6213" s="29"/>
    </row>
    <row r="6214" spans="31:35">
      <c r="AE6214" s="29"/>
      <c r="AF6214" s="29"/>
      <c r="AG6214" s="29"/>
      <c r="AH6214" s="29"/>
      <c r="AI6214" s="29"/>
    </row>
    <row r="6215" spans="31:35">
      <c r="AE6215" s="29"/>
      <c r="AF6215" s="29"/>
      <c r="AG6215" s="29"/>
      <c r="AH6215" s="29"/>
      <c r="AI6215" s="29"/>
    </row>
    <row r="6216" spans="31:35">
      <c r="AE6216" s="29"/>
      <c r="AF6216" s="29"/>
      <c r="AG6216" s="29"/>
      <c r="AH6216" s="29"/>
      <c r="AI6216" s="29"/>
    </row>
    <row r="6217" spans="31:35">
      <c r="AE6217" s="29"/>
      <c r="AF6217" s="29"/>
      <c r="AG6217" s="29"/>
      <c r="AH6217" s="29"/>
      <c r="AI6217" s="29"/>
    </row>
    <row r="6218" spans="31:35">
      <c r="AE6218" s="29"/>
      <c r="AF6218" s="29"/>
      <c r="AG6218" s="29"/>
      <c r="AH6218" s="29"/>
      <c r="AI6218" s="29"/>
    </row>
    <row r="6219" spans="31:35">
      <c r="AE6219" s="29"/>
      <c r="AF6219" s="29"/>
      <c r="AG6219" s="29"/>
      <c r="AH6219" s="29"/>
      <c r="AI6219" s="29"/>
    </row>
    <row r="6220" spans="31:35">
      <c r="AE6220" s="29"/>
      <c r="AF6220" s="29"/>
      <c r="AG6220" s="29"/>
      <c r="AH6220" s="29"/>
      <c r="AI6220" s="29"/>
    </row>
    <row r="6221" spans="31:35">
      <c r="AE6221" s="29"/>
      <c r="AF6221" s="29"/>
      <c r="AG6221" s="29"/>
      <c r="AH6221" s="29"/>
      <c r="AI6221" s="29"/>
    </row>
    <row r="6222" spans="31:35">
      <c r="AE6222" s="29"/>
      <c r="AF6222" s="29"/>
      <c r="AG6222" s="29"/>
      <c r="AH6222" s="29"/>
      <c r="AI6222" s="29"/>
    </row>
    <row r="6223" spans="31:35">
      <c r="AE6223" s="29"/>
      <c r="AF6223" s="29"/>
      <c r="AG6223" s="29"/>
      <c r="AH6223" s="29"/>
      <c r="AI6223" s="29"/>
    </row>
    <row r="6224" spans="31:35">
      <c r="AE6224" s="29"/>
      <c r="AF6224" s="29"/>
      <c r="AG6224" s="29"/>
      <c r="AH6224" s="29"/>
      <c r="AI6224" s="29"/>
    </row>
    <row r="6225" spans="31:35">
      <c r="AE6225" s="29"/>
      <c r="AF6225" s="29"/>
      <c r="AG6225" s="29"/>
      <c r="AH6225" s="29"/>
      <c r="AI6225" s="29"/>
    </row>
    <row r="6226" spans="31:35">
      <c r="AE6226" s="29"/>
      <c r="AF6226" s="29"/>
      <c r="AG6226" s="29"/>
      <c r="AH6226" s="29"/>
      <c r="AI6226" s="29"/>
    </row>
    <row r="6227" spans="31:35">
      <c r="AE6227" s="29"/>
      <c r="AF6227" s="29"/>
      <c r="AG6227" s="29"/>
      <c r="AH6227" s="29"/>
      <c r="AI6227" s="29"/>
    </row>
    <row r="6228" spans="31:35">
      <c r="AE6228" s="29"/>
      <c r="AF6228" s="29"/>
      <c r="AG6228" s="29"/>
      <c r="AH6228" s="29"/>
      <c r="AI6228" s="29"/>
    </row>
    <row r="6229" spans="31:35">
      <c r="AE6229" s="29"/>
      <c r="AF6229" s="29"/>
      <c r="AG6229" s="29"/>
      <c r="AH6229" s="29"/>
      <c r="AI6229" s="29"/>
    </row>
    <row r="6230" spans="31:35">
      <c r="AE6230" s="29"/>
      <c r="AF6230" s="29"/>
      <c r="AG6230" s="29"/>
      <c r="AH6230" s="29"/>
      <c r="AI6230" s="29"/>
    </row>
    <row r="6231" spans="31:35">
      <c r="AE6231" s="29"/>
      <c r="AF6231" s="29"/>
      <c r="AG6231" s="29"/>
      <c r="AH6231" s="29"/>
      <c r="AI6231" s="29"/>
    </row>
    <row r="6232" spans="31:35">
      <c r="AE6232" s="29"/>
      <c r="AF6232" s="29"/>
      <c r="AG6232" s="29"/>
      <c r="AH6232" s="29"/>
      <c r="AI6232" s="29"/>
    </row>
    <row r="6233" spans="31:35">
      <c r="AE6233" s="29"/>
      <c r="AF6233" s="29"/>
      <c r="AG6233" s="29"/>
      <c r="AH6233" s="29"/>
      <c r="AI6233" s="29"/>
    </row>
    <row r="6234" spans="31:35">
      <c r="AE6234" s="29"/>
      <c r="AF6234" s="29"/>
      <c r="AG6234" s="29"/>
      <c r="AH6234" s="29"/>
      <c r="AI6234" s="29"/>
    </row>
    <row r="6235" spans="31:35">
      <c r="AE6235" s="29"/>
      <c r="AF6235" s="29"/>
      <c r="AG6235" s="29"/>
      <c r="AH6235" s="29"/>
      <c r="AI6235" s="29"/>
    </row>
    <row r="6236" spans="31:35">
      <c r="AE6236" s="29"/>
      <c r="AF6236" s="29"/>
      <c r="AG6236" s="29"/>
      <c r="AH6236" s="29"/>
      <c r="AI6236" s="29"/>
    </row>
    <row r="6237" spans="31:35">
      <c r="AE6237" s="29"/>
      <c r="AF6237" s="29"/>
      <c r="AG6237" s="29"/>
      <c r="AH6237" s="29"/>
      <c r="AI6237" s="29"/>
    </row>
    <row r="6238" spans="31:35">
      <c r="AE6238" s="29"/>
      <c r="AF6238" s="29"/>
      <c r="AG6238" s="29"/>
      <c r="AH6238" s="29"/>
      <c r="AI6238" s="29"/>
    </row>
    <row r="6239" spans="31:35">
      <c r="AE6239" s="29"/>
      <c r="AF6239" s="29"/>
      <c r="AG6239" s="29"/>
      <c r="AH6239" s="29"/>
      <c r="AI6239" s="29"/>
    </row>
    <row r="6240" spans="31:35">
      <c r="AE6240" s="29"/>
      <c r="AF6240" s="29"/>
      <c r="AG6240" s="29"/>
      <c r="AH6240" s="29"/>
      <c r="AI6240" s="29"/>
    </row>
    <row r="6241" spans="31:35">
      <c r="AE6241" s="29"/>
      <c r="AF6241" s="29"/>
      <c r="AG6241" s="29"/>
      <c r="AH6241" s="29"/>
      <c r="AI6241" s="29"/>
    </row>
    <row r="6242" spans="31:35">
      <c r="AE6242" s="29"/>
      <c r="AF6242" s="29"/>
      <c r="AG6242" s="29"/>
      <c r="AH6242" s="29"/>
      <c r="AI6242" s="29"/>
    </row>
    <row r="6243" spans="31:35">
      <c r="AE6243" s="29"/>
      <c r="AF6243" s="29"/>
      <c r="AG6243" s="29"/>
      <c r="AH6243" s="29"/>
      <c r="AI6243" s="29"/>
    </row>
    <row r="6244" spans="31:35">
      <c r="AE6244" s="29"/>
      <c r="AF6244" s="29"/>
      <c r="AG6244" s="29"/>
      <c r="AH6244" s="29"/>
      <c r="AI6244" s="29"/>
    </row>
    <row r="6245" spans="31:35">
      <c r="AE6245" s="29"/>
      <c r="AF6245" s="29"/>
      <c r="AG6245" s="29"/>
      <c r="AH6245" s="29"/>
      <c r="AI6245" s="29"/>
    </row>
    <row r="6246" spans="31:35">
      <c r="AE6246" s="29"/>
      <c r="AF6246" s="29"/>
      <c r="AG6246" s="29"/>
      <c r="AH6246" s="29"/>
      <c r="AI6246" s="29"/>
    </row>
    <row r="6247" spans="31:35">
      <c r="AE6247" s="29"/>
      <c r="AF6247" s="29"/>
      <c r="AG6247" s="29"/>
      <c r="AH6247" s="29"/>
      <c r="AI6247" s="29"/>
    </row>
    <row r="6248" spans="31:35">
      <c r="AE6248" s="29"/>
      <c r="AF6248" s="29"/>
      <c r="AG6248" s="29"/>
      <c r="AH6248" s="29"/>
      <c r="AI6248" s="29"/>
    </row>
    <row r="6249" spans="31:35">
      <c r="AE6249" s="29"/>
      <c r="AF6249" s="29"/>
      <c r="AG6249" s="29"/>
      <c r="AH6249" s="29"/>
      <c r="AI6249" s="29"/>
    </row>
    <row r="6250" spans="31:35">
      <c r="AE6250" s="29"/>
      <c r="AF6250" s="29"/>
      <c r="AG6250" s="29"/>
      <c r="AH6250" s="29"/>
      <c r="AI6250" s="29"/>
    </row>
    <row r="6251" spans="31:35">
      <c r="AE6251" s="29"/>
      <c r="AF6251" s="29"/>
      <c r="AG6251" s="29"/>
      <c r="AH6251" s="29"/>
      <c r="AI6251" s="29"/>
    </row>
    <row r="6252" spans="31:35">
      <c r="AE6252" s="29"/>
      <c r="AF6252" s="29"/>
      <c r="AG6252" s="29"/>
      <c r="AH6252" s="29"/>
      <c r="AI6252" s="29"/>
    </row>
    <row r="6253" spans="31:35">
      <c r="AE6253" s="29"/>
      <c r="AF6253" s="29"/>
      <c r="AG6253" s="29"/>
      <c r="AH6253" s="29"/>
      <c r="AI6253" s="29"/>
    </row>
    <row r="6254" spans="31:35">
      <c r="AE6254" s="29"/>
      <c r="AF6254" s="29"/>
      <c r="AG6254" s="29"/>
      <c r="AH6254" s="29"/>
      <c r="AI6254" s="29"/>
    </row>
    <row r="6255" spans="31:35">
      <c r="AE6255" s="29"/>
      <c r="AF6255" s="29"/>
      <c r="AG6255" s="29"/>
      <c r="AH6255" s="29"/>
      <c r="AI6255" s="29"/>
    </row>
    <row r="6256" spans="31:35">
      <c r="AE6256" s="29"/>
      <c r="AF6256" s="29"/>
      <c r="AG6256" s="29"/>
      <c r="AH6256" s="29"/>
      <c r="AI6256" s="29"/>
    </row>
    <row r="6257" spans="31:35">
      <c r="AE6257" s="29"/>
      <c r="AF6257" s="29"/>
      <c r="AG6257" s="29"/>
      <c r="AH6257" s="29"/>
      <c r="AI6257" s="29"/>
    </row>
    <row r="6258" spans="31:35">
      <c r="AE6258" s="29"/>
      <c r="AF6258" s="29"/>
      <c r="AG6258" s="29"/>
      <c r="AH6258" s="29"/>
      <c r="AI6258" s="29"/>
    </row>
    <row r="6259" spans="31:35">
      <c r="AE6259" s="29"/>
      <c r="AF6259" s="29"/>
      <c r="AG6259" s="29"/>
      <c r="AH6259" s="29"/>
      <c r="AI6259" s="29"/>
    </row>
    <row r="6260" spans="31:35">
      <c r="AE6260" s="29"/>
      <c r="AF6260" s="29"/>
      <c r="AG6260" s="29"/>
      <c r="AH6260" s="29"/>
      <c r="AI6260" s="29"/>
    </row>
    <row r="6261" spans="31:35">
      <c r="AE6261" s="29"/>
      <c r="AF6261" s="29"/>
      <c r="AG6261" s="29"/>
      <c r="AH6261" s="29"/>
      <c r="AI6261" s="29"/>
    </row>
    <row r="6262" spans="31:35">
      <c r="AE6262" s="29"/>
      <c r="AF6262" s="29"/>
      <c r="AG6262" s="29"/>
      <c r="AH6262" s="29"/>
      <c r="AI6262" s="29"/>
    </row>
    <row r="6263" spans="31:35">
      <c r="AE6263" s="29"/>
      <c r="AF6263" s="29"/>
      <c r="AG6263" s="29"/>
      <c r="AH6263" s="29"/>
      <c r="AI6263" s="29"/>
    </row>
    <row r="6264" spans="31:35">
      <c r="AE6264" s="29"/>
      <c r="AF6264" s="29"/>
      <c r="AG6264" s="29"/>
      <c r="AH6264" s="29"/>
      <c r="AI6264" s="29"/>
    </row>
    <row r="6265" spans="31:35">
      <c r="AE6265" s="29"/>
      <c r="AF6265" s="29"/>
      <c r="AG6265" s="29"/>
      <c r="AH6265" s="29"/>
      <c r="AI6265" s="29"/>
    </row>
    <row r="6266" spans="31:35">
      <c r="AE6266" s="29"/>
      <c r="AF6266" s="29"/>
      <c r="AG6266" s="29"/>
      <c r="AH6266" s="29"/>
      <c r="AI6266" s="29"/>
    </row>
    <row r="6267" spans="31:35">
      <c r="AE6267" s="29"/>
      <c r="AF6267" s="29"/>
      <c r="AG6267" s="29"/>
      <c r="AH6267" s="29"/>
      <c r="AI6267" s="29"/>
    </row>
    <row r="6268" spans="31:35">
      <c r="AE6268" s="29"/>
      <c r="AF6268" s="29"/>
      <c r="AG6268" s="29"/>
      <c r="AH6268" s="29"/>
      <c r="AI6268" s="29"/>
    </row>
    <row r="6269" spans="31:35">
      <c r="AE6269" s="29"/>
      <c r="AF6269" s="29"/>
      <c r="AG6269" s="29"/>
      <c r="AH6269" s="29"/>
      <c r="AI6269" s="29"/>
    </row>
    <row r="6270" spans="31:35">
      <c r="AE6270" s="29"/>
      <c r="AF6270" s="29"/>
      <c r="AG6270" s="29"/>
      <c r="AH6270" s="29"/>
      <c r="AI6270" s="29"/>
    </row>
    <row r="6271" spans="31:35">
      <c r="AE6271" s="29"/>
      <c r="AF6271" s="29"/>
      <c r="AG6271" s="29"/>
      <c r="AH6271" s="29"/>
      <c r="AI6271" s="29"/>
    </row>
    <row r="6272" spans="31:35">
      <c r="AE6272" s="29"/>
      <c r="AF6272" s="29"/>
      <c r="AG6272" s="29"/>
      <c r="AH6272" s="29"/>
      <c r="AI6272" s="29"/>
    </row>
    <row r="6273" spans="31:35">
      <c r="AE6273" s="29"/>
      <c r="AF6273" s="29"/>
      <c r="AG6273" s="29"/>
      <c r="AH6273" s="29"/>
      <c r="AI6273" s="29"/>
    </row>
    <row r="6274" spans="31:35">
      <c r="AE6274" s="29"/>
      <c r="AF6274" s="29"/>
      <c r="AG6274" s="29"/>
      <c r="AH6274" s="29"/>
      <c r="AI6274" s="29"/>
    </row>
    <row r="6275" spans="31:35">
      <c r="AE6275" s="29"/>
      <c r="AF6275" s="29"/>
      <c r="AG6275" s="29"/>
      <c r="AH6275" s="29"/>
      <c r="AI6275" s="29"/>
    </row>
    <row r="6276" spans="31:35">
      <c r="AE6276" s="29"/>
      <c r="AF6276" s="29"/>
      <c r="AG6276" s="29"/>
      <c r="AH6276" s="29"/>
      <c r="AI6276" s="29"/>
    </row>
    <row r="6277" spans="31:35">
      <c r="AE6277" s="29"/>
      <c r="AF6277" s="29"/>
      <c r="AG6277" s="29"/>
      <c r="AH6277" s="29"/>
      <c r="AI6277" s="29"/>
    </row>
    <row r="6278" spans="31:35">
      <c r="AE6278" s="29"/>
      <c r="AF6278" s="29"/>
      <c r="AG6278" s="29"/>
      <c r="AH6278" s="29"/>
      <c r="AI6278" s="29"/>
    </row>
    <row r="6279" spans="31:35">
      <c r="AE6279" s="29"/>
      <c r="AF6279" s="29"/>
      <c r="AG6279" s="29"/>
      <c r="AH6279" s="29"/>
      <c r="AI6279" s="29"/>
    </row>
    <row r="6280" spans="31:35">
      <c r="AE6280" s="29"/>
      <c r="AF6280" s="29"/>
      <c r="AG6280" s="29"/>
      <c r="AH6280" s="29"/>
      <c r="AI6280" s="29"/>
    </row>
    <row r="6281" spans="31:35">
      <c r="AE6281" s="29"/>
      <c r="AF6281" s="29"/>
      <c r="AG6281" s="29"/>
      <c r="AH6281" s="29"/>
      <c r="AI6281" s="29"/>
    </row>
    <row r="6282" spans="31:35">
      <c r="AE6282" s="29"/>
      <c r="AF6282" s="29"/>
      <c r="AG6282" s="29"/>
      <c r="AH6282" s="29"/>
      <c r="AI6282" s="29"/>
    </row>
    <row r="6283" spans="31:35">
      <c r="AE6283" s="29"/>
      <c r="AF6283" s="29"/>
      <c r="AG6283" s="29"/>
      <c r="AH6283" s="29"/>
      <c r="AI6283" s="29"/>
    </row>
    <row r="6284" spans="31:35">
      <c r="AE6284" s="29"/>
      <c r="AF6284" s="29"/>
      <c r="AG6284" s="29"/>
      <c r="AH6284" s="29"/>
      <c r="AI6284" s="29"/>
    </row>
    <row r="6285" spans="31:35">
      <c r="AE6285" s="29"/>
      <c r="AF6285" s="29"/>
      <c r="AG6285" s="29"/>
      <c r="AH6285" s="29"/>
      <c r="AI6285" s="29"/>
    </row>
    <row r="6286" spans="31:35">
      <c r="AE6286" s="29"/>
      <c r="AF6286" s="29"/>
      <c r="AG6286" s="29"/>
      <c r="AH6286" s="29"/>
      <c r="AI6286" s="29"/>
    </row>
    <row r="6287" spans="31:35">
      <c r="AE6287" s="29"/>
      <c r="AF6287" s="29"/>
      <c r="AG6287" s="29"/>
      <c r="AH6287" s="29"/>
      <c r="AI6287" s="29"/>
    </row>
    <row r="6288" spans="31:35">
      <c r="AE6288" s="29"/>
      <c r="AF6288" s="29"/>
      <c r="AG6288" s="29"/>
      <c r="AH6288" s="29"/>
      <c r="AI6288" s="29"/>
    </row>
    <row r="6289" spans="31:35">
      <c r="AE6289" s="29"/>
      <c r="AF6289" s="29"/>
      <c r="AG6289" s="29"/>
      <c r="AH6289" s="29"/>
      <c r="AI6289" s="29"/>
    </row>
    <row r="6290" spans="31:35">
      <c r="AE6290" s="29"/>
      <c r="AF6290" s="29"/>
      <c r="AG6290" s="29"/>
      <c r="AH6290" s="29"/>
      <c r="AI6290" s="29"/>
    </row>
    <row r="6291" spans="31:35">
      <c r="AE6291" s="29"/>
      <c r="AF6291" s="29"/>
      <c r="AG6291" s="29"/>
      <c r="AH6291" s="29"/>
      <c r="AI6291" s="29"/>
    </row>
    <row r="6292" spans="31:35">
      <c r="AE6292" s="29"/>
      <c r="AF6292" s="29"/>
      <c r="AG6292" s="29"/>
      <c r="AH6292" s="29"/>
      <c r="AI6292" s="29"/>
    </row>
    <row r="6293" spans="31:35">
      <c r="AE6293" s="29"/>
      <c r="AF6293" s="29"/>
      <c r="AG6293" s="29"/>
      <c r="AH6293" s="29"/>
      <c r="AI6293" s="29"/>
    </row>
    <row r="6294" spans="31:35">
      <c r="AE6294" s="29"/>
      <c r="AF6294" s="29"/>
      <c r="AG6294" s="29"/>
      <c r="AH6294" s="29"/>
      <c r="AI6294" s="29"/>
    </row>
    <row r="6295" spans="31:35">
      <c r="AE6295" s="29"/>
      <c r="AF6295" s="29"/>
      <c r="AG6295" s="29"/>
      <c r="AH6295" s="29"/>
      <c r="AI6295" s="29"/>
    </row>
    <row r="6296" spans="31:35">
      <c r="AE6296" s="29"/>
      <c r="AF6296" s="29"/>
      <c r="AG6296" s="29"/>
      <c r="AH6296" s="29"/>
      <c r="AI6296" s="29"/>
    </row>
    <row r="6297" spans="31:35">
      <c r="AE6297" s="29"/>
      <c r="AF6297" s="29"/>
      <c r="AG6297" s="29"/>
      <c r="AH6297" s="29"/>
      <c r="AI6297" s="29"/>
    </row>
    <row r="6298" spans="31:35">
      <c r="AE6298" s="29"/>
      <c r="AF6298" s="29"/>
      <c r="AG6298" s="29"/>
      <c r="AH6298" s="29"/>
      <c r="AI6298" s="29"/>
    </row>
    <row r="6299" spans="31:35">
      <c r="AE6299" s="29"/>
      <c r="AF6299" s="29"/>
      <c r="AG6299" s="29"/>
      <c r="AH6299" s="29"/>
      <c r="AI6299" s="29"/>
    </row>
    <row r="6300" spans="31:35">
      <c r="AE6300" s="29"/>
      <c r="AF6300" s="29"/>
      <c r="AG6300" s="29"/>
      <c r="AH6300" s="29"/>
      <c r="AI6300" s="29"/>
    </row>
    <row r="6301" spans="31:35">
      <c r="AE6301" s="29"/>
      <c r="AF6301" s="29"/>
      <c r="AG6301" s="29"/>
      <c r="AH6301" s="29"/>
      <c r="AI6301" s="29"/>
    </row>
    <row r="6302" spans="31:35">
      <c r="AE6302" s="29"/>
      <c r="AF6302" s="29"/>
      <c r="AG6302" s="29"/>
      <c r="AH6302" s="29"/>
      <c r="AI6302" s="29"/>
    </row>
    <row r="6303" spans="31:35">
      <c r="AE6303" s="29"/>
      <c r="AF6303" s="29"/>
      <c r="AG6303" s="29"/>
      <c r="AH6303" s="29"/>
      <c r="AI6303" s="29"/>
    </row>
    <row r="6304" spans="31:35">
      <c r="AE6304" s="29"/>
      <c r="AF6304" s="29"/>
      <c r="AG6304" s="29"/>
      <c r="AH6304" s="29"/>
      <c r="AI6304" s="29"/>
    </row>
    <row r="6305" spans="31:35">
      <c r="AE6305" s="29"/>
      <c r="AF6305" s="29"/>
      <c r="AG6305" s="29"/>
      <c r="AH6305" s="29"/>
      <c r="AI6305" s="29"/>
    </row>
    <row r="6306" spans="31:35">
      <c r="AE6306" s="29"/>
      <c r="AF6306" s="29"/>
      <c r="AG6306" s="29"/>
      <c r="AH6306" s="29"/>
      <c r="AI6306" s="29"/>
    </row>
    <row r="6307" spans="31:35">
      <c r="AE6307" s="29"/>
      <c r="AF6307" s="29"/>
      <c r="AG6307" s="29"/>
      <c r="AH6307" s="29"/>
      <c r="AI6307" s="29"/>
    </row>
    <row r="6308" spans="31:35">
      <c r="AE6308" s="29"/>
      <c r="AF6308" s="29"/>
      <c r="AG6308" s="29"/>
      <c r="AH6308" s="29"/>
      <c r="AI6308" s="29"/>
    </row>
    <row r="6309" spans="31:35">
      <c r="AE6309" s="29"/>
      <c r="AF6309" s="29"/>
      <c r="AG6309" s="29"/>
      <c r="AH6309" s="29"/>
      <c r="AI6309" s="29"/>
    </row>
    <row r="6310" spans="31:35">
      <c r="AE6310" s="29"/>
      <c r="AF6310" s="29"/>
      <c r="AG6310" s="29"/>
      <c r="AH6310" s="29"/>
      <c r="AI6310" s="29"/>
    </row>
    <row r="6311" spans="31:35">
      <c r="AE6311" s="29"/>
      <c r="AF6311" s="29"/>
      <c r="AG6311" s="29"/>
      <c r="AH6311" s="29"/>
      <c r="AI6311" s="29"/>
    </row>
    <row r="6312" spans="31:35">
      <c r="AE6312" s="29"/>
      <c r="AF6312" s="29"/>
      <c r="AG6312" s="29"/>
      <c r="AH6312" s="29"/>
      <c r="AI6312" s="29"/>
    </row>
    <row r="6313" spans="31:35">
      <c r="AE6313" s="29"/>
      <c r="AF6313" s="29"/>
      <c r="AG6313" s="29"/>
      <c r="AH6313" s="29"/>
      <c r="AI6313" s="29"/>
    </row>
    <row r="6314" spans="31:35">
      <c r="AE6314" s="29"/>
      <c r="AF6314" s="29"/>
      <c r="AG6314" s="29"/>
      <c r="AH6314" s="29"/>
      <c r="AI6314" s="29"/>
    </row>
    <row r="6315" spans="31:35">
      <c r="AE6315" s="29"/>
      <c r="AF6315" s="29"/>
      <c r="AG6315" s="29"/>
      <c r="AH6315" s="29"/>
      <c r="AI6315" s="29"/>
    </row>
    <row r="6316" spans="31:35">
      <c r="AE6316" s="29"/>
      <c r="AF6316" s="29"/>
      <c r="AG6316" s="29"/>
      <c r="AH6316" s="29"/>
      <c r="AI6316" s="29"/>
    </row>
    <row r="6317" spans="31:35">
      <c r="AE6317" s="29"/>
      <c r="AF6317" s="29"/>
      <c r="AG6317" s="29"/>
      <c r="AH6317" s="29"/>
      <c r="AI6317" s="29"/>
    </row>
    <row r="6318" spans="31:35">
      <c r="AE6318" s="29"/>
      <c r="AF6318" s="29"/>
      <c r="AG6318" s="29"/>
      <c r="AH6318" s="29"/>
      <c r="AI6318" s="29"/>
    </row>
    <row r="6319" spans="31:35">
      <c r="AE6319" s="29"/>
      <c r="AF6319" s="29"/>
      <c r="AG6319" s="29"/>
      <c r="AH6319" s="29"/>
      <c r="AI6319" s="29"/>
    </row>
    <row r="6320" spans="31:35">
      <c r="AE6320" s="29"/>
      <c r="AF6320" s="29"/>
      <c r="AG6320" s="29"/>
      <c r="AH6320" s="29"/>
      <c r="AI6320" s="29"/>
    </row>
    <row r="6321" spans="31:35">
      <c r="AE6321" s="29"/>
      <c r="AF6321" s="29"/>
      <c r="AG6321" s="29"/>
      <c r="AH6321" s="29"/>
      <c r="AI6321" s="29"/>
    </row>
    <row r="6322" spans="31:35">
      <c r="AE6322" s="29"/>
      <c r="AF6322" s="29"/>
      <c r="AG6322" s="29"/>
      <c r="AH6322" s="29"/>
      <c r="AI6322" s="29"/>
    </row>
    <row r="6323" spans="31:35">
      <c r="AE6323" s="29"/>
      <c r="AF6323" s="29"/>
      <c r="AG6323" s="29"/>
      <c r="AH6323" s="29"/>
      <c r="AI6323" s="29"/>
    </row>
    <row r="6324" spans="31:35">
      <c r="AE6324" s="29"/>
      <c r="AF6324" s="29"/>
      <c r="AG6324" s="29"/>
      <c r="AH6324" s="29"/>
      <c r="AI6324" s="29"/>
    </row>
    <row r="6325" spans="31:35">
      <c r="AE6325" s="29"/>
      <c r="AF6325" s="29"/>
      <c r="AG6325" s="29"/>
      <c r="AH6325" s="29"/>
      <c r="AI6325" s="29"/>
    </row>
    <row r="6326" spans="31:35">
      <c r="AE6326" s="29"/>
      <c r="AF6326" s="29"/>
      <c r="AG6326" s="29"/>
      <c r="AH6326" s="29"/>
      <c r="AI6326" s="29"/>
    </row>
    <row r="6327" spans="31:35">
      <c r="AE6327" s="29"/>
      <c r="AF6327" s="29"/>
      <c r="AG6327" s="29"/>
      <c r="AH6327" s="29"/>
      <c r="AI6327" s="29"/>
    </row>
    <row r="6328" spans="31:35">
      <c r="AE6328" s="29"/>
      <c r="AF6328" s="29"/>
      <c r="AG6328" s="29"/>
      <c r="AH6328" s="29"/>
      <c r="AI6328" s="29"/>
    </row>
    <row r="6329" spans="31:35">
      <c r="AE6329" s="29"/>
      <c r="AF6329" s="29"/>
      <c r="AG6329" s="29"/>
      <c r="AH6329" s="29"/>
      <c r="AI6329" s="29"/>
    </row>
    <row r="6330" spans="31:35">
      <c r="AE6330" s="29"/>
      <c r="AF6330" s="29"/>
      <c r="AG6330" s="29"/>
      <c r="AH6330" s="29"/>
      <c r="AI6330" s="29"/>
    </row>
    <row r="6331" spans="31:35">
      <c r="AE6331" s="29"/>
      <c r="AF6331" s="29"/>
      <c r="AG6331" s="29"/>
      <c r="AH6331" s="29"/>
      <c r="AI6331" s="29"/>
    </row>
    <row r="6332" spans="31:35">
      <c r="AE6332" s="29"/>
      <c r="AF6332" s="29"/>
      <c r="AG6332" s="29"/>
      <c r="AH6332" s="29"/>
      <c r="AI6332" s="29"/>
    </row>
    <row r="6333" spans="31:35">
      <c r="AE6333" s="29"/>
      <c r="AF6333" s="29"/>
      <c r="AG6333" s="29"/>
      <c r="AH6333" s="29"/>
      <c r="AI6333" s="29"/>
    </row>
    <row r="6334" spans="31:35">
      <c r="AE6334" s="29"/>
      <c r="AF6334" s="29"/>
      <c r="AG6334" s="29"/>
      <c r="AH6334" s="29"/>
      <c r="AI6334" s="29"/>
    </row>
    <row r="6335" spans="31:35">
      <c r="AE6335" s="29"/>
      <c r="AF6335" s="29"/>
      <c r="AG6335" s="29"/>
      <c r="AH6335" s="29"/>
      <c r="AI6335" s="29"/>
    </row>
    <row r="6336" spans="31:35">
      <c r="AE6336" s="29"/>
      <c r="AF6336" s="29"/>
      <c r="AG6336" s="29"/>
      <c r="AH6336" s="29"/>
      <c r="AI6336" s="29"/>
    </row>
    <row r="6337" spans="31:35">
      <c r="AE6337" s="29"/>
      <c r="AF6337" s="29"/>
      <c r="AG6337" s="29"/>
      <c r="AH6337" s="29"/>
      <c r="AI6337" s="29"/>
    </row>
    <row r="6338" spans="31:35">
      <c r="AE6338" s="29"/>
      <c r="AF6338" s="29"/>
      <c r="AG6338" s="29"/>
      <c r="AH6338" s="29"/>
      <c r="AI6338" s="29"/>
    </row>
    <row r="6339" spans="31:35">
      <c r="AE6339" s="29"/>
      <c r="AF6339" s="29"/>
      <c r="AG6339" s="29"/>
      <c r="AH6339" s="29"/>
      <c r="AI6339" s="29"/>
    </row>
    <row r="6340" spans="31:35">
      <c r="AE6340" s="29"/>
      <c r="AF6340" s="29"/>
      <c r="AG6340" s="29"/>
      <c r="AH6340" s="29"/>
      <c r="AI6340" s="29"/>
    </row>
    <row r="6341" spans="31:35">
      <c r="AE6341" s="29"/>
      <c r="AF6341" s="29"/>
      <c r="AG6341" s="29"/>
      <c r="AH6341" s="29"/>
      <c r="AI6341" s="29"/>
    </row>
    <row r="6342" spans="31:35">
      <c r="AE6342" s="29"/>
      <c r="AF6342" s="29"/>
      <c r="AG6342" s="29"/>
      <c r="AH6342" s="29"/>
      <c r="AI6342" s="29"/>
    </row>
    <row r="6343" spans="31:35">
      <c r="AE6343" s="29"/>
      <c r="AF6343" s="29"/>
      <c r="AG6343" s="29"/>
      <c r="AH6343" s="29"/>
      <c r="AI6343" s="29"/>
    </row>
    <row r="6344" spans="31:35">
      <c r="AE6344" s="29"/>
      <c r="AF6344" s="29"/>
      <c r="AG6344" s="29"/>
      <c r="AH6344" s="29"/>
      <c r="AI6344" s="29"/>
    </row>
    <row r="6345" spans="31:35">
      <c r="AE6345" s="29"/>
      <c r="AF6345" s="29"/>
      <c r="AG6345" s="29"/>
      <c r="AH6345" s="29"/>
      <c r="AI6345" s="29"/>
    </row>
    <row r="6346" spans="31:35">
      <c r="AE6346" s="29"/>
      <c r="AF6346" s="29"/>
      <c r="AG6346" s="29"/>
      <c r="AH6346" s="29"/>
      <c r="AI6346" s="29"/>
    </row>
    <row r="6347" spans="31:35">
      <c r="AE6347" s="29"/>
      <c r="AF6347" s="29"/>
      <c r="AG6347" s="29"/>
      <c r="AH6347" s="29"/>
      <c r="AI6347" s="29"/>
    </row>
    <row r="6348" spans="31:35">
      <c r="AE6348" s="29"/>
      <c r="AF6348" s="29"/>
      <c r="AG6348" s="29"/>
      <c r="AH6348" s="29"/>
      <c r="AI6348" s="29"/>
    </row>
    <row r="6349" spans="31:35">
      <c r="AE6349" s="29"/>
      <c r="AF6349" s="29"/>
      <c r="AG6349" s="29"/>
      <c r="AH6349" s="29"/>
      <c r="AI6349" s="29"/>
    </row>
    <row r="6350" spans="31:35">
      <c r="AE6350" s="29"/>
      <c r="AF6350" s="29"/>
      <c r="AG6350" s="29"/>
      <c r="AH6350" s="29"/>
      <c r="AI6350" s="29"/>
    </row>
    <row r="6351" spans="31:35">
      <c r="AE6351" s="29"/>
      <c r="AF6351" s="29"/>
      <c r="AG6351" s="29"/>
      <c r="AH6351" s="29"/>
      <c r="AI6351" s="29"/>
    </row>
    <row r="6352" spans="31:35">
      <c r="AE6352" s="29"/>
      <c r="AF6352" s="29"/>
      <c r="AG6352" s="29"/>
      <c r="AH6352" s="29"/>
      <c r="AI6352" s="29"/>
    </row>
    <row r="6353" spans="31:35">
      <c r="AE6353" s="29"/>
      <c r="AF6353" s="29"/>
      <c r="AG6353" s="29"/>
      <c r="AH6353" s="29"/>
      <c r="AI6353" s="29"/>
    </row>
    <row r="6354" spans="31:35">
      <c r="AE6354" s="29"/>
      <c r="AF6354" s="29"/>
      <c r="AG6354" s="29"/>
      <c r="AH6354" s="29"/>
      <c r="AI6354" s="29"/>
    </row>
    <row r="6355" spans="31:35">
      <c r="AE6355" s="29"/>
      <c r="AF6355" s="29"/>
      <c r="AG6355" s="29"/>
      <c r="AH6355" s="29"/>
      <c r="AI6355" s="29"/>
    </row>
    <row r="6356" spans="31:35">
      <c r="AE6356" s="29"/>
      <c r="AF6356" s="29"/>
      <c r="AG6356" s="29"/>
      <c r="AH6356" s="29"/>
      <c r="AI6356" s="29"/>
    </row>
    <row r="6357" spans="31:35">
      <c r="AE6357" s="29"/>
      <c r="AF6357" s="29"/>
      <c r="AG6357" s="29"/>
      <c r="AH6357" s="29"/>
      <c r="AI6357" s="29"/>
    </row>
    <row r="6358" spans="31:35">
      <c r="AE6358" s="29"/>
      <c r="AF6358" s="29"/>
      <c r="AG6358" s="29"/>
      <c r="AH6358" s="29"/>
      <c r="AI6358" s="29"/>
    </row>
    <row r="6359" spans="31:35">
      <c r="AE6359" s="29"/>
      <c r="AF6359" s="29"/>
      <c r="AG6359" s="29"/>
      <c r="AH6359" s="29"/>
      <c r="AI6359" s="29"/>
    </row>
    <row r="6360" spans="31:35">
      <c r="AE6360" s="29"/>
      <c r="AF6360" s="29"/>
      <c r="AG6360" s="29"/>
      <c r="AH6360" s="29"/>
      <c r="AI6360" s="29"/>
    </row>
    <row r="6361" spans="31:35">
      <c r="AE6361" s="29"/>
      <c r="AF6361" s="29"/>
      <c r="AG6361" s="29"/>
      <c r="AH6361" s="29"/>
      <c r="AI6361" s="29"/>
    </row>
    <row r="6362" spans="31:35">
      <c r="AE6362" s="29"/>
      <c r="AF6362" s="29"/>
      <c r="AG6362" s="29"/>
      <c r="AH6362" s="29"/>
      <c r="AI6362" s="29"/>
    </row>
    <row r="6363" spans="31:35">
      <c r="AE6363" s="29"/>
      <c r="AF6363" s="29"/>
      <c r="AG6363" s="29"/>
      <c r="AH6363" s="29"/>
      <c r="AI6363" s="29"/>
    </row>
    <row r="6364" spans="31:35">
      <c r="AE6364" s="29"/>
      <c r="AF6364" s="29"/>
      <c r="AG6364" s="29"/>
      <c r="AH6364" s="29"/>
      <c r="AI6364" s="29"/>
    </row>
    <row r="6365" spans="31:35">
      <c r="AE6365" s="29"/>
      <c r="AF6365" s="29"/>
      <c r="AG6365" s="29"/>
      <c r="AH6365" s="29"/>
      <c r="AI6365" s="29"/>
    </row>
    <row r="6366" spans="31:35">
      <c r="AE6366" s="29"/>
      <c r="AF6366" s="29"/>
      <c r="AG6366" s="29"/>
      <c r="AH6366" s="29"/>
      <c r="AI6366" s="29"/>
    </row>
    <row r="6367" spans="31:35">
      <c r="AE6367" s="29"/>
      <c r="AF6367" s="29"/>
      <c r="AG6367" s="29"/>
      <c r="AH6367" s="29"/>
      <c r="AI6367" s="29"/>
    </row>
    <row r="6368" spans="31:35">
      <c r="AE6368" s="29"/>
      <c r="AF6368" s="29"/>
      <c r="AG6368" s="29"/>
      <c r="AH6368" s="29"/>
      <c r="AI6368" s="29"/>
    </row>
    <row r="6369" spans="31:35">
      <c r="AE6369" s="29"/>
      <c r="AF6369" s="29"/>
      <c r="AG6369" s="29"/>
      <c r="AH6369" s="29"/>
      <c r="AI6369" s="29"/>
    </row>
    <row r="6370" spans="31:35">
      <c r="AE6370" s="29"/>
      <c r="AF6370" s="29"/>
      <c r="AG6370" s="29"/>
      <c r="AH6370" s="29"/>
      <c r="AI6370" s="29"/>
    </row>
    <row r="6371" spans="31:35">
      <c r="AE6371" s="29"/>
      <c r="AF6371" s="29"/>
      <c r="AG6371" s="29"/>
      <c r="AH6371" s="29"/>
      <c r="AI6371" s="29"/>
    </row>
    <row r="6372" spans="31:35">
      <c r="AE6372" s="29"/>
      <c r="AF6372" s="29"/>
      <c r="AG6372" s="29"/>
      <c r="AH6372" s="29"/>
      <c r="AI6372" s="29"/>
    </row>
    <row r="6373" spans="31:35">
      <c r="AE6373" s="29"/>
      <c r="AF6373" s="29"/>
      <c r="AG6373" s="29"/>
      <c r="AH6373" s="29"/>
      <c r="AI6373" s="29"/>
    </row>
    <row r="6374" spans="31:35">
      <c r="AE6374" s="29"/>
      <c r="AF6374" s="29"/>
      <c r="AG6374" s="29"/>
      <c r="AH6374" s="29"/>
      <c r="AI6374" s="29"/>
    </row>
    <row r="6375" spans="31:35">
      <c r="AE6375" s="29"/>
      <c r="AF6375" s="29"/>
      <c r="AG6375" s="29"/>
      <c r="AH6375" s="29"/>
      <c r="AI6375" s="29"/>
    </row>
    <row r="6376" spans="31:35">
      <c r="AE6376" s="29"/>
      <c r="AF6376" s="29"/>
      <c r="AG6376" s="29"/>
      <c r="AH6376" s="29"/>
      <c r="AI6376" s="29"/>
    </row>
    <row r="6377" spans="31:35">
      <c r="AE6377" s="29"/>
      <c r="AF6377" s="29"/>
      <c r="AG6377" s="29"/>
      <c r="AH6377" s="29"/>
      <c r="AI6377" s="29"/>
    </row>
    <row r="6378" spans="31:35">
      <c r="AE6378" s="29"/>
      <c r="AF6378" s="29"/>
      <c r="AG6378" s="29"/>
      <c r="AH6378" s="29"/>
      <c r="AI6378" s="29"/>
    </row>
    <row r="6379" spans="31:35">
      <c r="AE6379" s="29"/>
      <c r="AF6379" s="29"/>
      <c r="AG6379" s="29"/>
      <c r="AH6379" s="29"/>
      <c r="AI6379" s="29"/>
    </row>
    <row r="6380" spans="31:35">
      <c r="AE6380" s="29"/>
      <c r="AF6380" s="29"/>
      <c r="AG6380" s="29"/>
      <c r="AH6380" s="29"/>
      <c r="AI6380" s="29"/>
    </row>
    <row r="6381" spans="31:35">
      <c r="AE6381" s="29"/>
      <c r="AF6381" s="29"/>
      <c r="AG6381" s="29"/>
      <c r="AH6381" s="29"/>
      <c r="AI6381" s="29"/>
    </row>
    <row r="6382" spans="31:35">
      <c r="AE6382" s="29"/>
      <c r="AF6382" s="29"/>
      <c r="AG6382" s="29"/>
      <c r="AH6382" s="29"/>
      <c r="AI6382" s="29"/>
    </row>
    <row r="6383" spans="31:35">
      <c r="AE6383" s="29"/>
      <c r="AF6383" s="29"/>
      <c r="AG6383" s="29"/>
      <c r="AH6383" s="29"/>
      <c r="AI6383" s="29"/>
    </row>
    <row r="6384" spans="31:35">
      <c r="AE6384" s="29"/>
      <c r="AF6384" s="29"/>
      <c r="AG6384" s="29"/>
      <c r="AH6384" s="29"/>
      <c r="AI6384" s="29"/>
    </row>
    <row r="6385" spans="31:35">
      <c r="AE6385" s="29"/>
      <c r="AF6385" s="29"/>
      <c r="AG6385" s="29"/>
      <c r="AH6385" s="29"/>
      <c r="AI6385" s="29"/>
    </row>
    <row r="6386" spans="31:35">
      <c r="AE6386" s="29"/>
      <c r="AF6386" s="29"/>
      <c r="AG6386" s="29"/>
      <c r="AH6386" s="29"/>
      <c r="AI6386" s="29"/>
    </row>
    <row r="6387" spans="31:35">
      <c r="AE6387" s="29"/>
      <c r="AF6387" s="29"/>
      <c r="AG6387" s="29"/>
      <c r="AH6387" s="29"/>
      <c r="AI6387" s="29"/>
    </row>
    <row r="6388" spans="31:35">
      <c r="AE6388" s="29"/>
      <c r="AF6388" s="29"/>
      <c r="AG6388" s="29"/>
      <c r="AH6388" s="29"/>
      <c r="AI6388" s="29"/>
    </row>
    <row r="6389" spans="31:35">
      <c r="AE6389" s="29"/>
      <c r="AF6389" s="29"/>
      <c r="AG6389" s="29"/>
      <c r="AH6389" s="29"/>
      <c r="AI6389" s="29"/>
    </row>
    <row r="6390" spans="31:35">
      <c r="AE6390" s="29"/>
      <c r="AF6390" s="29"/>
      <c r="AG6390" s="29"/>
      <c r="AH6390" s="29"/>
      <c r="AI6390" s="29"/>
    </row>
    <row r="6391" spans="31:35">
      <c r="AE6391" s="29"/>
      <c r="AF6391" s="29"/>
      <c r="AG6391" s="29"/>
      <c r="AH6391" s="29"/>
      <c r="AI6391" s="29"/>
    </row>
    <row r="6392" spans="31:35">
      <c r="AE6392" s="29"/>
      <c r="AF6392" s="29"/>
      <c r="AG6392" s="29"/>
      <c r="AH6392" s="29"/>
      <c r="AI6392" s="29"/>
    </row>
    <row r="6393" spans="31:35">
      <c r="AE6393" s="29"/>
      <c r="AF6393" s="29"/>
      <c r="AG6393" s="29"/>
      <c r="AH6393" s="29"/>
      <c r="AI6393" s="29"/>
    </row>
    <row r="6394" spans="31:35">
      <c r="AE6394" s="29"/>
      <c r="AF6394" s="29"/>
      <c r="AG6394" s="29"/>
      <c r="AH6394" s="29"/>
      <c r="AI6394" s="29"/>
    </row>
    <row r="6395" spans="31:35">
      <c r="AE6395" s="29"/>
      <c r="AF6395" s="29"/>
      <c r="AG6395" s="29"/>
      <c r="AH6395" s="29"/>
      <c r="AI6395" s="29"/>
    </row>
    <row r="6396" spans="31:35">
      <c r="AE6396" s="29"/>
      <c r="AF6396" s="29"/>
      <c r="AG6396" s="29"/>
      <c r="AH6396" s="29"/>
      <c r="AI6396" s="29"/>
    </row>
    <row r="6397" spans="31:35">
      <c r="AE6397" s="29"/>
      <c r="AF6397" s="29"/>
      <c r="AG6397" s="29"/>
      <c r="AH6397" s="29"/>
      <c r="AI6397" s="29"/>
    </row>
    <row r="6398" spans="31:35">
      <c r="AE6398" s="29"/>
      <c r="AF6398" s="29"/>
      <c r="AG6398" s="29"/>
      <c r="AH6398" s="29"/>
      <c r="AI6398" s="29"/>
    </row>
    <row r="6399" spans="31:35">
      <c r="AE6399" s="29"/>
      <c r="AF6399" s="29"/>
      <c r="AG6399" s="29"/>
      <c r="AH6399" s="29"/>
      <c r="AI6399" s="29"/>
    </row>
    <row r="6400" spans="31:35">
      <c r="AE6400" s="29"/>
      <c r="AF6400" s="29"/>
      <c r="AG6400" s="29"/>
      <c r="AH6400" s="29"/>
      <c r="AI6400" s="29"/>
    </row>
    <row r="6401" spans="31:35">
      <c r="AE6401" s="29"/>
      <c r="AF6401" s="29"/>
      <c r="AG6401" s="29"/>
      <c r="AH6401" s="29"/>
      <c r="AI6401" s="29"/>
    </row>
    <row r="6402" spans="31:35">
      <c r="AE6402" s="29"/>
      <c r="AF6402" s="29"/>
      <c r="AG6402" s="29"/>
      <c r="AH6402" s="29"/>
      <c r="AI6402" s="29"/>
    </row>
    <row r="6403" spans="31:35">
      <c r="AE6403" s="29"/>
      <c r="AF6403" s="29"/>
      <c r="AG6403" s="29"/>
      <c r="AH6403" s="29"/>
      <c r="AI6403" s="29"/>
    </row>
    <row r="6404" spans="31:35">
      <c r="AE6404" s="29"/>
      <c r="AF6404" s="29"/>
      <c r="AG6404" s="29"/>
      <c r="AH6404" s="29"/>
      <c r="AI6404" s="29"/>
    </row>
    <row r="6405" spans="31:35">
      <c r="AE6405" s="29"/>
      <c r="AF6405" s="29"/>
      <c r="AG6405" s="29"/>
      <c r="AH6405" s="29"/>
      <c r="AI6405" s="29"/>
    </row>
    <row r="6406" spans="31:35">
      <c r="AE6406" s="29"/>
      <c r="AF6406" s="29"/>
      <c r="AG6406" s="29"/>
      <c r="AH6406" s="29"/>
      <c r="AI6406" s="29"/>
    </row>
    <row r="6407" spans="31:35">
      <c r="AE6407" s="29"/>
      <c r="AF6407" s="29"/>
      <c r="AG6407" s="29"/>
      <c r="AH6407" s="29"/>
      <c r="AI6407" s="29"/>
    </row>
    <row r="6408" spans="31:35">
      <c r="AE6408" s="29"/>
      <c r="AF6408" s="29"/>
      <c r="AG6408" s="29"/>
      <c r="AH6408" s="29"/>
      <c r="AI6408" s="29"/>
    </row>
    <row r="6409" spans="31:35">
      <c r="AE6409" s="29"/>
      <c r="AF6409" s="29"/>
      <c r="AG6409" s="29"/>
      <c r="AH6409" s="29"/>
      <c r="AI6409" s="29"/>
    </row>
    <row r="6410" spans="31:35">
      <c r="AE6410" s="29"/>
      <c r="AF6410" s="29"/>
      <c r="AG6410" s="29"/>
      <c r="AH6410" s="29"/>
      <c r="AI6410" s="29"/>
    </row>
    <row r="6411" spans="31:35">
      <c r="AE6411" s="29"/>
      <c r="AF6411" s="29"/>
      <c r="AG6411" s="29"/>
      <c r="AH6411" s="29"/>
      <c r="AI6411" s="29"/>
    </row>
    <row r="6412" spans="31:35">
      <c r="AE6412" s="29"/>
      <c r="AF6412" s="29"/>
      <c r="AG6412" s="29"/>
      <c r="AH6412" s="29"/>
      <c r="AI6412" s="29"/>
    </row>
    <row r="6413" spans="31:35">
      <c r="AE6413" s="29"/>
      <c r="AF6413" s="29"/>
      <c r="AG6413" s="29"/>
      <c r="AH6413" s="29"/>
      <c r="AI6413" s="29"/>
    </row>
    <row r="6414" spans="31:35">
      <c r="AE6414" s="29"/>
      <c r="AF6414" s="29"/>
      <c r="AG6414" s="29"/>
      <c r="AH6414" s="29"/>
      <c r="AI6414" s="29"/>
    </row>
    <row r="6415" spans="31:35">
      <c r="AE6415" s="29"/>
      <c r="AF6415" s="29"/>
      <c r="AG6415" s="29"/>
      <c r="AH6415" s="29"/>
      <c r="AI6415" s="29"/>
    </row>
    <row r="6416" spans="31:35">
      <c r="AE6416" s="29"/>
      <c r="AF6416" s="29"/>
      <c r="AG6416" s="29"/>
      <c r="AH6416" s="29"/>
      <c r="AI6416" s="29"/>
    </row>
    <row r="6417" spans="31:35">
      <c r="AE6417" s="29"/>
      <c r="AF6417" s="29"/>
      <c r="AG6417" s="29"/>
      <c r="AH6417" s="29"/>
      <c r="AI6417" s="29"/>
    </row>
    <row r="6418" spans="31:35">
      <c r="AE6418" s="29"/>
      <c r="AF6418" s="29"/>
      <c r="AG6418" s="29"/>
      <c r="AH6418" s="29"/>
      <c r="AI6418" s="29"/>
    </row>
    <row r="6419" spans="31:35">
      <c r="AE6419" s="29"/>
      <c r="AF6419" s="29"/>
      <c r="AG6419" s="29"/>
      <c r="AH6419" s="29"/>
      <c r="AI6419" s="29"/>
    </row>
    <row r="6420" spans="31:35">
      <c r="AE6420" s="29"/>
      <c r="AF6420" s="29"/>
      <c r="AG6420" s="29"/>
      <c r="AH6420" s="29"/>
      <c r="AI6420" s="29"/>
    </row>
    <row r="6421" spans="31:35">
      <c r="AE6421" s="29"/>
      <c r="AF6421" s="29"/>
      <c r="AG6421" s="29"/>
      <c r="AH6421" s="29"/>
      <c r="AI6421" s="29"/>
    </row>
    <row r="6422" spans="31:35">
      <c r="AE6422" s="29"/>
      <c r="AF6422" s="29"/>
      <c r="AG6422" s="29"/>
      <c r="AH6422" s="29"/>
      <c r="AI6422" s="29"/>
    </row>
    <row r="6423" spans="31:35">
      <c r="AE6423" s="29"/>
      <c r="AF6423" s="29"/>
      <c r="AG6423" s="29"/>
      <c r="AH6423" s="29"/>
      <c r="AI6423" s="29"/>
    </row>
    <row r="6424" spans="31:35">
      <c r="AE6424" s="29"/>
      <c r="AF6424" s="29"/>
      <c r="AG6424" s="29"/>
      <c r="AH6424" s="29"/>
      <c r="AI6424" s="29"/>
    </row>
    <row r="6425" spans="31:35">
      <c r="AE6425" s="29"/>
      <c r="AF6425" s="29"/>
      <c r="AG6425" s="29"/>
      <c r="AH6425" s="29"/>
      <c r="AI6425" s="29"/>
    </row>
    <row r="6426" spans="31:35">
      <c r="AE6426" s="29"/>
      <c r="AF6426" s="29"/>
      <c r="AG6426" s="29"/>
      <c r="AH6426" s="29"/>
      <c r="AI6426" s="29"/>
    </row>
    <row r="6427" spans="31:35">
      <c r="AE6427" s="29"/>
      <c r="AF6427" s="29"/>
      <c r="AG6427" s="29"/>
      <c r="AH6427" s="29"/>
      <c r="AI6427" s="29"/>
    </row>
    <row r="6428" spans="31:35">
      <c r="AE6428" s="29"/>
      <c r="AF6428" s="29"/>
      <c r="AG6428" s="29"/>
      <c r="AH6428" s="29"/>
      <c r="AI6428" s="29"/>
    </row>
    <row r="6429" spans="31:35">
      <c r="AE6429" s="29"/>
      <c r="AF6429" s="29"/>
      <c r="AG6429" s="29"/>
      <c r="AH6429" s="29"/>
      <c r="AI6429" s="29"/>
    </row>
    <row r="6430" spans="31:35">
      <c r="AE6430" s="29"/>
      <c r="AF6430" s="29"/>
      <c r="AG6430" s="29"/>
      <c r="AH6430" s="29"/>
      <c r="AI6430" s="29"/>
    </row>
    <row r="6431" spans="31:35">
      <c r="AE6431" s="29"/>
      <c r="AF6431" s="29"/>
      <c r="AG6431" s="29"/>
      <c r="AH6431" s="29"/>
      <c r="AI6431" s="29"/>
    </row>
    <row r="6432" spans="31:35">
      <c r="AE6432" s="29"/>
      <c r="AF6432" s="29"/>
      <c r="AG6432" s="29"/>
      <c r="AH6432" s="29"/>
      <c r="AI6432" s="29"/>
    </row>
    <row r="6433" spans="31:35">
      <c r="AE6433" s="29"/>
      <c r="AF6433" s="29"/>
      <c r="AG6433" s="29"/>
      <c r="AH6433" s="29"/>
      <c r="AI6433" s="29"/>
    </row>
    <row r="6434" spans="31:35">
      <c r="AE6434" s="29"/>
      <c r="AF6434" s="29"/>
      <c r="AG6434" s="29"/>
      <c r="AH6434" s="29"/>
      <c r="AI6434" s="29"/>
    </row>
    <row r="6435" spans="31:35">
      <c r="AE6435" s="29"/>
      <c r="AF6435" s="29"/>
      <c r="AG6435" s="29"/>
      <c r="AH6435" s="29"/>
      <c r="AI6435" s="29"/>
    </row>
    <row r="6436" spans="31:35">
      <c r="AE6436" s="29"/>
      <c r="AF6436" s="29"/>
      <c r="AG6436" s="29"/>
      <c r="AH6436" s="29"/>
      <c r="AI6436" s="29"/>
    </row>
    <row r="6437" spans="31:35">
      <c r="AE6437" s="29"/>
      <c r="AF6437" s="29"/>
      <c r="AG6437" s="29"/>
      <c r="AH6437" s="29"/>
      <c r="AI6437" s="29"/>
    </row>
    <row r="6438" spans="31:35">
      <c r="AE6438" s="29"/>
      <c r="AF6438" s="29"/>
      <c r="AG6438" s="29"/>
      <c r="AH6438" s="29"/>
      <c r="AI6438" s="29"/>
    </row>
    <row r="6439" spans="31:35">
      <c r="AE6439" s="29"/>
      <c r="AF6439" s="29"/>
      <c r="AG6439" s="29"/>
      <c r="AH6439" s="29"/>
      <c r="AI6439" s="29"/>
    </row>
    <row r="6440" spans="31:35">
      <c r="AE6440" s="29"/>
      <c r="AF6440" s="29"/>
      <c r="AG6440" s="29"/>
      <c r="AH6440" s="29"/>
      <c r="AI6440" s="29"/>
    </row>
    <row r="6441" spans="31:35">
      <c r="AE6441" s="29"/>
      <c r="AF6441" s="29"/>
      <c r="AG6441" s="29"/>
      <c r="AH6441" s="29"/>
      <c r="AI6441" s="29"/>
    </row>
    <row r="6442" spans="31:35">
      <c r="AE6442" s="29"/>
      <c r="AF6442" s="29"/>
      <c r="AG6442" s="29"/>
      <c r="AH6442" s="29"/>
      <c r="AI6442" s="29"/>
    </row>
    <row r="6443" spans="31:35">
      <c r="AE6443" s="29"/>
      <c r="AF6443" s="29"/>
      <c r="AG6443" s="29"/>
      <c r="AH6443" s="29"/>
      <c r="AI6443" s="29"/>
    </row>
    <row r="6444" spans="31:35">
      <c r="AE6444" s="29"/>
      <c r="AF6444" s="29"/>
      <c r="AG6444" s="29"/>
      <c r="AH6444" s="29"/>
      <c r="AI6444" s="29"/>
    </row>
    <row r="6445" spans="31:35">
      <c r="AE6445" s="29"/>
      <c r="AF6445" s="29"/>
      <c r="AG6445" s="29"/>
      <c r="AH6445" s="29"/>
      <c r="AI6445" s="29"/>
    </row>
    <row r="6446" spans="31:35">
      <c r="AE6446" s="29"/>
      <c r="AF6446" s="29"/>
      <c r="AG6446" s="29"/>
      <c r="AH6446" s="29"/>
      <c r="AI6446" s="29"/>
    </row>
    <row r="6447" spans="31:35">
      <c r="AE6447" s="29"/>
      <c r="AF6447" s="29"/>
      <c r="AG6447" s="29"/>
      <c r="AH6447" s="29"/>
      <c r="AI6447" s="29"/>
    </row>
    <row r="6448" spans="31:35">
      <c r="AE6448" s="29"/>
      <c r="AF6448" s="29"/>
      <c r="AG6448" s="29"/>
      <c r="AH6448" s="29"/>
      <c r="AI6448" s="29"/>
    </row>
    <row r="6449" spans="31:35">
      <c r="AE6449" s="29"/>
      <c r="AF6449" s="29"/>
      <c r="AG6449" s="29"/>
      <c r="AH6449" s="29"/>
      <c r="AI6449" s="29"/>
    </row>
    <row r="6450" spans="31:35">
      <c r="AE6450" s="29"/>
      <c r="AF6450" s="29"/>
      <c r="AG6450" s="29"/>
      <c r="AH6450" s="29"/>
      <c r="AI6450" s="29"/>
    </row>
    <row r="6451" spans="31:35">
      <c r="AE6451" s="29"/>
      <c r="AF6451" s="29"/>
      <c r="AG6451" s="29"/>
      <c r="AH6451" s="29"/>
      <c r="AI6451" s="29"/>
    </row>
    <row r="6452" spans="31:35">
      <c r="AE6452" s="29"/>
      <c r="AF6452" s="29"/>
      <c r="AG6452" s="29"/>
      <c r="AH6452" s="29"/>
      <c r="AI6452" s="29"/>
    </row>
    <row r="6453" spans="31:35">
      <c r="AE6453" s="29"/>
      <c r="AF6453" s="29"/>
      <c r="AG6453" s="29"/>
      <c r="AH6453" s="29"/>
      <c r="AI6453" s="29"/>
    </row>
    <row r="6454" spans="31:35">
      <c r="AE6454" s="29"/>
      <c r="AF6454" s="29"/>
      <c r="AG6454" s="29"/>
      <c r="AH6454" s="29"/>
      <c r="AI6454" s="29"/>
    </row>
    <row r="6455" spans="31:35">
      <c r="AE6455" s="29"/>
      <c r="AF6455" s="29"/>
      <c r="AG6455" s="29"/>
      <c r="AH6455" s="29"/>
      <c r="AI6455" s="29"/>
    </row>
    <row r="6456" spans="31:35">
      <c r="AE6456" s="29"/>
      <c r="AF6456" s="29"/>
      <c r="AG6456" s="29"/>
      <c r="AH6456" s="29"/>
      <c r="AI6456" s="29"/>
    </row>
    <row r="6457" spans="31:35">
      <c r="AE6457" s="29"/>
      <c r="AF6457" s="29"/>
      <c r="AG6457" s="29"/>
      <c r="AH6457" s="29"/>
      <c r="AI6457" s="29"/>
    </row>
    <row r="6458" spans="31:35">
      <c r="AE6458" s="29"/>
      <c r="AF6458" s="29"/>
      <c r="AG6458" s="29"/>
      <c r="AH6458" s="29"/>
      <c r="AI6458" s="29"/>
    </row>
    <row r="6459" spans="31:35">
      <c r="AE6459" s="29"/>
      <c r="AF6459" s="29"/>
      <c r="AG6459" s="29"/>
      <c r="AH6459" s="29"/>
      <c r="AI6459" s="29"/>
    </row>
    <row r="6460" spans="31:35">
      <c r="AE6460" s="29"/>
      <c r="AF6460" s="29"/>
      <c r="AG6460" s="29"/>
      <c r="AH6460" s="29"/>
      <c r="AI6460" s="29"/>
    </row>
    <row r="6461" spans="31:35">
      <c r="AE6461" s="29"/>
      <c r="AF6461" s="29"/>
      <c r="AG6461" s="29"/>
      <c r="AH6461" s="29"/>
      <c r="AI6461" s="29"/>
    </row>
    <row r="6462" spans="31:35">
      <c r="AE6462" s="29"/>
      <c r="AF6462" s="29"/>
      <c r="AG6462" s="29"/>
      <c r="AH6462" s="29"/>
      <c r="AI6462" s="29"/>
    </row>
    <row r="6463" spans="31:35">
      <c r="AE6463" s="29"/>
      <c r="AF6463" s="29"/>
      <c r="AG6463" s="29"/>
      <c r="AH6463" s="29"/>
      <c r="AI6463" s="29"/>
    </row>
    <row r="6464" spans="31:35">
      <c r="AE6464" s="29"/>
      <c r="AF6464" s="29"/>
      <c r="AG6464" s="29"/>
      <c r="AH6464" s="29"/>
      <c r="AI6464" s="29"/>
    </row>
    <row r="6465" spans="31:35">
      <c r="AE6465" s="29"/>
      <c r="AF6465" s="29"/>
      <c r="AG6465" s="29"/>
      <c r="AH6465" s="29"/>
      <c r="AI6465" s="29"/>
    </row>
    <row r="6466" spans="31:35">
      <c r="AE6466" s="29"/>
      <c r="AF6466" s="29"/>
      <c r="AG6466" s="29"/>
      <c r="AH6466" s="29"/>
      <c r="AI6466" s="29"/>
    </row>
    <row r="6467" spans="31:35">
      <c r="AE6467" s="29"/>
      <c r="AF6467" s="29"/>
      <c r="AG6467" s="29"/>
      <c r="AH6467" s="29"/>
      <c r="AI6467" s="29"/>
    </row>
    <row r="6468" spans="31:35">
      <c r="AE6468" s="29"/>
      <c r="AF6468" s="29"/>
      <c r="AG6468" s="29"/>
      <c r="AH6468" s="29"/>
      <c r="AI6468" s="29"/>
    </row>
    <row r="6469" spans="31:35">
      <c r="AE6469" s="29"/>
      <c r="AF6469" s="29"/>
      <c r="AG6469" s="29"/>
      <c r="AH6469" s="29"/>
      <c r="AI6469" s="29"/>
    </row>
    <row r="6470" spans="31:35">
      <c r="AE6470" s="29"/>
      <c r="AF6470" s="29"/>
      <c r="AG6470" s="29"/>
      <c r="AH6470" s="29"/>
      <c r="AI6470" s="29"/>
    </row>
    <row r="6471" spans="31:35">
      <c r="AE6471" s="29"/>
      <c r="AF6471" s="29"/>
      <c r="AG6471" s="29"/>
      <c r="AH6471" s="29"/>
      <c r="AI6471" s="29"/>
    </row>
    <row r="6472" spans="31:35">
      <c r="AE6472" s="29"/>
      <c r="AF6472" s="29"/>
      <c r="AG6472" s="29"/>
      <c r="AH6472" s="29"/>
      <c r="AI6472" s="29"/>
    </row>
    <row r="6473" spans="31:35">
      <c r="AE6473" s="29"/>
      <c r="AF6473" s="29"/>
      <c r="AG6473" s="29"/>
      <c r="AH6473" s="29"/>
      <c r="AI6473" s="29"/>
    </row>
    <row r="6474" spans="31:35">
      <c r="AE6474" s="29"/>
      <c r="AF6474" s="29"/>
      <c r="AG6474" s="29"/>
      <c r="AH6474" s="29"/>
      <c r="AI6474" s="29"/>
    </row>
    <row r="6475" spans="31:35">
      <c r="AE6475" s="29"/>
      <c r="AF6475" s="29"/>
      <c r="AG6475" s="29"/>
      <c r="AH6475" s="29"/>
      <c r="AI6475" s="29"/>
    </row>
    <row r="6476" spans="31:35">
      <c r="AE6476" s="29"/>
      <c r="AF6476" s="29"/>
      <c r="AG6476" s="29"/>
      <c r="AH6476" s="29"/>
      <c r="AI6476" s="29"/>
    </row>
    <row r="6477" spans="31:35">
      <c r="AE6477" s="29"/>
      <c r="AF6477" s="29"/>
      <c r="AG6477" s="29"/>
      <c r="AH6477" s="29"/>
      <c r="AI6477" s="29"/>
    </row>
    <row r="6478" spans="31:35">
      <c r="AE6478" s="29"/>
      <c r="AF6478" s="29"/>
      <c r="AG6478" s="29"/>
      <c r="AH6478" s="29"/>
      <c r="AI6478" s="29"/>
    </row>
    <row r="6479" spans="31:35">
      <c r="AE6479" s="29"/>
      <c r="AF6479" s="29"/>
      <c r="AG6479" s="29"/>
      <c r="AH6479" s="29"/>
      <c r="AI6479" s="29"/>
    </row>
    <row r="6480" spans="31:35">
      <c r="AE6480" s="29"/>
      <c r="AF6480" s="29"/>
      <c r="AG6480" s="29"/>
      <c r="AH6480" s="29"/>
      <c r="AI6480" s="29"/>
    </row>
    <row r="6481" spans="31:35">
      <c r="AE6481" s="29"/>
      <c r="AF6481" s="29"/>
      <c r="AG6481" s="29"/>
      <c r="AH6481" s="29"/>
      <c r="AI6481" s="29"/>
    </row>
    <row r="6482" spans="31:35">
      <c r="AE6482" s="29"/>
      <c r="AF6482" s="29"/>
      <c r="AG6482" s="29"/>
      <c r="AH6482" s="29"/>
      <c r="AI6482" s="29"/>
    </row>
    <row r="6483" spans="31:35">
      <c r="AE6483" s="29"/>
      <c r="AF6483" s="29"/>
      <c r="AG6483" s="29"/>
      <c r="AH6483" s="29"/>
      <c r="AI6483" s="29"/>
    </row>
    <row r="6484" spans="31:35">
      <c r="AE6484" s="29"/>
      <c r="AF6484" s="29"/>
      <c r="AG6484" s="29"/>
      <c r="AH6484" s="29"/>
      <c r="AI6484" s="29"/>
    </row>
    <row r="6485" spans="31:35">
      <c r="AE6485" s="29"/>
      <c r="AF6485" s="29"/>
      <c r="AG6485" s="29"/>
      <c r="AH6485" s="29"/>
      <c r="AI6485" s="29"/>
    </row>
    <row r="6486" spans="31:35">
      <c r="AE6486" s="29"/>
      <c r="AF6486" s="29"/>
      <c r="AG6486" s="29"/>
      <c r="AH6486" s="29"/>
      <c r="AI6486" s="29"/>
    </row>
    <row r="6487" spans="31:35">
      <c r="AE6487" s="29"/>
      <c r="AF6487" s="29"/>
      <c r="AG6487" s="29"/>
      <c r="AH6487" s="29"/>
      <c r="AI6487" s="29"/>
    </row>
    <row r="6488" spans="31:35">
      <c r="AE6488" s="29"/>
      <c r="AF6488" s="29"/>
      <c r="AG6488" s="29"/>
      <c r="AH6488" s="29"/>
      <c r="AI6488" s="29"/>
    </row>
    <row r="6489" spans="31:35">
      <c r="AE6489" s="29"/>
      <c r="AF6489" s="29"/>
      <c r="AG6489" s="29"/>
      <c r="AH6489" s="29"/>
      <c r="AI6489" s="29"/>
    </row>
    <row r="6490" spans="31:35">
      <c r="AE6490" s="29"/>
      <c r="AF6490" s="29"/>
      <c r="AG6490" s="29"/>
      <c r="AH6490" s="29"/>
      <c r="AI6490" s="29"/>
    </row>
    <row r="6491" spans="31:35">
      <c r="AE6491" s="29"/>
      <c r="AF6491" s="29"/>
      <c r="AG6491" s="29"/>
      <c r="AH6491" s="29"/>
      <c r="AI6491" s="29"/>
    </row>
    <row r="6492" spans="31:35">
      <c r="AE6492" s="29"/>
      <c r="AF6492" s="29"/>
      <c r="AG6492" s="29"/>
      <c r="AH6492" s="29"/>
      <c r="AI6492" s="29"/>
    </row>
    <row r="6493" spans="31:35">
      <c r="AE6493" s="29"/>
      <c r="AF6493" s="29"/>
      <c r="AG6493" s="29"/>
      <c r="AH6493" s="29"/>
      <c r="AI6493" s="29"/>
    </row>
    <row r="6494" spans="31:35">
      <c r="AE6494" s="29"/>
      <c r="AF6494" s="29"/>
      <c r="AG6494" s="29"/>
      <c r="AH6494" s="29"/>
      <c r="AI6494" s="29"/>
    </row>
    <row r="6495" spans="31:35">
      <c r="AE6495" s="29"/>
      <c r="AF6495" s="29"/>
      <c r="AG6495" s="29"/>
      <c r="AH6495" s="29"/>
      <c r="AI6495" s="29"/>
    </row>
    <row r="6496" spans="31:35">
      <c r="AE6496" s="29"/>
      <c r="AF6496" s="29"/>
      <c r="AG6496" s="29"/>
      <c r="AH6496" s="29"/>
      <c r="AI6496" s="29"/>
    </row>
    <row r="6497" spans="31:35">
      <c r="AE6497" s="29"/>
      <c r="AF6497" s="29"/>
      <c r="AG6497" s="29"/>
      <c r="AH6497" s="29"/>
      <c r="AI6497" s="29"/>
    </row>
    <row r="6498" spans="31:35">
      <c r="AE6498" s="29"/>
      <c r="AF6498" s="29"/>
      <c r="AG6498" s="29"/>
      <c r="AH6498" s="29"/>
      <c r="AI6498" s="29"/>
    </row>
    <row r="6499" spans="31:35">
      <c r="AE6499" s="29"/>
      <c r="AF6499" s="29"/>
      <c r="AG6499" s="29"/>
      <c r="AH6499" s="29"/>
      <c r="AI6499" s="29"/>
    </row>
    <row r="6500" spans="31:35">
      <c r="AE6500" s="29"/>
      <c r="AF6500" s="29"/>
      <c r="AG6500" s="29"/>
      <c r="AH6500" s="29"/>
      <c r="AI6500" s="29"/>
    </row>
    <row r="6501" spans="31:35">
      <c r="AE6501" s="29"/>
      <c r="AF6501" s="29"/>
      <c r="AG6501" s="29"/>
      <c r="AH6501" s="29"/>
      <c r="AI6501" s="29"/>
    </row>
    <row r="6502" spans="31:35">
      <c r="AE6502" s="29"/>
      <c r="AF6502" s="29"/>
      <c r="AG6502" s="29"/>
      <c r="AH6502" s="29"/>
      <c r="AI6502" s="29"/>
    </row>
    <row r="6503" spans="31:35">
      <c r="AE6503" s="29"/>
      <c r="AF6503" s="29"/>
      <c r="AG6503" s="29"/>
      <c r="AH6503" s="29"/>
      <c r="AI6503" s="29"/>
    </row>
    <row r="6504" spans="31:35">
      <c r="AE6504" s="29"/>
      <c r="AF6504" s="29"/>
      <c r="AG6504" s="29"/>
      <c r="AH6504" s="29"/>
      <c r="AI6504" s="29"/>
    </row>
    <row r="6505" spans="31:35">
      <c r="AE6505" s="29"/>
      <c r="AF6505" s="29"/>
      <c r="AG6505" s="29"/>
      <c r="AH6505" s="29"/>
      <c r="AI6505" s="29"/>
    </row>
    <row r="6506" spans="31:35">
      <c r="AE6506" s="29"/>
      <c r="AF6506" s="29"/>
      <c r="AG6506" s="29"/>
      <c r="AH6506" s="29"/>
      <c r="AI6506" s="29"/>
    </row>
    <row r="6507" spans="31:35">
      <c r="AE6507" s="29"/>
      <c r="AF6507" s="29"/>
      <c r="AG6507" s="29"/>
      <c r="AH6507" s="29"/>
      <c r="AI6507" s="29"/>
    </row>
    <row r="6508" spans="31:35">
      <c r="AE6508" s="29"/>
      <c r="AF6508" s="29"/>
      <c r="AG6508" s="29"/>
      <c r="AH6508" s="29"/>
      <c r="AI6508" s="29"/>
    </row>
    <row r="6509" spans="31:35">
      <c r="AE6509" s="29"/>
      <c r="AF6509" s="29"/>
      <c r="AG6509" s="29"/>
      <c r="AH6509" s="29"/>
      <c r="AI6509" s="29"/>
    </row>
    <row r="6510" spans="31:35">
      <c r="AE6510" s="29"/>
      <c r="AF6510" s="29"/>
      <c r="AG6510" s="29"/>
      <c r="AH6510" s="29"/>
      <c r="AI6510" s="29"/>
    </row>
    <row r="6511" spans="31:35">
      <c r="AE6511" s="29"/>
      <c r="AF6511" s="29"/>
      <c r="AG6511" s="29"/>
      <c r="AH6511" s="29"/>
      <c r="AI6511" s="29"/>
    </row>
    <row r="6512" spans="31:35">
      <c r="AE6512" s="29"/>
      <c r="AF6512" s="29"/>
      <c r="AG6512" s="29"/>
      <c r="AH6512" s="29"/>
      <c r="AI6512" s="29"/>
    </row>
    <row r="6513" spans="31:35">
      <c r="AE6513" s="29"/>
      <c r="AF6513" s="29"/>
      <c r="AG6513" s="29"/>
      <c r="AH6513" s="29"/>
      <c r="AI6513" s="29"/>
    </row>
    <row r="6514" spans="31:35">
      <c r="AE6514" s="29"/>
      <c r="AF6514" s="29"/>
      <c r="AG6514" s="29"/>
      <c r="AH6514" s="29"/>
      <c r="AI6514" s="29"/>
    </row>
    <row r="6515" spans="31:35">
      <c r="AE6515" s="29"/>
      <c r="AF6515" s="29"/>
      <c r="AG6515" s="29"/>
      <c r="AH6515" s="29"/>
      <c r="AI6515" s="29"/>
    </row>
    <row r="6516" spans="31:35">
      <c r="AE6516" s="29"/>
      <c r="AF6516" s="29"/>
      <c r="AG6516" s="29"/>
      <c r="AH6516" s="29"/>
      <c r="AI6516" s="29"/>
    </row>
    <row r="6517" spans="31:35">
      <c r="AE6517" s="29"/>
      <c r="AF6517" s="29"/>
      <c r="AG6517" s="29"/>
      <c r="AH6517" s="29"/>
      <c r="AI6517" s="29"/>
    </row>
    <row r="6518" spans="31:35">
      <c r="AE6518" s="29"/>
      <c r="AF6518" s="29"/>
      <c r="AG6518" s="29"/>
      <c r="AH6518" s="29"/>
      <c r="AI6518" s="29"/>
    </row>
    <row r="6519" spans="31:35">
      <c r="AE6519" s="29"/>
      <c r="AF6519" s="29"/>
      <c r="AG6519" s="29"/>
      <c r="AH6519" s="29"/>
      <c r="AI6519" s="29"/>
    </row>
    <row r="6520" spans="31:35">
      <c r="AE6520" s="29"/>
      <c r="AF6520" s="29"/>
      <c r="AG6520" s="29"/>
      <c r="AH6520" s="29"/>
      <c r="AI6520" s="29"/>
    </row>
    <row r="6521" spans="31:35">
      <c r="AE6521" s="29"/>
      <c r="AF6521" s="29"/>
      <c r="AG6521" s="29"/>
      <c r="AH6521" s="29"/>
      <c r="AI6521" s="29"/>
    </row>
    <row r="6522" spans="31:35">
      <c r="AE6522" s="29"/>
      <c r="AF6522" s="29"/>
      <c r="AG6522" s="29"/>
      <c r="AH6522" s="29"/>
      <c r="AI6522" s="29"/>
    </row>
    <row r="6523" spans="31:35">
      <c r="AE6523" s="29"/>
      <c r="AF6523" s="29"/>
      <c r="AG6523" s="29"/>
      <c r="AH6523" s="29"/>
      <c r="AI6523" s="29"/>
    </row>
    <row r="6524" spans="31:35">
      <c r="AE6524" s="29"/>
      <c r="AF6524" s="29"/>
      <c r="AG6524" s="29"/>
      <c r="AH6524" s="29"/>
      <c r="AI6524" s="29"/>
    </row>
    <row r="6525" spans="31:35">
      <c r="AE6525" s="29"/>
      <c r="AF6525" s="29"/>
      <c r="AG6525" s="29"/>
      <c r="AH6525" s="29"/>
      <c r="AI6525" s="29"/>
    </row>
    <row r="6526" spans="31:35">
      <c r="AE6526" s="29"/>
      <c r="AF6526" s="29"/>
      <c r="AG6526" s="29"/>
      <c r="AH6526" s="29"/>
      <c r="AI6526" s="29"/>
    </row>
    <row r="6527" spans="31:35">
      <c r="AE6527" s="29"/>
      <c r="AF6527" s="29"/>
      <c r="AG6527" s="29"/>
      <c r="AH6527" s="29"/>
      <c r="AI6527" s="29"/>
    </row>
    <row r="6528" spans="31:35">
      <c r="AE6528" s="29"/>
      <c r="AF6528" s="29"/>
      <c r="AG6528" s="29"/>
      <c r="AH6528" s="29"/>
      <c r="AI6528" s="29"/>
    </row>
    <row r="6529" spans="31:35">
      <c r="AE6529" s="29"/>
      <c r="AF6529" s="29"/>
      <c r="AG6529" s="29"/>
      <c r="AH6529" s="29"/>
      <c r="AI6529" s="29"/>
    </row>
    <row r="6530" spans="31:35">
      <c r="AE6530" s="29"/>
      <c r="AF6530" s="29"/>
      <c r="AG6530" s="29"/>
      <c r="AH6530" s="29"/>
      <c r="AI6530" s="29"/>
    </row>
    <row r="6531" spans="31:35">
      <c r="AE6531" s="29"/>
      <c r="AF6531" s="29"/>
      <c r="AG6531" s="29"/>
      <c r="AH6531" s="29"/>
      <c r="AI6531" s="29"/>
    </row>
    <row r="6532" spans="31:35">
      <c r="AE6532" s="29"/>
      <c r="AF6532" s="29"/>
      <c r="AG6532" s="29"/>
      <c r="AH6532" s="29"/>
      <c r="AI6532" s="29"/>
    </row>
    <row r="6533" spans="31:35">
      <c r="AE6533" s="29"/>
      <c r="AF6533" s="29"/>
      <c r="AG6533" s="29"/>
      <c r="AH6533" s="29"/>
      <c r="AI6533" s="29"/>
    </row>
    <row r="6534" spans="31:35">
      <c r="AE6534" s="29"/>
      <c r="AF6534" s="29"/>
      <c r="AG6534" s="29"/>
      <c r="AH6534" s="29"/>
      <c r="AI6534" s="29"/>
    </row>
    <row r="6535" spans="31:35">
      <c r="AE6535" s="29"/>
      <c r="AF6535" s="29"/>
      <c r="AG6535" s="29"/>
      <c r="AH6535" s="29"/>
      <c r="AI6535" s="29"/>
    </row>
    <row r="6536" spans="31:35">
      <c r="AE6536" s="29"/>
      <c r="AF6536" s="29"/>
      <c r="AG6536" s="29"/>
      <c r="AH6536" s="29"/>
      <c r="AI6536" s="29"/>
    </row>
    <row r="6537" spans="31:35">
      <c r="AE6537" s="29"/>
      <c r="AF6537" s="29"/>
      <c r="AG6537" s="29"/>
      <c r="AH6537" s="29"/>
      <c r="AI6537" s="29"/>
    </row>
    <row r="6538" spans="31:35">
      <c r="AE6538" s="29"/>
      <c r="AF6538" s="29"/>
      <c r="AG6538" s="29"/>
      <c r="AH6538" s="29"/>
      <c r="AI6538" s="29"/>
    </row>
    <row r="6539" spans="31:35">
      <c r="AE6539" s="29"/>
      <c r="AF6539" s="29"/>
      <c r="AG6539" s="29"/>
      <c r="AH6539" s="29"/>
      <c r="AI6539" s="29"/>
    </row>
    <row r="6540" spans="31:35">
      <c r="AE6540" s="29"/>
      <c r="AF6540" s="29"/>
      <c r="AG6540" s="29"/>
      <c r="AH6540" s="29"/>
      <c r="AI6540" s="29"/>
    </row>
    <row r="6541" spans="31:35">
      <c r="AE6541" s="29"/>
      <c r="AF6541" s="29"/>
      <c r="AG6541" s="29"/>
      <c r="AH6541" s="29"/>
      <c r="AI6541" s="29"/>
    </row>
    <row r="6542" spans="31:35">
      <c r="AE6542" s="29"/>
      <c r="AF6542" s="29"/>
      <c r="AG6542" s="29"/>
      <c r="AH6542" s="29"/>
      <c r="AI6542" s="29"/>
    </row>
    <row r="6543" spans="31:35">
      <c r="AE6543" s="29"/>
      <c r="AF6543" s="29"/>
      <c r="AG6543" s="29"/>
      <c r="AH6543" s="29"/>
      <c r="AI6543" s="29"/>
    </row>
    <row r="6544" spans="31:35">
      <c r="AE6544" s="29"/>
      <c r="AF6544" s="29"/>
      <c r="AG6544" s="29"/>
      <c r="AH6544" s="29"/>
      <c r="AI6544" s="29"/>
    </row>
    <row r="6545" spans="31:35">
      <c r="AE6545" s="29"/>
      <c r="AF6545" s="29"/>
      <c r="AG6545" s="29"/>
      <c r="AH6545" s="29"/>
      <c r="AI6545" s="29"/>
    </row>
    <row r="6546" spans="31:35">
      <c r="AE6546" s="29"/>
      <c r="AF6546" s="29"/>
      <c r="AG6546" s="29"/>
      <c r="AH6546" s="29"/>
      <c r="AI6546" s="29"/>
    </row>
    <row r="6547" spans="31:35">
      <c r="AE6547" s="29"/>
      <c r="AF6547" s="29"/>
      <c r="AG6547" s="29"/>
      <c r="AH6547" s="29"/>
      <c r="AI6547" s="29"/>
    </row>
    <row r="6548" spans="31:35">
      <c r="AE6548" s="29"/>
      <c r="AF6548" s="29"/>
      <c r="AG6548" s="29"/>
      <c r="AH6548" s="29"/>
      <c r="AI6548" s="29"/>
    </row>
    <row r="6549" spans="31:35">
      <c r="AE6549" s="29"/>
      <c r="AF6549" s="29"/>
      <c r="AG6549" s="29"/>
      <c r="AH6549" s="29"/>
      <c r="AI6549" s="29"/>
    </row>
    <row r="6550" spans="31:35">
      <c r="AE6550" s="29"/>
      <c r="AF6550" s="29"/>
      <c r="AG6550" s="29"/>
      <c r="AH6550" s="29"/>
      <c r="AI6550" s="29"/>
    </row>
    <row r="6551" spans="31:35">
      <c r="AE6551" s="29"/>
      <c r="AF6551" s="29"/>
      <c r="AG6551" s="29"/>
      <c r="AH6551" s="29"/>
      <c r="AI6551" s="29"/>
    </row>
    <row r="6552" spans="31:35">
      <c r="AE6552" s="29"/>
      <c r="AF6552" s="29"/>
      <c r="AG6552" s="29"/>
      <c r="AH6552" s="29"/>
      <c r="AI6552" s="29"/>
    </row>
    <row r="6553" spans="31:35">
      <c r="AE6553" s="29"/>
      <c r="AF6553" s="29"/>
      <c r="AG6553" s="29"/>
      <c r="AH6553" s="29"/>
      <c r="AI6553" s="29"/>
    </row>
    <row r="6554" spans="31:35">
      <c r="AE6554" s="29"/>
      <c r="AF6554" s="29"/>
      <c r="AG6554" s="29"/>
      <c r="AH6554" s="29"/>
      <c r="AI6554" s="29"/>
    </row>
    <row r="6555" spans="31:35">
      <c r="AE6555" s="29"/>
      <c r="AF6555" s="29"/>
      <c r="AG6555" s="29"/>
      <c r="AH6555" s="29"/>
      <c r="AI6555" s="29"/>
    </row>
    <row r="6556" spans="31:35">
      <c r="AE6556" s="29"/>
      <c r="AF6556" s="29"/>
      <c r="AG6556" s="29"/>
      <c r="AH6556" s="29"/>
      <c r="AI6556" s="29"/>
    </row>
    <row r="6557" spans="31:35">
      <c r="AE6557" s="29"/>
      <c r="AF6557" s="29"/>
      <c r="AG6557" s="29"/>
      <c r="AH6557" s="29"/>
      <c r="AI6557" s="29"/>
    </row>
    <row r="6558" spans="31:35">
      <c r="AE6558" s="29"/>
      <c r="AF6558" s="29"/>
      <c r="AG6558" s="29"/>
      <c r="AH6558" s="29"/>
      <c r="AI6558" s="29"/>
    </row>
    <row r="6559" spans="31:35">
      <c r="AE6559" s="29"/>
      <c r="AF6559" s="29"/>
      <c r="AG6559" s="29"/>
      <c r="AH6559" s="29"/>
      <c r="AI6559" s="29"/>
    </row>
    <row r="6560" spans="31:35">
      <c r="AE6560" s="29"/>
      <c r="AF6560" s="29"/>
      <c r="AG6560" s="29"/>
      <c r="AH6560" s="29"/>
      <c r="AI6560" s="29"/>
    </row>
    <row r="6561" spans="31:35">
      <c r="AE6561" s="29"/>
      <c r="AF6561" s="29"/>
      <c r="AG6561" s="29"/>
      <c r="AH6561" s="29"/>
      <c r="AI6561" s="29"/>
    </row>
    <row r="6562" spans="31:35">
      <c r="AE6562" s="29"/>
      <c r="AF6562" s="29"/>
      <c r="AG6562" s="29"/>
      <c r="AH6562" s="29"/>
      <c r="AI6562" s="29"/>
    </row>
    <row r="6563" spans="31:35">
      <c r="AE6563" s="29"/>
      <c r="AF6563" s="29"/>
      <c r="AG6563" s="29"/>
      <c r="AH6563" s="29"/>
      <c r="AI6563" s="29"/>
    </row>
    <row r="6564" spans="31:35">
      <c r="AE6564" s="29"/>
      <c r="AF6564" s="29"/>
      <c r="AG6564" s="29"/>
      <c r="AH6564" s="29"/>
      <c r="AI6564" s="29"/>
    </row>
    <row r="6565" spans="31:35">
      <c r="AE6565" s="29"/>
      <c r="AF6565" s="29"/>
      <c r="AG6565" s="29"/>
      <c r="AH6565" s="29"/>
      <c r="AI6565" s="29"/>
    </row>
    <row r="6566" spans="31:35">
      <c r="AE6566" s="29"/>
      <c r="AF6566" s="29"/>
      <c r="AG6566" s="29"/>
      <c r="AH6566" s="29"/>
      <c r="AI6566" s="29"/>
    </row>
    <row r="6567" spans="31:35">
      <c r="AE6567" s="29"/>
      <c r="AF6567" s="29"/>
      <c r="AG6567" s="29"/>
      <c r="AH6567" s="29"/>
      <c r="AI6567" s="29"/>
    </row>
    <row r="6568" spans="31:35">
      <c r="AE6568" s="29"/>
      <c r="AF6568" s="29"/>
      <c r="AG6568" s="29"/>
      <c r="AH6568" s="29"/>
      <c r="AI6568" s="29"/>
    </row>
    <row r="6569" spans="31:35">
      <c r="AE6569" s="29"/>
      <c r="AF6569" s="29"/>
      <c r="AG6569" s="29"/>
      <c r="AH6569" s="29"/>
      <c r="AI6569" s="29"/>
    </row>
    <row r="6570" spans="31:35">
      <c r="AE6570" s="29"/>
      <c r="AF6570" s="29"/>
      <c r="AG6570" s="29"/>
      <c r="AH6570" s="29"/>
      <c r="AI6570" s="29"/>
    </row>
    <row r="6571" spans="31:35">
      <c r="AE6571" s="29"/>
      <c r="AF6571" s="29"/>
      <c r="AG6571" s="29"/>
      <c r="AH6571" s="29"/>
      <c r="AI6571" s="29"/>
    </row>
    <row r="6572" spans="31:35">
      <c r="AE6572" s="29"/>
      <c r="AF6572" s="29"/>
      <c r="AG6572" s="29"/>
      <c r="AH6572" s="29"/>
      <c r="AI6572" s="29"/>
    </row>
    <row r="6573" spans="31:35">
      <c r="AE6573" s="29"/>
      <c r="AF6573" s="29"/>
      <c r="AG6573" s="29"/>
      <c r="AH6573" s="29"/>
      <c r="AI6573" s="29"/>
    </row>
    <row r="6574" spans="31:35">
      <c r="AE6574" s="29"/>
      <c r="AF6574" s="29"/>
      <c r="AG6574" s="29"/>
      <c r="AH6574" s="29"/>
      <c r="AI6574" s="29"/>
    </row>
    <row r="6575" spans="31:35">
      <c r="AE6575" s="29"/>
      <c r="AF6575" s="29"/>
      <c r="AG6575" s="29"/>
      <c r="AH6575" s="29"/>
      <c r="AI6575" s="29"/>
    </row>
    <row r="6576" spans="31:35">
      <c r="AE6576" s="29"/>
      <c r="AF6576" s="29"/>
      <c r="AG6576" s="29"/>
      <c r="AH6576" s="29"/>
      <c r="AI6576" s="29"/>
    </row>
    <row r="6577" spans="31:35">
      <c r="AE6577" s="29"/>
      <c r="AF6577" s="29"/>
      <c r="AG6577" s="29"/>
      <c r="AH6577" s="29"/>
      <c r="AI6577" s="29"/>
    </row>
    <row r="6578" spans="31:35">
      <c r="AE6578" s="29"/>
      <c r="AF6578" s="29"/>
      <c r="AG6578" s="29"/>
      <c r="AH6578" s="29"/>
      <c r="AI6578" s="29"/>
    </row>
    <row r="6579" spans="31:35">
      <c r="AE6579" s="29"/>
      <c r="AF6579" s="29"/>
      <c r="AG6579" s="29"/>
      <c r="AH6579" s="29"/>
      <c r="AI6579" s="29"/>
    </row>
    <row r="6580" spans="31:35">
      <c r="AE6580" s="29"/>
      <c r="AF6580" s="29"/>
      <c r="AG6580" s="29"/>
      <c r="AH6580" s="29"/>
      <c r="AI6580" s="29"/>
    </row>
    <row r="6581" spans="31:35">
      <c r="AE6581" s="29"/>
      <c r="AF6581" s="29"/>
      <c r="AG6581" s="29"/>
      <c r="AH6581" s="29"/>
      <c r="AI6581" s="29"/>
    </row>
    <row r="6582" spans="31:35">
      <c r="AE6582" s="29"/>
      <c r="AF6582" s="29"/>
      <c r="AG6582" s="29"/>
      <c r="AH6582" s="29"/>
      <c r="AI6582" s="29"/>
    </row>
    <row r="6583" spans="31:35">
      <c r="AE6583" s="29"/>
      <c r="AF6583" s="29"/>
      <c r="AG6583" s="29"/>
      <c r="AH6583" s="29"/>
      <c r="AI6583" s="29"/>
    </row>
    <row r="6584" spans="31:35">
      <c r="AE6584" s="29"/>
      <c r="AF6584" s="29"/>
      <c r="AG6584" s="29"/>
      <c r="AH6584" s="29"/>
      <c r="AI6584" s="29"/>
    </row>
    <row r="6585" spans="31:35">
      <c r="AE6585" s="29"/>
      <c r="AF6585" s="29"/>
      <c r="AG6585" s="29"/>
      <c r="AH6585" s="29"/>
      <c r="AI6585" s="29"/>
    </row>
    <row r="6586" spans="31:35">
      <c r="AE6586" s="29"/>
      <c r="AF6586" s="29"/>
      <c r="AG6586" s="29"/>
      <c r="AH6586" s="29"/>
      <c r="AI6586" s="29"/>
    </row>
    <row r="6587" spans="31:35">
      <c r="AE6587" s="29"/>
      <c r="AF6587" s="29"/>
      <c r="AG6587" s="29"/>
      <c r="AH6587" s="29"/>
      <c r="AI6587" s="29"/>
    </row>
    <row r="6588" spans="31:35">
      <c r="AE6588" s="29"/>
      <c r="AF6588" s="29"/>
      <c r="AG6588" s="29"/>
      <c r="AH6588" s="29"/>
      <c r="AI6588" s="29"/>
    </row>
    <row r="6589" spans="31:35">
      <c r="AE6589" s="29"/>
      <c r="AF6589" s="29"/>
      <c r="AG6589" s="29"/>
      <c r="AH6589" s="29"/>
      <c r="AI6589" s="29"/>
    </row>
    <row r="6590" spans="31:35">
      <c r="AE6590" s="29"/>
      <c r="AF6590" s="29"/>
      <c r="AG6590" s="29"/>
      <c r="AH6590" s="29"/>
      <c r="AI6590" s="29"/>
    </row>
    <row r="6591" spans="31:35">
      <c r="AE6591" s="29"/>
      <c r="AF6591" s="29"/>
      <c r="AG6591" s="29"/>
      <c r="AH6591" s="29"/>
      <c r="AI6591" s="29"/>
    </row>
    <row r="6592" spans="31:35">
      <c r="AE6592" s="29"/>
      <c r="AF6592" s="29"/>
      <c r="AG6592" s="29"/>
      <c r="AH6592" s="29"/>
      <c r="AI6592" s="29"/>
    </row>
    <row r="6593" spans="31:35">
      <c r="AE6593" s="29"/>
      <c r="AF6593" s="29"/>
      <c r="AG6593" s="29"/>
      <c r="AH6593" s="29"/>
      <c r="AI6593" s="29"/>
    </row>
    <row r="6594" spans="31:35">
      <c r="AE6594" s="29"/>
      <c r="AF6594" s="29"/>
      <c r="AG6594" s="29"/>
      <c r="AH6594" s="29"/>
      <c r="AI6594" s="29"/>
    </row>
    <row r="6595" spans="31:35">
      <c r="AE6595" s="29"/>
      <c r="AF6595" s="29"/>
      <c r="AG6595" s="29"/>
      <c r="AH6595" s="29"/>
      <c r="AI6595" s="29"/>
    </row>
    <row r="6596" spans="31:35">
      <c r="AE6596" s="29"/>
      <c r="AF6596" s="29"/>
      <c r="AG6596" s="29"/>
      <c r="AH6596" s="29"/>
      <c r="AI6596" s="29"/>
    </row>
    <row r="6597" spans="31:35">
      <c r="AE6597" s="29"/>
      <c r="AF6597" s="29"/>
      <c r="AG6597" s="29"/>
      <c r="AH6597" s="29"/>
      <c r="AI6597" s="29"/>
    </row>
    <row r="6598" spans="31:35">
      <c r="AE6598" s="29"/>
      <c r="AF6598" s="29"/>
      <c r="AG6598" s="29"/>
      <c r="AH6598" s="29"/>
      <c r="AI6598" s="29"/>
    </row>
    <row r="6599" spans="31:35">
      <c r="AE6599" s="29"/>
      <c r="AF6599" s="29"/>
      <c r="AG6599" s="29"/>
      <c r="AH6599" s="29"/>
      <c r="AI6599" s="29"/>
    </row>
    <row r="6600" spans="31:35">
      <c r="AE6600" s="29"/>
      <c r="AF6600" s="29"/>
      <c r="AG6600" s="29"/>
      <c r="AH6600" s="29"/>
      <c r="AI6600" s="29"/>
    </row>
    <row r="6601" spans="31:35">
      <c r="AE6601" s="29"/>
      <c r="AF6601" s="29"/>
      <c r="AG6601" s="29"/>
      <c r="AH6601" s="29"/>
      <c r="AI6601" s="29"/>
    </row>
    <row r="6602" spans="31:35">
      <c r="AE6602" s="29"/>
      <c r="AF6602" s="29"/>
      <c r="AG6602" s="29"/>
      <c r="AH6602" s="29"/>
      <c r="AI6602" s="29"/>
    </row>
    <row r="6603" spans="31:35">
      <c r="AE6603" s="29"/>
      <c r="AF6603" s="29"/>
      <c r="AG6603" s="29"/>
      <c r="AH6603" s="29"/>
      <c r="AI6603" s="29"/>
    </row>
    <row r="6604" spans="31:35">
      <c r="AE6604" s="29"/>
      <c r="AF6604" s="29"/>
      <c r="AG6604" s="29"/>
      <c r="AH6604" s="29"/>
      <c r="AI6604" s="29"/>
    </row>
    <row r="6605" spans="31:35">
      <c r="AE6605" s="29"/>
      <c r="AF6605" s="29"/>
      <c r="AG6605" s="29"/>
      <c r="AH6605" s="29"/>
      <c r="AI6605" s="29"/>
    </row>
    <row r="6606" spans="31:35">
      <c r="AE6606" s="29"/>
      <c r="AF6606" s="29"/>
      <c r="AG6606" s="29"/>
      <c r="AH6606" s="29"/>
      <c r="AI6606" s="29"/>
    </row>
    <row r="6607" spans="31:35">
      <c r="AE6607" s="29"/>
      <c r="AF6607" s="29"/>
      <c r="AG6607" s="29"/>
      <c r="AH6607" s="29"/>
      <c r="AI6607" s="29"/>
    </row>
    <row r="6608" spans="31:35">
      <c r="AE6608" s="29"/>
      <c r="AF6608" s="29"/>
      <c r="AG6608" s="29"/>
      <c r="AH6608" s="29"/>
      <c r="AI6608" s="29"/>
    </row>
    <row r="6609" spans="31:35">
      <c r="AE6609" s="29"/>
      <c r="AF6609" s="29"/>
      <c r="AG6609" s="29"/>
      <c r="AH6609" s="29"/>
      <c r="AI6609" s="29"/>
    </row>
    <row r="6610" spans="31:35">
      <c r="AE6610" s="29"/>
      <c r="AF6610" s="29"/>
      <c r="AG6610" s="29"/>
      <c r="AH6610" s="29"/>
      <c r="AI6610" s="29"/>
    </row>
    <row r="6611" spans="31:35">
      <c r="AE6611" s="29"/>
      <c r="AF6611" s="29"/>
      <c r="AG6611" s="29"/>
      <c r="AH6611" s="29"/>
      <c r="AI6611" s="29"/>
    </row>
    <row r="6612" spans="31:35">
      <c r="AE6612" s="29"/>
      <c r="AF6612" s="29"/>
      <c r="AG6612" s="29"/>
      <c r="AH6612" s="29"/>
      <c r="AI6612" s="29"/>
    </row>
    <row r="6613" spans="31:35">
      <c r="AE6613" s="29"/>
      <c r="AF6613" s="29"/>
      <c r="AG6613" s="29"/>
      <c r="AH6613" s="29"/>
      <c r="AI6613" s="29"/>
    </row>
    <row r="6614" spans="31:35">
      <c r="AE6614" s="29"/>
      <c r="AF6614" s="29"/>
      <c r="AG6614" s="29"/>
      <c r="AH6614" s="29"/>
      <c r="AI6614" s="29"/>
    </row>
    <row r="6615" spans="31:35">
      <c r="AE6615" s="29"/>
      <c r="AF6615" s="29"/>
      <c r="AG6615" s="29"/>
      <c r="AH6615" s="29"/>
      <c r="AI6615" s="29"/>
    </row>
    <row r="6616" spans="31:35">
      <c r="AE6616" s="29"/>
      <c r="AF6616" s="29"/>
      <c r="AG6616" s="29"/>
      <c r="AH6616" s="29"/>
      <c r="AI6616" s="29"/>
    </row>
    <row r="6617" spans="31:35">
      <c r="AE6617" s="29"/>
      <c r="AF6617" s="29"/>
      <c r="AG6617" s="29"/>
      <c r="AH6617" s="29"/>
      <c r="AI6617" s="29"/>
    </row>
    <row r="6618" spans="31:35">
      <c r="AE6618" s="29"/>
      <c r="AF6618" s="29"/>
      <c r="AG6618" s="29"/>
      <c r="AH6618" s="29"/>
      <c r="AI6618" s="29"/>
    </row>
    <row r="6619" spans="31:35">
      <c r="AE6619" s="29"/>
      <c r="AF6619" s="29"/>
      <c r="AG6619" s="29"/>
      <c r="AH6619" s="29"/>
      <c r="AI6619" s="29"/>
    </row>
    <row r="6620" spans="31:35">
      <c r="AE6620" s="29"/>
      <c r="AF6620" s="29"/>
      <c r="AG6620" s="29"/>
      <c r="AH6620" s="29"/>
      <c r="AI6620" s="29"/>
    </row>
    <row r="6621" spans="31:35">
      <c r="AE6621" s="29"/>
      <c r="AF6621" s="29"/>
      <c r="AG6621" s="29"/>
      <c r="AH6621" s="29"/>
      <c r="AI6621" s="29"/>
    </row>
    <row r="6622" spans="31:35">
      <c r="AE6622" s="29"/>
      <c r="AF6622" s="29"/>
      <c r="AG6622" s="29"/>
      <c r="AH6622" s="29"/>
      <c r="AI6622" s="29"/>
    </row>
    <row r="6623" spans="31:35">
      <c r="AE6623" s="29"/>
      <c r="AF6623" s="29"/>
      <c r="AG6623" s="29"/>
      <c r="AH6623" s="29"/>
      <c r="AI6623" s="29"/>
    </row>
    <row r="6624" spans="31:35">
      <c r="AE6624" s="29"/>
      <c r="AF6624" s="29"/>
      <c r="AG6624" s="29"/>
      <c r="AH6624" s="29"/>
      <c r="AI6624" s="29"/>
    </row>
    <row r="6625" spans="31:35">
      <c r="AE6625" s="29"/>
      <c r="AF6625" s="29"/>
      <c r="AG6625" s="29"/>
      <c r="AH6625" s="29"/>
      <c r="AI6625" s="29"/>
    </row>
    <row r="6626" spans="31:35">
      <c r="AE6626" s="29"/>
      <c r="AF6626" s="29"/>
      <c r="AG6626" s="29"/>
      <c r="AH6626" s="29"/>
      <c r="AI6626" s="29"/>
    </row>
    <row r="6627" spans="31:35">
      <c r="AE6627" s="29"/>
      <c r="AF6627" s="29"/>
      <c r="AG6627" s="29"/>
      <c r="AH6627" s="29"/>
      <c r="AI6627" s="29"/>
    </row>
    <row r="6628" spans="31:35">
      <c r="AE6628" s="29"/>
      <c r="AF6628" s="29"/>
      <c r="AG6628" s="29"/>
      <c r="AH6628" s="29"/>
      <c r="AI6628" s="29"/>
    </row>
    <row r="6629" spans="31:35">
      <c r="AE6629" s="29"/>
      <c r="AF6629" s="29"/>
      <c r="AG6629" s="29"/>
      <c r="AH6629" s="29"/>
      <c r="AI6629" s="29"/>
    </row>
    <row r="6630" spans="31:35">
      <c r="AE6630" s="29"/>
      <c r="AF6630" s="29"/>
      <c r="AG6630" s="29"/>
      <c r="AH6630" s="29"/>
      <c r="AI6630" s="29"/>
    </row>
    <row r="6631" spans="31:35">
      <c r="AE6631" s="29"/>
      <c r="AF6631" s="29"/>
      <c r="AG6631" s="29"/>
      <c r="AH6631" s="29"/>
      <c r="AI6631" s="29"/>
    </row>
    <row r="6632" spans="31:35">
      <c r="AE6632" s="29"/>
      <c r="AF6632" s="29"/>
      <c r="AG6632" s="29"/>
      <c r="AH6632" s="29"/>
      <c r="AI6632" s="29"/>
    </row>
    <row r="6633" spans="31:35">
      <c r="AE6633" s="29"/>
      <c r="AF6633" s="29"/>
      <c r="AG6633" s="29"/>
      <c r="AH6633" s="29"/>
      <c r="AI6633" s="29"/>
    </row>
    <row r="6634" spans="31:35">
      <c r="AE6634" s="29"/>
      <c r="AF6634" s="29"/>
      <c r="AG6634" s="29"/>
      <c r="AH6634" s="29"/>
      <c r="AI6634" s="29"/>
    </row>
    <row r="6635" spans="31:35">
      <c r="AE6635" s="29"/>
      <c r="AF6635" s="29"/>
      <c r="AG6635" s="29"/>
      <c r="AH6635" s="29"/>
      <c r="AI6635" s="29"/>
    </row>
    <row r="6636" spans="31:35">
      <c r="AE6636" s="29"/>
      <c r="AF6636" s="29"/>
      <c r="AG6636" s="29"/>
      <c r="AH6636" s="29"/>
      <c r="AI6636" s="29"/>
    </row>
    <row r="6637" spans="31:35">
      <c r="AE6637" s="29"/>
      <c r="AF6637" s="29"/>
      <c r="AG6637" s="29"/>
      <c r="AH6637" s="29"/>
      <c r="AI6637" s="29"/>
    </row>
    <row r="6638" spans="31:35">
      <c r="AE6638" s="29"/>
      <c r="AF6638" s="29"/>
      <c r="AG6638" s="29"/>
      <c r="AH6638" s="29"/>
      <c r="AI6638" s="29"/>
    </row>
    <row r="6639" spans="31:35">
      <c r="AE6639" s="29"/>
      <c r="AF6639" s="29"/>
      <c r="AG6639" s="29"/>
      <c r="AH6639" s="29"/>
      <c r="AI6639" s="29"/>
    </row>
    <row r="6640" spans="31:35">
      <c r="AE6640" s="29"/>
      <c r="AF6640" s="29"/>
      <c r="AG6640" s="29"/>
      <c r="AH6640" s="29"/>
      <c r="AI6640" s="29"/>
    </row>
    <row r="6641" spans="31:35">
      <c r="AE6641" s="29"/>
      <c r="AF6641" s="29"/>
      <c r="AG6641" s="29"/>
      <c r="AH6641" s="29"/>
      <c r="AI6641" s="29"/>
    </row>
    <row r="6642" spans="31:35">
      <c r="AE6642" s="29"/>
      <c r="AF6642" s="29"/>
      <c r="AG6642" s="29"/>
      <c r="AH6642" s="29"/>
      <c r="AI6642" s="29"/>
    </row>
    <row r="6643" spans="31:35">
      <c r="AE6643" s="29"/>
      <c r="AF6643" s="29"/>
      <c r="AG6643" s="29"/>
      <c r="AH6643" s="29"/>
      <c r="AI6643" s="29"/>
    </row>
    <row r="6644" spans="31:35">
      <c r="AE6644" s="29"/>
      <c r="AF6644" s="29"/>
      <c r="AG6644" s="29"/>
      <c r="AH6644" s="29"/>
      <c r="AI6644" s="29"/>
    </row>
    <row r="6645" spans="31:35">
      <c r="AE6645" s="29"/>
      <c r="AF6645" s="29"/>
      <c r="AG6645" s="29"/>
      <c r="AH6645" s="29"/>
      <c r="AI6645" s="29"/>
    </row>
    <row r="6646" spans="31:35">
      <c r="AE6646" s="29"/>
      <c r="AF6646" s="29"/>
      <c r="AG6646" s="29"/>
      <c r="AH6646" s="29"/>
      <c r="AI6646" s="29"/>
    </row>
    <row r="6647" spans="31:35">
      <c r="AE6647" s="29"/>
      <c r="AF6647" s="29"/>
      <c r="AG6647" s="29"/>
      <c r="AH6647" s="29"/>
      <c r="AI6647" s="29"/>
    </row>
    <row r="6648" spans="31:35">
      <c r="AE6648" s="29"/>
      <c r="AF6648" s="29"/>
      <c r="AG6648" s="29"/>
      <c r="AH6648" s="29"/>
      <c r="AI6648" s="29"/>
    </row>
    <row r="6649" spans="31:35">
      <c r="AE6649" s="29"/>
      <c r="AF6649" s="29"/>
      <c r="AG6649" s="29"/>
      <c r="AH6649" s="29"/>
      <c r="AI6649" s="29"/>
    </row>
    <row r="6650" spans="31:35">
      <c r="AE6650" s="29"/>
      <c r="AF6650" s="29"/>
      <c r="AG6650" s="29"/>
      <c r="AH6650" s="29"/>
      <c r="AI6650" s="29"/>
    </row>
    <row r="6651" spans="31:35">
      <c r="AE6651" s="29"/>
      <c r="AF6651" s="29"/>
      <c r="AG6651" s="29"/>
      <c r="AH6651" s="29"/>
      <c r="AI6651" s="29"/>
    </row>
    <row r="6652" spans="31:35">
      <c r="AE6652" s="29"/>
      <c r="AF6652" s="29"/>
      <c r="AG6652" s="29"/>
      <c r="AH6652" s="29"/>
      <c r="AI6652" s="29"/>
    </row>
    <row r="6653" spans="31:35">
      <c r="AE6653" s="29"/>
      <c r="AF6653" s="29"/>
      <c r="AG6653" s="29"/>
      <c r="AH6653" s="29"/>
      <c r="AI6653" s="29"/>
    </row>
    <row r="6654" spans="31:35">
      <c r="AE6654" s="29"/>
      <c r="AF6654" s="29"/>
      <c r="AG6654" s="29"/>
      <c r="AH6654" s="29"/>
      <c r="AI6654" s="29"/>
    </row>
    <row r="6655" spans="31:35">
      <c r="AE6655" s="29"/>
      <c r="AF6655" s="29"/>
      <c r="AG6655" s="29"/>
      <c r="AH6655" s="29"/>
      <c r="AI6655" s="29"/>
    </row>
    <row r="6656" spans="31:35">
      <c r="AE6656" s="29"/>
      <c r="AF6656" s="29"/>
      <c r="AG6656" s="29"/>
      <c r="AH6656" s="29"/>
      <c r="AI6656" s="29"/>
    </row>
    <row r="6657" spans="31:35">
      <c r="AE6657" s="29"/>
      <c r="AF6657" s="29"/>
      <c r="AG6657" s="29"/>
      <c r="AH6657" s="29"/>
      <c r="AI6657" s="29"/>
    </row>
    <row r="6658" spans="31:35">
      <c r="AE6658" s="29"/>
      <c r="AF6658" s="29"/>
      <c r="AG6658" s="29"/>
      <c r="AH6658" s="29"/>
      <c r="AI6658" s="29"/>
    </row>
    <row r="6659" spans="31:35">
      <c r="AE6659" s="29"/>
      <c r="AF6659" s="29"/>
      <c r="AG6659" s="29"/>
      <c r="AH6659" s="29"/>
      <c r="AI6659" s="29"/>
    </row>
    <row r="6660" spans="31:35">
      <c r="AE6660" s="29"/>
      <c r="AF6660" s="29"/>
      <c r="AG6660" s="29"/>
      <c r="AH6660" s="29"/>
      <c r="AI6660" s="29"/>
    </row>
    <row r="6661" spans="31:35">
      <c r="AE6661" s="29"/>
      <c r="AF6661" s="29"/>
      <c r="AG6661" s="29"/>
      <c r="AH6661" s="29"/>
      <c r="AI6661" s="29"/>
    </row>
    <row r="6662" spans="31:35">
      <c r="AE6662" s="29"/>
      <c r="AF6662" s="29"/>
      <c r="AG6662" s="29"/>
      <c r="AH6662" s="29"/>
      <c r="AI6662" s="29"/>
    </row>
    <row r="6663" spans="31:35">
      <c r="AE6663" s="29"/>
      <c r="AF6663" s="29"/>
      <c r="AG6663" s="29"/>
      <c r="AH6663" s="29"/>
      <c r="AI6663" s="29"/>
    </row>
    <row r="6664" spans="31:35">
      <c r="AE6664" s="29"/>
      <c r="AF6664" s="29"/>
      <c r="AG6664" s="29"/>
      <c r="AH6664" s="29"/>
      <c r="AI6664" s="29"/>
    </row>
    <row r="6665" spans="31:35">
      <c r="AE6665" s="29"/>
      <c r="AF6665" s="29"/>
      <c r="AG6665" s="29"/>
      <c r="AH6665" s="29"/>
      <c r="AI6665" s="29"/>
    </row>
    <row r="6666" spans="31:35">
      <c r="AE6666" s="29"/>
      <c r="AF6666" s="29"/>
      <c r="AG6666" s="29"/>
      <c r="AH6666" s="29"/>
      <c r="AI6666" s="29"/>
    </row>
    <row r="6667" spans="31:35">
      <c r="AE6667" s="29"/>
      <c r="AF6667" s="29"/>
      <c r="AG6667" s="29"/>
      <c r="AH6667" s="29"/>
      <c r="AI6667" s="29"/>
    </row>
    <row r="6668" spans="31:35">
      <c r="AE6668" s="29"/>
      <c r="AF6668" s="29"/>
      <c r="AG6668" s="29"/>
      <c r="AH6668" s="29"/>
      <c r="AI6668" s="29"/>
    </row>
    <row r="6669" spans="31:35">
      <c r="AE6669" s="29"/>
      <c r="AF6669" s="29"/>
      <c r="AG6669" s="29"/>
      <c r="AH6669" s="29"/>
      <c r="AI6669" s="29"/>
    </row>
    <row r="6670" spans="31:35">
      <c r="AE6670" s="29"/>
      <c r="AF6670" s="29"/>
      <c r="AG6670" s="29"/>
      <c r="AH6670" s="29"/>
      <c r="AI6670" s="29"/>
    </row>
    <row r="6671" spans="31:35">
      <c r="AE6671" s="29"/>
      <c r="AF6671" s="29"/>
      <c r="AG6671" s="29"/>
      <c r="AH6671" s="29"/>
      <c r="AI6671" s="29"/>
    </row>
    <row r="6672" spans="31:35">
      <c r="AE6672" s="29"/>
      <c r="AF6672" s="29"/>
      <c r="AG6672" s="29"/>
      <c r="AH6672" s="29"/>
      <c r="AI6672" s="29"/>
    </row>
    <row r="6673" spans="31:35">
      <c r="AE6673" s="29"/>
      <c r="AF6673" s="29"/>
      <c r="AG6673" s="29"/>
      <c r="AH6673" s="29"/>
      <c r="AI6673" s="29"/>
    </row>
    <row r="6674" spans="31:35">
      <c r="AE6674" s="29"/>
      <c r="AF6674" s="29"/>
      <c r="AG6674" s="29"/>
      <c r="AH6674" s="29"/>
      <c r="AI6674" s="29"/>
    </row>
    <row r="6675" spans="31:35">
      <c r="AE6675" s="29"/>
      <c r="AF6675" s="29"/>
      <c r="AG6675" s="29"/>
      <c r="AH6675" s="29"/>
      <c r="AI6675" s="29"/>
    </row>
    <row r="6676" spans="31:35">
      <c r="AE6676" s="29"/>
      <c r="AF6676" s="29"/>
      <c r="AG6676" s="29"/>
      <c r="AH6676" s="29"/>
      <c r="AI6676" s="29"/>
    </row>
    <row r="6677" spans="31:35">
      <c r="AE6677" s="29"/>
      <c r="AF6677" s="29"/>
      <c r="AG6677" s="29"/>
      <c r="AH6677" s="29"/>
      <c r="AI6677" s="29"/>
    </row>
    <row r="6678" spans="31:35">
      <c r="AE6678" s="29"/>
      <c r="AF6678" s="29"/>
      <c r="AG6678" s="29"/>
      <c r="AH6678" s="29"/>
      <c r="AI6678" s="29"/>
    </row>
    <row r="6679" spans="31:35">
      <c r="AE6679" s="29"/>
      <c r="AF6679" s="29"/>
      <c r="AG6679" s="29"/>
      <c r="AH6679" s="29"/>
      <c r="AI6679" s="29"/>
    </row>
    <row r="6680" spans="31:35">
      <c r="AE6680" s="29"/>
      <c r="AF6680" s="29"/>
      <c r="AG6680" s="29"/>
      <c r="AH6680" s="29"/>
      <c r="AI6680" s="29"/>
    </row>
    <row r="6681" spans="31:35">
      <c r="AE6681" s="29"/>
      <c r="AF6681" s="29"/>
      <c r="AG6681" s="29"/>
      <c r="AH6681" s="29"/>
      <c r="AI6681" s="29"/>
    </row>
    <row r="6682" spans="31:35">
      <c r="AE6682" s="29"/>
      <c r="AF6682" s="29"/>
      <c r="AG6682" s="29"/>
      <c r="AH6682" s="29"/>
      <c r="AI6682" s="29"/>
    </row>
    <row r="6683" spans="31:35">
      <c r="AE6683" s="29"/>
      <c r="AF6683" s="29"/>
      <c r="AG6683" s="29"/>
      <c r="AH6683" s="29"/>
      <c r="AI6683" s="29"/>
    </row>
    <row r="6684" spans="31:35">
      <c r="AE6684" s="29"/>
      <c r="AF6684" s="29"/>
      <c r="AG6684" s="29"/>
      <c r="AH6684" s="29"/>
      <c r="AI6684" s="29"/>
    </row>
    <row r="6685" spans="31:35">
      <c r="AE6685" s="29"/>
      <c r="AF6685" s="29"/>
      <c r="AG6685" s="29"/>
      <c r="AH6685" s="29"/>
      <c r="AI6685" s="29"/>
    </row>
    <row r="6686" spans="31:35">
      <c r="AE6686" s="29"/>
      <c r="AF6686" s="29"/>
      <c r="AG6686" s="29"/>
      <c r="AH6686" s="29"/>
      <c r="AI6686" s="29"/>
    </row>
    <row r="6687" spans="31:35">
      <c r="AE6687" s="29"/>
      <c r="AF6687" s="29"/>
      <c r="AG6687" s="29"/>
      <c r="AH6687" s="29"/>
      <c r="AI6687" s="29"/>
    </row>
    <row r="6688" spans="31:35">
      <c r="AE6688" s="29"/>
      <c r="AF6688" s="29"/>
      <c r="AG6688" s="29"/>
      <c r="AH6688" s="29"/>
      <c r="AI6688" s="29"/>
    </row>
    <row r="6689" spans="31:35">
      <c r="AE6689" s="29"/>
      <c r="AF6689" s="29"/>
      <c r="AG6689" s="29"/>
      <c r="AH6689" s="29"/>
      <c r="AI6689" s="29"/>
    </row>
    <row r="6690" spans="31:35">
      <c r="AE6690" s="29"/>
      <c r="AF6690" s="29"/>
      <c r="AG6690" s="29"/>
      <c r="AH6690" s="29"/>
      <c r="AI6690" s="29"/>
    </row>
    <row r="6691" spans="31:35">
      <c r="AE6691" s="29"/>
      <c r="AF6691" s="29"/>
      <c r="AG6691" s="29"/>
      <c r="AH6691" s="29"/>
      <c r="AI6691" s="29"/>
    </row>
    <row r="6692" spans="31:35">
      <c r="AE6692" s="29"/>
      <c r="AF6692" s="29"/>
      <c r="AG6692" s="29"/>
      <c r="AH6692" s="29"/>
      <c r="AI6692" s="29"/>
    </row>
    <row r="6693" spans="31:35">
      <c r="AE6693" s="29"/>
      <c r="AF6693" s="29"/>
      <c r="AG6693" s="29"/>
      <c r="AH6693" s="29"/>
      <c r="AI6693" s="29"/>
    </row>
    <row r="6694" spans="31:35">
      <c r="AE6694" s="29"/>
      <c r="AF6694" s="29"/>
      <c r="AG6694" s="29"/>
      <c r="AH6694" s="29"/>
      <c r="AI6694" s="29"/>
    </row>
    <row r="6695" spans="31:35">
      <c r="AE6695" s="29"/>
      <c r="AF6695" s="29"/>
      <c r="AG6695" s="29"/>
      <c r="AH6695" s="29"/>
      <c r="AI6695" s="29"/>
    </row>
    <row r="6696" spans="31:35">
      <c r="AE6696" s="29"/>
      <c r="AF6696" s="29"/>
      <c r="AG6696" s="29"/>
      <c r="AH6696" s="29"/>
      <c r="AI6696" s="29"/>
    </row>
    <row r="6697" spans="31:35">
      <c r="AE6697" s="29"/>
      <c r="AF6697" s="29"/>
      <c r="AG6697" s="29"/>
      <c r="AH6697" s="29"/>
      <c r="AI6697" s="29"/>
    </row>
    <row r="6698" spans="31:35">
      <c r="AE6698" s="29"/>
      <c r="AF6698" s="29"/>
      <c r="AG6698" s="29"/>
      <c r="AH6698" s="29"/>
      <c r="AI6698" s="29"/>
    </row>
    <row r="6699" spans="31:35">
      <c r="AE6699" s="29"/>
      <c r="AF6699" s="29"/>
      <c r="AG6699" s="29"/>
      <c r="AH6699" s="29"/>
      <c r="AI6699" s="29"/>
    </row>
    <row r="6700" spans="31:35">
      <c r="AE6700" s="29"/>
      <c r="AF6700" s="29"/>
      <c r="AG6700" s="29"/>
      <c r="AH6700" s="29"/>
      <c r="AI6700" s="29"/>
    </row>
    <row r="6701" spans="31:35">
      <c r="AE6701" s="29"/>
      <c r="AF6701" s="29"/>
      <c r="AG6701" s="29"/>
      <c r="AH6701" s="29"/>
      <c r="AI6701" s="29"/>
    </row>
    <row r="6702" spans="31:35">
      <c r="AE6702" s="29"/>
      <c r="AF6702" s="29"/>
      <c r="AG6702" s="29"/>
      <c r="AH6702" s="29"/>
      <c r="AI6702" s="29"/>
    </row>
    <row r="6703" spans="31:35">
      <c r="AE6703" s="29"/>
      <c r="AF6703" s="29"/>
      <c r="AG6703" s="29"/>
      <c r="AH6703" s="29"/>
      <c r="AI6703" s="29"/>
    </row>
    <row r="6704" spans="31:35">
      <c r="AE6704" s="29"/>
      <c r="AF6704" s="29"/>
      <c r="AG6704" s="29"/>
      <c r="AH6704" s="29"/>
      <c r="AI6704" s="29"/>
    </row>
    <row r="6705" spans="31:35">
      <c r="AE6705" s="29"/>
      <c r="AF6705" s="29"/>
      <c r="AG6705" s="29"/>
      <c r="AH6705" s="29"/>
      <c r="AI6705" s="29"/>
    </row>
    <row r="6706" spans="31:35">
      <c r="AE6706" s="29"/>
      <c r="AF6706" s="29"/>
      <c r="AG6706" s="29"/>
      <c r="AH6706" s="29"/>
      <c r="AI6706" s="29"/>
    </row>
    <row r="6707" spans="31:35">
      <c r="AE6707" s="29"/>
      <c r="AF6707" s="29"/>
      <c r="AG6707" s="29"/>
      <c r="AH6707" s="29"/>
      <c r="AI6707" s="29"/>
    </row>
    <row r="6708" spans="31:35">
      <c r="AE6708" s="29"/>
      <c r="AF6708" s="29"/>
      <c r="AG6708" s="29"/>
      <c r="AH6708" s="29"/>
      <c r="AI6708" s="29"/>
    </row>
    <row r="6709" spans="31:35">
      <c r="AE6709" s="29"/>
      <c r="AF6709" s="29"/>
      <c r="AG6709" s="29"/>
      <c r="AH6709" s="29"/>
      <c r="AI6709" s="29"/>
    </row>
    <row r="6710" spans="31:35">
      <c r="AE6710" s="29"/>
      <c r="AF6710" s="29"/>
      <c r="AG6710" s="29"/>
      <c r="AH6710" s="29"/>
      <c r="AI6710" s="29"/>
    </row>
    <row r="6711" spans="31:35">
      <c r="AE6711" s="29"/>
      <c r="AF6711" s="29"/>
      <c r="AG6711" s="29"/>
      <c r="AH6711" s="29"/>
      <c r="AI6711" s="29"/>
    </row>
    <row r="6712" spans="31:35">
      <c r="AE6712" s="29"/>
      <c r="AF6712" s="29"/>
      <c r="AG6712" s="29"/>
      <c r="AH6712" s="29"/>
      <c r="AI6712" s="29"/>
    </row>
    <row r="6713" spans="31:35">
      <c r="AE6713" s="29"/>
      <c r="AF6713" s="29"/>
      <c r="AG6713" s="29"/>
      <c r="AH6713" s="29"/>
      <c r="AI6713" s="29"/>
    </row>
    <row r="6714" spans="31:35">
      <c r="AE6714" s="29"/>
      <c r="AF6714" s="29"/>
      <c r="AG6714" s="29"/>
      <c r="AH6714" s="29"/>
      <c r="AI6714" s="29"/>
    </row>
    <row r="6715" spans="31:35">
      <c r="AE6715" s="29"/>
      <c r="AF6715" s="29"/>
      <c r="AG6715" s="29"/>
      <c r="AH6715" s="29"/>
      <c r="AI6715" s="29"/>
    </row>
    <row r="6716" spans="31:35">
      <c r="AE6716" s="29"/>
      <c r="AF6716" s="29"/>
      <c r="AG6716" s="29"/>
      <c r="AH6716" s="29"/>
      <c r="AI6716" s="29"/>
    </row>
    <row r="6717" spans="31:35">
      <c r="AE6717" s="29"/>
      <c r="AF6717" s="29"/>
      <c r="AG6717" s="29"/>
      <c r="AH6717" s="29"/>
      <c r="AI6717" s="29"/>
    </row>
    <row r="6718" spans="31:35">
      <c r="AE6718" s="29"/>
      <c r="AF6718" s="29"/>
      <c r="AG6718" s="29"/>
      <c r="AH6718" s="29"/>
      <c r="AI6718" s="29"/>
    </row>
    <row r="6719" spans="31:35">
      <c r="AE6719" s="29"/>
      <c r="AF6719" s="29"/>
      <c r="AG6719" s="29"/>
      <c r="AH6719" s="29"/>
      <c r="AI6719" s="29"/>
    </row>
    <row r="6720" spans="31:35">
      <c r="AE6720" s="29"/>
      <c r="AF6720" s="29"/>
      <c r="AG6720" s="29"/>
      <c r="AH6720" s="29"/>
      <c r="AI6720" s="29"/>
    </row>
    <row r="6721" spans="31:35">
      <c r="AE6721" s="29"/>
      <c r="AF6721" s="29"/>
      <c r="AG6721" s="29"/>
      <c r="AH6721" s="29"/>
      <c r="AI6721" s="29"/>
    </row>
    <row r="6722" spans="31:35">
      <c r="AE6722" s="29"/>
      <c r="AF6722" s="29"/>
      <c r="AG6722" s="29"/>
      <c r="AH6722" s="29"/>
      <c r="AI6722" s="29"/>
    </row>
    <row r="6723" spans="31:35">
      <c r="AE6723" s="29"/>
      <c r="AF6723" s="29"/>
      <c r="AG6723" s="29"/>
      <c r="AH6723" s="29"/>
      <c r="AI6723" s="29"/>
    </row>
    <row r="6724" spans="31:35">
      <c r="AE6724" s="29"/>
      <c r="AF6724" s="29"/>
      <c r="AG6724" s="29"/>
      <c r="AH6724" s="29"/>
      <c r="AI6724" s="29"/>
    </row>
    <row r="6725" spans="31:35">
      <c r="AE6725" s="29"/>
      <c r="AF6725" s="29"/>
      <c r="AG6725" s="29"/>
      <c r="AH6725" s="29"/>
      <c r="AI6725" s="29"/>
    </row>
    <row r="6726" spans="31:35">
      <c r="AE6726" s="29"/>
      <c r="AF6726" s="29"/>
      <c r="AG6726" s="29"/>
      <c r="AH6726" s="29"/>
      <c r="AI6726" s="29"/>
    </row>
    <row r="6727" spans="31:35">
      <c r="AE6727" s="29"/>
      <c r="AF6727" s="29"/>
      <c r="AG6727" s="29"/>
      <c r="AH6727" s="29"/>
      <c r="AI6727" s="29"/>
    </row>
    <row r="6728" spans="31:35">
      <c r="AE6728" s="29"/>
      <c r="AF6728" s="29"/>
      <c r="AG6728" s="29"/>
      <c r="AH6728" s="29"/>
      <c r="AI6728" s="29"/>
    </row>
    <row r="6729" spans="31:35">
      <c r="AE6729" s="29"/>
      <c r="AF6729" s="29"/>
      <c r="AG6729" s="29"/>
      <c r="AH6729" s="29"/>
      <c r="AI6729" s="29"/>
    </row>
    <row r="6730" spans="31:35">
      <c r="AE6730" s="29"/>
      <c r="AF6730" s="29"/>
      <c r="AG6730" s="29"/>
      <c r="AH6730" s="29"/>
      <c r="AI6730" s="29"/>
    </row>
    <row r="6731" spans="31:35">
      <c r="AE6731" s="29"/>
      <c r="AF6731" s="29"/>
      <c r="AG6731" s="29"/>
      <c r="AH6731" s="29"/>
      <c r="AI6731" s="29"/>
    </row>
    <row r="6732" spans="31:35">
      <c r="AE6732" s="29"/>
      <c r="AF6732" s="29"/>
      <c r="AG6732" s="29"/>
      <c r="AH6732" s="29"/>
      <c r="AI6732" s="29"/>
    </row>
    <row r="6733" spans="31:35">
      <c r="AE6733" s="29"/>
      <c r="AF6733" s="29"/>
      <c r="AG6733" s="29"/>
      <c r="AH6733" s="29"/>
      <c r="AI6733" s="29"/>
    </row>
    <row r="6734" spans="31:35">
      <c r="AE6734" s="29"/>
      <c r="AF6734" s="29"/>
      <c r="AG6734" s="29"/>
      <c r="AH6734" s="29"/>
      <c r="AI6734" s="29"/>
    </row>
    <row r="6735" spans="31:35">
      <c r="AE6735" s="29"/>
      <c r="AF6735" s="29"/>
      <c r="AG6735" s="29"/>
      <c r="AH6735" s="29"/>
      <c r="AI6735" s="29"/>
    </row>
    <row r="6736" spans="31:35">
      <c r="AE6736" s="29"/>
      <c r="AF6736" s="29"/>
      <c r="AG6736" s="29"/>
      <c r="AH6736" s="29"/>
      <c r="AI6736" s="29"/>
    </row>
    <row r="6737" spans="31:35">
      <c r="AE6737" s="29"/>
      <c r="AF6737" s="29"/>
      <c r="AG6737" s="29"/>
      <c r="AH6737" s="29"/>
      <c r="AI6737" s="29"/>
    </row>
    <row r="6738" spans="31:35">
      <c r="AE6738" s="29"/>
      <c r="AF6738" s="29"/>
      <c r="AG6738" s="29"/>
      <c r="AH6738" s="29"/>
      <c r="AI6738" s="29"/>
    </row>
    <row r="6739" spans="31:35">
      <c r="AE6739" s="29"/>
      <c r="AF6739" s="29"/>
      <c r="AG6739" s="29"/>
      <c r="AH6739" s="29"/>
      <c r="AI6739" s="29"/>
    </row>
    <row r="6740" spans="31:35">
      <c r="AE6740" s="29"/>
      <c r="AF6740" s="29"/>
      <c r="AG6740" s="29"/>
      <c r="AH6740" s="29"/>
      <c r="AI6740" s="29"/>
    </row>
    <row r="6741" spans="31:35">
      <c r="AE6741" s="29"/>
      <c r="AF6741" s="29"/>
      <c r="AG6741" s="29"/>
      <c r="AH6741" s="29"/>
      <c r="AI6741" s="29"/>
    </row>
    <row r="6742" spans="31:35">
      <c r="AE6742" s="29"/>
      <c r="AF6742" s="29"/>
      <c r="AG6742" s="29"/>
      <c r="AH6742" s="29"/>
      <c r="AI6742" s="29"/>
    </row>
    <row r="6743" spans="31:35">
      <c r="AE6743" s="29"/>
      <c r="AF6743" s="29"/>
      <c r="AG6743" s="29"/>
      <c r="AH6743" s="29"/>
      <c r="AI6743" s="29"/>
    </row>
    <row r="6744" spans="31:35">
      <c r="AE6744" s="29"/>
      <c r="AF6744" s="29"/>
      <c r="AG6744" s="29"/>
      <c r="AH6744" s="29"/>
      <c r="AI6744" s="29"/>
    </row>
    <row r="6745" spans="31:35">
      <c r="AE6745" s="29"/>
      <c r="AF6745" s="29"/>
      <c r="AG6745" s="29"/>
      <c r="AH6745" s="29"/>
      <c r="AI6745" s="29"/>
    </row>
    <row r="6746" spans="31:35">
      <c r="AE6746" s="29"/>
      <c r="AF6746" s="29"/>
      <c r="AG6746" s="29"/>
      <c r="AH6746" s="29"/>
      <c r="AI6746" s="29"/>
    </row>
    <row r="6747" spans="31:35">
      <c r="AE6747" s="29"/>
      <c r="AF6747" s="29"/>
      <c r="AG6747" s="29"/>
      <c r="AH6747" s="29"/>
      <c r="AI6747" s="29"/>
    </row>
    <row r="6748" spans="31:35">
      <c r="AE6748" s="29"/>
      <c r="AF6748" s="29"/>
      <c r="AG6748" s="29"/>
      <c r="AH6748" s="29"/>
      <c r="AI6748" s="29"/>
    </row>
    <row r="6749" spans="31:35">
      <c r="AE6749" s="29"/>
      <c r="AF6749" s="29"/>
      <c r="AG6749" s="29"/>
      <c r="AH6749" s="29"/>
      <c r="AI6749" s="29"/>
    </row>
    <row r="6750" spans="31:35">
      <c r="AE6750" s="29"/>
      <c r="AF6750" s="29"/>
      <c r="AG6750" s="29"/>
      <c r="AH6750" s="29"/>
      <c r="AI6750" s="29"/>
    </row>
    <row r="6751" spans="31:35">
      <c r="AE6751" s="29"/>
      <c r="AF6751" s="29"/>
      <c r="AG6751" s="29"/>
      <c r="AH6751" s="29"/>
      <c r="AI6751" s="29"/>
    </row>
    <row r="6752" spans="31:35">
      <c r="AE6752" s="29"/>
      <c r="AF6752" s="29"/>
      <c r="AG6752" s="29"/>
      <c r="AH6752" s="29"/>
      <c r="AI6752" s="29"/>
    </row>
    <row r="6753" spans="31:35">
      <c r="AE6753" s="29"/>
      <c r="AF6753" s="29"/>
      <c r="AG6753" s="29"/>
      <c r="AH6753" s="29"/>
      <c r="AI6753" s="29"/>
    </row>
    <row r="6754" spans="31:35">
      <c r="AE6754" s="29"/>
      <c r="AF6754" s="29"/>
      <c r="AG6754" s="29"/>
      <c r="AH6754" s="29"/>
      <c r="AI6754" s="29"/>
    </row>
    <row r="6755" spans="31:35">
      <c r="AE6755" s="29"/>
      <c r="AF6755" s="29"/>
      <c r="AG6755" s="29"/>
      <c r="AH6755" s="29"/>
      <c r="AI6755" s="29"/>
    </row>
    <row r="6756" spans="31:35">
      <c r="AE6756" s="29"/>
      <c r="AF6756" s="29"/>
      <c r="AG6756" s="29"/>
      <c r="AH6756" s="29"/>
      <c r="AI6756" s="29"/>
    </row>
    <row r="6757" spans="31:35">
      <c r="AE6757" s="29"/>
      <c r="AF6757" s="29"/>
      <c r="AG6757" s="29"/>
      <c r="AH6757" s="29"/>
      <c r="AI6757" s="29"/>
    </row>
    <row r="6758" spans="31:35">
      <c r="AE6758" s="29"/>
      <c r="AF6758" s="29"/>
      <c r="AG6758" s="29"/>
      <c r="AH6758" s="29"/>
      <c r="AI6758" s="29"/>
    </row>
    <row r="6759" spans="31:35">
      <c r="AE6759" s="29"/>
      <c r="AF6759" s="29"/>
      <c r="AG6759" s="29"/>
      <c r="AH6759" s="29"/>
      <c r="AI6759" s="29"/>
    </row>
    <row r="6760" spans="31:35">
      <c r="AE6760" s="29"/>
      <c r="AF6760" s="29"/>
      <c r="AG6760" s="29"/>
      <c r="AH6760" s="29"/>
      <c r="AI6760" s="29"/>
    </row>
    <row r="6761" spans="31:35">
      <c r="AE6761" s="29"/>
      <c r="AF6761" s="29"/>
      <c r="AG6761" s="29"/>
      <c r="AH6761" s="29"/>
      <c r="AI6761" s="29"/>
    </row>
    <row r="6762" spans="31:35">
      <c r="AE6762" s="29"/>
      <c r="AF6762" s="29"/>
      <c r="AG6762" s="29"/>
      <c r="AH6762" s="29"/>
      <c r="AI6762" s="29"/>
    </row>
    <row r="6763" spans="31:35">
      <c r="AE6763" s="29"/>
      <c r="AF6763" s="29"/>
      <c r="AG6763" s="29"/>
      <c r="AH6763" s="29"/>
      <c r="AI6763" s="29"/>
    </row>
    <row r="6764" spans="31:35">
      <c r="AE6764" s="29"/>
      <c r="AF6764" s="29"/>
      <c r="AG6764" s="29"/>
      <c r="AH6764" s="29"/>
      <c r="AI6764" s="29"/>
    </row>
    <row r="6765" spans="31:35">
      <c r="AE6765" s="29"/>
      <c r="AF6765" s="29"/>
      <c r="AG6765" s="29"/>
      <c r="AH6765" s="29"/>
      <c r="AI6765" s="29"/>
    </row>
    <row r="6766" spans="31:35">
      <c r="AE6766" s="29"/>
      <c r="AF6766" s="29"/>
      <c r="AG6766" s="29"/>
      <c r="AH6766" s="29"/>
      <c r="AI6766" s="29"/>
    </row>
    <row r="6767" spans="31:35">
      <c r="AE6767" s="29"/>
      <c r="AF6767" s="29"/>
      <c r="AG6767" s="29"/>
      <c r="AH6767" s="29"/>
      <c r="AI6767" s="29"/>
    </row>
    <row r="6768" spans="31:35">
      <c r="AE6768" s="29"/>
      <c r="AF6768" s="29"/>
      <c r="AG6768" s="29"/>
      <c r="AH6768" s="29"/>
      <c r="AI6768" s="29"/>
    </row>
    <row r="6769" spans="31:35">
      <c r="AE6769" s="29"/>
      <c r="AF6769" s="29"/>
      <c r="AG6769" s="29"/>
      <c r="AH6769" s="29"/>
      <c r="AI6769" s="29"/>
    </row>
    <row r="6770" spans="31:35">
      <c r="AE6770" s="29"/>
      <c r="AF6770" s="29"/>
      <c r="AG6770" s="29"/>
      <c r="AH6770" s="29"/>
      <c r="AI6770" s="29"/>
    </row>
    <row r="6771" spans="31:35">
      <c r="AE6771" s="29"/>
      <c r="AF6771" s="29"/>
      <c r="AG6771" s="29"/>
      <c r="AH6771" s="29"/>
      <c r="AI6771" s="29"/>
    </row>
    <row r="6772" spans="31:35">
      <c r="AE6772" s="29"/>
      <c r="AF6772" s="29"/>
      <c r="AG6772" s="29"/>
      <c r="AH6772" s="29"/>
      <c r="AI6772" s="29"/>
    </row>
    <row r="6773" spans="31:35">
      <c r="AE6773" s="29"/>
      <c r="AF6773" s="29"/>
      <c r="AG6773" s="29"/>
      <c r="AH6773" s="29"/>
      <c r="AI6773" s="29"/>
    </row>
    <row r="6774" spans="31:35">
      <c r="AE6774" s="29"/>
      <c r="AF6774" s="29"/>
      <c r="AG6774" s="29"/>
      <c r="AH6774" s="29"/>
      <c r="AI6774" s="29"/>
    </row>
    <row r="6775" spans="31:35">
      <c r="AE6775" s="29"/>
      <c r="AF6775" s="29"/>
      <c r="AG6775" s="29"/>
      <c r="AH6775" s="29"/>
      <c r="AI6775" s="29"/>
    </row>
    <row r="6776" spans="31:35">
      <c r="AE6776" s="29"/>
      <c r="AF6776" s="29"/>
      <c r="AG6776" s="29"/>
      <c r="AH6776" s="29"/>
      <c r="AI6776" s="29"/>
    </row>
    <row r="6777" spans="31:35">
      <c r="AE6777" s="29"/>
      <c r="AF6777" s="29"/>
      <c r="AG6777" s="29"/>
      <c r="AH6777" s="29"/>
      <c r="AI6777" s="29"/>
    </row>
    <row r="6778" spans="31:35">
      <c r="AE6778" s="29"/>
      <c r="AF6778" s="29"/>
      <c r="AG6778" s="29"/>
      <c r="AH6778" s="29"/>
      <c r="AI6778" s="29"/>
    </row>
    <row r="6779" spans="31:35">
      <c r="AE6779" s="29"/>
      <c r="AF6779" s="29"/>
      <c r="AG6779" s="29"/>
      <c r="AH6779" s="29"/>
      <c r="AI6779" s="29"/>
    </row>
    <row r="6780" spans="31:35">
      <c r="AE6780" s="29"/>
      <c r="AF6780" s="29"/>
      <c r="AG6780" s="29"/>
      <c r="AH6780" s="29"/>
      <c r="AI6780" s="29"/>
    </row>
    <row r="6781" spans="31:35">
      <c r="AE6781" s="29"/>
      <c r="AF6781" s="29"/>
      <c r="AG6781" s="29"/>
      <c r="AH6781" s="29"/>
      <c r="AI6781" s="29"/>
    </row>
    <row r="6782" spans="31:35">
      <c r="AE6782" s="29"/>
      <c r="AF6782" s="29"/>
      <c r="AG6782" s="29"/>
      <c r="AH6782" s="29"/>
      <c r="AI6782" s="29"/>
    </row>
    <row r="6783" spans="31:35">
      <c r="AE6783" s="29"/>
      <c r="AF6783" s="29"/>
      <c r="AG6783" s="29"/>
      <c r="AH6783" s="29"/>
      <c r="AI6783" s="29"/>
    </row>
    <row r="6784" spans="31:35">
      <c r="AE6784" s="29"/>
      <c r="AF6784" s="29"/>
      <c r="AG6784" s="29"/>
      <c r="AH6784" s="29"/>
      <c r="AI6784" s="29"/>
    </row>
    <row r="6785" spans="31:35">
      <c r="AE6785" s="29"/>
      <c r="AF6785" s="29"/>
      <c r="AG6785" s="29"/>
      <c r="AH6785" s="29"/>
      <c r="AI6785" s="29"/>
    </row>
    <row r="6786" spans="31:35">
      <c r="AE6786" s="29"/>
      <c r="AF6786" s="29"/>
      <c r="AG6786" s="29"/>
      <c r="AH6786" s="29"/>
      <c r="AI6786" s="29"/>
    </row>
    <row r="6787" spans="31:35">
      <c r="AE6787" s="29"/>
      <c r="AF6787" s="29"/>
      <c r="AG6787" s="29"/>
      <c r="AH6787" s="29"/>
      <c r="AI6787" s="29"/>
    </row>
    <row r="6788" spans="31:35">
      <c r="AE6788" s="29"/>
      <c r="AF6788" s="29"/>
      <c r="AG6788" s="29"/>
      <c r="AH6788" s="29"/>
      <c r="AI6788" s="29"/>
    </row>
    <row r="6789" spans="31:35">
      <c r="AE6789" s="29"/>
      <c r="AF6789" s="29"/>
      <c r="AG6789" s="29"/>
      <c r="AH6789" s="29"/>
      <c r="AI6789" s="29"/>
    </row>
    <row r="6790" spans="31:35">
      <c r="AE6790" s="29"/>
      <c r="AF6790" s="29"/>
      <c r="AG6790" s="29"/>
      <c r="AH6790" s="29"/>
      <c r="AI6790" s="29"/>
    </row>
    <row r="6791" spans="31:35">
      <c r="AE6791" s="29"/>
      <c r="AF6791" s="29"/>
      <c r="AG6791" s="29"/>
      <c r="AH6791" s="29"/>
      <c r="AI6791" s="29"/>
    </row>
    <row r="6792" spans="31:35">
      <c r="AE6792" s="29"/>
      <c r="AF6792" s="29"/>
      <c r="AG6792" s="29"/>
      <c r="AH6792" s="29"/>
      <c r="AI6792" s="29"/>
    </row>
    <row r="6793" spans="31:35">
      <c r="AE6793" s="29"/>
      <c r="AF6793" s="29"/>
      <c r="AG6793" s="29"/>
      <c r="AH6793" s="29"/>
      <c r="AI6793" s="29"/>
    </row>
    <row r="6794" spans="31:35">
      <c r="AE6794" s="29"/>
      <c r="AF6794" s="29"/>
      <c r="AG6794" s="29"/>
      <c r="AH6794" s="29"/>
      <c r="AI6794" s="29"/>
    </row>
    <row r="6795" spans="31:35">
      <c r="AE6795" s="29"/>
      <c r="AF6795" s="29"/>
      <c r="AG6795" s="29"/>
      <c r="AH6795" s="29"/>
      <c r="AI6795" s="29"/>
    </row>
    <row r="6796" spans="31:35">
      <c r="AE6796" s="29"/>
      <c r="AF6796" s="29"/>
      <c r="AG6796" s="29"/>
      <c r="AH6796" s="29"/>
      <c r="AI6796" s="29"/>
    </row>
    <row r="6797" spans="31:35">
      <c r="AE6797" s="29"/>
      <c r="AF6797" s="29"/>
      <c r="AG6797" s="29"/>
      <c r="AH6797" s="29"/>
      <c r="AI6797" s="29"/>
    </row>
    <row r="6798" spans="31:35">
      <c r="AE6798" s="29"/>
      <c r="AF6798" s="29"/>
      <c r="AG6798" s="29"/>
      <c r="AH6798" s="29"/>
      <c r="AI6798" s="29"/>
    </row>
    <row r="6799" spans="31:35">
      <c r="AE6799" s="29"/>
      <c r="AF6799" s="29"/>
      <c r="AG6799" s="29"/>
      <c r="AH6799" s="29"/>
      <c r="AI6799" s="29"/>
    </row>
    <row r="6800" spans="31:35">
      <c r="AE6800" s="29"/>
      <c r="AF6800" s="29"/>
      <c r="AG6800" s="29"/>
      <c r="AH6800" s="29"/>
      <c r="AI6800" s="29"/>
    </row>
    <row r="6801" spans="31:35">
      <c r="AE6801" s="29"/>
      <c r="AF6801" s="29"/>
      <c r="AG6801" s="29"/>
      <c r="AH6801" s="29"/>
      <c r="AI6801" s="29"/>
    </row>
    <row r="6802" spans="31:35">
      <c r="AE6802" s="29"/>
      <c r="AF6802" s="29"/>
      <c r="AG6802" s="29"/>
      <c r="AH6802" s="29"/>
      <c r="AI6802" s="29"/>
    </row>
    <row r="6803" spans="31:35">
      <c r="AE6803" s="29"/>
      <c r="AF6803" s="29"/>
      <c r="AG6803" s="29"/>
      <c r="AH6803" s="29"/>
      <c r="AI6803" s="29"/>
    </row>
    <row r="6804" spans="31:35">
      <c r="AE6804" s="29"/>
      <c r="AF6804" s="29"/>
      <c r="AG6804" s="29"/>
      <c r="AH6804" s="29"/>
      <c r="AI6804" s="29"/>
    </row>
    <row r="6805" spans="31:35">
      <c r="AE6805" s="29"/>
      <c r="AF6805" s="29"/>
      <c r="AG6805" s="29"/>
      <c r="AH6805" s="29"/>
      <c r="AI6805" s="29"/>
    </row>
    <row r="6806" spans="31:35">
      <c r="AE6806" s="29"/>
      <c r="AF6806" s="29"/>
      <c r="AG6806" s="29"/>
      <c r="AH6806" s="29"/>
      <c r="AI6806" s="29"/>
    </row>
    <row r="6807" spans="31:35">
      <c r="AE6807" s="29"/>
      <c r="AF6807" s="29"/>
      <c r="AG6807" s="29"/>
      <c r="AH6807" s="29"/>
      <c r="AI6807" s="29"/>
    </row>
    <row r="6808" spans="31:35">
      <c r="AE6808" s="29"/>
      <c r="AF6808" s="29"/>
      <c r="AG6808" s="29"/>
      <c r="AH6808" s="29"/>
      <c r="AI6808" s="29"/>
    </row>
    <row r="6809" spans="31:35">
      <c r="AE6809" s="29"/>
      <c r="AF6809" s="29"/>
      <c r="AG6809" s="29"/>
      <c r="AH6809" s="29"/>
      <c r="AI6809" s="29"/>
    </row>
    <row r="6810" spans="31:35">
      <c r="AE6810" s="29"/>
      <c r="AF6810" s="29"/>
      <c r="AG6810" s="29"/>
      <c r="AH6810" s="29"/>
      <c r="AI6810" s="29"/>
    </row>
    <row r="6811" spans="31:35">
      <c r="AE6811" s="29"/>
      <c r="AF6811" s="29"/>
      <c r="AG6811" s="29"/>
      <c r="AH6811" s="29"/>
      <c r="AI6811" s="29"/>
    </row>
    <row r="6812" spans="31:35">
      <c r="AE6812" s="29"/>
      <c r="AF6812" s="29"/>
      <c r="AG6812" s="29"/>
      <c r="AH6812" s="29"/>
      <c r="AI6812" s="29"/>
    </row>
    <row r="6813" spans="31:35">
      <c r="AE6813" s="29"/>
      <c r="AF6813" s="29"/>
      <c r="AG6813" s="29"/>
      <c r="AH6813" s="29"/>
      <c r="AI6813" s="29"/>
    </row>
    <row r="6814" spans="31:35">
      <c r="AE6814" s="29"/>
      <c r="AF6814" s="29"/>
      <c r="AG6814" s="29"/>
      <c r="AH6814" s="29"/>
      <c r="AI6814" s="29"/>
    </row>
    <row r="6815" spans="31:35">
      <c r="AE6815" s="29"/>
      <c r="AF6815" s="29"/>
      <c r="AG6815" s="29"/>
      <c r="AH6815" s="29"/>
      <c r="AI6815" s="29"/>
    </row>
    <row r="6816" spans="31:35">
      <c r="AE6816" s="29"/>
      <c r="AF6816" s="29"/>
      <c r="AG6816" s="29"/>
      <c r="AH6816" s="29"/>
      <c r="AI6816" s="29"/>
    </row>
    <row r="6817" spans="31:35">
      <c r="AE6817" s="29"/>
      <c r="AF6817" s="29"/>
      <c r="AG6817" s="29"/>
      <c r="AH6817" s="29"/>
      <c r="AI6817" s="29"/>
    </row>
    <row r="6818" spans="31:35">
      <c r="AE6818" s="29"/>
      <c r="AF6818" s="29"/>
      <c r="AG6818" s="29"/>
      <c r="AH6818" s="29"/>
      <c r="AI6818" s="29"/>
    </row>
    <row r="6819" spans="31:35">
      <c r="AE6819" s="29"/>
      <c r="AF6819" s="29"/>
      <c r="AG6819" s="29"/>
      <c r="AH6819" s="29"/>
      <c r="AI6819" s="29"/>
    </row>
    <row r="6820" spans="31:35">
      <c r="AE6820" s="29"/>
      <c r="AF6820" s="29"/>
      <c r="AG6820" s="29"/>
      <c r="AH6820" s="29"/>
      <c r="AI6820" s="29"/>
    </row>
    <row r="6821" spans="31:35">
      <c r="AE6821" s="29"/>
      <c r="AF6821" s="29"/>
      <c r="AG6821" s="29"/>
      <c r="AH6821" s="29"/>
      <c r="AI6821" s="29"/>
    </row>
    <row r="6822" spans="31:35">
      <c r="AE6822" s="29"/>
      <c r="AF6822" s="29"/>
      <c r="AG6822" s="29"/>
      <c r="AH6822" s="29"/>
      <c r="AI6822" s="29"/>
    </row>
    <row r="6823" spans="31:35">
      <c r="AE6823" s="29"/>
      <c r="AF6823" s="29"/>
      <c r="AG6823" s="29"/>
      <c r="AH6823" s="29"/>
      <c r="AI6823" s="29"/>
    </row>
    <row r="6824" spans="31:35">
      <c r="AE6824" s="29"/>
      <c r="AF6824" s="29"/>
      <c r="AG6824" s="29"/>
      <c r="AH6824" s="29"/>
      <c r="AI6824" s="29"/>
    </row>
    <row r="6825" spans="31:35">
      <c r="AE6825" s="29"/>
      <c r="AF6825" s="29"/>
      <c r="AG6825" s="29"/>
      <c r="AH6825" s="29"/>
      <c r="AI6825" s="29"/>
    </row>
    <row r="6826" spans="31:35">
      <c r="AE6826" s="29"/>
      <c r="AF6826" s="29"/>
      <c r="AG6826" s="29"/>
      <c r="AH6826" s="29"/>
      <c r="AI6826" s="29"/>
    </row>
    <row r="6827" spans="31:35">
      <c r="AE6827" s="29"/>
      <c r="AF6827" s="29"/>
      <c r="AG6827" s="29"/>
      <c r="AH6827" s="29"/>
      <c r="AI6827" s="29"/>
    </row>
    <row r="6828" spans="31:35">
      <c r="AE6828" s="29"/>
      <c r="AF6828" s="29"/>
      <c r="AG6828" s="29"/>
      <c r="AH6828" s="29"/>
      <c r="AI6828" s="29"/>
    </row>
    <row r="6829" spans="31:35">
      <c r="AE6829" s="29"/>
      <c r="AF6829" s="29"/>
      <c r="AG6829" s="29"/>
      <c r="AH6829" s="29"/>
      <c r="AI6829" s="29"/>
    </row>
    <row r="6830" spans="31:35">
      <c r="AE6830" s="29"/>
      <c r="AF6830" s="29"/>
      <c r="AG6830" s="29"/>
      <c r="AH6830" s="29"/>
      <c r="AI6830" s="29"/>
    </row>
    <row r="6831" spans="31:35">
      <c r="AE6831" s="29"/>
      <c r="AF6831" s="29"/>
      <c r="AG6831" s="29"/>
      <c r="AH6831" s="29"/>
      <c r="AI6831" s="29"/>
    </row>
    <row r="6832" spans="31:35">
      <c r="AE6832" s="29"/>
      <c r="AF6832" s="29"/>
      <c r="AG6832" s="29"/>
      <c r="AH6832" s="29"/>
      <c r="AI6832" s="29"/>
    </row>
    <row r="6833" spans="31:35">
      <c r="AE6833" s="29"/>
      <c r="AF6833" s="29"/>
      <c r="AG6833" s="29"/>
      <c r="AH6833" s="29"/>
      <c r="AI6833" s="29"/>
    </row>
    <row r="6834" spans="31:35">
      <c r="AE6834" s="29"/>
      <c r="AF6834" s="29"/>
      <c r="AG6834" s="29"/>
      <c r="AH6834" s="29"/>
      <c r="AI6834" s="29"/>
    </row>
    <row r="6835" spans="31:35">
      <c r="AE6835" s="29"/>
      <c r="AF6835" s="29"/>
      <c r="AG6835" s="29"/>
      <c r="AH6835" s="29"/>
      <c r="AI6835" s="29"/>
    </row>
    <row r="6836" spans="31:35">
      <c r="AE6836" s="29"/>
      <c r="AF6836" s="29"/>
      <c r="AG6836" s="29"/>
      <c r="AH6836" s="29"/>
      <c r="AI6836" s="29"/>
    </row>
    <row r="6837" spans="31:35">
      <c r="AE6837" s="29"/>
      <c r="AF6837" s="29"/>
      <c r="AG6837" s="29"/>
      <c r="AH6837" s="29"/>
      <c r="AI6837" s="29"/>
    </row>
    <row r="6838" spans="31:35">
      <c r="AE6838" s="29"/>
      <c r="AF6838" s="29"/>
      <c r="AG6838" s="29"/>
      <c r="AH6838" s="29"/>
      <c r="AI6838" s="29"/>
    </row>
    <row r="6839" spans="31:35">
      <c r="AE6839" s="29"/>
      <c r="AF6839" s="29"/>
      <c r="AG6839" s="29"/>
      <c r="AH6839" s="29"/>
      <c r="AI6839" s="29"/>
    </row>
    <row r="6840" spans="31:35">
      <c r="AE6840" s="29"/>
      <c r="AF6840" s="29"/>
      <c r="AG6840" s="29"/>
      <c r="AH6840" s="29"/>
      <c r="AI6840" s="29"/>
    </row>
    <row r="6841" spans="31:35">
      <c r="AE6841" s="29"/>
      <c r="AF6841" s="29"/>
      <c r="AG6841" s="29"/>
      <c r="AH6841" s="29"/>
      <c r="AI6841" s="29"/>
    </row>
    <row r="6842" spans="31:35">
      <c r="AE6842" s="29"/>
      <c r="AF6842" s="29"/>
      <c r="AG6842" s="29"/>
      <c r="AH6842" s="29"/>
      <c r="AI6842" s="29"/>
    </row>
    <row r="6843" spans="31:35">
      <c r="AE6843" s="29"/>
      <c r="AF6843" s="29"/>
      <c r="AG6843" s="29"/>
      <c r="AH6843" s="29"/>
      <c r="AI6843" s="29"/>
    </row>
    <row r="6844" spans="31:35">
      <c r="AE6844" s="29"/>
      <c r="AF6844" s="29"/>
      <c r="AG6844" s="29"/>
      <c r="AH6844" s="29"/>
      <c r="AI6844" s="29"/>
    </row>
    <row r="6845" spans="31:35">
      <c r="AE6845" s="29"/>
      <c r="AF6845" s="29"/>
      <c r="AG6845" s="29"/>
      <c r="AH6845" s="29"/>
      <c r="AI6845" s="29"/>
    </row>
    <row r="6846" spans="31:35">
      <c r="AE6846" s="29"/>
      <c r="AF6846" s="29"/>
      <c r="AG6846" s="29"/>
      <c r="AH6846" s="29"/>
      <c r="AI6846" s="29"/>
    </row>
    <row r="6847" spans="31:35">
      <c r="AE6847" s="29"/>
      <c r="AF6847" s="29"/>
      <c r="AG6847" s="29"/>
      <c r="AH6847" s="29"/>
      <c r="AI6847" s="29"/>
    </row>
    <row r="6848" spans="31:35">
      <c r="AE6848" s="29"/>
      <c r="AF6848" s="29"/>
      <c r="AG6848" s="29"/>
      <c r="AH6848" s="29"/>
      <c r="AI6848" s="29"/>
    </row>
    <row r="6849" spans="31:35">
      <c r="AE6849" s="29"/>
      <c r="AF6849" s="29"/>
      <c r="AG6849" s="29"/>
      <c r="AH6849" s="29"/>
      <c r="AI6849" s="29"/>
    </row>
    <row r="6850" spans="31:35">
      <c r="AE6850" s="29"/>
      <c r="AF6850" s="29"/>
      <c r="AG6850" s="29"/>
      <c r="AH6850" s="29"/>
      <c r="AI6850" s="29"/>
    </row>
    <row r="6851" spans="31:35">
      <c r="AE6851" s="29"/>
      <c r="AF6851" s="29"/>
      <c r="AG6851" s="29"/>
      <c r="AH6851" s="29"/>
      <c r="AI6851" s="29"/>
    </row>
    <row r="6852" spans="31:35">
      <c r="AE6852" s="29"/>
      <c r="AF6852" s="29"/>
      <c r="AG6852" s="29"/>
      <c r="AH6852" s="29"/>
      <c r="AI6852" s="29"/>
    </row>
    <row r="6853" spans="31:35">
      <c r="AE6853" s="29"/>
      <c r="AF6853" s="29"/>
      <c r="AG6853" s="29"/>
      <c r="AH6853" s="29"/>
      <c r="AI6853" s="29"/>
    </row>
    <row r="6854" spans="31:35">
      <c r="AE6854" s="29"/>
      <c r="AF6854" s="29"/>
      <c r="AG6854" s="29"/>
      <c r="AH6854" s="29"/>
      <c r="AI6854" s="29"/>
    </row>
    <row r="6855" spans="31:35">
      <c r="AE6855" s="29"/>
      <c r="AF6855" s="29"/>
      <c r="AG6855" s="29"/>
      <c r="AH6855" s="29"/>
      <c r="AI6855" s="29"/>
    </row>
    <row r="6856" spans="31:35">
      <c r="AE6856" s="29"/>
      <c r="AF6856" s="29"/>
      <c r="AG6856" s="29"/>
      <c r="AH6856" s="29"/>
      <c r="AI6856" s="29"/>
    </row>
    <row r="6857" spans="31:35">
      <c r="AE6857" s="29"/>
      <c r="AF6857" s="29"/>
      <c r="AG6857" s="29"/>
      <c r="AH6857" s="29"/>
      <c r="AI6857" s="29"/>
    </row>
    <row r="6858" spans="31:35">
      <c r="AE6858" s="29"/>
      <c r="AF6858" s="29"/>
      <c r="AG6858" s="29"/>
      <c r="AH6858" s="29"/>
      <c r="AI6858" s="29"/>
    </row>
    <row r="6859" spans="31:35">
      <c r="AE6859" s="29"/>
      <c r="AF6859" s="29"/>
      <c r="AG6859" s="29"/>
      <c r="AH6859" s="29"/>
      <c r="AI6859" s="29"/>
    </row>
    <row r="6860" spans="31:35">
      <c r="AE6860" s="29"/>
      <c r="AF6860" s="29"/>
      <c r="AG6860" s="29"/>
      <c r="AH6860" s="29"/>
      <c r="AI6860" s="29"/>
    </row>
    <row r="6861" spans="31:35">
      <c r="AE6861" s="29"/>
      <c r="AF6861" s="29"/>
      <c r="AG6861" s="29"/>
      <c r="AH6861" s="29"/>
      <c r="AI6861" s="29"/>
    </row>
    <row r="6862" spans="31:35">
      <c r="AE6862" s="29"/>
      <c r="AF6862" s="29"/>
      <c r="AG6862" s="29"/>
      <c r="AH6862" s="29"/>
      <c r="AI6862" s="29"/>
    </row>
    <row r="6863" spans="31:35">
      <c r="AE6863" s="29"/>
      <c r="AF6863" s="29"/>
      <c r="AG6863" s="29"/>
      <c r="AH6863" s="29"/>
      <c r="AI6863" s="29"/>
    </row>
    <row r="6864" spans="31:35">
      <c r="AE6864" s="29"/>
      <c r="AF6864" s="29"/>
      <c r="AG6864" s="29"/>
      <c r="AH6864" s="29"/>
      <c r="AI6864" s="29"/>
    </row>
    <row r="6865" spans="31:35">
      <c r="AE6865" s="29"/>
      <c r="AF6865" s="29"/>
      <c r="AG6865" s="29"/>
      <c r="AH6865" s="29"/>
      <c r="AI6865" s="29"/>
    </row>
    <row r="6866" spans="31:35">
      <c r="AE6866" s="29"/>
      <c r="AF6866" s="29"/>
      <c r="AG6866" s="29"/>
      <c r="AH6866" s="29"/>
      <c r="AI6866" s="29"/>
    </row>
    <row r="6867" spans="31:35">
      <c r="AE6867" s="29"/>
      <c r="AF6867" s="29"/>
      <c r="AG6867" s="29"/>
      <c r="AH6867" s="29"/>
      <c r="AI6867" s="29"/>
    </row>
    <row r="6868" spans="31:35">
      <c r="AE6868" s="29"/>
      <c r="AF6868" s="29"/>
      <c r="AG6868" s="29"/>
      <c r="AH6868" s="29"/>
      <c r="AI6868" s="29"/>
    </row>
    <row r="6869" spans="31:35">
      <c r="AE6869" s="29"/>
      <c r="AF6869" s="29"/>
      <c r="AG6869" s="29"/>
      <c r="AH6869" s="29"/>
      <c r="AI6869" s="29"/>
    </row>
    <row r="6870" spans="31:35">
      <c r="AE6870" s="29"/>
      <c r="AF6870" s="29"/>
      <c r="AG6870" s="29"/>
      <c r="AH6870" s="29"/>
      <c r="AI6870" s="29"/>
    </row>
    <row r="6871" spans="31:35">
      <c r="AE6871" s="29"/>
      <c r="AF6871" s="29"/>
      <c r="AG6871" s="29"/>
      <c r="AH6871" s="29"/>
      <c r="AI6871" s="29"/>
    </row>
    <row r="6872" spans="31:35">
      <c r="AE6872" s="29"/>
      <c r="AF6872" s="29"/>
      <c r="AG6872" s="29"/>
      <c r="AH6872" s="29"/>
      <c r="AI6872" s="29"/>
    </row>
    <row r="6873" spans="31:35">
      <c r="AE6873" s="29"/>
      <c r="AF6873" s="29"/>
      <c r="AG6873" s="29"/>
      <c r="AH6873" s="29"/>
      <c r="AI6873" s="29"/>
    </row>
    <row r="6874" spans="31:35">
      <c r="AE6874" s="29"/>
      <c r="AF6874" s="29"/>
      <c r="AG6874" s="29"/>
      <c r="AH6874" s="29"/>
      <c r="AI6874" s="29"/>
    </row>
    <row r="6875" spans="31:35">
      <c r="AE6875" s="29"/>
      <c r="AF6875" s="29"/>
      <c r="AG6875" s="29"/>
      <c r="AH6875" s="29"/>
      <c r="AI6875" s="29"/>
    </row>
    <row r="6876" spans="31:35">
      <c r="AE6876" s="29"/>
      <c r="AF6876" s="29"/>
      <c r="AG6876" s="29"/>
      <c r="AH6876" s="29"/>
      <c r="AI6876" s="29"/>
    </row>
    <row r="6877" spans="31:35">
      <c r="AE6877" s="29"/>
      <c r="AF6877" s="29"/>
      <c r="AG6877" s="29"/>
      <c r="AH6877" s="29"/>
      <c r="AI6877" s="29"/>
    </row>
    <row r="6878" spans="31:35">
      <c r="AE6878" s="29"/>
      <c r="AF6878" s="29"/>
      <c r="AG6878" s="29"/>
      <c r="AH6878" s="29"/>
      <c r="AI6878" s="29"/>
    </row>
    <row r="6879" spans="31:35">
      <c r="AE6879" s="29"/>
      <c r="AF6879" s="29"/>
      <c r="AG6879" s="29"/>
      <c r="AH6879" s="29"/>
      <c r="AI6879" s="29"/>
    </row>
    <row r="6880" spans="31:35">
      <c r="AE6880" s="29"/>
      <c r="AF6880" s="29"/>
      <c r="AG6880" s="29"/>
      <c r="AH6880" s="29"/>
      <c r="AI6880" s="29"/>
    </row>
    <row r="6881" spans="31:35">
      <c r="AE6881" s="29"/>
      <c r="AF6881" s="29"/>
      <c r="AG6881" s="29"/>
      <c r="AH6881" s="29"/>
      <c r="AI6881" s="29"/>
    </row>
    <row r="6882" spans="31:35">
      <c r="AE6882" s="29"/>
      <c r="AF6882" s="29"/>
      <c r="AG6882" s="29"/>
      <c r="AH6882" s="29"/>
      <c r="AI6882" s="29"/>
    </row>
    <row r="6883" spans="31:35">
      <c r="AE6883" s="29"/>
      <c r="AF6883" s="29"/>
      <c r="AG6883" s="29"/>
      <c r="AH6883" s="29"/>
      <c r="AI6883" s="29"/>
    </row>
    <row r="6884" spans="31:35">
      <c r="AE6884" s="29"/>
      <c r="AF6884" s="29"/>
      <c r="AG6884" s="29"/>
      <c r="AH6884" s="29"/>
      <c r="AI6884" s="29"/>
    </row>
    <row r="6885" spans="31:35">
      <c r="AE6885" s="29"/>
      <c r="AF6885" s="29"/>
      <c r="AG6885" s="29"/>
      <c r="AH6885" s="29"/>
      <c r="AI6885" s="29"/>
    </row>
    <row r="6886" spans="31:35">
      <c r="AE6886" s="29"/>
      <c r="AF6886" s="29"/>
      <c r="AG6886" s="29"/>
      <c r="AH6886" s="29"/>
      <c r="AI6886" s="29"/>
    </row>
    <row r="6887" spans="31:35">
      <c r="AE6887" s="29"/>
      <c r="AF6887" s="29"/>
      <c r="AG6887" s="29"/>
      <c r="AH6887" s="29"/>
      <c r="AI6887" s="29"/>
    </row>
    <row r="6888" spans="31:35">
      <c r="AE6888" s="29"/>
      <c r="AF6888" s="29"/>
      <c r="AG6888" s="29"/>
      <c r="AH6888" s="29"/>
      <c r="AI6888" s="29"/>
    </row>
    <row r="6889" spans="31:35">
      <c r="AE6889" s="29"/>
      <c r="AF6889" s="29"/>
      <c r="AG6889" s="29"/>
      <c r="AH6889" s="29"/>
      <c r="AI6889" s="29"/>
    </row>
    <row r="6890" spans="31:35">
      <c r="AE6890" s="29"/>
      <c r="AF6890" s="29"/>
      <c r="AG6890" s="29"/>
      <c r="AH6890" s="29"/>
      <c r="AI6890" s="29"/>
    </row>
    <row r="6891" spans="31:35">
      <c r="AE6891" s="29"/>
      <c r="AF6891" s="29"/>
      <c r="AG6891" s="29"/>
      <c r="AH6891" s="29"/>
      <c r="AI6891" s="29"/>
    </row>
    <row r="6892" spans="31:35">
      <c r="AE6892" s="29"/>
      <c r="AF6892" s="29"/>
      <c r="AG6892" s="29"/>
      <c r="AH6892" s="29"/>
      <c r="AI6892" s="29"/>
    </row>
    <row r="6893" spans="31:35">
      <c r="AE6893" s="29"/>
      <c r="AF6893" s="29"/>
      <c r="AG6893" s="29"/>
      <c r="AH6893" s="29"/>
      <c r="AI6893" s="29"/>
    </row>
    <row r="6894" spans="31:35">
      <c r="AE6894" s="29"/>
      <c r="AF6894" s="29"/>
      <c r="AG6894" s="29"/>
      <c r="AH6894" s="29"/>
      <c r="AI6894" s="29"/>
    </row>
    <row r="6895" spans="31:35">
      <c r="AE6895" s="29"/>
      <c r="AF6895" s="29"/>
      <c r="AG6895" s="29"/>
      <c r="AH6895" s="29"/>
      <c r="AI6895" s="29"/>
    </row>
    <row r="6896" spans="31:35">
      <c r="AE6896" s="29"/>
      <c r="AF6896" s="29"/>
      <c r="AG6896" s="29"/>
      <c r="AH6896" s="29"/>
      <c r="AI6896" s="29"/>
    </row>
    <row r="6897" spans="31:35">
      <c r="AE6897" s="29"/>
      <c r="AF6897" s="29"/>
      <c r="AG6897" s="29"/>
      <c r="AH6897" s="29"/>
      <c r="AI6897" s="29"/>
    </row>
    <row r="6898" spans="31:35">
      <c r="AE6898" s="29"/>
      <c r="AF6898" s="29"/>
      <c r="AG6898" s="29"/>
      <c r="AH6898" s="29"/>
      <c r="AI6898" s="29"/>
    </row>
    <row r="6899" spans="31:35">
      <c r="AE6899" s="29"/>
      <c r="AF6899" s="29"/>
      <c r="AG6899" s="29"/>
      <c r="AH6899" s="29"/>
      <c r="AI6899" s="29"/>
    </row>
    <row r="6900" spans="31:35">
      <c r="AE6900" s="29"/>
      <c r="AF6900" s="29"/>
      <c r="AG6900" s="29"/>
      <c r="AH6900" s="29"/>
      <c r="AI6900" s="29"/>
    </row>
    <row r="6901" spans="31:35">
      <c r="AE6901" s="29"/>
      <c r="AF6901" s="29"/>
      <c r="AG6901" s="29"/>
      <c r="AH6901" s="29"/>
      <c r="AI6901" s="29"/>
    </row>
    <row r="6902" spans="31:35">
      <c r="AE6902" s="29"/>
      <c r="AF6902" s="29"/>
      <c r="AG6902" s="29"/>
      <c r="AH6902" s="29"/>
      <c r="AI6902" s="29"/>
    </row>
    <row r="6903" spans="31:35">
      <c r="AE6903" s="29"/>
      <c r="AF6903" s="29"/>
      <c r="AG6903" s="29"/>
      <c r="AH6903" s="29"/>
      <c r="AI6903" s="29"/>
    </row>
    <row r="6904" spans="31:35">
      <c r="AE6904" s="29"/>
      <c r="AF6904" s="29"/>
      <c r="AG6904" s="29"/>
      <c r="AH6904" s="29"/>
      <c r="AI6904" s="29"/>
    </row>
    <row r="6905" spans="31:35">
      <c r="AE6905" s="29"/>
      <c r="AF6905" s="29"/>
      <c r="AG6905" s="29"/>
      <c r="AH6905" s="29"/>
      <c r="AI6905" s="29"/>
    </row>
    <row r="6906" spans="31:35">
      <c r="AE6906" s="29"/>
      <c r="AF6906" s="29"/>
      <c r="AG6906" s="29"/>
      <c r="AH6906" s="29"/>
      <c r="AI6906" s="29"/>
    </row>
    <row r="6907" spans="31:35">
      <c r="AE6907" s="29"/>
      <c r="AF6907" s="29"/>
      <c r="AG6907" s="29"/>
      <c r="AH6907" s="29"/>
      <c r="AI6907" s="29"/>
    </row>
    <row r="6908" spans="31:35">
      <c r="AE6908" s="29"/>
      <c r="AF6908" s="29"/>
      <c r="AG6908" s="29"/>
      <c r="AH6908" s="29"/>
      <c r="AI6908" s="29"/>
    </row>
    <row r="6909" spans="31:35">
      <c r="AE6909" s="29"/>
      <c r="AF6909" s="29"/>
      <c r="AG6909" s="29"/>
      <c r="AH6909" s="29"/>
      <c r="AI6909" s="29"/>
    </row>
    <row r="6910" spans="31:35">
      <c r="AE6910" s="29"/>
      <c r="AF6910" s="29"/>
      <c r="AG6910" s="29"/>
      <c r="AH6910" s="29"/>
      <c r="AI6910" s="29"/>
    </row>
    <row r="6911" spans="31:35">
      <c r="AE6911" s="29"/>
      <c r="AF6911" s="29"/>
      <c r="AG6911" s="29"/>
      <c r="AH6911" s="29"/>
      <c r="AI6911" s="29"/>
    </row>
    <row r="6912" spans="31:35">
      <c r="AE6912" s="29"/>
      <c r="AF6912" s="29"/>
      <c r="AG6912" s="29"/>
      <c r="AH6912" s="29"/>
      <c r="AI6912" s="29"/>
    </row>
    <row r="6913" spans="31:35">
      <c r="AE6913" s="29"/>
      <c r="AF6913" s="29"/>
      <c r="AG6913" s="29"/>
      <c r="AH6913" s="29"/>
      <c r="AI6913" s="29"/>
    </row>
    <row r="6914" spans="31:35">
      <c r="AE6914" s="29"/>
      <c r="AF6914" s="29"/>
      <c r="AG6914" s="29"/>
      <c r="AH6914" s="29"/>
      <c r="AI6914" s="29"/>
    </row>
    <row r="6915" spans="31:35">
      <c r="AE6915" s="29"/>
      <c r="AF6915" s="29"/>
      <c r="AG6915" s="29"/>
      <c r="AH6915" s="29"/>
      <c r="AI6915" s="29"/>
    </row>
    <row r="6916" spans="31:35">
      <c r="AE6916" s="29"/>
      <c r="AF6916" s="29"/>
      <c r="AG6916" s="29"/>
      <c r="AH6916" s="29"/>
      <c r="AI6916" s="29"/>
    </row>
    <row r="6917" spans="31:35">
      <c r="AE6917" s="29"/>
      <c r="AF6917" s="29"/>
      <c r="AG6917" s="29"/>
      <c r="AH6917" s="29"/>
      <c r="AI6917" s="29"/>
    </row>
    <row r="6918" spans="31:35">
      <c r="AE6918" s="29"/>
      <c r="AF6918" s="29"/>
      <c r="AG6918" s="29"/>
      <c r="AH6918" s="29"/>
      <c r="AI6918" s="29"/>
    </row>
    <row r="6919" spans="31:35">
      <c r="AE6919" s="29"/>
      <c r="AF6919" s="29"/>
      <c r="AG6919" s="29"/>
      <c r="AH6919" s="29"/>
      <c r="AI6919" s="29"/>
    </row>
    <row r="6920" spans="31:35">
      <c r="AE6920" s="29"/>
      <c r="AF6920" s="29"/>
      <c r="AG6920" s="29"/>
      <c r="AH6920" s="29"/>
      <c r="AI6920" s="29"/>
    </row>
    <row r="6921" spans="31:35">
      <c r="AE6921" s="29"/>
      <c r="AF6921" s="29"/>
      <c r="AG6921" s="29"/>
      <c r="AH6921" s="29"/>
      <c r="AI6921" s="29"/>
    </row>
    <row r="6922" spans="31:35">
      <c r="AE6922" s="29"/>
      <c r="AF6922" s="29"/>
      <c r="AG6922" s="29"/>
      <c r="AH6922" s="29"/>
      <c r="AI6922" s="29"/>
    </row>
    <row r="6923" spans="31:35">
      <c r="AE6923" s="29"/>
      <c r="AF6923" s="29"/>
      <c r="AG6923" s="29"/>
      <c r="AH6923" s="29"/>
      <c r="AI6923" s="29"/>
    </row>
    <row r="6924" spans="31:35">
      <c r="AE6924" s="29"/>
      <c r="AF6924" s="29"/>
      <c r="AG6924" s="29"/>
      <c r="AH6924" s="29"/>
      <c r="AI6924" s="29"/>
    </row>
    <row r="6925" spans="31:35">
      <c r="AE6925" s="29"/>
      <c r="AF6925" s="29"/>
      <c r="AG6925" s="29"/>
      <c r="AH6925" s="29"/>
      <c r="AI6925" s="29"/>
    </row>
    <row r="6926" spans="31:35">
      <c r="AE6926" s="29"/>
      <c r="AF6926" s="29"/>
      <c r="AG6926" s="29"/>
      <c r="AH6926" s="29"/>
      <c r="AI6926" s="29"/>
    </row>
    <row r="6927" spans="31:35">
      <c r="AE6927" s="29"/>
      <c r="AF6927" s="29"/>
      <c r="AG6927" s="29"/>
      <c r="AH6927" s="29"/>
      <c r="AI6927" s="29"/>
    </row>
    <row r="6928" spans="31:35">
      <c r="AE6928" s="29"/>
      <c r="AF6928" s="29"/>
      <c r="AG6928" s="29"/>
      <c r="AH6928" s="29"/>
      <c r="AI6928" s="29"/>
    </row>
    <row r="6929" spans="31:35">
      <c r="AE6929" s="29"/>
      <c r="AF6929" s="29"/>
      <c r="AG6929" s="29"/>
      <c r="AH6929" s="29"/>
      <c r="AI6929" s="29"/>
    </row>
    <row r="6930" spans="31:35">
      <c r="AE6930" s="29"/>
      <c r="AF6930" s="29"/>
      <c r="AG6930" s="29"/>
      <c r="AH6930" s="29"/>
      <c r="AI6930" s="29"/>
    </row>
    <row r="6931" spans="31:35">
      <c r="AE6931" s="29"/>
      <c r="AF6931" s="29"/>
      <c r="AG6931" s="29"/>
      <c r="AH6931" s="29"/>
      <c r="AI6931" s="29"/>
    </row>
    <row r="6932" spans="31:35">
      <c r="AE6932" s="29"/>
      <c r="AF6932" s="29"/>
      <c r="AG6932" s="29"/>
      <c r="AH6932" s="29"/>
      <c r="AI6932" s="29"/>
    </row>
    <row r="6933" spans="31:35">
      <c r="AE6933" s="29"/>
      <c r="AF6933" s="29"/>
      <c r="AG6933" s="29"/>
      <c r="AH6933" s="29"/>
      <c r="AI6933" s="29"/>
    </row>
    <row r="6934" spans="31:35">
      <c r="AE6934" s="29"/>
      <c r="AF6934" s="29"/>
      <c r="AG6934" s="29"/>
      <c r="AH6934" s="29"/>
      <c r="AI6934" s="29"/>
    </row>
    <row r="6935" spans="31:35">
      <c r="AE6935" s="29"/>
      <c r="AF6935" s="29"/>
      <c r="AG6935" s="29"/>
      <c r="AH6935" s="29"/>
      <c r="AI6935" s="29"/>
    </row>
    <row r="6936" spans="31:35">
      <c r="AE6936" s="29"/>
      <c r="AF6936" s="29"/>
      <c r="AG6936" s="29"/>
      <c r="AH6936" s="29"/>
      <c r="AI6936" s="29"/>
    </row>
    <row r="6937" spans="31:35">
      <c r="AE6937" s="29"/>
      <c r="AF6937" s="29"/>
      <c r="AG6937" s="29"/>
      <c r="AH6937" s="29"/>
      <c r="AI6937" s="29"/>
    </row>
    <row r="6938" spans="31:35">
      <c r="AE6938" s="29"/>
      <c r="AF6938" s="29"/>
      <c r="AG6938" s="29"/>
      <c r="AH6938" s="29"/>
      <c r="AI6938" s="29"/>
    </row>
    <row r="6939" spans="31:35">
      <c r="AE6939" s="29"/>
      <c r="AF6939" s="29"/>
      <c r="AG6939" s="29"/>
      <c r="AH6939" s="29"/>
      <c r="AI6939" s="29"/>
    </row>
    <row r="6940" spans="31:35">
      <c r="AE6940" s="29"/>
      <c r="AF6940" s="29"/>
      <c r="AG6940" s="29"/>
      <c r="AH6940" s="29"/>
      <c r="AI6940" s="29"/>
    </row>
    <row r="6941" spans="31:35">
      <c r="AE6941" s="29"/>
      <c r="AF6941" s="29"/>
      <c r="AG6941" s="29"/>
      <c r="AH6941" s="29"/>
      <c r="AI6941" s="29"/>
    </row>
    <row r="6942" spans="31:35">
      <c r="AE6942" s="29"/>
      <c r="AF6942" s="29"/>
      <c r="AG6942" s="29"/>
      <c r="AH6942" s="29"/>
      <c r="AI6942" s="29"/>
    </row>
    <row r="6943" spans="31:35">
      <c r="AE6943" s="29"/>
      <c r="AF6943" s="29"/>
      <c r="AG6943" s="29"/>
      <c r="AH6943" s="29"/>
      <c r="AI6943" s="29"/>
    </row>
    <row r="6944" spans="31:35">
      <c r="AE6944" s="29"/>
      <c r="AF6944" s="29"/>
      <c r="AG6944" s="29"/>
      <c r="AH6944" s="29"/>
      <c r="AI6944" s="29"/>
    </row>
    <row r="6945" spans="31:35">
      <c r="AE6945" s="29"/>
      <c r="AF6945" s="29"/>
      <c r="AG6945" s="29"/>
      <c r="AH6945" s="29"/>
      <c r="AI6945" s="29"/>
    </row>
    <row r="6946" spans="31:35">
      <c r="AE6946" s="29"/>
      <c r="AF6946" s="29"/>
      <c r="AG6946" s="29"/>
      <c r="AH6946" s="29"/>
      <c r="AI6946" s="29"/>
    </row>
    <row r="6947" spans="31:35">
      <c r="AE6947" s="29"/>
      <c r="AF6947" s="29"/>
      <c r="AG6947" s="29"/>
      <c r="AH6947" s="29"/>
      <c r="AI6947" s="29"/>
    </row>
    <row r="6948" spans="31:35">
      <c r="AE6948" s="29"/>
      <c r="AF6948" s="29"/>
      <c r="AG6948" s="29"/>
      <c r="AH6948" s="29"/>
      <c r="AI6948" s="29"/>
    </row>
    <row r="6949" spans="31:35">
      <c r="AE6949" s="29"/>
      <c r="AF6949" s="29"/>
      <c r="AG6949" s="29"/>
      <c r="AH6949" s="29"/>
      <c r="AI6949" s="29"/>
    </row>
    <row r="6950" spans="31:35">
      <c r="AE6950" s="29"/>
      <c r="AF6950" s="29"/>
      <c r="AG6950" s="29"/>
      <c r="AH6950" s="29"/>
      <c r="AI6950" s="29"/>
    </row>
    <row r="6951" spans="31:35">
      <c r="AE6951" s="29"/>
      <c r="AF6951" s="29"/>
      <c r="AG6951" s="29"/>
      <c r="AH6951" s="29"/>
      <c r="AI6951" s="29"/>
    </row>
    <row r="6952" spans="31:35">
      <c r="AE6952" s="29"/>
      <c r="AF6952" s="29"/>
      <c r="AG6952" s="29"/>
      <c r="AH6952" s="29"/>
      <c r="AI6952" s="29"/>
    </row>
    <row r="6953" spans="31:35">
      <c r="AE6953" s="29"/>
      <c r="AF6953" s="29"/>
      <c r="AG6953" s="29"/>
      <c r="AH6953" s="29"/>
      <c r="AI6953" s="29"/>
    </row>
    <row r="6954" spans="31:35">
      <c r="AE6954" s="29"/>
      <c r="AF6954" s="29"/>
      <c r="AG6954" s="29"/>
      <c r="AH6954" s="29"/>
      <c r="AI6954" s="29"/>
    </row>
    <row r="6955" spans="31:35">
      <c r="AE6955" s="29"/>
      <c r="AF6955" s="29"/>
      <c r="AG6955" s="29"/>
      <c r="AH6955" s="29"/>
      <c r="AI6955" s="29"/>
    </row>
    <row r="6956" spans="31:35">
      <c r="AE6956" s="29"/>
      <c r="AF6956" s="29"/>
      <c r="AG6956" s="29"/>
      <c r="AH6956" s="29"/>
      <c r="AI6956" s="29"/>
    </row>
    <row r="6957" spans="31:35">
      <c r="AE6957" s="29"/>
      <c r="AF6957" s="29"/>
      <c r="AG6957" s="29"/>
      <c r="AH6957" s="29"/>
      <c r="AI6957" s="29"/>
    </row>
    <row r="6958" spans="31:35">
      <c r="AE6958" s="29"/>
      <c r="AF6958" s="29"/>
      <c r="AG6958" s="29"/>
      <c r="AH6958" s="29"/>
      <c r="AI6958" s="29"/>
    </row>
    <row r="6959" spans="31:35">
      <c r="AE6959" s="29"/>
      <c r="AF6959" s="29"/>
      <c r="AG6959" s="29"/>
      <c r="AH6959" s="29"/>
      <c r="AI6959" s="29"/>
    </row>
    <row r="6960" spans="31:35">
      <c r="AE6960" s="29"/>
      <c r="AF6960" s="29"/>
      <c r="AG6960" s="29"/>
      <c r="AH6960" s="29"/>
      <c r="AI6960" s="29"/>
    </row>
    <row r="6961" spans="31:35">
      <c r="AE6961" s="29"/>
      <c r="AF6961" s="29"/>
      <c r="AG6961" s="29"/>
      <c r="AH6961" s="29"/>
      <c r="AI6961" s="29"/>
    </row>
    <row r="6962" spans="31:35">
      <c r="AE6962" s="29"/>
      <c r="AF6962" s="29"/>
      <c r="AG6962" s="29"/>
      <c r="AH6962" s="29"/>
      <c r="AI6962" s="29"/>
    </row>
    <row r="6963" spans="31:35">
      <c r="AE6963" s="29"/>
      <c r="AF6963" s="29"/>
      <c r="AG6963" s="29"/>
      <c r="AH6963" s="29"/>
      <c r="AI6963" s="29"/>
    </row>
    <row r="6964" spans="31:35">
      <c r="AE6964" s="29"/>
      <c r="AF6964" s="29"/>
      <c r="AG6964" s="29"/>
      <c r="AH6964" s="29"/>
      <c r="AI6964" s="29"/>
    </row>
    <row r="6965" spans="31:35">
      <c r="AE6965" s="29"/>
      <c r="AF6965" s="29"/>
      <c r="AG6965" s="29"/>
      <c r="AH6965" s="29"/>
      <c r="AI6965" s="29"/>
    </row>
    <row r="6966" spans="31:35">
      <c r="AE6966" s="29"/>
      <c r="AF6966" s="29"/>
      <c r="AG6966" s="29"/>
      <c r="AH6966" s="29"/>
      <c r="AI6966" s="29"/>
    </row>
    <row r="6967" spans="31:35">
      <c r="AE6967" s="29"/>
      <c r="AF6967" s="29"/>
      <c r="AG6967" s="29"/>
      <c r="AH6967" s="29"/>
      <c r="AI6967" s="29"/>
    </row>
    <row r="6968" spans="31:35">
      <c r="AE6968" s="29"/>
      <c r="AF6968" s="29"/>
      <c r="AG6968" s="29"/>
      <c r="AH6968" s="29"/>
      <c r="AI6968" s="29"/>
    </row>
    <row r="6969" spans="31:35">
      <c r="AE6969" s="29"/>
      <c r="AF6969" s="29"/>
      <c r="AG6969" s="29"/>
      <c r="AH6969" s="29"/>
      <c r="AI6969" s="29"/>
    </row>
    <row r="6970" spans="31:35">
      <c r="AE6970" s="29"/>
      <c r="AF6970" s="29"/>
      <c r="AG6970" s="29"/>
      <c r="AH6970" s="29"/>
      <c r="AI6970" s="29"/>
    </row>
    <row r="6971" spans="31:35">
      <c r="AE6971" s="29"/>
      <c r="AF6971" s="29"/>
      <c r="AG6971" s="29"/>
      <c r="AH6971" s="29"/>
      <c r="AI6971" s="29"/>
    </row>
    <row r="6972" spans="31:35">
      <c r="AE6972" s="29"/>
      <c r="AF6972" s="29"/>
      <c r="AG6972" s="29"/>
      <c r="AH6972" s="29"/>
      <c r="AI6972" s="29"/>
    </row>
    <row r="6973" spans="31:35">
      <c r="AE6973" s="29"/>
      <c r="AF6973" s="29"/>
      <c r="AG6973" s="29"/>
      <c r="AH6973" s="29"/>
      <c r="AI6973" s="29"/>
    </row>
    <row r="6974" spans="31:35">
      <c r="AE6974" s="29"/>
      <c r="AF6974" s="29"/>
      <c r="AG6974" s="29"/>
      <c r="AH6974" s="29"/>
      <c r="AI6974" s="29"/>
    </row>
    <row r="6975" spans="31:35">
      <c r="AE6975" s="29"/>
      <c r="AF6975" s="29"/>
      <c r="AG6975" s="29"/>
      <c r="AH6975" s="29"/>
      <c r="AI6975" s="29"/>
    </row>
    <row r="6976" spans="31:35">
      <c r="AE6976" s="29"/>
      <c r="AF6976" s="29"/>
      <c r="AG6976" s="29"/>
      <c r="AH6976" s="29"/>
      <c r="AI6976" s="29"/>
    </row>
    <row r="6977" spans="31:35">
      <c r="AE6977" s="29"/>
      <c r="AF6977" s="29"/>
      <c r="AG6977" s="29"/>
      <c r="AH6977" s="29"/>
      <c r="AI6977" s="29"/>
    </row>
    <row r="6978" spans="31:35">
      <c r="AE6978" s="29"/>
      <c r="AF6978" s="29"/>
      <c r="AG6978" s="29"/>
      <c r="AH6978" s="29"/>
      <c r="AI6978" s="29"/>
    </row>
    <row r="6979" spans="31:35">
      <c r="AE6979" s="29"/>
      <c r="AF6979" s="29"/>
      <c r="AG6979" s="29"/>
      <c r="AH6979" s="29"/>
      <c r="AI6979" s="29"/>
    </row>
    <row r="6980" spans="31:35">
      <c r="AE6980" s="29"/>
      <c r="AF6980" s="29"/>
      <c r="AG6980" s="29"/>
      <c r="AH6980" s="29"/>
      <c r="AI6980" s="29"/>
    </row>
    <row r="6981" spans="31:35">
      <c r="AE6981" s="29"/>
      <c r="AF6981" s="29"/>
      <c r="AG6981" s="29"/>
      <c r="AH6981" s="29"/>
      <c r="AI6981" s="29"/>
    </row>
    <row r="6982" spans="31:35">
      <c r="AE6982" s="29"/>
      <c r="AF6982" s="29"/>
      <c r="AG6982" s="29"/>
      <c r="AH6982" s="29"/>
      <c r="AI6982" s="29"/>
    </row>
    <row r="6983" spans="31:35">
      <c r="AE6983" s="29"/>
      <c r="AF6983" s="29"/>
      <c r="AG6983" s="29"/>
      <c r="AH6983" s="29"/>
      <c r="AI6983" s="29"/>
    </row>
    <row r="6984" spans="31:35">
      <c r="AE6984" s="29"/>
      <c r="AF6984" s="29"/>
      <c r="AG6984" s="29"/>
      <c r="AH6984" s="29"/>
      <c r="AI6984" s="29"/>
    </row>
    <row r="6985" spans="31:35">
      <c r="AE6985" s="29"/>
      <c r="AF6985" s="29"/>
      <c r="AG6985" s="29"/>
      <c r="AH6985" s="29"/>
      <c r="AI6985" s="29"/>
    </row>
    <row r="6986" spans="31:35">
      <c r="AE6986" s="29"/>
      <c r="AF6986" s="29"/>
      <c r="AG6986" s="29"/>
      <c r="AH6986" s="29"/>
      <c r="AI6986" s="29"/>
    </row>
    <row r="6987" spans="31:35">
      <c r="AE6987" s="29"/>
      <c r="AF6987" s="29"/>
      <c r="AG6987" s="29"/>
      <c r="AH6987" s="29"/>
      <c r="AI6987" s="29"/>
    </row>
    <row r="6988" spans="31:35">
      <c r="AE6988" s="29"/>
      <c r="AF6988" s="29"/>
      <c r="AG6988" s="29"/>
      <c r="AH6988" s="29"/>
      <c r="AI6988" s="29"/>
    </row>
    <row r="6989" spans="31:35">
      <c r="AE6989" s="29"/>
      <c r="AF6989" s="29"/>
      <c r="AG6989" s="29"/>
      <c r="AH6989" s="29"/>
      <c r="AI6989" s="29"/>
    </row>
    <row r="6990" spans="31:35">
      <c r="AE6990" s="29"/>
      <c r="AF6990" s="29"/>
      <c r="AG6990" s="29"/>
      <c r="AH6990" s="29"/>
      <c r="AI6990" s="29"/>
    </row>
    <row r="6991" spans="31:35">
      <c r="AE6991" s="29"/>
      <c r="AF6991" s="29"/>
      <c r="AG6991" s="29"/>
      <c r="AH6991" s="29"/>
      <c r="AI6991" s="29"/>
    </row>
    <row r="6992" spans="31:35">
      <c r="AE6992" s="29"/>
      <c r="AF6992" s="29"/>
      <c r="AG6992" s="29"/>
      <c r="AH6992" s="29"/>
      <c r="AI6992" s="29"/>
    </row>
    <row r="6993" spans="31:35">
      <c r="AE6993" s="29"/>
      <c r="AF6993" s="29"/>
      <c r="AG6993" s="29"/>
      <c r="AH6993" s="29"/>
      <c r="AI6993" s="29"/>
    </row>
    <row r="6994" spans="31:35">
      <c r="AE6994" s="29"/>
      <c r="AF6994" s="29"/>
      <c r="AG6994" s="29"/>
      <c r="AH6994" s="29"/>
      <c r="AI6994" s="29"/>
    </row>
    <row r="6995" spans="31:35">
      <c r="AE6995" s="29"/>
      <c r="AF6995" s="29"/>
      <c r="AG6995" s="29"/>
      <c r="AH6995" s="29"/>
      <c r="AI6995" s="29"/>
    </row>
    <row r="6996" spans="31:35">
      <c r="AE6996" s="29"/>
      <c r="AF6996" s="29"/>
      <c r="AG6996" s="29"/>
      <c r="AH6996" s="29"/>
      <c r="AI6996" s="29"/>
    </row>
    <row r="6997" spans="31:35">
      <c r="AE6997" s="29"/>
      <c r="AF6997" s="29"/>
      <c r="AG6997" s="29"/>
      <c r="AH6997" s="29"/>
      <c r="AI6997" s="29"/>
    </row>
    <row r="6998" spans="31:35">
      <c r="AE6998" s="29"/>
      <c r="AF6998" s="29"/>
      <c r="AG6998" s="29"/>
      <c r="AH6998" s="29"/>
      <c r="AI6998" s="29"/>
    </row>
    <row r="6999" spans="31:35">
      <c r="AE6999" s="29"/>
      <c r="AF6999" s="29"/>
      <c r="AG6999" s="29"/>
      <c r="AH6999" s="29"/>
      <c r="AI6999" s="29"/>
    </row>
    <row r="7000" spans="31:35">
      <c r="AE7000" s="29"/>
      <c r="AF7000" s="29"/>
      <c r="AG7000" s="29"/>
      <c r="AH7000" s="29"/>
      <c r="AI7000" s="29"/>
    </row>
    <row r="7001" spans="31:35">
      <c r="AE7001" s="29"/>
      <c r="AF7001" s="29"/>
      <c r="AG7001" s="29"/>
      <c r="AH7001" s="29"/>
      <c r="AI7001" s="29"/>
    </row>
    <row r="7002" spans="31:35">
      <c r="AE7002" s="29"/>
      <c r="AF7002" s="29"/>
      <c r="AG7002" s="29"/>
      <c r="AH7002" s="29"/>
      <c r="AI7002" s="29"/>
    </row>
    <row r="7003" spans="31:35">
      <c r="AE7003" s="29"/>
      <c r="AF7003" s="29"/>
      <c r="AG7003" s="29"/>
      <c r="AH7003" s="29"/>
      <c r="AI7003" s="29"/>
    </row>
    <row r="7004" spans="31:35">
      <c r="AE7004" s="29"/>
      <c r="AF7004" s="29"/>
      <c r="AG7004" s="29"/>
      <c r="AH7004" s="29"/>
      <c r="AI7004" s="29"/>
    </row>
    <row r="7005" spans="31:35">
      <c r="AE7005" s="29"/>
      <c r="AF7005" s="29"/>
      <c r="AG7005" s="29"/>
      <c r="AH7005" s="29"/>
      <c r="AI7005" s="29"/>
    </row>
    <row r="7006" spans="31:35">
      <c r="AE7006" s="29"/>
      <c r="AF7006" s="29"/>
      <c r="AG7006" s="29"/>
      <c r="AH7006" s="29"/>
      <c r="AI7006" s="29"/>
    </row>
    <row r="7007" spans="31:35">
      <c r="AE7007" s="29"/>
      <c r="AF7007" s="29"/>
      <c r="AG7007" s="29"/>
      <c r="AH7007" s="29"/>
      <c r="AI7007" s="29"/>
    </row>
    <row r="7008" spans="31:35">
      <c r="AE7008" s="29"/>
      <c r="AF7008" s="29"/>
      <c r="AG7008" s="29"/>
      <c r="AH7008" s="29"/>
      <c r="AI7008" s="29"/>
    </row>
    <row r="7009" spans="31:35">
      <c r="AE7009" s="29"/>
      <c r="AF7009" s="29"/>
      <c r="AG7009" s="29"/>
      <c r="AH7009" s="29"/>
      <c r="AI7009" s="29"/>
    </row>
    <row r="7010" spans="31:35">
      <c r="AE7010" s="29"/>
      <c r="AF7010" s="29"/>
      <c r="AG7010" s="29"/>
      <c r="AH7010" s="29"/>
      <c r="AI7010" s="29"/>
    </row>
    <row r="7011" spans="31:35">
      <c r="AE7011" s="29"/>
      <c r="AF7011" s="29"/>
      <c r="AG7011" s="29"/>
      <c r="AH7011" s="29"/>
      <c r="AI7011" s="29"/>
    </row>
    <row r="7012" spans="31:35">
      <c r="AE7012" s="29"/>
      <c r="AF7012" s="29"/>
      <c r="AG7012" s="29"/>
      <c r="AH7012" s="29"/>
      <c r="AI7012" s="29"/>
    </row>
    <row r="7013" spans="31:35">
      <c r="AE7013" s="29"/>
      <c r="AF7013" s="29"/>
      <c r="AG7013" s="29"/>
      <c r="AH7013" s="29"/>
      <c r="AI7013" s="29"/>
    </row>
    <row r="7014" spans="31:35">
      <c r="AE7014" s="29"/>
      <c r="AF7014" s="29"/>
      <c r="AG7014" s="29"/>
      <c r="AH7014" s="29"/>
      <c r="AI7014" s="29"/>
    </row>
    <row r="7015" spans="31:35">
      <c r="AE7015" s="29"/>
      <c r="AF7015" s="29"/>
      <c r="AG7015" s="29"/>
      <c r="AH7015" s="29"/>
      <c r="AI7015" s="29"/>
    </row>
    <row r="7016" spans="31:35">
      <c r="AE7016" s="29"/>
      <c r="AF7016" s="29"/>
      <c r="AG7016" s="29"/>
      <c r="AH7016" s="29"/>
      <c r="AI7016" s="29"/>
    </row>
    <row r="7017" spans="31:35">
      <c r="AE7017" s="29"/>
      <c r="AF7017" s="29"/>
      <c r="AG7017" s="29"/>
      <c r="AH7017" s="29"/>
      <c r="AI7017" s="29"/>
    </row>
    <row r="7018" spans="31:35">
      <c r="AE7018" s="29"/>
      <c r="AF7018" s="29"/>
      <c r="AG7018" s="29"/>
      <c r="AH7018" s="29"/>
      <c r="AI7018" s="29"/>
    </row>
    <row r="7019" spans="31:35">
      <c r="AE7019" s="29"/>
      <c r="AF7019" s="29"/>
      <c r="AG7019" s="29"/>
      <c r="AH7019" s="29"/>
      <c r="AI7019" s="29"/>
    </row>
    <row r="7020" spans="31:35">
      <c r="AE7020" s="29"/>
      <c r="AF7020" s="29"/>
      <c r="AG7020" s="29"/>
      <c r="AH7020" s="29"/>
      <c r="AI7020" s="29"/>
    </row>
    <row r="7021" spans="31:35">
      <c r="AE7021" s="29"/>
      <c r="AF7021" s="29"/>
      <c r="AG7021" s="29"/>
      <c r="AH7021" s="29"/>
      <c r="AI7021" s="29"/>
    </row>
    <row r="7022" spans="31:35">
      <c r="AE7022" s="29"/>
      <c r="AF7022" s="29"/>
      <c r="AG7022" s="29"/>
      <c r="AH7022" s="29"/>
      <c r="AI7022" s="29"/>
    </row>
    <row r="7023" spans="31:35">
      <c r="AE7023" s="29"/>
      <c r="AF7023" s="29"/>
      <c r="AG7023" s="29"/>
      <c r="AH7023" s="29"/>
      <c r="AI7023" s="29"/>
    </row>
    <row r="7024" spans="31:35">
      <c r="AE7024" s="29"/>
      <c r="AF7024" s="29"/>
      <c r="AG7024" s="29"/>
      <c r="AH7024" s="29"/>
      <c r="AI7024" s="29"/>
    </row>
    <row r="7025" spans="31:35">
      <c r="AE7025" s="29"/>
      <c r="AF7025" s="29"/>
      <c r="AG7025" s="29"/>
      <c r="AH7025" s="29"/>
      <c r="AI7025" s="29"/>
    </row>
    <row r="7026" spans="31:35">
      <c r="AE7026" s="29"/>
      <c r="AF7026" s="29"/>
      <c r="AG7026" s="29"/>
      <c r="AH7026" s="29"/>
      <c r="AI7026" s="29"/>
    </row>
    <row r="7027" spans="31:35">
      <c r="AE7027" s="29"/>
      <c r="AF7027" s="29"/>
      <c r="AG7027" s="29"/>
      <c r="AH7027" s="29"/>
      <c r="AI7027" s="29"/>
    </row>
    <row r="7028" spans="31:35">
      <c r="AE7028" s="29"/>
      <c r="AF7028" s="29"/>
      <c r="AG7028" s="29"/>
      <c r="AH7028" s="29"/>
      <c r="AI7028" s="29"/>
    </row>
    <row r="7029" spans="31:35">
      <c r="AE7029" s="29"/>
      <c r="AF7029" s="29"/>
      <c r="AG7029" s="29"/>
      <c r="AH7029" s="29"/>
      <c r="AI7029" s="29"/>
    </row>
    <row r="7030" spans="31:35">
      <c r="AE7030" s="29"/>
      <c r="AF7030" s="29"/>
      <c r="AG7030" s="29"/>
      <c r="AH7030" s="29"/>
      <c r="AI7030" s="29"/>
    </row>
    <row r="7031" spans="31:35">
      <c r="AE7031" s="29"/>
      <c r="AF7031" s="29"/>
      <c r="AG7031" s="29"/>
      <c r="AH7031" s="29"/>
      <c r="AI7031" s="29"/>
    </row>
    <row r="7032" spans="31:35">
      <c r="AE7032" s="29"/>
      <c r="AF7032" s="29"/>
      <c r="AG7032" s="29"/>
      <c r="AH7032" s="29"/>
      <c r="AI7032" s="29"/>
    </row>
    <row r="7033" spans="31:35">
      <c r="AE7033" s="29"/>
      <c r="AF7033" s="29"/>
      <c r="AG7033" s="29"/>
      <c r="AH7033" s="29"/>
      <c r="AI7033" s="29"/>
    </row>
    <row r="7034" spans="31:35">
      <c r="AE7034" s="29"/>
      <c r="AF7034" s="29"/>
      <c r="AG7034" s="29"/>
      <c r="AH7034" s="29"/>
      <c r="AI7034" s="29"/>
    </row>
    <row r="7035" spans="31:35">
      <c r="AE7035" s="29"/>
      <c r="AF7035" s="29"/>
      <c r="AG7035" s="29"/>
      <c r="AH7035" s="29"/>
      <c r="AI7035" s="29"/>
    </row>
    <row r="7036" spans="31:35">
      <c r="AE7036" s="29"/>
      <c r="AF7036" s="29"/>
      <c r="AG7036" s="29"/>
      <c r="AH7036" s="29"/>
      <c r="AI7036" s="29"/>
    </row>
    <row r="7037" spans="31:35">
      <c r="AE7037" s="29"/>
      <c r="AF7037" s="29"/>
      <c r="AG7037" s="29"/>
      <c r="AH7037" s="29"/>
      <c r="AI7037" s="29"/>
    </row>
    <row r="7038" spans="31:35">
      <c r="AE7038" s="29"/>
      <c r="AF7038" s="29"/>
      <c r="AG7038" s="29"/>
      <c r="AH7038" s="29"/>
      <c r="AI7038" s="29"/>
    </row>
    <row r="7039" spans="31:35">
      <c r="AE7039" s="29"/>
      <c r="AF7039" s="29"/>
      <c r="AG7039" s="29"/>
      <c r="AH7039" s="29"/>
      <c r="AI7039" s="29"/>
    </row>
    <row r="7040" spans="31:35">
      <c r="AE7040" s="29"/>
      <c r="AF7040" s="29"/>
      <c r="AG7040" s="29"/>
      <c r="AH7040" s="29"/>
      <c r="AI7040" s="29"/>
    </row>
    <row r="7041" spans="31:35">
      <c r="AE7041" s="29"/>
      <c r="AF7041" s="29"/>
      <c r="AG7041" s="29"/>
      <c r="AH7041" s="29"/>
      <c r="AI7041" s="29"/>
    </row>
    <row r="7042" spans="31:35">
      <c r="AE7042" s="29"/>
      <c r="AF7042" s="29"/>
      <c r="AG7042" s="29"/>
      <c r="AH7042" s="29"/>
      <c r="AI7042" s="29"/>
    </row>
    <row r="7043" spans="31:35">
      <c r="AE7043" s="29"/>
      <c r="AF7043" s="29"/>
      <c r="AG7043" s="29"/>
      <c r="AH7043" s="29"/>
      <c r="AI7043" s="29"/>
    </row>
    <row r="7044" spans="31:35">
      <c r="AE7044" s="29"/>
      <c r="AF7044" s="29"/>
      <c r="AG7044" s="29"/>
      <c r="AH7044" s="29"/>
      <c r="AI7044" s="29"/>
    </row>
    <row r="7045" spans="31:35">
      <c r="AE7045" s="29"/>
      <c r="AF7045" s="29"/>
      <c r="AG7045" s="29"/>
      <c r="AH7045" s="29"/>
      <c r="AI7045" s="29"/>
    </row>
    <row r="7046" spans="31:35">
      <c r="AE7046" s="29"/>
      <c r="AF7046" s="29"/>
      <c r="AG7046" s="29"/>
      <c r="AH7046" s="29"/>
      <c r="AI7046" s="29"/>
    </row>
    <row r="7047" spans="31:35">
      <c r="AE7047" s="29"/>
      <c r="AF7047" s="29"/>
      <c r="AG7047" s="29"/>
      <c r="AH7047" s="29"/>
      <c r="AI7047" s="29"/>
    </row>
    <row r="7048" spans="31:35">
      <c r="AE7048" s="29"/>
      <c r="AF7048" s="29"/>
      <c r="AG7048" s="29"/>
      <c r="AH7048" s="29"/>
      <c r="AI7048" s="29"/>
    </row>
    <row r="7049" spans="31:35">
      <c r="AE7049" s="29"/>
      <c r="AF7049" s="29"/>
      <c r="AG7049" s="29"/>
      <c r="AH7049" s="29"/>
      <c r="AI7049" s="29"/>
    </row>
    <row r="7050" spans="31:35">
      <c r="AE7050" s="29"/>
      <c r="AF7050" s="29"/>
      <c r="AG7050" s="29"/>
      <c r="AH7050" s="29"/>
      <c r="AI7050" s="29"/>
    </row>
    <row r="7051" spans="31:35">
      <c r="AE7051" s="29"/>
      <c r="AF7051" s="29"/>
      <c r="AG7051" s="29"/>
      <c r="AH7051" s="29"/>
      <c r="AI7051" s="29"/>
    </row>
    <row r="7052" spans="31:35">
      <c r="AE7052" s="29"/>
      <c r="AF7052" s="29"/>
      <c r="AG7052" s="29"/>
      <c r="AH7052" s="29"/>
      <c r="AI7052" s="29"/>
    </row>
    <row r="7053" spans="31:35">
      <c r="AE7053" s="29"/>
      <c r="AF7053" s="29"/>
      <c r="AG7053" s="29"/>
      <c r="AH7053" s="29"/>
      <c r="AI7053" s="29"/>
    </row>
    <row r="7054" spans="31:35">
      <c r="AE7054" s="29"/>
      <c r="AF7054" s="29"/>
      <c r="AG7054" s="29"/>
      <c r="AH7054" s="29"/>
      <c r="AI7054" s="29"/>
    </row>
    <row r="7055" spans="31:35">
      <c r="AE7055" s="29"/>
      <c r="AF7055" s="29"/>
      <c r="AG7055" s="29"/>
      <c r="AH7055" s="29"/>
      <c r="AI7055" s="29"/>
    </row>
    <row r="7056" spans="31:35">
      <c r="AE7056" s="29"/>
      <c r="AF7056" s="29"/>
      <c r="AG7056" s="29"/>
      <c r="AH7056" s="29"/>
      <c r="AI7056" s="29"/>
    </row>
    <row r="7057" spans="31:35">
      <c r="AE7057" s="29"/>
      <c r="AF7057" s="29"/>
      <c r="AG7057" s="29"/>
      <c r="AH7057" s="29"/>
      <c r="AI7057" s="29"/>
    </row>
    <row r="7058" spans="31:35">
      <c r="AE7058" s="29"/>
      <c r="AF7058" s="29"/>
      <c r="AG7058" s="29"/>
      <c r="AH7058" s="29"/>
      <c r="AI7058" s="29"/>
    </row>
    <row r="7059" spans="31:35">
      <c r="AE7059" s="29"/>
      <c r="AF7059" s="29"/>
      <c r="AG7059" s="29"/>
      <c r="AH7059" s="29"/>
      <c r="AI7059" s="29"/>
    </row>
    <row r="7060" spans="31:35">
      <c r="AE7060" s="29"/>
      <c r="AF7060" s="29"/>
      <c r="AG7060" s="29"/>
      <c r="AH7060" s="29"/>
      <c r="AI7060" s="29"/>
    </row>
    <row r="7061" spans="31:35">
      <c r="AE7061" s="29"/>
      <c r="AF7061" s="29"/>
      <c r="AG7061" s="29"/>
      <c r="AH7061" s="29"/>
      <c r="AI7061" s="29"/>
    </row>
    <row r="7062" spans="31:35">
      <c r="AE7062" s="29"/>
      <c r="AF7062" s="29"/>
      <c r="AG7062" s="29"/>
      <c r="AH7062" s="29"/>
      <c r="AI7062" s="29"/>
    </row>
    <row r="7063" spans="31:35">
      <c r="AE7063" s="29"/>
      <c r="AF7063" s="29"/>
      <c r="AG7063" s="29"/>
      <c r="AH7063" s="29"/>
      <c r="AI7063" s="29"/>
    </row>
    <row r="7064" spans="31:35">
      <c r="AE7064" s="29"/>
      <c r="AF7064" s="29"/>
      <c r="AG7064" s="29"/>
      <c r="AH7064" s="29"/>
      <c r="AI7064" s="29"/>
    </row>
    <row r="7065" spans="31:35">
      <c r="AE7065" s="29"/>
      <c r="AF7065" s="29"/>
      <c r="AG7065" s="29"/>
      <c r="AH7065" s="29"/>
      <c r="AI7065" s="29"/>
    </row>
    <row r="7066" spans="31:35">
      <c r="AE7066" s="29"/>
      <c r="AF7066" s="29"/>
      <c r="AG7066" s="29"/>
      <c r="AH7066" s="29"/>
      <c r="AI7066" s="29"/>
    </row>
    <row r="7067" spans="31:35">
      <c r="AE7067" s="29"/>
      <c r="AF7067" s="29"/>
      <c r="AG7067" s="29"/>
      <c r="AH7067" s="29"/>
      <c r="AI7067" s="29"/>
    </row>
    <row r="7068" spans="31:35">
      <c r="AE7068" s="29"/>
      <c r="AF7068" s="29"/>
      <c r="AG7068" s="29"/>
      <c r="AH7068" s="29"/>
      <c r="AI7068" s="29"/>
    </row>
    <row r="7069" spans="31:35">
      <c r="AE7069" s="29"/>
      <c r="AF7069" s="29"/>
      <c r="AG7069" s="29"/>
      <c r="AH7069" s="29"/>
      <c r="AI7069" s="29"/>
    </row>
    <row r="7070" spans="31:35">
      <c r="AE7070" s="29"/>
      <c r="AF7070" s="29"/>
      <c r="AG7070" s="29"/>
      <c r="AH7070" s="29"/>
      <c r="AI7070" s="29"/>
    </row>
    <row r="7071" spans="31:35">
      <c r="AE7071" s="29"/>
      <c r="AF7071" s="29"/>
      <c r="AG7071" s="29"/>
      <c r="AH7071" s="29"/>
      <c r="AI7071" s="29"/>
    </row>
    <row r="7072" spans="31:35">
      <c r="AE7072" s="29"/>
      <c r="AF7072" s="29"/>
      <c r="AG7072" s="29"/>
      <c r="AH7072" s="29"/>
      <c r="AI7072" s="29"/>
    </row>
    <row r="7073" spans="31:35">
      <c r="AE7073" s="29"/>
      <c r="AF7073" s="29"/>
      <c r="AG7073" s="29"/>
      <c r="AH7073" s="29"/>
      <c r="AI7073" s="29"/>
    </row>
    <row r="7074" spans="31:35">
      <c r="AE7074" s="29"/>
      <c r="AF7074" s="29"/>
      <c r="AG7074" s="29"/>
      <c r="AH7074" s="29"/>
      <c r="AI7074" s="29"/>
    </row>
    <row r="7075" spans="31:35">
      <c r="AE7075" s="29"/>
      <c r="AF7075" s="29"/>
      <c r="AG7075" s="29"/>
      <c r="AH7075" s="29"/>
      <c r="AI7075" s="29"/>
    </row>
    <row r="7076" spans="31:35">
      <c r="AE7076" s="29"/>
      <c r="AF7076" s="29"/>
      <c r="AG7076" s="29"/>
      <c r="AH7076" s="29"/>
      <c r="AI7076" s="29"/>
    </row>
    <row r="7077" spans="31:35">
      <c r="AE7077" s="29"/>
      <c r="AF7077" s="29"/>
      <c r="AG7077" s="29"/>
      <c r="AH7077" s="29"/>
      <c r="AI7077" s="29"/>
    </row>
    <row r="7078" spans="31:35">
      <c r="AE7078" s="29"/>
      <c r="AF7078" s="29"/>
      <c r="AG7078" s="29"/>
      <c r="AH7078" s="29"/>
      <c r="AI7078" s="29"/>
    </row>
    <row r="7079" spans="31:35">
      <c r="AE7079" s="29"/>
      <c r="AF7079" s="29"/>
      <c r="AG7079" s="29"/>
      <c r="AH7079" s="29"/>
      <c r="AI7079" s="29"/>
    </row>
    <row r="7080" spans="31:35">
      <c r="AE7080" s="29"/>
      <c r="AF7080" s="29"/>
      <c r="AG7080" s="29"/>
      <c r="AH7080" s="29"/>
      <c r="AI7080" s="29"/>
    </row>
    <row r="7081" spans="31:35">
      <c r="AE7081" s="29"/>
      <c r="AF7081" s="29"/>
      <c r="AG7081" s="29"/>
      <c r="AH7081" s="29"/>
      <c r="AI7081" s="29"/>
    </row>
    <row r="7082" spans="31:35">
      <c r="AE7082" s="29"/>
      <c r="AF7082" s="29"/>
      <c r="AG7082" s="29"/>
      <c r="AH7082" s="29"/>
      <c r="AI7082" s="29"/>
    </row>
    <row r="7083" spans="31:35">
      <c r="AE7083" s="29"/>
      <c r="AF7083" s="29"/>
      <c r="AG7083" s="29"/>
      <c r="AH7083" s="29"/>
      <c r="AI7083" s="29"/>
    </row>
    <row r="7084" spans="31:35">
      <c r="AE7084" s="29"/>
      <c r="AF7084" s="29"/>
      <c r="AG7084" s="29"/>
      <c r="AH7084" s="29"/>
      <c r="AI7084" s="29"/>
    </row>
    <row r="7085" spans="31:35">
      <c r="AE7085" s="29"/>
      <c r="AF7085" s="29"/>
      <c r="AG7085" s="29"/>
      <c r="AH7085" s="29"/>
      <c r="AI7085" s="29"/>
    </row>
    <row r="7086" spans="31:35">
      <c r="AE7086" s="29"/>
      <c r="AF7086" s="29"/>
      <c r="AG7086" s="29"/>
      <c r="AH7086" s="29"/>
      <c r="AI7086" s="29"/>
    </row>
    <row r="7087" spans="31:35">
      <c r="AE7087" s="29"/>
      <c r="AF7087" s="29"/>
      <c r="AG7087" s="29"/>
      <c r="AH7087" s="29"/>
      <c r="AI7087" s="29"/>
    </row>
    <row r="7088" spans="31:35">
      <c r="AE7088" s="29"/>
      <c r="AF7088" s="29"/>
      <c r="AG7088" s="29"/>
      <c r="AH7088" s="29"/>
      <c r="AI7088" s="29"/>
    </row>
    <row r="7089" spans="31:35">
      <c r="AE7089" s="29"/>
      <c r="AF7089" s="29"/>
      <c r="AG7089" s="29"/>
      <c r="AH7089" s="29"/>
      <c r="AI7089" s="29"/>
    </row>
    <row r="7090" spans="31:35">
      <c r="AE7090" s="29"/>
      <c r="AF7090" s="29"/>
      <c r="AG7090" s="29"/>
      <c r="AH7090" s="29"/>
      <c r="AI7090" s="29"/>
    </row>
    <row r="7091" spans="31:35">
      <c r="AE7091" s="29"/>
      <c r="AF7091" s="29"/>
      <c r="AG7091" s="29"/>
      <c r="AH7091" s="29"/>
      <c r="AI7091" s="29"/>
    </row>
    <row r="7092" spans="31:35">
      <c r="AE7092" s="29"/>
      <c r="AF7092" s="29"/>
      <c r="AG7092" s="29"/>
      <c r="AH7092" s="29"/>
      <c r="AI7092" s="29"/>
    </row>
    <row r="7093" spans="31:35">
      <c r="AE7093" s="29"/>
      <c r="AF7093" s="29"/>
      <c r="AG7093" s="29"/>
      <c r="AH7093" s="29"/>
      <c r="AI7093" s="29"/>
    </row>
    <row r="7094" spans="31:35">
      <c r="AE7094" s="29"/>
      <c r="AF7094" s="29"/>
      <c r="AG7094" s="29"/>
      <c r="AH7094" s="29"/>
      <c r="AI7094" s="29"/>
    </row>
    <row r="7095" spans="31:35">
      <c r="AE7095" s="29"/>
      <c r="AF7095" s="29"/>
      <c r="AG7095" s="29"/>
      <c r="AH7095" s="29"/>
      <c r="AI7095" s="29"/>
    </row>
    <row r="7096" spans="31:35">
      <c r="AE7096" s="29"/>
      <c r="AF7096" s="29"/>
      <c r="AG7096" s="29"/>
      <c r="AH7096" s="29"/>
      <c r="AI7096" s="29"/>
    </row>
    <row r="7097" spans="31:35">
      <c r="AE7097" s="29"/>
      <c r="AF7097" s="29"/>
      <c r="AG7097" s="29"/>
      <c r="AH7097" s="29"/>
      <c r="AI7097" s="29"/>
    </row>
    <row r="7098" spans="31:35">
      <c r="AE7098" s="29"/>
      <c r="AF7098" s="29"/>
      <c r="AG7098" s="29"/>
      <c r="AH7098" s="29"/>
      <c r="AI7098" s="29"/>
    </row>
    <row r="7099" spans="31:35">
      <c r="AE7099" s="29"/>
      <c r="AF7099" s="29"/>
      <c r="AG7099" s="29"/>
      <c r="AH7099" s="29"/>
      <c r="AI7099" s="29"/>
    </row>
    <row r="7100" spans="31:35">
      <c r="AE7100" s="29"/>
      <c r="AF7100" s="29"/>
      <c r="AG7100" s="29"/>
      <c r="AH7100" s="29"/>
      <c r="AI7100" s="29"/>
    </row>
    <row r="7101" spans="31:35">
      <c r="AE7101" s="29"/>
      <c r="AF7101" s="29"/>
      <c r="AG7101" s="29"/>
      <c r="AH7101" s="29"/>
      <c r="AI7101" s="29"/>
    </row>
    <row r="7102" spans="31:35">
      <c r="AE7102" s="29"/>
      <c r="AF7102" s="29"/>
      <c r="AG7102" s="29"/>
      <c r="AH7102" s="29"/>
      <c r="AI7102" s="29"/>
    </row>
    <row r="7103" spans="31:35">
      <c r="AE7103" s="29"/>
      <c r="AF7103" s="29"/>
      <c r="AG7103" s="29"/>
      <c r="AH7103" s="29"/>
      <c r="AI7103" s="29"/>
    </row>
    <row r="7104" spans="31:35">
      <c r="AE7104" s="29"/>
      <c r="AF7104" s="29"/>
      <c r="AG7104" s="29"/>
      <c r="AH7104" s="29"/>
      <c r="AI7104" s="29"/>
    </row>
    <row r="7105" spans="31:35">
      <c r="AE7105" s="29"/>
      <c r="AF7105" s="29"/>
      <c r="AG7105" s="29"/>
      <c r="AH7105" s="29"/>
      <c r="AI7105" s="29"/>
    </row>
    <row r="7106" spans="31:35">
      <c r="AE7106" s="29"/>
      <c r="AF7106" s="29"/>
      <c r="AG7106" s="29"/>
      <c r="AH7106" s="29"/>
      <c r="AI7106" s="29"/>
    </row>
    <row r="7107" spans="31:35">
      <c r="AE7107" s="29"/>
      <c r="AF7107" s="29"/>
      <c r="AG7107" s="29"/>
      <c r="AH7107" s="29"/>
      <c r="AI7107" s="29"/>
    </row>
    <row r="7108" spans="31:35">
      <c r="AE7108" s="29"/>
      <c r="AF7108" s="29"/>
      <c r="AG7108" s="29"/>
      <c r="AH7108" s="29"/>
      <c r="AI7108" s="29"/>
    </row>
    <row r="7109" spans="31:35">
      <c r="AE7109" s="29"/>
      <c r="AF7109" s="29"/>
      <c r="AG7109" s="29"/>
      <c r="AH7109" s="29"/>
      <c r="AI7109" s="29"/>
    </row>
    <row r="7110" spans="31:35">
      <c r="AE7110" s="29"/>
      <c r="AF7110" s="29"/>
      <c r="AG7110" s="29"/>
      <c r="AH7110" s="29"/>
      <c r="AI7110" s="29"/>
    </row>
    <row r="7111" spans="31:35">
      <c r="AE7111" s="29"/>
      <c r="AF7111" s="29"/>
      <c r="AG7111" s="29"/>
      <c r="AH7111" s="29"/>
      <c r="AI7111" s="29"/>
    </row>
    <row r="7112" spans="31:35">
      <c r="AE7112" s="29"/>
      <c r="AF7112" s="29"/>
      <c r="AG7112" s="29"/>
      <c r="AH7112" s="29"/>
      <c r="AI7112" s="29"/>
    </row>
    <row r="7113" spans="31:35">
      <c r="AE7113" s="29"/>
      <c r="AF7113" s="29"/>
      <c r="AG7113" s="29"/>
      <c r="AH7113" s="29"/>
      <c r="AI7113" s="29"/>
    </row>
    <row r="7114" spans="31:35">
      <c r="AE7114" s="29"/>
      <c r="AF7114" s="29"/>
      <c r="AG7114" s="29"/>
      <c r="AH7114" s="29"/>
      <c r="AI7114" s="29"/>
    </row>
    <row r="7115" spans="31:35">
      <c r="AE7115" s="29"/>
      <c r="AF7115" s="29"/>
      <c r="AG7115" s="29"/>
      <c r="AH7115" s="29"/>
      <c r="AI7115" s="29"/>
    </row>
    <row r="7116" spans="31:35">
      <c r="AE7116" s="29"/>
      <c r="AF7116" s="29"/>
      <c r="AG7116" s="29"/>
      <c r="AH7116" s="29"/>
      <c r="AI7116" s="29"/>
    </row>
    <row r="7117" spans="31:35">
      <c r="AE7117" s="29"/>
      <c r="AF7117" s="29"/>
      <c r="AG7117" s="29"/>
      <c r="AH7117" s="29"/>
      <c r="AI7117" s="29"/>
    </row>
    <row r="7118" spans="31:35">
      <c r="AE7118" s="29"/>
      <c r="AF7118" s="29"/>
      <c r="AG7118" s="29"/>
      <c r="AH7118" s="29"/>
      <c r="AI7118" s="29"/>
    </row>
    <row r="7119" spans="31:35">
      <c r="AE7119" s="29"/>
      <c r="AF7119" s="29"/>
      <c r="AG7119" s="29"/>
      <c r="AH7119" s="29"/>
      <c r="AI7119" s="29"/>
    </row>
    <row r="7120" spans="31:35">
      <c r="AE7120" s="29"/>
      <c r="AF7120" s="29"/>
      <c r="AG7120" s="29"/>
      <c r="AH7120" s="29"/>
      <c r="AI7120" s="29"/>
    </row>
    <row r="7121" spans="31:35">
      <c r="AE7121" s="29"/>
      <c r="AF7121" s="29"/>
      <c r="AG7121" s="29"/>
      <c r="AH7121" s="29"/>
      <c r="AI7121" s="29"/>
    </row>
    <row r="7122" spans="31:35">
      <c r="AE7122" s="29"/>
      <c r="AF7122" s="29"/>
      <c r="AG7122" s="29"/>
      <c r="AH7122" s="29"/>
      <c r="AI7122" s="29"/>
    </row>
    <row r="7123" spans="31:35">
      <c r="AE7123" s="29"/>
      <c r="AF7123" s="29"/>
      <c r="AG7123" s="29"/>
      <c r="AH7123" s="29"/>
      <c r="AI7123" s="29"/>
    </row>
    <row r="7124" spans="31:35">
      <c r="AE7124" s="29"/>
      <c r="AF7124" s="29"/>
      <c r="AG7124" s="29"/>
      <c r="AH7124" s="29"/>
      <c r="AI7124" s="29"/>
    </row>
    <row r="7125" spans="31:35">
      <c r="AE7125" s="29"/>
      <c r="AF7125" s="29"/>
      <c r="AG7125" s="29"/>
      <c r="AH7125" s="29"/>
      <c r="AI7125" s="29"/>
    </row>
    <row r="7126" spans="31:35">
      <c r="AE7126" s="29"/>
      <c r="AF7126" s="29"/>
      <c r="AG7126" s="29"/>
      <c r="AH7126" s="29"/>
      <c r="AI7126" s="29"/>
    </row>
    <row r="7127" spans="31:35">
      <c r="AE7127" s="29"/>
      <c r="AF7127" s="29"/>
      <c r="AG7127" s="29"/>
      <c r="AH7127" s="29"/>
      <c r="AI7127" s="29"/>
    </row>
    <row r="7128" spans="31:35">
      <c r="AE7128" s="29"/>
      <c r="AF7128" s="29"/>
      <c r="AG7128" s="29"/>
      <c r="AH7128" s="29"/>
      <c r="AI7128" s="29"/>
    </row>
    <row r="7129" spans="31:35">
      <c r="AE7129" s="29"/>
      <c r="AF7129" s="29"/>
      <c r="AG7129" s="29"/>
      <c r="AH7129" s="29"/>
      <c r="AI7129" s="29"/>
    </row>
    <row r="7130" spans="31:35">
      <c r="AE7130" s="29"/>
      <c r="AF7130" s="29"/>
      <c r="AG7130" s="29"/>
      <c r="AH7130" s="29"/>
      <c r="AI7130" s="29"/>
    </row>
    <row r="7131" spans="31:35">
      <c r="AE7131" s="29"/>
      <c r="AF7131" s="29"/>
      <c r="AG7131" s="29"/>
      <c r="AH7131" s="29"/>
      <c r="AI7131" s="29"/>
    </row>
    <row r="7132" spans="31:35">
      <c r="AE7132" s="29"/>
      <c r="AF7132" s="29"/>
      <c r="AG7132" s="29"/>
      <c r="AH7132" s="29"/>
      <c r="AI7132" s="29"/>
    </row>
    <row r="7133" spans="31:35">
      <c r="AE7133" s="29"/>
      <c r="AF7133" s="29"/>
      <c r="AG7133" s="29"/>
      <c r="AH7133" s="29"/>
      <c r="AI7133" s="29"/>
    </row>
    <row r="7134" spans="31:35">
      <c r="AE7134" s="29"/>
      <c r="AF7134" s="29"/>
      <c r="AG7134" s="29"/>
      <c r="AH7134" s="29"/>
      <c r="AI7134" s="29"/>
    </row>
    <row r="7135" spans="31:35">
      <c r="AE7135" s="29"/>
      <c r="AF7135" s="29"/>
      <c r="AG7135" s="29"/>
      <c r="AH7135" s="29"/>
      <c r="AI7135" s="29"/>
    </row>
    <row r="7136" spans="31:35">
      <c r="AE7136" s="29"/>
      <c r="AF7136" s="29"/>
      <c r="AG7136" s="29"/>
      <c r="AH7136" s="29"/>
      <c r="AI7136" s="29"/>
    </row>
    <row r="7137" spans="31:35">
      <c r="AE7137" s="29"/>
      <c r="AF7137" s="29"/>
      <c r="AG7137" s="29"/>
      <c r="AH7137" s="29"/>
      <c r="AI7137" s="29"/>
    </row>
    <row r="7138" spans="31:35">
      <c r="AE7138" s="29"/>
      <c r="AF7138" s="29"/>
      <c r="AG7138" s="29"/>
      <c r="AH7138" s="29"/>
      <c r="AI7138" s="29"/>
    </row>
    <row r="7139" spans="31:35">
      <c r="AE7139" s="29"/>
      <c r="AF7139" s="29"/>
      <c r="AG7139" s="29"/>
      <c r="AH7139" s="29"/>
      <c r="AI7139" s="29"/>
    </row>
    <row r="7140" spans="31:35">
      <c r="AE7140" s="29"/>
      <c r="AF7140" s="29"/>
      <c r="AG7140" s="29"/>
      <c r="AH7140" s="29"/>
      <c r="AI7140" s="29"/>
    </row>
    <row r="7141" spans="31:35">
      <c r="AE7141" s="29"/>
      <c r="AF7141" s="29"/>
      <c r="AG7141" s="29"/>
      <c r="AH7141" s="29"/>
      <c r="AI7141" s="29"/>
    </row>
    <row r="7142" spans="31:35">
      <c r="AE7142" s="29"/>
      <c r="AF7142" s="29"/>
      <c r="AG7142" s="29"/>
      <c r="AH7142" s="29"/>
      <c r="AI7142" s="29"/>
    </row>
    <row r="7143" spans="31:35">
      <c r="AE7143" s="29"/>
      <c r="AF7143" s="29"/>
      <c r="AG7143" s="29"/>
      <c r="AH7143" s="29"/>
      <c r="AI7143" s="29"/>
    </row>
    <row r="7144" spans="31:35">
      <c r="AE7144" s="29"/>
      <c r="AF7144" s="29"/>
      <c r="AG7144" s="29"/>
      <c r="AH7144" s="29"/>
      <c r="AI7144" s="29"/>
    </row>
    <row r="7145" spans="31:35">
      <c r="AE7145" s="29"/>
      <c r="AF7145" s="29"/>
      <c r="AG7145" s="29"/>
      <c r="AH7145" s="29"/>
      <c r="AI7145" s="29"/>
    </row>
    <row r="7146" spans="31:35">
      <c r="AE7146" s="29"/>
      <c r="AF7146" s="29"/>
      <c r="AG7146" s="29"/>
      <c r="AH7146" s="29"/>
      <c r="AI7146" s="29"/>
    </row>
    <row r="7147" spans="31:35">
      <c r="AE7147" s="29"/>
      <c r="AF7147" s="29"/>
      <c r="AG7147" s="29"/>
      <c r="AH7147" s="29"/>
      <c r="AI7147" s="29"/>
    </row>
    <row r="7148" spans="31:35">
      <c r="AE7148" s="29"/>
      <c r="AF7148" s="29"/>
      <c r="AG7148" s="29"/>
      <c r="AH7148" s="29"/>
      <c r="AI7148" s="29"/>
    </row>
    <row r="7149" spans="31:35">
      <c r="AE7149" s="29"/>
      <c r="AF7149" s="29"/>
      <c r="AG7149" s="29"/>
      <c r="AH7149" s="29"/>
      <c r="AI7149" s="29"/>
    </row>
    <row r="7150" spans="31:35">
      <c r="AE7150" s="29"/>
      <c r="AF7150" s="29"/>
      <c r="AG7150" s="29"/>
      <c r="AH7150" s="29"/>
      <c r="AI7150" s="29"/>
    </row>
    <row r="7151" spans="31:35">
      <c r="AE7151" s="29"/>
      <c r="AF7151" s="29"/>
      <c r="AG7151" s="29"/>
      <c r="AH7151" s="29"/>
      <c r="AI7151" s="29"/>
    </row>
    <row r="7152" spans="31:35">
      <c r="AE7152" s="29"/>
      <c r="AF7152" s="29"/>
      <c r="AG7152" s="29"/>
      <c r="AH7152" s="29"/>
      <c r="AI7152" s="29"/>
    </row>
    <row r="7153" spans="31:35">
      <c r="AE7153" s="29"/>
      <c r="AF7153" s="29"/>
      <c r="AG7153" s="29"/>
      <c r="AH7153" s="29"/>
      <c r="AI7153" s="29"/>
    </row>
    <row r="7154" spans="31:35">
      <c r="AE7154" s="29"/>
      <c r="AF7154" s="29"/>
      <c r="AG7154" s="29"/>
      <c r="AH7154" s="29"/>
      <c r="AI7154" s="29"/>
    </row>
    <row r="7155" spans="31:35">
      <c r="AE7155" s="29"/>
      <c r="AF7155" s="29"/>
      <c r="AG7155" s="29"/>
      <c r="AH7155" s="29"/>
      <c r="AI7155" s="29"/>
    </row>
    <row r="7156" spans="31:35">
      <c r="AE7156" s="29"/>
      <c r="AF7156" s="29"/>
      <c r="AG7156" s="29"/>
      <c r="AH7156" s="29"/>
      <c r="AI7156" s="29"/>
    </row>
    <row r="7157" spans="31:35">
      <c r="AE7157" s="29"/>
      <c r="AF7157" s="29"/>
      <c r="AG7157" s="29"/>
      <c r="AH7157" s="29"/>
      <c r="AI7157" s="29"/>
    </row>
    <row r="7158" spans="31:35">
      <c r="AE7158" s="29"/>
      <c r="AF7158" s="29"/>
      <c r="AG7158" s="29"/>
      <c r="AH7158" s="29"/>
      <c r="AI7158" s="29"/>
    </row>
    <row r="7159" spans="31:35">
      <c r="AE7159" s="29"/>
      <c r="AF7159" s="29"/>
      <c r="AG7159" s="29"/>
      <c r="AH7159" s="29"/>
      <c r="AI7159" s="29"/>
    </row>
    <row r="7160" spans="31:35">
      <c r="AE7160" s="29"/>
      <c r="AF7160" s="29"/>
      <c r="AG7160" s="29"/>
      <c r="AH7160" s="29"/>
      <c r="AI7160" s="29"/>
    </row>
    <row r="7161" spans="31:35">
      <c r="AE7161" s="29"/>
      <c r="AF7161" s="29"/>
      <c r="AG7161" s="29"/>
      <c r="AH7161" s="29"/>
      <c r="AI7161" s="29"/>
    </row>
    <row r="7162" spans="31:35">
      <c r="AE7162" s="29"/>
      <c r="AF7162" s="29"/>
      <c r="AG7162" s="29"/>
      <c r="AH7162" s="29"/>
      <c r="AI7162" s="29"/>
    </row>
    <row r="7163" spans="31:35">
      <c r="AE7163" s="29"/>
      <c r="AF7163" s="29"/>
      <c r="AG7163" s="29"/>
      <c r="AH7163" s="29"/>
      <c r="AI7163" s="29"/>
    </row>
    <row r="7164" spans="31:35">
      <c r="AE7164" s="29"/>
      <c r="AF7164" s="29"/>
      <c r="AG7164" s="29"/>
      <c r="AH7164" s="29"/>
      <c r="AI7164" s="29"/>
    </row>
    <row r="7165" spans="31:35">
      <c r="AE7165" s="29"/>
      <c r="AF7165" s="29"/>
      <c r="AG7165" s="29"/>
      <c r="AH7165" s="29"/>
      <c r="AI7165" s="29"/>
    </row>
    <row r="7166" spans="31:35">
      <c r="AE7166" s="29"/>
      <c r="AF7166" s="29"/>
      <c r="AG7166" s="29"/>
      <c r="AH7166" s="29"/>
      <c r="AI7166" s="29"/>
    </row>
    <row r="7167" spans="31:35">
      <c r="AE7167" s="29"/>
      <c r="AF7167" s="29"/>
      <c r="AG7167" s="29"/>
      <c r="AH7167" s="29"/>
      <c r="AI7167" s="29"/>
    </row>
    <row r="7168" spans="31:35">
      <c r="AE7168" s="29"/>
      <c r="AF7168" s="29"/>
      <c r="AG7168" s="29"/>
      <c r="AH7168" s="29"/>
      <c r="AI7168" s="29"/>
    </row>
    <row r="7169" spans="31:35">
      <c r="AE7169" s="29"/>
      <c r="AF7169" s="29"/>
      <c r="AG7169" s="29"/>
      <c r="AH7169" s="29"/>
      <c r="AI7169" s="29"/>
    </row>
    <row r="7170" spans="31:35">
      <c r="AE7170" s="29"/>
      <c r="AF7170" s="29"/>
      <c r="AG7170" s="29"/>
      <c r="AH7170" s="29"/>
      <c r="AI7170" s="29"/>
    </row>
    <row r="7171" spans="31:35">
      <c r="AE7171" s="29"/>
      <c r="AF7171" s="29"/>
      <c r="AG7171" s="29"/>
      <c r="AH7171" s="29"/>
      <c r="AI7171" s="29"/>
    </row>
    <row r="7172" spans="31:35">
      <c r="AE7172" s="29"/>
      <c r="AF7172" s="29"/>
      <c r="AG7172" s="29"/>
      <c r="AH7172" s="29"/>
      <c r="AI7172" s="29"/>
    </row>
    <row r="7173" spans="31:35">
      <c r="AE7173" s="29"/>
      <c r="AF7173" s="29"/>
      <c r="AG7173" s="29"/>
      <c r="AH7173" s="29"/>
      <c r="AI7173" s="29"/>
    </row>
    <row r="7174" spans="31:35">
      <c r="AE7174" s="29"/>
      <c r="AF7174" s="29"/>
      <c r="AG7174" s="29"/>
      <c r="AH7174" s="29"/>
      <c r="AI7174" s="29"/>
    </row>
    <row r="7175" spans="31:35">
      <c r="AE7175" s="29"/>
      <c r="AF7175" s="29"/>
      <c r="AG7175" s="29"/>
      <c r="AH7175" s="29"/>
      <c r="AI7175" s="29"/>
    </row>
    <row r="7176" spans="31:35">
      <c r="AE7176" s="29"/>
      <c r="AF7176" s="29"/>
      <c r="AG7176" s="29"/>
      <c r="AH7176" s="29"/>
      <c r="AI7176" s="29"/>
    </row>
    <row r="7177" spans="31:35">
      <c r="AE7177" s="29"/>
      <c r="AF7177" s="29"/>
      <c r="AG7177" s="29"/>
      <c r="AH7177" s="29"/>
      <c r="AI7177" s="29"/>
    </row>
    <row r="7178" spans="31:35">
      <c r="AE7178" s="29"/>
      <c r="AF7178" s="29"/>
      <c r="AG7178" s="29"/>
      <c r="AH7178" s="29"/>
      <c r="AI7178" s="29"/>
    </row>
    <row r="7179" spans="31:35">
      <c r="AE7179" s="29"/>
      <c r="AF7179" s="29"/>
      <c r="AG7179" s="29"/>
      <c r="AH7179" s="29"/>
      <c r="AI7179" s="29"/>
    </row>
    <row r="7180" spans="31:35">
      <c r="AE7180" s="29"/>
      <c r="AF7180" s="29"/>
      <c r="AG7180" s="29"/>
      <c r="AH7180" s="29"/>
      <c r="AI7180" s="29"/>
    </row>
    <row r="7181" spans="31:35">
      <c r="AE7181" s="29"/>
      <c r="AF7181" s="29"/>
      <c r="AG7181" s="29"/>
      <c r="AH7181" s="29"/>
      <c r="AI7181" s="29"/>
    </row>
    <row r="7182" spans="31:35">
      <c r="AE7182" s="29"/>
      <c r="AF7182" s="29"/>
      <c r="AG7182" s="29"/>
      <c r="AH7182" s="29"/>
      <c r="AI7182" s="29"/>
    </row>
    <row r="7183" spans="31:35">
      <c r="AE7183" s="29"/>
      <c r="AF7183" s="29"/>
      <c r="AG7183" s="29"/>
      <c r="AH7183" s="29"/>
      <c r="AI7183" s="29"/>
    </row>
    <row r="7184" spans="31:35">
      <c r="AE7184" s="29"/>
      <c r="AF7184" s="29"/>
      <c r="AG7184" s="29"/>
      <c r="AH7184" s="29"/>
      <c r="AI7184" s="29"/>
    </row>
    <row r="7185" spans="31:35">
      <c r="AE7185" s="29"/>
      <c r="AF7185" s="29"/>
      <c r="AG7185" s="29"/>
      <c r="AH7185" s="29"/>
      <c r="AI7185" s="29"/>
    </row>
    <row r="7186" spans="31:35">
      <c r="AE7186" s="29"/>
      <c r="AF7186" s="29"/>
      <c r="AG7186" s="29"/>
      <c r="AH7186" s="29"/>
      <c r="AI7186" s="29"/>
    </row>
    <row r="7187" spans="31:35">
      <c r="AE7187" s="29"/>
      <c r="AF7187" s="29"/>
      <c r="AG7187" s="29"/>
      <c r="AH7187" s="29"/>
      <c r="AI7187" s="29"/>
    </row>
    <row r="7188" spans="31:35">
      <c r="AE7188" s="29"/>
      <c r="AF7188" s="29"/>
      <c r="AG7188" s="29"/>
      <c r="AH7188" s="29"/>
      <c r="AI7188" s="29"/>
    </row>
    <row r="7189" spans="31:35">
      <c r="AE7189" s="29"/>
      <c r="AF7189" s="29"/>
      <c r="AG7189" s="29"/>
      <c r="AH7189" s="29"/>
      <c r="AI7189" s="29"/>
    </row>
    <row r="7190" spans="31:35">
      <c r="AE7190" s="29"/>
      <c r="AF7190" s="29"/>
      <c r="AG7190" s="29"/>
      <c r="AH7190" s="29"/>
      <c r="AI7190" s="29"/>
    </row>
    <row r="7191" spans="31:35">
      <c r="AE7191" s="29"/>
      <c r="AF7191" s="29"/>
      <c r="AG7191" s="29"/>
      <c r="AH7191" s="29"/>
      <c r="AI7191" s="29"/>
    </row>
    <row r="7192" spans="31:35">
      <c r="AE7192" s="29"/>
      <c r="AF7192" s="29"/>
      <c r="AG7192" s="29"/>
      <c r="AH7192" s="29"/>
      <c r="AI7192" s="29"/>
    </row>
    <row r="7193" spans="31:35">
      <c r="AE7193" s="29"/>
      <c r="AF7193" s="29"/>
      <c r="AG7193" s="29"/>
      <c r="AH7193" s="29"/>
      <c r="AI7193" s="29"/>
    </row>
    <row r="7194" spans="31:35">
      <c r="AE7194" s="29"/>
      <c r="AF7194" s="29"/>
      <c r="AG7194" s="29"/>
      <c r="AH7194" s="29"/>
      <c r="AI7194" s="29"/>
    </row>
    <row r="7195" spans="31:35">
      <c r="AE7195" s="29"/>
      <c r="AF7195" s="29"/>
      <c r="AG7195" s="29"/>
      <c r="AH7195" s="29"/>
      <c r="AI7195" s="29"/>
    </row>
    <row r="7196" spans="31:35">
      <c r="AE7196" s="29"/>
      <c r="AF7196" s="29"/>
      <c r="AG7196" s="29"/>
      <c r="AH7196" s="29"/>
      <c r="AI7196" s="29"/>
    </row>
    <row r="7197" spans="31:35">
      <c r="AE7197" s="29"/>
      <c r="AF7197" s="29"/>
      <c r="AG7197" s="29"/>
      <c r="AH7197" s="29"/>
      <c r="AI7197" s="29"/>
    </row>
    <row r="7198" spans="31:35">
      <c r="AE7198" s="29"/>
      <c r="AF7198" s="29"/>
      <c r="AG7198" s="29"/>
      <c r="AH7198" s="29"/>
      <c r="AI7198" s="29"/>
    </row>
    <row r="7199" spans="31:35">
      <c r="AE7199" s="29"/>
      <c r="AF7199" s="29"/>
      <c r="AG7199" s="29"/>
      <c r="AH7199" s="29"/>
      <c r="AI7199" s="29"/>
    </row>
    <row r="7200" spans="31:35">
      <c r="AE7200" s="29"/>
      <c r="AF7200" s="29"/>
      <c r="AG7200" s="29"/>
      <c r="AH7200" s="29"/>
      <c r="AI7200" s="29"/>
    </row>
    <row r="7201" spans="31:35">
      <c r="AE7201" s="29"/>
      <c r="AF7201" s="29"/>
      <c r="AG7201" s="29"/>
      <c r="AH7201" s="29"/>
      <c r="AI7201" s="29"/>
    </row>
    <row r="7202" spans="31:35">
      <c r="AE7202" s="29"/>
      <c r="AF7202" s="29"/>
      <c r="AG7202" s="29"/>
      <c r="AH7202" s="29"/>
      <c r="AI7202" s="29"/>
    </row>
    <row r="7203" spans="31:35">
      <c r="AE7203" s="29"/>
      <c r="AF7203" s="29"/>
      <c r="AG7203" s="29"/>
      <c r="AH7203" s="29"/>
      <c r="AI7203" s="29"/>
    </row>
    <row r="7204" spans="31:35">
      <c r="AE7204" s="29"/>
      <c r="AF7204" s="29"/>
      <c r="AG7204" s="29"/>
      <c r="AH7204" s="29"/>
      <c r="AI7204" s="29"/>
    </row>
    <row r="7205" spans="31:35">
      <c r="AE7205" s="29"/>
      <c r="AF7205" s="29"/>
      <c r="AG7205" s="29"/>
      <c r="AH7205" s="29"/>
      <c r="AI7205" s="29"/>
    </row>
    <row r="7206" spans="31:35">
      <c r="AE7206" s="29"/>
      <c r="AF7206" s="29"/>
      <c r="AG7206" s="29"/>
      <c r="AH7206" s="29"/>
      <c r="AI7206" s="29"/>
    </row>
    <row r="7207" spans="31:35">
      <c r="AE7207" s="29"/>
      <c r="AF7207" s="29"/>
      <c r="AG7207" s="29"/>
      <c r="AH7207" s="29"/>
      <c r="AI7207" s="29"/>
    </row>
    <row r="7208" spans="31:35">
      <c r="AE7208" s="29"/>
      <c r="AF7208" s="29"/>
      <c r="AG7208" s="29"/>
      <c r="AH7208" s="29"/>
      <c r="AI7208" s="29"/>
    </row>
    <row r="7209" spans="31:35">
      <c r="AE7209" s="29"/>
      <c r="AF7209" s="29"/>
      <c r="AG7209" s="29"/>
      <c r="AH7209" s="29"/>
      <c r="AI7209" s="29"/>
    </row>
    <row r="7210" spans="31:35">
      <c r="AE7210" s="29"/>
      <c r="AF7210" s="29"/>
      <c r="AG7210" s="29"/>
      <c r="AH7210" s="29"/>
      <c r="AI7210" s="29"/>
    </row>
    <row r="7211" spans="31:35">
      <c r="AE7211" s="29"/>
      <c r="AF7211" s="29"/>
      <c r="AG7211" s="29"/>
      <c r="AH7211" s="29"/>
      <c r="AI7211" s="29"/>
    </row>
    <row r="7212" spans="31:35">
      <c r="AE7212" s="29"/>
      <c r="AF7212" s="29"/>
      <c r="AG7212" s="29"/>
      <c r="AH7212" s="29"/>
      <c r="AI7212" s="29"/>
    </row>
    <row r="7213" spans="31:35">
      <c r="AE7213" s="29"/>
      <c r="AF7213" s="29"/>
      <c r="AG7213" s="29"/>
      <c r="AH7213" s="29"/>
      <c r="AI7213" s="29"/>
    </row>
    <row r="7214" spans="31:35">
      <c r="AE7214" s="29"/>
      <c r="AF7214" s="29"/>
      <c r="AG7214" s="29"/>
      <c r="AH7214" s="29"/>
      <c r="AI7214" s="29"/>
    </row>
    <row r="7215" spans="31:35">
      <c r="AE7215" s="29"/>
      <c r="AF7215" s="29"/>
      <c r="AG7215" s="29"/>
      <c r="AH7215" s="29"/>
      <c r="AI7215" s="29"/>
    </row>
    <row r="7216" spans="31:35">
      <c r="AE7216" s="29"/>
      <c r="AF7216" s="29"/>
      <c r="AG7216" s="29"/>
      <c r="AH7216" s="29"/>
      <c r="AI7216" s="29"/>
    </row>
    <row r="7217" spans="31:35">
      <c r="AE7217" s="29"/>
      <c r="AF7217" s="29"/>
      <c r="AG7217" s="29"/>
      <c r="AH7217" s="29"/>
      <c r="AI7217" s="29"/>
    </row>
    <row r="7218" spans="31:35">
      <c r="AE7218" s="29"/>
      <c r="AF7218" s="29"/>
      <c r="AG7218" s="29"/>
      <c r="AH7218" s="29"/>
      <c r="AI7218" s="29"/>
    </row>
    <row r="7219" spans="31:35">
      <c r="AE7219" s="29"/>
      <c r="AF7219" s="29"/>
      <c r="AG7219" s="29"/>
      <c r="AH7219" s="29"/>
      <c r="AI7219" s="29"/>
    </row>
    <row r="7220" spans="31:35">
      <c r="AE7220" s="29"/>
      <c r="AF7220" s="29"/>
      <c r="AG7220" s="29"/>
      <c r="AH7220" s="29"/>
      <c r="AI7220" s="29"/>
    </row>
    <row r="7221" spans="31:35">
      <c r="AE7221" s="29"/>
      <c r="AF7221" s="29"/>
      <c r="AG7221" s="29"/>
      <c r="AH7221" s="29"/>
      <c r="AI7221" s="29"/>
    </row>
    <row r="7222" spans="31:35">
      <c r="AE7222" s="29"/>
      <c r="AF7222" s="29"/>
      <c r="AG7222" s="29"/>
      <c r="AH7222" s="29"/>
      <c r="AI7222" s="29"/>
    </row>
    <row r="7223" spans="31:35">
      <c r="AE7223" s="29"/>
      <c r="AF7223" s="29"/>
      <c r="AG7223" s="29"/>
      <c r="AH7223" s="29"/>
      <c r="AI7223" s="29"/>
    </row>
    <row r="7224" spans="31:35">
      <c r="AE7224" s="29"/>
      <c r="AF7224" s="29"/>
      <c r="AG7224" s="29"/>
      <c r="AH7224" s="29"/>
      <c r="AI7224" s="29"/>
    </row>
    <row r="7225" spans="31:35">
      <c r="AE7225" s="29"/>
      <c r="AF7225" s="29"/>
      <c r="AG7225" s="29"/>
      <c r="AH7225" s="29"/>
      <c r="AI7225" s="29"/>
    </row>
    <row r="7226" spans="31:35">
      <c r="AE7226" s="29"/>
      <c r="AF7226" s="29"/>
      <c r="AG7226" s="29"/>
      <c r="AH7226" s="29"/>
      <c r="AI7226" s="29"/>
    </row>
    <row r="7227" spans="31:35">
      <c r="AE7227" s="29"/>
      <c r="AF7227" s="29"/>
      <c r="AG7227" s="29"/>
      <c r="AH7227" s="29"/>
      <c r="AI7227" s="29"/>
    </row>
    <row r="7228" spans="31:35">
      <c r="AE7228" s="29"/>
      <c r="AF7228" s="29"/>
      <c r="AG7228" s="29"/>
      <c r="AH7228" s="29"/>
      <c r="AI7228" s="29"/>
    </row>
    <row r="7229" spans="31:35">
      <c r="AE7229" s="29"/>
      <c r="AF7229" s="29"/>
      <c r="AG7229" s="29"/>
      <c r="AH7229" s="29"/>
      <c r="AI7229" s="29"/>
    </row>
    <row r="7230" spans="31:35">
      <c r="AE7230" s="29"/>
      <c r="AF7230" s="29"/>
      <c r="AG7230" s="29"/>
      <c r="AH7230" s="29"/>
      <c r="AI7230" s="29"/>
    </row>
    <row r="7231" spans="31:35">
      <c r="AE7231" s="29"/>
      <c r="AF7231" s="29"/>
      <c r="AG7231" s="29"/>
      <c r="AH7231" s="29"/>
      <c r="AI7231" s="29"/>
    </row>
    <row r="7232" spans="31:35">
      <c r="AE7232" s="29"/>
      <c r="AF7232" s="29"/>
      <c r="AG7232" s="29"/>
      <c r="AH7232" s="29"/>
      <c r="AI7232" s="29"/>
    </row>
    <row r="7233" spans="31:35">
      <c r="AE7233" s="29"/>
      <c r="AF7233" s="29"/>
      <c r="AG7233" s="29"/>
      <c r="AH7233" s="29"/>
      <c r="AI7233" s="29"/>
    </row>
    <row r="7234" spans="31:35">
      <c r="AE7234" s="29"/>
      <c r="AF7234" s="29"/>
      <c r="AG7234" s="29"/>
      <c r="AH7234" s="29"/>
      <c r="AI7234" s="29"/>
    </row>
    <row r="7235" spans="31:35">
      <c r="AE7235" s="29"/>
      <c r="AF7235" s="29"/>
      <c r="AG7235" s="29"/>
      <c r="AH7235" s="29"/>
      <c r="AI7235" s="29"/>
    </row>
    <row r="7236" spans="31:35">
      <c r="AE7236" s="29"/>
      <c r="AF7236" s="29"/>
      <c r="AG7236" s="29"/>
      <c r="AH7236" s="29"/>
      <c r="AI7236" s="29"/>
    </row>
    <row r="7237" spans="31:35">
      <c r="AE7237" s="29"/>
      <c r="AF7237" s="29"/>
      <c r="AG7237" s="29"/>
      <c r="AH7237" s="29"/>
      <c r="AI7237" s="29"/>
    </row>
    <row r="7238" spans="31:35">
      <c r="AE7238" s="29"/>
      <c r="AF7238" s="29"/>
      <c r="AG7238" s="29"/>
      <c r="AH7238" s="29"/>
      <c r="AI7238" s="29"/>
    </row>
    <row r="7239" spans="31:35">
      <c r="AE7239" s="29"/>
      <c r="AF7239" s="29"/>
      <c r="AG7239" s="29"/>
      <c r="AH7239" s="29"/>
      <c r="AI7239" s="29"/>
    </row>
    <row r="7240" spans="31:35">
      <c r="AE7240" s="29"/>
      <c r="AF7240" s="29"/>
      <c r="AG7240" s="29"/>
      <c r="AH7240" s="29"/>
      <c r="AI7240" s="29"/>
    </row>
    <row r="7241" spans="31:35">
      <c r="AE7241" s="29"/>
      <c r="AF7241" s="29"/>
      <c r="AG7241" s="29"/>
      <c r="AH7241" s="29"/>
      <c r="AI7241" s="29"/>
    </row>
    <row r="7242" spans="31:35">
      <c r="AE7242" s="29"/>
      <c r="AF7242" s="29"/>
      <c r="AG7242" s="29"/>
      <c r="AH7242" s="29"/>
      <c r="AI7242" s="29"/>
    </row>
    <row r="7243" spans="31:35">
      <c r="AE7243" s="29"/>
      <c r="AF7243" s="29"/>
      <c r="AG7243" s="29"/>
      <c r="AH7243" s="29"/>
      <c r="AI7243" s="29"/>
    </row>
    <row r="7244" spans="31:35">
      <c r="AE7244" s="29"/>
      <c r="AF7244" s="29"/>
      <c r="AG7244" s="29"/>
      <c r="AH7244" s="29"/>
      <c r="AI7244" s="29"/>
    </row>
    <row r="7245" spans="31:35">
      <c r="AE7245" s="29"/>
      <c r="AF7245" s="29"/>
      <c r="AG7245" s="29"/>
      <c r="AH7245" s="29"/>
      <c r="AI7245" s="29"/>
    </row>
    <row r="7246" spans="31:35">
      <c r="AE7246" s="29"/>
      <c r="AF7246" s="29"/>
      <c r="AG7246" s="29"/>
      <c r="AH7246" s="29"/>
      <c r="AI7246" s="29"/>
    </row>
    <row r="7247" spans="31:35">
      <c r="AE7247" s="29"/>
      <c r="AF7247" s="29"/>
      <c r="AG7247" s="29"/>
      <c r="AH7247" s="29"/>
      <c r="AI7247" s="29"/>
    </row>
    <row r="7248" spans="31:35">
      <c r="AE7248" s="29"/>
      <c r="AF7248" s="29"/>
      <c r="AG7248" s="29"/>
      <c r="AH7248" s="29"/>
      <c r="AI7248" s="29"/>
    </row>
    <row r="7249" spans="31:35">
      <c r="AE7249" s="29"/>
      <c r="AF7249" s="29"/>
      <c r="AG7249" s="29"/>
      <c r="AH7249" s="29"/>
      <c r="AI7249" s="29"/>
    </row>
    <row r="7250" spans="31:35">
      <c r="AE7250" s="29"/>
      <c r="AF7250" s="29"/>
      <c r="AG7250" s="29"/>
      <c r="AH7250" s="29"/>
      <c r="AI7250" s="29"/>
    </row>
    <row r="7251" spans="31:35">
      <c r="AE7251" s="29"/>
      <c r="AF7251" s="29"/>
      <c r="AG7251" s="29"/>
      <c r="AH7251" s="29"/>
      <c r="AI7251" s="29"/>
    </row>
    <row r="7252" spans="31:35">
      <c r="AE7252" s="29"/>
      <c r="AF7252" s="29"/>
      <c r="AG7252" s="29"/>
      <c r="AH7252" s="29"/>
      <c r="AI7252" s="29"/>
    </row>
    <row r="7253" spans="31:35">
      <c r="AE7253" s="29"/>
      <c r="AF7253" s="29"/>
      <c r="AG7253" s="29"/>
      <c r="AH7253" s="29"/>
      <c r="AI7253" s="29"/>
    </row>
    <row r="7254" spans="31:35">
      <c r="AE7254" s="29"/>
      <c r="AF7254" s="29"/>
      <c r="AG7254" s="29"/>
      <c r="AH7254" s="29"/>
      <c r="AI7254" s="29"/>
    </row>
    <row r="7255" spans="31:35">
      <c r="AE7255" s="29"/>
      <c r="AF7255" s="29"/>
      <c r="AG7255" s="29"/>
      <c r="AH7255" s="29"/>
      <c r="AI7255" s="29"/>
    </row>
    <row r="7256" spans="31:35">
      <c r="AE7256" s="29"/>
      <c r="AF7256" s="29"/>
      <c r="AG7256" s="29"/>
      <c r="AH7256" s="29"/>
      <c r="AI7256" s="29"/>
    </row>
    <row r="7257" spans="31:35">
      <c r="AE7257" s="29"/>
      <c r="AF7257" s="29"/>
      <c r="AG7257" s="29"/>
      <c r="AH7257" s="29"/>
      <c r="AI7257" s="29"/>
    </row>
    <row r="7258" spans="31:35">
      <c r="AE7258" s="29"/>
      <c r="AF7258" s="29"/>
      <c r="AG7258" s="29"/>
      <c r="AH7258" s="29"/>
      <c r="AI7258" s="29"/>
    </row>
    <row r="7259" spans="31:35">
      <c r="AE7259" s="29"/>
      <c r="AF7259" s="29"/>
      <c r="AG7259" s="29"/>
      <c r="AH7259" s="29"/>
      <c r="AI7259" s="29"/>
    </row>
    <row r="7260" spans="31:35">
      <c r="AE7260" s="29"/>
      <c r="AF7260" s="29"/>
      <c r="AG7260" s="29"/>
      <c r="AH7260" s="29"/>
      <c r="AI7260" s="29"/>
    </row>
    <row r="7261" spans="31:35">
      <c r="AE7261" s="29"/>
      <c r="AF7261" s="29"/>
      <c r="AG7261" s="29"/>
      <c r="AH7261" s="29"/>
      <c r="AI7261" s="29"/>
    </row>
    <row r="7262" spans="31:35">
      <c r="AE7262" s="29"/>
      <c r="AF7262" s="29"/>
      <c r="AG7262" s="29"/>
      <c r="AH7262" s="29"/>
      <c r="AI7262" s="29"/>
    </row>
    <row r="7263" spans="31:35">
      <c r="AE7263" s="29"/>
      <c r="AF7263" s="29"/>
      <c r="AG7263" s="29"/>
      <c r="AH7263" s="29"/>
      <c r="AI7263" s="29"/>
    </row>
    <row r="7264" spans="31:35">
      <c r="AE7264" s="29"/>
      <c r="AF7264" s="29"/>
      <c r="AG7264" s="29"/>
      <c r="AH7264" s="29"/>
      <c r="AI7264" s="29"/>
    </row>
    <row r="7265" spans="31:35">
      <c r="AE7265" s="29"/>
      <c r="AF7265" s="29"/>
      <c r="AG7265" s="29"/>
      <c r="AH7265" s="29"/>
      <c r="AI7265" s="29"/>
    </row>
    <row r="7266" spans="31:35">
      <c r="AE7266" s="29"/>
      <c r="AF7266" s="29"/>
      <c r="AG7266" s="29"/>
      <c r="AH7266" s="29"/>
      <c r="AI7266" s="29"/>
    </row>
    <row r="7267" spans="31:35">
      <c r="AE7267" s="29"/>
      <c r="AF7267" s="29"/>
      <c r="AG7267" s="29"/>
      <c r="AH7267" s="29"/>
      <c r="AI7267" s="29"/>
    </row>
    <row r="7268" spans="31:35">
      <c r="AE7268" s="29"/>
      <c r="AF7268" s="29"/>
      <c r="AG7268" s="29"/>
      <c r="AH7268" s="29"/>
      <c r="AI7268" s="29"/>
    </row>
    <row r="7269" spans="31:35">
      <c r="AE7269" s="29"/>
      <c r="AF7269" s="29"/>
      <c r="AG7269" s="29"/>
      <c r="AH7269" s="29"/>
      <c r="AI7269" s="29"/>
    </row>
    <row r="7270" spans="31:35">
      <c r="AE7270" s="29"/>
      <c r="AF7270" s="29"/>
      <c r="AG7270" s="29"/>
      <c r="AH7270" s="29"/>
      <c r="AI7270" s="29"/>
    </row>
    <row r="7271" spans="31:35">
      <c r="AE7271" s="29"/>
      <c r="AF7271" s="29"/>
      <c r="AG7271" s="29"/>
      <c r="AH7271" s="29"/>
      <c r="AI7271" s="29"/>
    </row>
    <row r="7272" spans="31:35">
      <c r="AE7272" s="29"/>
      <c r="AF7272" s="29"/>
      <c r="AG7272" s="29"/>
      <c r="AH7272" s="29"/>
      <c r="AI7272" s="29"/>
    </row>
    <row r="7273" spans="31:35">
      <c r="AE7273" s="29"/>
      <c r="AF7273" s="29"/>
      <c r="AG7273" s="29"/>
      <c r="AH7273" s="29"/>
      <c r="AI7273" s="29"/>
    </row>
    <row r="7274" spans="31:35">
      <c r="AE7274" s="29"/>
      <c r="AF7274" s="29"/>
      <c r="AG7274" s="29"/>
      <c r="AH7274" s="29"/>
      <c r="AI7274" s="29"/>
    </row>
    <row r="7275" spans="31:35">
      <c r="AE7275" s="29"/>
      <c r="AF7275" s="29"/>
      <c r="AG7275" s="29"/>
      <c r="AH7275" s="29"/>
      <c r="AI7275" s="29"/>
    </row>
    <row r="7276" spans="31:35">
      <c r="AE7276" s="29"/>
      <c r="AF7276" s="29"/>
      <c r="AG7276" s="29"/>
      <c r="AH7276" s="29"/>
      <c r="AI7276" s="29"/>
    </row>
    <row r="7277" spans="31:35">
      <c r="AE7277" s="29"/>
      <c r="AF7277" s="29"/>
      <c r="AG7277" s="29"/>
      <c r="AH7277" s="29"/>
      <c r="AI7277" s="29"/>
    </row>
    <row r="7278" spans="31:35">
      <c r="AE7278" s="29"/>
      <c r="AF7278" s="29"/>
      <c r="AG7278" s="29"/>
      <c r="AH7278" s="29"/>
      <c r="AI7278" s="29"/>
    </row>
    <row r="7279" spans="31:35">
      <c r="AE7279" s="29"/>
      <c r="AF7279" s="29"/>
      <c r="AG7279" s="29"/>
      <c r="AH7279" s="29"/>
      <c r="AI7279" s="29"/>
    </row>
    <row r="7280" spans="31:35">
      <c r="AE7280" s="29"/>
      <c r="AF7280" s="29"/>
      <c r="AG7280" s="29"/>
      <c r="AH7280" s="29"/>
      <c r="AI7280" s="29"/>
    </row>
    <row r="7281" spans="31:35">
      <c r="AE7281" s="29"/>
      <c r="AF7281" s="29"/>
      <c r="AG7281" s="29"/>
      <c r="AH7281" s="29"/>
      <c r="AI7281" s="29"/>
    </row>
    <row r="7282" spans="31:35">
      <c r="AE7282" s="29"/>
      <c r="AF7282" s="29"/>
      <c r="AG7282" s="29"/>
      <c r="AH7282" s="29"/>
      <c r="AI7282" s="29"/>
    </row>
    <row r="7283" spans="31:35">
      <c r="AE7283" s="29"/>
      <c r="AF7283" s="29"/>
      <c r="AG7283" s="29"/>
      <c r="AH7283" s="29"/>
      <c r="AI7283" s="29"/>
    </row>
    <row r="7284" spans="31:35">
      <c r="AE7284" s="29"/>
      <c r="AF7284" s="29"/>
      <c r="AG7284" s="29"/>
      <c r="AH7284" s="29"/>
      <c r="AI7284" s="29"/>
    </row>
    <row r="7285" spans="31:35">
      <c r="AE7285" s="29"/>
      <c r="AF7285" s="29"/>
      <c r="AG7285" s="29"/>
      <c r="AH7285" s="29"/>
      <c r="AI7285" s="29"/>
    </row>
    <row r="7286" spans="31:35">
      <c r="AE7286" s="29"/>
      <c r="AF7286" s="29"/>
      <c r="AG7286" s="29"/>
      <c r="AH7286" s="29"/>
      <c r="AI7286" s="29"/>
    </row>
    <row r="7287" spans="31:35">
      <c r="AE7287" s="29"/>
      <c r="AF7287" s="29"/>
      <c r="AG7287" s="29"/>
      <c r="AH7287" s="29"/>
      <c r="AI7287" s="29"/>
    </row>
    <row r="7288" spans="31:35">
      <c r="AE7288" s="29"/>
      <c r="AF7288" s="29"/>
      <c r="AG7288" s="29"/>
      <c r="AH7288" s="29"/>
      <c r="AI7288" s="29"/>
    </row>
    <row r="7289" spans="31:35">
      <c r="AE7289" s="29"/>
      <c r="AF7289" s="29"/>
      <c r="AG7289" s="29"/>
      <c r="AH7289" s="29"/>
      <c r="AI7289" s="29"/>
    </row>
    <row r="7290" spans="31:35">
      <c r="AE7290" s="29"/>
      <c r="AF7290" s="29"/>
      <c r="AG7290" s="29"/>
      <c r="AH7290" s="29"/>
      <c r="AI7290" s="29"/>
    </row>
    <row r="7291" spans="31:35">
      <c r="AE7291" s="29"/>
      <c r="AF7291" s="29"/>
      <c r="AG7291" s="29"/>
      <c r="AH7291" s="29"/>
      <c r="AI7291" s="29"/>
    </row>
    <row r="7292" spans="31:35">
      <c r="AE7292" s="29"/>
      <c r="AF7292" s="29"/>
      <c r="AG7292" s="29"/>
      <c r="AH7292" s="29"/>
      <c r="AI7292" s="29"/>
    </row>
    <row r="7293" spans="31:35">
      <c r="AE7293" s="29"/>
      <c r="AF7293" s="29"/>
      <c r="AG7293" s="29"/>
      <c r="AH7293" s="29"/>
      <c r="AI7293" s="29"/>
    </row>
    <row r="7294" spans="31:35">
      <c r="AE7294" s="29"/>
      <c r="AF7294" s="29"/>
      <c r="AG7294" s="29"/>
      <c r="AH7294" s="29"/>
      <c r="AI7294" s="29"/>
    </row>
    <row r="7295" spans="31:35">
      <c r="AE7295" s="29"/>
      <c r="AF7295" s="29"/>
      <c r="AG7295" s="29"/>
      <c r="AH7295" s="29"/>
      <c r="AI7295" s="29"/>
    </row>
    <row r="7296" spans="31:35">
      <c r="AE7296" s="29"/>
      <c r="AF7296" s="29"/>
      <c r="AG7296" s="29"/>
      <c r="AH7296" s="29"/>
      <c r="AI7296" s="29"/>
    </row>
    <row r="7297" spans="31:35">
      <c r="AE7297" s="29"/>
      <c r="AF7297" s="29"/>
      <c r="AG7297" s="29"/>
      <c r="AH7297" s="29"/>
      <c r="AI7297" s="29"/>
    </row>
    <row r="7298" spans="31:35">
      <c r="AE7298" s="29"/>
      <c r="AF7298" s="29"/>
      <c r="AG7298" s="29"/>
      <c r="AH7298" s="29"/>
      <c r="AI7298" s="29"/>
    </row>
    <row r="7299" spans="31:35">
      <c r="AE7299" s="29"/>
      <c r="AF7299" s="29"/>
      <c r="AG7299" s="29"/>
      <c r="AH7299" s="29"/>
      <c r="AI7299" s="29"/>
    </row>
    <row r="7300" spans="31:35">
      <c r="AE7300" s="29"/>
      <c r="AF7300" s="29"/>
      <c r="AG7300" s="29"/>
      <c r="AH7300" s="29"/>
      <c r="AI7300" s="29"/>
    </row>
    <row r="7301" spans="31:35">
      <c r="AE7301" s="29"/>
      <c r="AF7301" s="29"/>
      <c r="AG7301" s="29"/>
      <c r="AH7301" s="29"/>
      <c r="AI7301" s="29"/>
    </row>
    <row r="7302" spans="31:35">
      <c r="AE7302" s="29"/>
      <c r="AF7302" s="29"/>
      <c r="AG7302" s="29"/>
      <c r="AH7302" s="29"/>
      <c r="AI7302" s="29"/>
    </row>
    <row r="7303" spans="31:35">
      <c r="AE7303" s="29"/>
      <c r="AF7303" s="29"/>
      <c r="AG7303" s="29"/>
      <c r="AH7303" s="29"/>
      <c r="AI7303" s="29"/>
    </row>
    <row r="7304" spans="31:35">
      <c r="AE7304" s="29"/>
      <c r="AF7304" s="29"/>
      <c r="AG7304" s="29"/>
      <c r="AH7304" s="29"/>
      <c r="AI7304" s="29"/>
    </row>
    <row r="7305" spans="31:35">
      <c r="AE7305" s="29"/>
      <c r="AF7305" s="29"/>
      <c r="AG7305" s="29"/>
      <c r="AH7305" s="29"/>
      <c r="AI7305" s="29"/>
    </row>
    <row r="7306" spans="31:35">
      <c r="AE7306" s="29"/>
      <c r="AF7306" s="29"/>
      <c r="AG7306" s="29"/>
      <c r="AH7306" s="29"/>
      <c r="AI7306" s="29"/>
    </row>
    <row r="7307" spans="31:35">
      <c r="AE7307" s="29"/>
      <c r="AF7307" s="29"/>
      <c r="AG7307" s="29"/>
      <c r="AH7307" s="29"/>
      <c r="AI7307" s="29"/>
    </row>
    <row r="7308" spans="31:35">
      <c r="AE7308" s="29"/>
      <c r="AF7308" s="29"/>
      <c r="AG7308" s="29"/>
      <c r="AH7308" s="29"/>
      <c r="AI7308" s="29"/>
    </row>
    <row r="7309" spans="31:35">
      <c r="AE7309" s="29"/>
      <c r="AF7309" s="29"/>
      <c r="AG7309" s="29"/>
      <c r="AH7309" s="29"/>
      <c r="AI7309" s="29"/>
    </row>
    <row r="7310" spans="31:35">
      <c r="AE7310" s="29"/>
      <c r="AF7310" s="29"/>
      <c r="AG7310" s="29"/>
      <c r="AH7310" s="29"/>
      <c r="AI7310" s="29"/>
    </row>
    <row r="7311" spans="31:35">
      <c r="AE7311" s="29"/>
      <c r="AF7311" s="29"/>
      <c r="AG7311" s="29"/>
      <c r="AH7311" s="29"/>
      <c r="AI7311" s="29"/>
    </row>
    <row r="7312" spans="31:35">
      <c r="AE7312" s="29"/>
      <c r="AF7312" s="29"/>
      <c r="AG7312" s="29"/>
      <c r="AH7312" s="29"/>
      <c r="AI7312" s="29"/>
    </row>
    <row r="7313" spans="31:35">
      <c r="AE7313" s="29"/>
      <c r="AF7313" s="29"/>
      <c r="AG7313" s="29"/>
      <c r="AH7313" s="29"/>
      <c r="AI7313" s="29"/>
    </row>
    <row r="7314" spans="31:35">
      <c r="AE7314" s="29"/>
      <c r="AF7314" s="29"/>
      <c r="AG7314" s="29"/>
      <c r="AH7314" s="29"/>
      <c r="AI7314" s="29"/>
    </row>
    <row r="7315" spans="31:35">
      <c r="AE7315" s="29"/>
      <c r="AF7315" s="29"/>
      <c r="AG7315" s="29"/>
      <c r="AH7315" s="29"/>
      <c r="AI7315" s="29"/>
    </row>
    <row r="7316" spans="31:35">
      <c r="AE7316" s="29"/>
      <c r="AF7316" s="29"/>
      <c r="AG7316" s="29"/>
      <c r="AH7316" s="29"/>
      <c r="AI7316" s="29"/>
    </row>
    <row r="7317" spans="31:35">
      <c r="AE7317" s="29"/>
      <c r="AF7317" s="29"/>
      <c r="AG7317" s="29"/>
      <c r="AH7317" s="29"/>
      <c r="AI7317" s="29"/>
    </row>
    <row r="7318" spans="31:35">
      <c r="AE7318" s="29"/>
      <c r="AF7318" s="29"/>
      <c r="AG7318" s="29"/>
      <c r="AH7318" s="29"/>
      <c r="AI7318" s="29"/>
    </row>
    <row r="7319" spans="31:35">
      <c r="AE7319" s="29"/>
      <c r="AF7319" s="29"/>
      <c r="AG7319" s="29"/>
      <c r="AH7319" s="29"/>
      <c r="AI7319" s="29"/>
    </row>
    <row r="7320" spans="31:35">
      <c r="AE7320" s="29"/>
      <c r="AF7320" s="29"/>
      <c r="AG7320" s="29"/>
      <c r="AH7320" s="29"/>
      <c r="AI7320" s="29"/>
    </row>
    <row r="7321" spans="31:35">
      <c r="AE7321" s="29"/>
      <c r="AF7321" s="29"/>
      <c r="AG7321" s="29"/>
      <c r="AH7321" s="29"/>
      <c r="AI7321" s="29"/>
    </row>
    <row r="7322" spans="31:35">
      <c r="AE7322" s="29"/>
      <c r="AF7322" s="29"/>
      <c r="AG7322" s="29"/>
      <c r="AH7322" s="29"/>
      <c r="AI7322" s="29"/>
    </row>
    <row r="7323" spans="31:35">
      <c r="AE7323" s="29"/>
      <c r="AF7323" s="29"/>
      <c r="AG7323" s="29"/>
      <c r="AH7323" s="29"/>
      <c r="AI7323" s="29"/>
    </row>
    <row r="7324" spans="31:35">
      <c r="AE7324" s="29"/>
      <c r="AF7324" s="29"/>
      <c r="AG7324" s="29"/>
      <c r="AH7324" s="29"/>
      <c r="AI7324" s="29"/>
    </row>
    <row r="7325" spans="31:35">
      <c r="AE7325" s="29"/>
      <c r="AF7325" s="29"/>
      <c r="AG7325" s="29"/>
      <c r="AH7325" s="29"/>
      <c r="AI7325" s="29"/>
    </row>
    <row r="7326" spans="31:35">
      <c r="AE7326" s="29"/>
      <c r="AF7326" s="29"/>
      <c r="AG7326" s="29"/>
      <c r="AH7326" s="29"/>
      <c r="AI7326" s="29"/>
    </row>
    <row r="7327" spans="31:35">
      <c r="AE7327" s="29"/>
      <c r="AF7327" s="29"/>
      <c r="AG7327" s="29"/>
      <c r="AH7327" s="29"/>
      <c r="AI7327" s="29"/>
    </row>
    <row r="7328" spans="31:35">
      <c r="AE7328" s="29"/>
      <c r="AF7328" s="29"/>
      <c r="AG7328" s="29"/>
      <c r="AH7328" s="29"/>
      <c r="AI7328" s="29"/>
    </row>
    <row r="7329" spans="31:35">
      <c r="AE7329" s="29"/>
      <c r="AF7329" s="29"/>
      <c r="AG7329" s="29"/>
      <c r="AH7329" s="29"/>
      <c r="AI7329" s="29"/>
    </row>
    <row r="7330" spans="31:35">
      <c r="AE7330" s="29"/>
      <c r="AF7330" s="29"/>
      <c r="AG7330" s="29"/>
      <c r="AH7330" s="29"/>
      <c r="AI7330" s="29"/>
    </row>
    <row r="7331" spans="31:35">
      <c r="AE7331" s="29"/>
      <c r="AF7331" s="29"/>
      <c r="AG7331" s="29"/>
      <c r="AH7331" s="29"/>
      <c r="AI7331" s="29"/>
    </row>
    <row r="7332" spans="31:35">
      <c r="AE7332" s="29"/>
      <c r="AF7332" s="29"/>
      <c r="AG7332" s="29"/>
      <c r="AH7332" s="29"/>
      <c r="AI7332" s="29"/>
    </row>
    <row r="7333" spans="31:35">
      <c r="AE7333" s="29"/>
      <c r="AF7333" s="29"/>
      <c r="AG7333" s="29"/>
      <c r="AH7333" s="29"/>
      <c r="AI7333" s="29"/>
    </row>
    <row r="7334" spans="31:35">
      <c r="AE7334" s="29"/>
      <c r="AF7334" s="29"/>
      <c r="AG7334" s="29"/>
      <c r="AH7334" s="29"/>
      <c r="AI7334" s="29"/>
    </row>
    <row r="7335" spans="31:35">
      <c r="AE7335" s="29"/>
      <c r="AF7335" s="29"/>
      <c r="AG7335" s="29"/>
      <c r="AH7335" s="29"/>
      <c r="AI7335" s="29"/>
    </row>
    <row r="7336" spans="31:35">
      <c r="AE7336" s="29"/>
      <c r="AF7336" s="29"/>
      <c r="AG7336" s="29"/>
      <c r="AH7336" s="29"/>
      <c r="AI7336" s="29"/>
    </row>
    <row r="7337" spans="31:35">
      <c r="AE7337" s="29"/>
      <c r="AF7337" s="29"/>
      <c r="AG7337" s="29"/>
      <c r="AH7337" s="29"/>
      <c r="AI7337" s="29"/>
    </row>
    <row r="7338" spans="31:35">
      <c r="AE7338" s="29"/>
      <c r="AF7338" s="29"/>
      <c r="AG7338" s="29"/>
      <c r="AH7338" s="29"/>
      <c r="AI7338" s="29"/>
    </row>
    <row r="7339" spans="31:35">
      <c r="AE7339" s="29"/>
      <c r="AF7339" s="29"/>
      <c r="AG7339" s="29"/>
      <c r="AH7339" s="29"/>
      <c r="AI7339" s="29"/>
    </row>
    <row r="7340" spans="31:35">
      <c r="AE7340" s="29"/>
      <c r="AF7340" s="29"/>
      <c r="AG7340" s="29"/>
      <c r="AH7340" s="29"/>
      <c r="AI7340" s="29"/>
    </row>
    <row r="7341" spans="31:35">
      <c r="AE7341" s="29"/>
      <c r="AF7341" s="29"/>
      <c r="AG7341" s="29"/>
      <c r="AH7341" s="29"/>
      <c r="AI7341" s="29"/>
    </row>
    <row r="7342" spans="31:35">
      <c r="AE7342" s="29"/>
      <c r="AF7342" s="29"/>
      <c r="AG7342" s="29"/>
      <c r="AH7342" s="29"/>
      <c r="AI7342" s="29"/>
    </row>
    <row r="7343" spans="31:35">
      <c r="AE7343" s="29"/>
      <c r="AF7343" s="29"/>
      <c r="AG7343" s="29"/>
      <c r="AH7343" s="29"/>
      <c r="AI7343" s="29"/>
    </row>
    <row r="7344" spans="31:35">
      <c r="AE7344" s="29"/>
      <c r="AF7344" s="29"/>
      <c r="AG7344" s="29"/>
      <c r="AH7344" s="29"/>
      <c r="AI7344" s="29"/>
    </row>
    <row r="7345" spans="31:35">
      <c r="AE7345" s="29"/>
      <c r="AF7345" s="29"/>
      <c r="AG7345" s="29"/>
      <c r="AH7345" s="29"/>
      <c r="AI7345" s="29"/>
    </row>
    <row r="7346" spans="31:35">
      <c r="AE7346" s="29"/>
      <c r="AF7346" s="29"/>
      <c r="AG7346" s="29"/>
      <c r="AH7346" s="29"/>
      <c r="AI7346" s="29"/>
    </row>
    <row r="7347" spans="31:35">
      <c r="AE7347" s="29"/>
      <c r="AF7347" s="29"/>
      <c r="AG7347" s="29"/>
      <c r="AH7347" s="29"/>
      <c r="AI7347" s="29"/>
    </row>
    <row r="7348" spans="31:35">
      <c r="AE7348" s="29"/>
      <c r="AF7348" s="29"/>
      <c r="AG7348" s="29"/>
      <c r="AH7348" s="29"/>
      <c r="AI7348" s="29"/>
    </row>
    <row r="7349" spans="31:35">
      <c r="AE7349" s="29"/>
      <c r="AF7349" s="29"/>
      <c r="AG7349" s="29"/>
      <c r="AH7349" s="29"/>
      <c r="AI7349" s="29"/>
    </row>
    <row r="7350" spans="31:35">
      <c r="AE7350" s="29"/>
      <c r="AF7350" s="29"/>
      <c r="AG7350" s="29"/>
      <c r="AH7350" s="29"/>
      <c r="AI7350" s="29"/>
    </row>
    <row r="7351" spans="31:35">
      <c r="AE7351" s="29"/>
      <c r="AF7351" s="29"/>
      <c r="AG7351" s="29"/>
      <c r="AH7351" s="29"/>
      <c r="AI7351" s="29"/>
    </row>
    <row r="7352" spans="31:35">
      <c r="AE7352" s="29"/>
      <c r="AF7352" s="29"/>
      <c r="AG7352" s="29"/>
      <c r="AH7352" s="29"/>
      <c r="AI7352" s="29"/>
    </row>
    <row r="7353" spans="31:35">
      <c r="AE7353" s="29"/>
      <c r="AF7353" s="29"/>
      <c r="AG7353" s="29"/>
      <c r="AH7353" s="29"/>
      <c r="AI7353" s="29"/>
    </row>
    <row r="7354" spans="31:35">
      <c r="AE7354" s="29"/>
      <c r="AF7354" s="29"/>
      <c r="AG7354" s="29"/>
      <c r="AH7354" s="29"/>
      <c r="AI7354" s="29"/>
    </row>
    <row r="7355" spans="31:35">
      <c r="AE7355" s="29"/>
      <c r="AF7355" s="29"/>
      <c r="AG7355" s="29"/>
      <c r="AH7355" s="29"/>
      <c r="AI7355" s="29"/>
    </row>
    <row r="7356" spans="31:35">
      <c r="AE7356" s="29"/>
      <c r="AF7356" s="29"/>
      <c r="AG7356" s="29"/>
      <c r="AH7356" s="29"/>
      <c r="AI7356" s="29"/>
    </row>
    <row r="7357" spans="31:35">
      <c r="AE7357" s="29"/>
      <c r="AF7357" s="29"/>
      <c r="AG7357" s="29"/>
      <c r="AH7357" s="29"/>
      <c r="AI7357" s="29"/>
    </row>
    <row r="7358" spans="31:35">
      <c r="AE7358" s="29"/>
      <c r="AF7358" s="29"/>
      <c r="AG7358" s="29"/>
      <c r="AH7358" s="29"/>
      <c r="AI7358" s="29"/>
    </row>
    <row r="7359" spans="31:35">
      <c r="AE7359" s="29"/>
      <c r="AF7359" s="29"/>
      <c r="AG7359" s="29"/>
      <c r="AH7359" s="29"/>
      <c r="AI7359" s="29"/>
    </row>
    <row r="7360" spans="31:35">
      <c r="AE7360" s="29"/>
      <c r="AF7360" s="29"/>
      <c r="AG7360" s="29"/>
      <c r="AH7360" s="29"/>
      <c r="AI7360" s="29"/>
    </row>
    <row r="7361" spans="31:35">
      <c r="AE7361" s="29"/>
      <c r="AF7361" s="29"/>
      <c r="AG7361" s="29"/>
      <c r="AH7361" s="29"/>
      <c r="AI7361" s="29"/>
    </row>
    <row r="7362" spans="31:35">
      <c r="AE7362" s="29"/>
      <c r="AF7362" s="29"/>
      <c r="AG7362" s="29"/>
      <c r="AH7362" s="29"/>
      <c r="AI7362" s="29"/>
    </row>
    <row r="7363" spans="31:35">
      <c r="AE7363" s="29"/>
      <c r="AF7363" s="29"/>
      <c r="AG7363" s="29"/>
      <c r="AH7363" s="29"/>
      <c r="AI7363" s="29"/>
    </row>
    <row r="7364" spans="31:35">
      <c r="AE7364" s="29"/>
      <c r="AF7364" s="29"/>
      <c r="AG7364" s="29"/>
      <c r="AH7364" s="29"/>
      <c r="AI7364" s="29"/>
    </row>
    <row r="7365" spans="31:35">
      <c r="AE7365" s="29"/>
      <c r="AF7365" s="29"/>
      <c r="AG7365" s="29"/>
      <c r="AH7365" s="29"/>
      <c r="AI7365" s="29"/>
    </row>
    <row r="7366" spans="31:35">
      <c r="AE7366" s="29"/>
      <c r="AF7366" s="29"/>
      <c r="AG7366" s="29"/>
      <c r="AH7366" s="29"/>
      <c r="AI7366" s="29"/>
    </row>
    <row r="7367" spans="31:35">
      <c r="AE7367" s="29"/>
      <c r="AF7367" s="29"/>
      <c r="AG7367" s="29"/>
      <c r="AH7367" s="29"/>
      <c r="AI7367" s="29"/>
    </row>
    <row r="7368" spans="31:35">
      <c r="AE7368" s="29"/>
      <c r="AF7368" s="29"/>
      <c r="AG7368" s="29"/>
      <c r="AH7368" s="29"/>
      <c r="AI7368" s="29"/>
    </row>
    <row r="7369" spans="31:35">
      <c r="AE7369" s="29"/>
      <c r="AF7369" s="29"/>
      <c r="AG7369" s="29"/>
      <c r="AH7369" s="29"/>
      <c r="AI7369" s="29"/>
    </row>
    <row r="7370" spans="31:35">
      <c r="AE7370" s="29"/>
      <c r="AF7370" s="29"/>
      <c r="AG7370" s="29"/>
      <c r="AH7370" s="29"/>
      <c r="AI7370" s="29"/>
    </row>
    <row r="7371" spans="31:35">
      <c r="AE7371" s="29"/>
      <c r="AF7371" s="29"/>
      <c r="AG7371" s="29"/>
      <c r="AH7371" s="29"/>
      <c r="AI7371" s="29"/>
    </row>
    <row r="7372" spans="31:35">
      <c r="AE7372" s="29"/>
      <c r="AF7372" s="29"/>
      <c r="AG7372" s="29"/>
      <c r="AH7372" s="29"/>
      <c r="AI7372" s="29"/>
    </row>
    <row r="7373" spans="31:35">
      <c r="AE7373" s="29"/>
      <c r="AF7373" s="29"/>
      <c r="AG7373" s="29"/>
      <c r="AH7373" s="29"/>
      <c r="AI7373" s="29"/>
    </row>
    <row r="7374" spans="31:35">
      <c r="AE7374" s="29"/>
      <c r="AF7374" s="29"/>
      <c r="AG7374" s="29"/>
      <c r="AH7374" s="29"/>
      <c r="AI7374" s="29"/>
    </row>
    <row r="7375" spans="31:35">
      <c r="AE7375" s="29"/>
      <c r="AF7375" s="29"/>
      <c r="AG7375" s="29"/>
      <c r="AH7375" s="29"/>
      <c r="AI7375" s="29"/>
    </row>
    <row r="7376" spans="31:35">
      <c r="AE7376" s="29"/>
      <c r="AF7376" s="29"/>
      <c r="AG7376" s="29"/>
      <c r="AH7376" s="29"/>
      <c r="AI7376" s="29"/>
    </row>
    <row r="7377" spans="31:35">
      <c r="AE7377" s="29"/>
      <c r="AF7377" s="29"/>
      <c r="AG7377" s="29"/>
      <c r="AH7377" s="29"/>
      <c r="AI7377" s="29"/>
    </row>
    <row r="7378" spans="31:35">
      <c r="AE7378" s="29"/>
      <c r="AF7378" s="29"/>
      <c r="AG7378" s="29"/>
      <c r="AH7378" s="29"/>
      <c r="AI7378" s="29"/>
    </row>
    <row r="7379" spans="31:35">
      <c r="AE7379" s="29"/>
      <c r="AF7379" s="29"/>
      <c r="AG7379" s="29"/>
      <c r="AH7379" s="29"/>
      <c r="AI7379" s="29"/>
    </row>
    <row r="7380" spans="31:35">
      <c r="AE7380" s="29"/>
      <c r="AF7380" s="29"/>
      <c r="AG7380" s="29"/>
      <c r="AH7380" s="29"/>
      <c r="AI7380" s="29"/>
    </row>
    <row r="7381" spans="31:35">
      <c r="AE7381" s="29"/>
      <c r="AF7381" s="29"/>
      <c r="AG7381" s="29"/>
      <c r="AH7381" s="29"/>
      <c r="AI7381" s="29"/>
    </row>
    <row r="7382" spans="31:35">
      <c r="AE7382" s="29"/>
      <c r="AF7382" s="29"/>
      <c r="AG7382" s="29"/>
      <c r="AH7382" s="29"/>
      <c r="AI7382" s="29"/>
    </row>
    <row r="7383" spans="31:35">
      <c r="AE7383" s="29"/>
      <c r="AF7383" s="29"/>
      <c r="AG7383" s="29"/>
      <c r="AH7383" s="29"/>
      <c r="AI7383" s="29"/>
    </row>
    <row r="7384" spans="31:35">
      <c r="AE7384" s="29"/>
      <c r="AF7384" s="29"/>
      <c r="AG7384" s="29"/>
      <c r="AH7384" s="29"/>
      <c r="AI7384" s="29"/>
    </row>
    <row r="7385" spans="31:35">
      <c r="AE7385" s="29"/>
      <c r="AF7385" s="29"/>
      <c r="AG7385" s="29"/>
      <c r="AH7385" s="29"/>
      <c r="AI7385" s="29"/>
    </row>
    <row r="7386" spans="31:35">
      <c r="AE7386" s="29"/>
      <c r="AF7386" s="29"/>
      <c r="AG7386" s="29"/>
      <c r="AH7386" s="29"/>
      <c r="AI7386" s="29"/>
    </row>
    <row r="7387" spans="31:35">
      <c r="AE7387" s="29"/>
      <c r="AF7387" s="29"/>
      <c r="AG7387" s="29"/>
      <c r="AH7387" s="29"/>
      <c r="AI7387" s="29"/>
    </row>
    <row r="7388" spans="31:35">
      <c r="AE7388" s="29"/>
      <c r="AF7388" s="29"/>
      <c r="AG7388" s="29"/>
      <c r="AH7388" s="29"/>
      <c r="AI7388" s="29"/>
    </row>
    <row r="7389" spans="31:35">
      <c r="AE7389" s="29"/>
      <c r="AF7389" s="29"/>
      <c r="AG7389" s="29"/>
      <c r="AH7389" s="29"/>
      <c r="AI7389" s="29"/>
    </row>
    <row r="7390" spans="31:35">
      <c r="AE7390" s="29"/>
      <c r="AF7390" s="29"/>
      <c r="AG7390" s="29"/>
      <c r="AH7390" s="29"/>
      <c r="AI7390" s="29"/>
    </row>
    <row r="7391" spans="31:35">
      <c r="AE7391" s="29"/>
      <c r="AF7391" s="29"/>
      <c r="AG7391" s="29"/>
      <c r="AH7391" s="29"/>
      <c r="AI7391" s="29"/>
    </row>
    <row r="7392" spans="31:35">
      <c r="AE7392" s="29"/>
      <c r="AF7392" s="29"/>
      <c r="AG7392" s="29"/>
      <c r="AH7392" s="29"/>
      <c r="AI7392" s="29"/>
    </row>
    <row r="7393" spans="31:35">
      <c r="AE7393" s="29"/>
      <c r="AF7393" s="29"/>
      <c r="AG7393" s="29"/>
      <c r="AH7393" s="29"/>
      <c r="AI7393" s="29"/>
    </row>
    <row r="7394" spans="31:35">
      <c r="AE7394" s="29"/>
      <c r="AF7394" s="29"/>
      <c r="AG7394" s="29"/>
      <c r="AH7394" s="29"/>
      <c r="AI7394" s="29"/>
    </row>
    <row r="7395" spans="31:35">
      <c r="AE7395" s="29"/>
      <c r="AF7395" s="29"/>
      <c r="AG7395" s="29"/>
      <c r="AH7395" s="29"/>
      <c r="AI7395" s="29"/>
    </row>
    <row r="7396" spans="31:35">
      <c r="AE7396" s="29"/>
      <c r="AF7396" s="29"/>
      <c r="AG7396" s="29"/>
      <c r="AH7396" s="29"/>
      <c r="AI7396" s="29"/>
    </row>
    <row r="7397" spans="31:35">
      <c r="AE7397" s="29"/>
      <c r="AF7397" s="29"/>
      <c r="AG7397" s="29"/>
      <c r="AH7397" s="29"/>
      <c r="AI7397" s="29"/>
    </row>
    <row r="7398" spans="31:35">
      <c r="AE7398" s="29"/>
      <c r="AF7398" s="29"/>
      <c r="AG7398" s="29"/>
      <c r="AH7398" s="29"/>
      <c r="AI7398" s="29"/>
    </row>
    <row r="7399" spans="31:35">
      <c r="AE7399" s="29"/>
      <c r="AF7399" s="29"/>
      <c r="AG7399" s="29"/>
      <c r="AH7399" s="29"/>
      <c r="AI7399" s="29"/>
    </row>
    <row r="7400" spans="31:35">
      <c r="AE7400" s="29"/>
      <c r="AF7400" s="29"/>
      <c r="AG7400" s="29"/>
      <c r="AH7400" s="29"/>
      <c r="AI7400" s="29"/>
    </row>
    <row r="7401" spans="31:35">
      <c r="AE7401" s="29"/>
      <c r="AF7401" s="29"/>
      <c r="AG7401" s="29"/>
      <c r="AH7401" s="29"/>
      <c r="AI7401" s="29"/>
    </row>
    <row r="7402" spans="31:35">
      <c r="AE7402" s="29"/>
      <c r="AF7402" s="29"/>
      <c r="AG7402" s="29"/>
      <c r="AH7402" s="29"/>
      <c r="AI7402" s="29"/>
    </row>
    <row r="7403" spans="31:35">
      <c r="AE7403" s="29"/>
      <c r="AF7403" s="29"/>
      <c r="AG7403" s="29"/>
      <c r="AH7403" s="29"/>
      <c r="AI7403" s="29"/>
    </row>
    <row r="7404" spans="31:35">
      <c r="AE7404" s="29"/>
      <c r="AF7404" s="29"/>
      <c r="AG7404" s="29"/>
      <c r="AH7404" s="29"/>
      <c r="AI7404" s="29"/>
    </row>
    <row r="7405" spans="31:35">
      <c r="AE7405" s="29"/>
      <c r="AF7405" s="29"/>
      <c r="AG7405" s="29"/>
      <c r="AH7405" s="29"/>
      <c r="AI7405" s="29"/>
    </row>
    <row r="7406" spans="31:35">
      <c r="AE7406" s="29"/>
      <c r="AF7406" s="29"/>
      <c r="AG7406" s="29"/>
      <c r="AH7406" s="29"/>
      <c r="AI7406" s="29"/>
    </row>
    <row r="7407" spans="31:35">
      <c r="AE7407" s="29"/>
      <c r="AF7407" s="29"/>
      <c r="AG7407" s="29"/>
      <c r="AH7407" s="29"/>
      <c r="AI7407" s="29"/>
    </row>
    <row r="7408" spans="31:35">
      <c r="AE7408" s="29"/>
      <c r="AF7408" s="29"/>
      <c r="AG7408" s="29"/>
      <c r="AH7408" s="29"/>
      <c r="AI7408" s="29"/>
    </row>
    <row r="7409" spans="31:35">
      <c r="AE7409" s="29"/>
      <c r="AF7409" s="29"/>
      <c r="AG7409" s="29"/>
      <c r="AH7409" s="29"/>
      <c r="AI7409" s="29"/>
    </row>
    <row r="7410" spans="31:35">
      <c r="AE7410" s="29"/>
      <c r="AF7410" s="29"/>
      <c r="AG7410" s="29"/>
      <c r="AH7410" s="29"/>
      <c r="AI7410" s="29"/>
    </row>
    <row r="7411" spans="31:35">
      <c r="AE7411" s="29"/>
      <c r="AF7411" s="29"/>
      <c r="AG7411" s="29"/>
      <c r="AH7411" s="29"/>
      <c r="AI7411" s="29"/>
    </row>
    <row r="7412" spans="31:35">
      <c r="AE7412" s="29"/>
      <c r="AF7412" s="29"/>
      <c r="AG7412" s="29"/>
      <c r="AH7412" s="29"/>
      <c r="AI7412" s="29"/>
    </row>
    <row r="7413" spans="31:35">
      <c r="AE7413" s="29"/>
      <c r="AF7413" s="29"/>
      <c r="AG7413" s="29"/>
      <c r="AH7413" s="29"/>
      <c r="AI7413" s="29"/>
    </row>
    <row r="7414" spans="31:35">
      <c r="AE7414" s="29"/>
      <c r="AF7414" s="29"/>
      <c r="AG7414" s="29"/>
      <c r="AH7414" s="29"/>
      <c r="AI7414" s="29"/>
    </row>
    <row r="7415" spans="31:35">
      <c r="AE7415" s="29"/>
      <c r="AF7415" s="29"/>
      <c r="AG7415" s="29"/>
      <c r="AH7415" s="29"/>
      <c r="AI7415" s="29"/>
    </row>
    <row r="7416" spans="31:35">
      <c r="AE7416" s="29"/>
      <c r="AF7416" s="29"/>
      <c r="AG7416" s="29"/>
      <c r="AH7416" s="29"/>
      <c r="AI7416" s="29"/>
    </row>
    <row r="7417" spans="31:35">
      <c r="AE7417" s="29"/>
      <c r="AF7417" s="29"/>
      <c r="AG7417" s="29"/>
      <c r="AH7417" s="29"/>
      <c r="AI7417" s="29"/>
    </row>
    <row r="7418" spans="31:35">
      <c r="AE7418" s="29"/>
      <c r="AF7418" s="29"/>
      <c r="AG7418" s="29"/>
      <c r="AH7418" s="29"/>
      <c r="AI7418" s="29"/>
    </row>
    <row r="7419" spans="31:35">
      <c r="AE7419" s="29"/>
      <c r="AF7419" s="29"/>
      <c r="AG7419" s="29"/>
      <c r="AH7419" s="29"/>
      <c r="AI7419" s="29"/>
    </row>
    <row r="7420" spans="31:35">
      <c r="AE7420" s="29"/>
      <c r="AF7420" s="29"/>
      <c r="AG7420" s="29"/>
      <c r="AH7420" s="29"/>
      <c r="AI7420" s="29"/>
    </row>
    <row r="7421" spans="31:35">
      <c r="AE7421" s="29"/>
      <c r="AF7421" s="29"/>
      <c r="AG7421" s="29"/>
      <c r="AH7421" s="29"/>
      <c r="AI7421" s="29"/>
    </row>
    <row r="7422" spans="31:35">
      <c r="AE7422" s="29"/>
      <c r="AF7422" s="29"/>
      <c r="AG7422" s="29"/>
      <c r="AH7422" s="29"/>
      <c r="AI7422" s="29"/>
    </row>
    <row r="7423" spans="31:35">
      <c r="AE7423" s="29"/>
      <c r="AF7423" s="29"/>
      <c r="AG7423" s="29"/>
      <c r="AH7423" s="29"/>
      <c r="AI7423" s="29"/>
    </row>
    <row r="7424" spans="31:35">
      <c r="AE7424" s="29"/>
      <c r="AF7424" s="29"/>
      <c r="AG7424" s="29"/>
      <c r="AH7424" s="29"/>
      <c r="AI7424" s="29"/>
    </row>
    <row r="7425" spans="31:35">
      <c r="AE7425" s="29"/>
      <c r="AF7425" s="29"/>
      <c r="AG7425" s="29"/>
      <c r="AH7425" s="29"/>
      <c r="AI7425" s="29"/>
    </row>
    <row r="7426" spans="31:35">
      <c r="AE7426" s="29"/>
      <c r="AF7426" s="29"/>
      <c r="AG7426" s="29"/>
      <c r="AH7426" s="29"/>
      <c r="AI7426" s="29"/>
    </row>
    <row r="7427" spans="31:35">
      <c r="AE7427" s="29"/>
      <c r="AF7427" s="29"/>
      <c r="AG7427" s="29"/>
      <c r="AH7427" s="29"/>
      <c r="AI7427" s="29"/>
    </row>
    <row r="7428" spans="31:35">
      <c r="AE7428" s="29"/>
      <c r="AF7428" s="29"/>
      <c r="AG7428" s="29"/>
      <c r="AH7428" s="29"/>
      <c r="AI7428" s="29"/>
    </row>
    <row r="7429" spans="31:35">
      <c r="AE7429" s="29"/>
      <c r="AF7429" s="29"/>
      <c r="AG7429" s="29"/>
      <c r="AH7429" s="29"/>
      <c r="AI7429" s="29"/>
    </row>
    <row r="7430" spans="31:35">
      <c r="AE7430" s="29"/>
      <c r="AF7430" s="29"/>
      <c r="AG7430" s="29"/>
      <c r="AH7430" s="29"/>
      <c r="AI7430" s="29"/>
    </row>
    <row r="7431" spans="31:35">
      <c r="AE7431" s="29"/>
      <c r="AF7431" s="29"/>
      <c r="AG7431" s="29"/>
      <c r="AH7431" s="29"/>
      <c r="AI7431" s="29"/>
    </row>
    <row r="7432" spans="31:35">
      <c r="AE7432" s="29"/>
      <c r="AF7432" s="29"/>
      <c r="AG7432" s="29"/>
      <c r="AH7432" s="29"/>
      <c r="AI7432" s="29"/>
    </row>
    <row r="7433" spans="31:35">
      <c r="AE7433" s="29"/>
      <c r="AF7433" s="29"/>
      <c r="AG7433" s="29"/>
      <c r="AH7433" s="29"/>
      <c r="AI7433" s="29"/>
    </row>
    <row r="7434" spans="31:35">
      <c r="AE7434" s="29"/>
      <c r="AF7434" s="29"/>
      <c r="AG7434" s="29"/>
      <c r="AH7434" s="29"/>
      <c r="AI7434" s="29"/>
    </row>
    <row r="7435" spans="31:35">
      <c r="AE7435" s="29"/>
      <c r="AF7435" s="29"/>
      <c r="AG7435" s="29"/>
      <c r="AH7435" s="29"/>
      <c r="AI7435" s="29"/>
    </row>
    <row r="7436" spans="31:35">
      <c r="AE7436" s="29"/>
      <c r="AF7436" s="29"/>
      <c r="AG7436" s="29"/>
      <c r="AH7436" s="29"/>
      <c r="AI7436" s="29"/>
    </row>
    <row r="7437" spans="31:35">
      <c r="AE7437" s="29"/>
      <c r="AF7437" s="29"/>
      <c r="AG7437" s="29"/>
      <c r="AH7437" s="29"/>
      <c r="AI7437" s="29"/>
    </row>
    <row r="7438" spans="31:35">
      <c r="AE7438" s="29"/>
      <c r="AF7438" s="29"/>
      <c r="AG7438" s="29"/>
      <c r="AH7438" s="29"/>
      <c r="AI7438" s="29"/>
    </row>
    <row r="7439" spans="31:35">
      <c r="AE7439" s="29"/>
      <c r="AF7439" s="29"/>
      <c r="AG7439" s="29"/>
      <c r="AH7439" s="29"/>
      <c r="AI7439" s="29"/>
    </row>
    <row r="7440" spans="31:35">
      <c r="AE7440" s="29"/>
      <c r="AF7440" s="29"/>
      <c r="AG7440" s="29"/>
      <c r="AH7440" s="29"/>
      <c r="AI7440" s="29"/>
    </row>
    <row r="7441" spans="31:35">
      <c r="AE7441" s="29"/>
      <c r="AF7441" s="29"/>
      <c r="AG7441" s="29"/>
      <c r="AH7441" s="29"/>
      <c r="AI7441" s="29"/>
    </row>
    <row r="7442" spans="31:35">
      <c r="AE7442" s="29"/>
      <c r="AF7442" s="29"/>
      <c r="AG7442" s="29"/>
      <c r="AH7442" s="29"/>
      <c r="AI7442" s="29"/>
    </row>
    <row r="7443" spans="31:35">
      <c r="AE7443" s="29"/>
      <c r="AF7443" s="29"/>
      <c r="AG7443" s="29"/>
      <c r="AH7443" s="29"/>
      <c r="AI7443" s="29"/>
    </row>
    <row r="7444" spans="31:35">
      <c r="AE7444" s="29"/>
      <c r="AF7444" s="29"/>
      <c r="AG7444" s="29"/>
      <c r="AH7444" s="29"/>
      <c r="AI7444" s="29"/>
    </row>
    <row r="7445" spans="31:35">
      <c r="AE7445" s="29"/>
      <c r="AF7445" s="29"/>
      <c r="AG7445" s="29"/>
      <c r="AH7445" s="29"/>
      <c r="AI7445" s="29"/>
    </row>
    <row r="7446" spans="31:35">
      <c r="AE7446" s="29"/>
      <c r="AF7446" s="29"/>
      <c r="AG7446" s="29"/>
      <c r="AH7446" s="29"/>
      <c r="AI7446" s="29"/>
    </row>
    <row r="7447" spans="31:35">
      <c r="AE7447" s="29"/>
      <c r="AF7447" s="29"/>
      <c r="AG7447" s="29"/>
      <c r="AH7447" s="29"/>
      <c r="AI7447" s="29"/>
    </row>
    <row r="7448" spans="31:35">
      <c r="AE7448" s="29"/>
      <c r="AF7448" s="29"/>
      <c r="AG7448" s="29"/>
      <c r="AH7448" s="29"/>
      <c r="AI7448" s="29"/>
    </row>
    <row r="7449" spans="31:35">
      <c r="AE7449" s="29"/>
      <c r="AF7449" s="29"/>
      <c r="AG7449" s="29"/>
      <c r="AH7449" s="29"/>
      <c r="AI7449" s="29"/>
    </row>
    <row r="7450" spans="31:35">
      <c r="AE7450" s="29"/>
      <c r="AF7450" s="29"/>
      <c r="AG7450" s="29"/>
      <c r="AH7450" s="29"/>
      <c r="AI7450" s="29"/>
    </row>
    <row r="7451" spans="31:35">
      <c r="AE7451" s="29"/>
      <c r="AF7451" s="29"/>
      <c r="AG7451" s="29"/>
      <c r="AH7451" s="29"/>
      <c r="AI7451" s="29"/>
    </row>
    <row r="7452" spans="31:35">
      <c r="AE7452" s="29"/>
      <c r="AF7452" s="29"/>
      <c r="AG7452" s="29"/>
      <c r="AH7452" s="29"/>
      <c r="AI7452" s="29"/>
    </row>
    <row r="7453" spans="31:35">
      <c r="AE7453" s="29"/>
      <c r="AF7453" s="29"/>
      <c r="AG7453" s="29"/>
      <c r="AH7453" s="29"/>
      <c r="AI7453" s="29"/>
    </row>
    <row r="7454" spans="31:35">
      <c r="AE7454" s="29"/>
      <c r="AF7454" s="29"/>
      <c r="AG7454" s="29"/>
      <c r="AH7454" s="29"/>
      <c r="AI7454" s="29"/>
    </row>
    <row r="7455" spans="31:35">
      <c r="AE7455" s="29"/>
      <c r="AF7455" s="29"/>
      <c r="AG7455" s="29"/>
      <c r="AH7455" s="29"/>
      <c r="AI7455" s="29"/>
    </row>
    <row r="7456" spans="31:35">
      <c r="AE7456" s="29"/>
      <c r="AF7456" s="29"/>
      <c r="AG7456" s="29"/>
      <c r="AH7456" s="29"/>
      <c r="AI7456" s="29"/>
    </row>
    <row r="7457" spans="31:35">
      <c r="AE7457" s="29"/>
      <c r="AF7457" s="29"/>
      <c r="AG7457" s="29"/>
      <c r="AH7457" s="29"/>
      <c r="AI7457" s="29"/>
    </row>
    <row r="7458" spans="31:35">
      <c r="AE7458" s="29"/>
      <c r="AF7458" s="29"/>
      <c r="AG7458" s="29"/>
      <c r="AH7458" s="29"/>
      <c r="AI7458" s="29"/>
    </row>
    <row r="7459" spans="31:35">
      <c r="AE7459" s="29"/>
      <c r="AF7459" s="29"/>
      <c r="AG7459" s="29"/>
      <c r="AH7459" s="29"/>
      <c r="AI7459" s="29"/>
    </row>
    <row r="7460" spans="31:35">
      <c r="AE7460" s="29"/>
      <c r="AF7460" s="29"/>
      <c r="AG7460" s="29"/>
      <c r="AH7460" s="29"/>
      <c r="AI7460" s="29"/>
    </row>
    <row r="7461" spans="31:35">
      <c r="AE7461" s="29"/>
      <c r="AF7461" s="29"/>
      <c r="AG7461" s="29"/>
      <c r="AH7461" s="29"/>
      <c r="AI7461" s="29"/>
    </row>
    <row r="7462" spans="31:35">
      <c r="AE7462" s="29"/>
      <c r="AF7462" s="29"/>
      <c r="AG7462" s="29"/>
      <c r="AH7462" s="29"/>
      <c r="AI7462" s="29"/>
    </row>
    <row r="7463" spans="31:35">
      <c r="AE7463" s="29"/>
      <c r="AF7463" s="29"/>
      <c r="AG7463" s="29"/>
      <c r="AH7463" s="29"/>
      <c r="AI7463" s="29"/>
    </row>
    <row r="7464" spans="31:35">
      <c r="AE7464" s="29"/>
      <c r="AF7464" s="29"/>
      <c r="AG7464" s="29"/>
      <c r="AH7464" s="29"/>
      <c r="AI7464" s="29"/>
    </row>
    <row r="7465" spans="31:35">
      <c r="AE7465" s="29"/>
      <c r="AF7465" s="29"/>
      <c r="AG7465" s="29"/>
      <c r="AH7465" s="29"/>
      <c r="AI7465" s="29"/>
    </row>
    <row r="7466" spans="31:35">
      <c r="AE7466" s="29"/>
      <c r="AF7466" s="29"/>
      <c r="AG7466" s="29"/>
      <c r="AH7466" s="29"/>
      <c r="AI7466" s="29"/>
    </row>
    <row r="7467" spans="31:35">
      <c r="AE7467" s="29"/>
      <c r="AF7467" s="29"/>
      <c r="AG7467" s="29"/>
      <c r="AH7467" s="29"/>
      <c r="AI7467" s="29"/>
    </row>
    <row r="7468" spans="31:35">
      <c r="AE7468" s="29"/>
      <c r="AF7468" s="29"/>
      <c r="AG7468" s="29"/>
      <c r="AH7468" s="29"/>
      <c r="AI7468" s="29"/>
    </row>
    <row r="7469" spans="31:35">
      <c r="AE7469" s="29"/>
      <c r="AF7469" s="29"/>
      <c r="AG7469" s="29"/>
      <c r="AH7469" s="29"/>
      <c r="AI7469" s="29"/>
    </row>
    <row r="7470" spans="31:35">
      <c r="AE7470" s="29"/>
      <c r="AF7470" s="29"/>
      <c r="AG7470" s="29"/>
      <c r="AH7470" s="29"/>
      <c r="AI7470" s="29"/>
    </row>
    <row r="7471" spans="31:35">
      <c r="AE7471" s="29"/>
      <c r="AF7471" s="29"/>
      <c r="AG7471" s="29"/>
      <c r="AH7471" s="29"/>
      <c r="AI7471" s="29"/>
    </row>
    <row r="7472" spans="31:35">
      <c r="AE7472" s="29"/>
      <c r="AF7472" s="29"/>
      <c r="AG7472" s="29"/>
      <c r="AH7472" s="29"/>
      <c r="AI7472" s="29"/>
    </row>
    <row r="7473" spans="31:35">
      <c r="AE7473" s="29"/>
      <c r="AF7473" s="29"/>
      <c r="AG7473" s="29"/>
      <c r="AH7473" s="29"/>
      <c r="AI7473" s="29"/>
    </row>
    <row r="7474" spans="31:35">
      <c r="AE7474" s="29"/>
      <c r="AF7474" s="29"/>
      <c r="AG7474" s="29"/>
      <c r="AH7474" s="29"/>
      <c r="AI7474" s="29"/>
    </row>
    <row r="7475" spans="31:35">
      <c r="AE7475" s="29"/>
      <c r="AF7475" s="29"/>
      <c r="AG7475" s="29"/>
      <c r="AH7475" s="29"/>
      <c r="AI7475" s="29"/>
    </row>
    <row r="7476" spans="31:35">
      <c r="AE7476" s="29"/>
      <c r="AF7476" s="29"/>
      <c r="AG7476" s="29"/>
      <c r="AH7476" s="29"/>
      <c r="AI7476" s="29"/>
    </row>
    <row r="7477" spans="31:35">
      <c r="AE7477" s="29"/>
      <c r="AF7477" s="29"/>
      <c r="AG7477" s="29"/>
      <c r="AH7477" s="29"/>
      <c r="AI7477" s="29"/>
    </row>
    <row r="7478" spans="31:35">
      <c r="AE7478" s="29"/>
      <c r="AF7478" s="29"/>
      <c r="AG7478" s="29"/>
      <c r="AH7478" s="29"/>
      <c r="AI7478" s="29"/>
    </row>
    <row r="7479" spans="31:35">
      <c r="AE7479" s="29"/>
      <c r="AF7479" s="29"/>
      <c r="AG7479" s="29"/>
      <c r="AH7479" s="29"/>
      <c r="AI7479" s="29"/>
    </row>
    <row r="7480" spans="31:35">
      <c r="AE7480" s="29"/>
      <c r="AF7480" s="29"/>
      <c r="AG7480" s="29"/>
      <c r="AH7480" s="29"/>
      <c r="AI7480" s="29"/>
    </row>
    <row r="7481" spans="31:35">
      <c r="AE7481" s="29"/>
      <c r="AF7481" s="29"/>
      <c r="AG7481" s="29"/>
      <c r="AH7481" s="29"/>
      <c r="AI7481" s="29"/>
    </row>
    <row r="7482" spans="31:35">
      <c r="AE7482" s="29"/>
      <c r="AF7482" s="29"/>
      <c r="AG7482" s="29"/>
      <c r="AH7482" s="29"/>
      <c r="AI7482" s="29"/>
    </row>
    <row r="7483" spans="31:35">
      <c r="AE7483" s="29"/>
      <c r="AF7483" s="29"/>
      <c r="AG7483" s="29"/>
      <c r="AH7483" s="29"/>
      <c r="AI7483" s="29"/>
    </row>
    <row r="7484" spans="31:35">
      <c r="AE7484" s="29"/>
      <c r="AF7484" s="29"/>
      <c r="AG7484" s="29"/>
      <c r="AH7484" s="29"/>
      <c r="AI7484" s="29"/>
    </row>
    <row r="7485" spans="31:35">
      <c r="AE7485" s="29"/>
      <c r="AF7485" s="29"/>
      <c r="AG7485" s="29"/>
      <c r="AH7485" s="29"/>
      <c r="AI7485" s="29"/>
    </row>
    <row r="7486" spans="31:35">
      <c r="AE7486" s="29"/>
      <c r="AF7486" s="29"/>
      <c r="AG7486" s="29"/>
      <c r="AH7486" s="29"/>
      <c r="AI7486" s="29"/>
    </row>
    <row r="7487" spans="31:35">
      <c r="AE7487" s="29"/>
      <c r="AF7487" s="29"/>
      <c r="AG7487" s="29"/>
      <c r="AH7487" s="29"/>
      <c r="AI7487" s="29"/>
    </row>
    <row r="7488" spans="31:35">
      <c r="AE7488" s="29"/>
      <c r="AF7488" s="29"/>
      <c r="AG7488" s="29"/>
      <c r="AH7488" s="29"/>
      <c r="AI7488" s="29"/>
    </row>
    <row r="7489" spans="31:35">
      <c r="AE7489" s="29"/>
      <c r="AF7489" s="29"/>
      <c r="AG7489" s="29"/>
      <c r="AH7489" s="29"/>
      <c r="AI7489" s="29"/>
    </row>
    <row r="7490" spans="31:35">
      <c r="AE7490" s="29"/>
      <c r="AF7490" s="29"/>
      <c r="AG7490" s="29"/>
      <c r="AH7490" s="29"/>
      <c r="AI7490" s="29"/>
    </row>
    <row r="7491" spans="31:35">
      <c r="AE7491" s="29"/>
      <c r="AF7491" s="29"/>
      <c r="AG7491" s="29"/>
      <c r="AH7491" s="29"/>
      <c r="AI7491" s="29"/>
    </row>
    <row r="7492" spans="31:35">
      <c r="AE7492" s="29"/>
      <c r="AF7492" s="29"/>
      <c r="AG7492" s="29"/>
      <c r="AH7492" s="29"/>
      <c r="AI7492" s="29"/>
    </row>
    <row r="7493" spans="31:35">
      <c r="AE7493" s="29"/>
      <c r="AF7493" s="29"/>
      <c r="AG7493" s="29"/>
      <c r="AH7493" s="29"/>
      <c r="AI7493" s="29"/>
    </row>
    <row r="7494" spans="31:35">
      <c r="AE7494" s="29"/>
      <c r="AF7494" s="29"/>
      <c r="AG7494" s="29"/>
      <c r="AH7494" s="29"/>
      <c r="AI7494" s="29"/>
    </row>
    <row r="7495" spans="31:35">
      <c r="AE7495" s="29"/>
      <c r="AF7495" s="29"/>
      <c r="AG7495" s="29"/>
      <c r="AH7495" s="29"/>
      <c r="AI7495" s="29"/>
    </row>
    <row r="7496" spans="31:35">
      <c r="AE7496" s="29"/>
      <c r="AF7496" s="29"/>
      <c r="AG7496" s="29"/>
      <c r="AH7496" s="29"/>
      <c r="AI7496" s="29"/>
    </row>
    <row r="7497" spans="31:35">
      <c r="AE7497" s="29"/>
      <c r="AF7497" s="29"/>
      <c r="AG7497" s="29"/>
      <c r="AH7497" s="29"/>
      <c r="AI7497" s="29"/>
    </row>
    <row r="7498" spans="31:35">
      <c r="AE7498" s="29"/>
      <c r="AF7498" s="29"/>
      <c r="AG7498" s="29"/>
      <c r="AH7498" s="29"/>
      <c r="AI7498" s="29"/>
    </row>
    <row r="7499" spans="31:35">
      <c r="AE7499" s="29"/>
      <c r="AF7499" s="29"/>
      <c r="AG7499" s="29"/>
      <c r="AH7499" s="29"/>
      <c r="AI7499" s="29"/>
    </row>
    <row r="7500" spans="31:35">
      <c r="AE7500" s="29"/>
      <c r="AF7500" s="29"/>
      <c r="AG7500" s="29"/>
      <c r="AH7500" s="29"/>
      <c r="AI7500" s="29"/>
    </row>
    <row r="7501" spans="31:35">
      <c r="AE7501" s="29"/>
      <c r="AF7501" s="29"/>
      <c r="AG7501" s="29"/>
      <c r="AH7501" s="29"/>
      <c r="AI7501" s="29"/>
    </row>
    <row r="7502" spans="31:35">
      <c r="AE7502" s="29"/>
      <c r="AF7502" s="29"/>
      <c r="AG7502" s="29"/>
      <c r="AH7502" s="29"/>
      <c r="AI7502" s="29"/>
    </row>
    <row r="7503" spans="31:35">
      <c r="AE7503" s="29"/>
      <c r="AF7503" s="29"/>
      <c r="AG7503" s="29"/>
      <c r="AH7503" s="29"/>
      <c r="AI7503" s="29"/>
    </row>
    <row r="7504" spans="31:35">
      <c r="AE7504" s="29"/>
      <c r="AF7504" s="29"/>
      <c r="AG7504" s="29"/>
      <c r="AH7504" s="29"/>
      <c r="AI7504" s="29"/>
    </row>
    <row r="7505" spans="31:35">
      <c r="AE7505" s="29"/>
      <c r="AF7505" s="29"/>
      <c r="AG7505" s="29"/>
      <c r="AH7505" s="29"/>
      <c r="AI7505" s="29"/>
    </row>
    <row r="7506" spans="31:35">
      <c r="AE7506" s="29"/>
      <c r="AF7506" s="29"/>
      <c r="AG7506" s="29"/>
      <c r="AH7506" s="29"/>
      <c r="AI7506" s="29"/>
    </row>
    <row r="7507" spans="31:35">
      <c r="AE7507" s="29"/>
      <c r="AF7507" s="29"/>
      <c r="AG7507" s="29"/>
      <c r="AH7507" s="29"/>
      <c r="AI7507" s="29"/>
    </row>
    <row r="7508" spans="31:35">
      <c r="AE7508" s="29"/>
      <c r="AF7508" s="29"/>
      <c r="AG7508" s="29"/>
      <c r="AH7508" s="29"/>
      <c r="AI7508" s="29"/>
    </row>
    <row r="7509" spans="31:35">
      <c r="AE7509" s="29"/>
      <c r="AF7509" s="29"/>
      <c r="AG7509" s="29"/>
      <c r="AH7509" s="29"/>
      <c r="AI7509" s="29"/>
    </row>
    <row r="7510" spans="31:35">
      <c r="AE7510" s="29"/>
      <c r="AF7510" s="29"/>
      <c r="AG7510" s="29"/>
      <c r="AH7510" s="29"/>
      <c r="AI7510" s="29"/>
    </row>
    <row r="7511" spans="31:35">
      <c r="AE7511" s="29"/>
      <c r="AF7511" s="29"/>
      <c r="AG7511" s="29"/>
      <c r="AH7511" s="29"/>
      <c r="AI7511" s="29"/>
    </row>
    <row r="7512" spans="31:35">
      <c r="AE7512" s="29"/>
      <c r="AF7512" s="29"/>
      <c r="AG7512" s="29"/>
      <c r="AH7512" s="29"/>
      <c r="AI7512" s="29"/>
    </row>
    <row r="7513" spans="31:35">
      <c r="AE7513" s="29"/>
      <c r="AF7513" s="29"/>
      <c r="AG7513" s="29"/>
      <c r="AH7513" s="29"/>
      <c r="AI7513" s="29"/>
    </row>
    <row r="7514" spans="31:35">
      <c r="AE7514" s="29"/>
      <c r="AF7514" s="29"/>
      <c r="AG7514" s="29"/>
      <c r="AH7514" s="29"/>
      <c r="AI7514" s="29"/>
    </row>
    <row r="7515" spans="31:35">
      <c r="AE7515" s="29"/>
      <c r="AF7515" s="29"/>
      <c r="AG7515" s="29"/>
      <c r="AH7515" s="29"/>
      <c r="AI7515" s="29"/>
    </row>
    <row r="7516" spans="31:35">
      <c r="AE7516" s="29"/>
      <c r="AF7516" s="29"/>
      <c r="AG7516" s="29"/>
      <c r="AH7516" s="29"/>
      <c r="AI7516" s="29"/>
    </row>
    <row r="7517" spans="31:35">
      <c r="AE7517" s="29"/>
      <c r="AF7517" s="29"/>
      <c r="AG7517" s="29"/>
      <c r="AH7517" s="29"/>
      <c r="AI7517" s="29"/>
    </row>
    <row r="7518" spans="31:35">
      <c r="AE7518" s="29"/>
      <c r="AF7518" s="29"/>
      <c r="AG7518" s="29"/>
      <c r="AH7518" s="29"/>
      <c r="AI7518" s="29"/>
    </row>
    <row r="7519" spans="31:35">
      <c r="AE7519" s="29"/>
      <c r="AF7519" s="29"/>
      <c r="AG7519" s="29"/>
      <c r="AH7519" s="29"/>
      <c r="AI7519" s="29"/>
    </row>
    <row r="7520" spans="31:35">
      <c r="AE7520" s="29"/>
      <c r="AF7520" s="29"/>
      <c r="AG7520" s="29"/>
      <c r="AH7520" s="29"/>
      <c r="AI7520" s="29"/>
    </row>
    <row r="7521" spans="31:35">
      <c r="AE7521" s="29"/>
      <c r="AF7521" s="29"/>
      <c r="AG7521" s="29"/>
      <c r="AH7521" s="29"/>
      <c r="AI7521" s="29"/>
    </row>
    <row r="7522" spans="31:35">
      <c r="AE7522" s="29"/>
      <c r="AF7522" s="29"/>
      <c r="AG7522" s="29"/>
      <c r="AH7522" s="29"/>
      <c r="AI7522" s="29"/>
    </row>
    <row r="7523" spans="31:35">
      <c r="AE7523" s="29"/>
      <c r="AF7523" s="29"/>
      <c r="AG7523" s="29"/>
      <c r="AH7523" s="29"/>
      <c r="AI7523" s="29"/>
    </row>
    <row r="7524" spans="31:35">
      <c r="AE7524" s="29"/>
      <c r="AF7524" s="29"/>
      <c r="AG7524" s="29"/>
      <c r="AH7524" s="29"/>
      <c r="AI7524" s="29"/>
    </row>
    <row r="7525" spans="31:35">
      <c r="AE7525" s="29"/>
      <c r="AF7525" s="29"/>
      <c r="AG7525" s="29"/>
      <c r="AH7525" s="29"/>
      <c r="AI7525" s="29"/>
    </row>
    <row r="7526" spans="31:35">
      <c r="AE7526" s="29"/>
      <c r="AF7526" s="29"/>
      <c r="AG7526" s="29"/>
      <c r="AH7526" s="29"/>
      <c r="AI7526" s="29"/>
    </row>
    <row r="7527" spans="31:35">
      <c r="AE7527" s="29"/>
      <c r="AF7527" s="29"/>
      <c r="AG7527" s="29"/>
      <c r="AH7527" s="29"/>
      <c r="AI7527" s="29"/>
    </row>
    <row r="7528" spans="31:35">
      <c r="AE7528" s="29"/>
      <c r="AF7528" s="29"/>
      <c r="AG7528" s="29"/>
      <c r="AH7528" s="29"/>
      <c r="AI7528" s="29"/>
    </row>
    <row r="7529" spans="31:35">
      <c r="AE7529" s="29"/>
      <c r="AF7529" s="29"/>
      <c r="AG7529" s="29"/>
      <c r="AH7529" s="29"/>
      <c r="AI7529" s="29"/>
    </row>
    <row r="7530" spans="31:35">
      <c r="AE7530" s="29"/>
      <c r="AF7530" s="29"/>
      <c r="AG7530" s="29"/>
      <c r="AH7530" s="29"/>
      <c r="AI7530" s="29"/>
    </row>
    <row r="7531" spans="31:35">
      <c r="AE7531" s="29"/>
      <c r="AF7531" s="29"/>
      <c r="AG7531" s="29"/>
      <c r="AH7531" s="29"/>
      <c r="AI7531" s="29"/>
    </row>
    <row r="7532" spans="31:35">
      <c r="AE7532" s="29"/>
      <c r="AF7532" s="29"/>
      <c r="AG7532" s="29"/>
      <c r="AH7532" s="29"/>
      <c r="AI7532" s="29"/>
    </row>
    <row r="7533" spans="31:35">
      <c r="AE7533" s="29"/>
      <c r="AF7533" s="29"/>
      <c r="AG7533" s="29"/>
      <c r="AH7533" s="29"/>
      <c r="AI7533" s="29"/>
    </row>
    <row r="7534" spans="31:35">
      <c r="AE7534" s="29"/>
      <c r="AF7534" s="29"/>
      <c r="AG7534" s="29"/>
      <c r="AH7534" s="29"/>
      <c r="AI7534" s="29"/>
    </row>
    <row r="7535" spans="31:35">
      <c r="AE7535" s="29"/>
      <c r="AF7535" s="29"/>
      <c r="AG7535" s="29"/>
      <c r="AH7535" s="29"/>
      <c r="AI7535" s="29"/>
    </row>
    <row r="7536" spans="31:35">
      <c r="AE7536" s="29"/>
      <c r="AF7536" s="29"/>
      <c r="AG7536" s="29"/>
      <c r="AH7536" s="29"/>
      <c r="AI7536" s="29"/>
    </row>
    <row r="7537" spans="31:35">
      <c r="AE7537" s="29"/>
      <c r="AF7537" s="29"/>
      <c r="AG7537" s="29"/>
      <c r="AH7537" s="29"/>
      <c r="AI7537" s="29"/>
    </row>
    <row r="7538" spans="31:35">
      <c r="AE7538" s="29"/>
      <c r="AF7538" s="29"/>
      <c r="AG7538" s="29"/>
      <c r="AH7538" s="29"/>
      <c r="AI7538" s="29"/>
    </row>
    <row r="7539" spans="31:35">
      <c r="AE7539" s="29"/>
      <c r="AF7539" s="29"/>
      <c r="AG7539" s="29"/>
      <c r="AH7539" s="29"/>
      <c r="AI7539" s="29"/>
    </row>
    <row r="7540" spans="31:35">
      <c r="AE7540" s="29"/>
      <c r="AF7540" s="29"/>
      <c r="AG7540" s="29"/>
      <c r="AH7540" s="29"/>
      <c r="AI7540" s="29"/>
    </row>
    <row r="7541" spans="31:35">
      <c r="AE7541" s="29"/>
      <c r="AF7541" s="29"/>
      <c r="AG7541" s="29"/>
      <c r="AH7541" s="29"/>
      <c r="AI7541" s="29"/>
    </row>
    <row r="7542" spans="31:35">
      <c r="AE7542" s="29"/>
      <c r="AF7542" s="29"/>
      <c r="AG7542" s="29"/>
      <c r="AH7542" s="29"/>
      <c r="AI7542" s="29"/>
    </row>
    <row r="7543" spans="31:35">
      <c r="AE7543" s="29"/>
      <c r="AF7543" s="29"/>
      <c r="AG7543" s="29"/>
      <c r="AH7543" s="29"/>
      <c r="AI7543" s="29"/>
    </row>
    <row r="7544" spans="31:35">
      <c r="AE7544" s="29"/>
      <c r="AF7544" s="29"/>
      <c r="AG7544" s="29"/>
      <c r="AH7544" s="29"/>
      <c r="AI7544" s="29"/>
    </row>
    <row r="7545" spans="31:35">
      <c r="AE7545" s="29"/>
      <c r="AF7545" s="29"/>
      <c r="AG7545" s="29"/>
      <c r="AH7545" s="29"/>
      <c r="AI7545" s="29"/>
    </row>
    <row r="7546" spans="31:35">
      <c r="AE7546" s="29"/>
      <c r="AF7546" s="29"/>
      <c r="AG7546" s="29"/>
      <c r="AH7546" s="29"/>
      <c r="AI7546" s="29"/>
    </row>
    <row r="7547" spans="31:35">
      <c r="AE7547" s="29"/>
      <c r="AF7547" s="29"/>
      <c r="AG7547" s="29"/>
      <c r="AH7547" s="29"/>
      <c r="AI7547" s="29"/>
    </row>
    <row r="7548" spans="31:35">
      <c r="AE7548" s="29"/>
      <c r="AF7548" s="29"/>
      <c r="AG7548" s="29"/>
      <c r="AH7548" s="29"/>
      <c r="AI7548" s="29"/>
    </row>
    <row r="7549" spans="31:35">
      <c r="AE7549" s="29"/>
      <c r="AF7549" s="29"/>
      <c r="AG7549" s="29"/>
      <c r="AH7549" s="29"/>
      <c r="AI7549" s="29"/>
    </row>
    <row r="7550" spans="31:35">
      <c r="AE7550" s="29"/>
      <c r="AF7550" s="29"/>
      <c r="AG7550" s="29"/>
      <c r="AH7550" s="29"/>
      <c r="AI7550" s="29"/>
    </row>
    <row r="7551" spans="31:35">
      <c r="AE7551" s="29"/>
      <c r="AF7551" s="29"/>
      <c r="AG7551" s="29"/>
      <c r="AH7551" s="29"/>
      <c r="AI7551" s="29"/>
    </row>
    <row r="7552" spans="31:35">
      <c r="AE7552" s="29"/>
      <c r="AF7552" s="29"/>
      <c r="AG7552" s="29"/>
      <c r="AH7552" s="29"/>
      <c r="AI7552" s="29"/>
    </row>
    <row r="7553" spans="31:35">
      <c r="AE7553" s="29"/>
      <c r="AF7553" s="29"/>
      <c r="AG7553" s="29"/>
      <c r="AH7553" s="29"/>
      <c r="AI7553" s="29"/>
    </row>
    <row r="7554" spans="31:35">
      <c r="AE7554" s="29"/>
      <c r="AF7554" s="29"/>
      <c r="AG7554" s="29"/>
      <c r="AH7554" s="29"/>
      <c r="AI7554" s="29"/>
    </row>
    <row r="7555" spans="31:35">
      <c r="AE7555" s="29"/>
      <c r="AF7555" s="29"/>
      <c r="AG7555" s="29"/>
      <c r="AH7555" s="29"/>
      <c r="AI7555" s="29"/>
    </row>
    <row r="7556" spans="31:35">
      <c r="AE7556" s="29"/>
      <c r="AF7556" s="29"/>
      <c r="AG7556" s="29"/>
      <c r="AH7556" s="29"/>
      <c r="AI7556" s="29"/>
    </row>
    <row r="7557" spans="31:35">
      <c r="AE7557" s="29"/>
      <c r="AF7557" s="29"/>
      <c r="AG7557" s="29"/>
      <c r="AH7557" s="29"/>
      <c r="AI7557" s="29"/>
    </row>
    <row r="7558" spans="31:35">
      <c r="AE7558" s="29"/>
      <c r="AF7558" s="29"/>
      <c r="AG7558" s="29"/>
      <c r="AH7558" s="29"/>
      <c r="AI7558" s="29"/>
    </row>
    <row r="7559" spans="31:35">
      <c r="AE7559" s="29"/>
      <c r="AF7559" s="29"/>
      <c r="AG7559" s="29"/>
      <c r="AH7559" s="29"/>
      <c r="AI7559" s="29"/>
    </row>
    <row r="7560" spans="31:35">
      <c r="AE7560" s="29"/>
      <c r="AF7560" s="29"/>
      <c r="AG7560" s="29"/>
      <c r="AH7560" s="29"/>
      <c r="AI7560" s="29"/>
    </row>
    <row r="7561" spans="31:35">
      <c r="AE7561" s="29"/>
      <c r="AF7561" s="29"/>
      <c r="AG7561" s="29"/>
      <c r="AH7561" s="29"/>
      <c r="AI7561" s="29"/>
    </row>
    <row r="7562" spans="31:35">
      <c r="AE7562" s="29"/>
      <c r="AF7562" s="29"/>
      <c r="AG7562" s="29"/>
      <c r="AH7562" s="29"/>
      <c r="AI7562" s="29"/>
    </row>
    <row r="7563" spans="31:35">
      <c r="AE7563" s="29"/>
      <c r="AF7563" s="29"/>
      <c r="AG7563" s="29"/>
      <c r="AH7563" s="29"/>
      <c r="AI7563" s="29"/>
    </row>
    <row r="7564" spans="31:35">
      <c r="AE7564" s="29"/>
      <c r="AF7564" s="29"/>
      <c r="AG7564" s="29"/>
      <c r="AH7564" s="29"/>
      <c r="AI7564" s="29"/>
    </row>
    <row r="7565" spans="31:35">
      <c r="AE7565" s="29"/>
      <c r="AF7565" s="29"/>
      <c r="AG7565" s="29"/>
      <c r="AH7565" s="29"/>
      <c r="AI7565" s="29"/>
    </row>
    <row r="7566" spans="31:35">
      <c r="AE7566" s="29"/>
      <c r="AF7566" s="29"/>
      <c r="AG7566" s="29"/>
      <c r="AH7566" s="29"/>
      <c r="AI7566" s="29"/>
    </row>
    <row r="7567" spans="31:35">
      <c r="AE7567" s="29"/>
      <c r="AF7567" s="29"/>
      <c r="AG7567" s="29"/>
      <c r="AH7567" s="29"/>
      <c r="AI7567" s="29"/>
    </row>
    <row r="7568" spans="31:35">
      <c r="AE7568" s="29"/>
      <c r="AF7568" s="29"/>
      <c r="AG7568" s="29"/>
      <c r="AH7568" s="29"/>
      <c r="AI7568" s="29"/>
    </row>
    <row r="7569" spans="31:35">
      <c r="AE7569" s="29"/>
      <c r="AF7569" s="29"/>
      <c r="AG7569" s="29"/>
      <c r="AH7569" s="29"/>
      <c r="AI7569" s="29"/>
    </row>
    <row r="7570" spans="31:35">
      <c r="AE7570" s="29"/>
      <c r="AF7570" s="29"/>
      <c r="AG7570" s="29"/>
      <c r="AH7570" s="29"/>
      <c r="AI7570" s="29"/>
    </row>
    <row r="7571" spans="31:35">
      <c r="AE7571" s="29"/>
      <c r="AF7571" s="29"/>
      <c r="AG7571" s="29"/>
      <c r="AH7571" s="29"/>
      <c r="AI7571" s="29"/>
    </row>
    <row r="7572" spans="31:35">
      <c r="AE7572" s="29"/>
      <c r="AF7572" s="29"/>
      <c r="AG7572" s="29"/>
      <c r="AH7572" s="29"/>
      <c r="AI7572" s="29"/>
    </row>
    <row r="7573" spans="31:35">
      <c r="AE7573" s="29"/>
      <c r="AF7573" s="29"/>
      <c r="AG7573" s="29"/>
      <c r="AH7573" s="29"/>
      <c r="AI7573" s="29"/>
    </row>
    <row r="7574" spans="31:35">
      <c r="AE7574" s="29"/>
      <c r="AF7574" s="29"/>
      <c r="AG7574" s="29"/>
      <c r="AH7574" s="29"/>
      <c r="AI7574" s="29"/>
    </row>
    <row r="7575" spans="31:35">
      <c r="AE7575" s="29"/>
      <c r="AF7575" s="29"/>
      <c r="AG7575" s="29"/>
      <c r="AH7575" s="29"/>
      <c r="AI7575" s="29"/>
    </row>
    <row r="7576" spans="31:35">
      <c r="AE7576" s="29"/>
      <c r="AF7576" s="29"/>
      <c r="AG7576" s="29"/>
      <c r="AH7576" s="29"/>
      <c r="AI7576" s="29"/>
    </row>
    <row r="7577" spans="31:35">
      <c r="AE7577" s="29"/>
      <c r="AF7577" s="29"/>
      <c r="AG7577" s="29"/>
      <c r="AH7577" s="29"/>
      <c r="AI7577" s="29"/>
    </row>
    <row r="7578" spans="31:35">
      <c r="AE7578" s="29"/>
      <c r="AF7578" s="29"/>
      <c r="AG7578" s="29"/>
      <c r="AH7578" s="29"/>
      <c r="AI7578" s="29"/>
    </row>
    <row r="7579" spans="31:35">
      <c r="AE7579" s="29"/>
      <c r="AF7579" s="29"/>
      <c r="AG7579" s="29"/>
      <c r="AH7579" s="29"/>
      <c r="AI7579" s="29"/>
    </row>
    <row r="7580" spans="31:35">
      <c r="AE7580" s="29"/>
      <c r="AF7580" s="29"/>
      <c r="AG7580" s="29"/>
      <c r="AH7580" s="29"/>
      <c r="AI7580" s="29"/>
    </row>
    <row r="7581" spans="31:35">
      <c r="AE7581" s="29"/>
      <c r="AF7581" s="29"/>
      <c r="AG7581" s="29"/>
      <c r="AH7581" s="29"/>
      <c r="AI7581" s="29"/>
    </row>
    <row r="7582" spans="31:35">
      <c r="AE7582" s="29"/>
      <c r="AF7582" s="29"/>
      <c r="AG7582" s="29"/>
      <c r="AH7582" s="29"/>
      <c r="AI7582" s="29"/>
    </row>
    <row r="7583" spans="31:35">
      <c r="AE7583" s="29"/>
      <c r="AF7583" s="29"/>
      <c r="AG7583" s="29"/>
      <c r="AH7583" s="29"/>
      <c r="AI7583" s="29"/>
    </row>
    <row r="7584" spans="31:35">
      <c r="AE7584" s="29"/>
      <c r="AF7584" s="29"/>
      <c r="AG7584" s="29"/>
      <c r="AH7584" s="29"/>
      <c r="AI7584" s="29"/>
    </row>
    <row r="7585" spans="31:35">
      <c r="AE7585" s="29"/>
      <c r="AF7585" s="29"/>
      <c r="AG7585" s="29"/>
      <c r="AH7585" s="29"/>
      <c r="AI7585" s="29"/>
    </row>
    <row r="7586" spans="31:35">
      <c r="AE7586" s="29"/>
      <c r="AF7586" s="29"/>
      <c r="AG7586" s="29"/>
      <c r="AH7586" s="29"/>
      <c r="AI7586" s="29"/>
    </row>
    <row r="7587" spans="31:35">
      <c r="AE7587" s="29"/>
      <c r="AF7587" s="29"/>
      <c r="AG7587" s="29"/>
      <c r="AH7587" s="29"/>
      <c r="AI7587" s="29"/>
    </row>
    <row r="7588" spans="31:35">
      <c r="AE7588" s="29"/>
      <c r="AF7588" s="29"/>
      <c r="AG7588" s="29"/>
      <c r="AH7588" s="29"/>
      <c r="AI7588" s="29"/>
    </row>
    <row r="7589" spans="31:35">
      <c r="AE7589" s="29"/>
      <c r="AF7589" s="29"/>
      <c r="AG7589" s="29"/>
      <c r="AH7589" s="29"/>
      <c r="AI7589" s="29"/>
    </row>
    <row r="7590" spans="31:35">
      <c r="AE7590" s="29"/>
      <c r="AF7590" s="29"/>
      <c r="AG7590" s="29"/>
      <c r="AH7590" s="29"/>
      <c r="AI7590" s="29"/>
    </row>
    <row r="7591" spans="31:35">
      <c r="AE7591" s="29"/>
      <c r="AF7591" s="29"/>
      <c r="AG7591" s="29"/>
      <c r="AH7591" s="29"/>
      <c r="AI7591" s="29"/>
    </row>
    <row r="7592" spans="31:35">
      <c r="AE7592" s="29"/>
      <c r="AF7592" s="29"/>
      <c r="AG7592" s="29"/>
      <c r="AH7592" s="29"/>
      <c r="AI7592" s="29"/>
    </row>
    <row r="7593" spans="31:35">
      <c r="AE7593" s="29"/>
      <c r="AF7593" s="29"/>
      <c r="AG7593" s="29"/>
      <c r="AH7593" s="29"/>
      <c r="AI7593" s="29"/>
    </row>
    <row r="7594" spans="31:35">
      <c r="AE7594" s="29"/>
      <c r="AF7594" s="29"/>
      <c r="AG7594" s="29"/>
      <c r="AH7594" s="29"/>
      <c r="AI7594" s="29"/>
    </row>
    <row r="7595" spans="31:35">
      <c r="AE7595" s="29"/>
      <c r="AF7595" s="29"/>
      <c r="AG7595" s="29"/>
      <c r="AH7595" s="29"/>
      <c r="AI7595" s="29"/>
    </row>
    <row r="7596" spans="31:35">
      <c r="AE7596" s="29"/>
      <c r="AF7596" s="29"/>
      <c r="AG7596" s="29"/>
      <c r="AH7596" s="29"/>
      <c r="AI7596" s="29"/>
    </row>
    <row r="7597" spans="31:35">
      <c r="AE7597" s="29"/>
      <c r="AF7597" s="29"/>
      <c r="AG7597" s="29"/>
      <c r="AH7597" s="29"/>
      <c r="AI7597" s="29"/>
    </row>
    <row r="7598" spans="31:35">
      <c r="AE7598" s="29"/>
      <c r="AF7598" s="29"/>
      <c r="AG7598" s="29"/>
      <c r="AH7598" s="29"/>
      <c r="AI7598" s="29"/>
    </row>
    <row r="7599" spans="31:35">
      <c r="AE7599" s="29"/>
      <c r="AF7599" s="29"/>
      <c r="AG7599" s="29"/>
      <c r="AH7599" s="29"/>
      <c r="AI7599" s="29"/>
    </row>
    <row r="7600" spans="31:35">
      <c r="AE7600" s="29"/>
      <c r="AF7600" s="29"/>
      <c r="AG7600" s="29"/>
      <c r="AH7600" s="29"/>
      <c r="AI7600" s="29"/>
    </row>
    <row r="7601" spans="31:35">
      <c r="AE7601" s="29"/>
      <c r="AF7601" s="29"/>
      <c r="AG7601" s="29"/>
      <c r="AH7601" s="29"/>
      <c r="AI7601" s="29"/>
    </row>
    <row r="7602" spans="31:35">
      <c r="AE7602" s="29"/>
      <c r="AF7602" s="29"/>
      <c r="AG7602" s="29"/>
      <c r="AH7602" s="29"/>
      <c r="AI7602" s="29"/>
    </row>
    <row r="7603" spans="31:35">
      <c r="AE7603" s="29"/>
      <c r="AF7603" s="29"/>
      <c r="AG7603" s="29"/>
      <c r="AH7603" s="29"/>
      <c r="AI7603" s="29"/>
    </row>
    <row r="7604" spans="31:35">
      <c r="AE7604" s="29"/>
      <c r="AF7604" s="29"/>
      <c r="AG7604" s="29"/>
      <c r="AH7604" s="29"/>
      <c r="AI7604" s="29"/>
    </row>
    <row r="7605" spans="31:35">
      <c r="AE7605" s="29"/>
      <c r="AF7605" s="29"/>
      <c r="AG7605" s="29"/>
      <c r="AH7605" s="29"/>
      <c r="AI7605" s="29"/>
    </row>
    <row r="7606" spans="31:35">
      <c r="AE7606" s="29"/>
      <c r="AF7606" s="29"/>
      <c r="AG7606" s="29"/>
      <c r="AH7606" s="29"/>
      <c r="AI7606" s="29"/>
    </row>
    <row r="7607" spans="31:35">
      <c r="AE7607" s="29"/>
      <c r="AF7607" s="29"/>
      <c r="AG7607" s="29"/>
      <c r="AH7607" s="29"/>
      <c r="AI7607" s="29"/>
    </row>
    <row r="7608" spans="31:35">
      <c r="AE7608" s="29"/>
      <c r="AF7608" s="29"/>
      <c r="AG7608" s="29"/>
      <c r="AH7608" s="29"/>
      <c r="AI7608" s="29"/>
    </row>
    <row r="7609" spans="31:35">
      <c r="AE7609" s="29"/>
      <c r="AF7609" s="29"/>
      <c r="AG7609" s="29"/>
      <c r="AH7609" s="29"/>
      <c r="AI7609" s="29"/>
    </row>
    <row r="7610" spans="31:35">
      <c r="AE7610" s="29"/>
      <c r="AF7610" s="29"/>
      <c r="AG7610" s="29"/>
      <c r="AH7610" s="29"/>
      <c r="AI7610" s="29"/>
    </row>
    <row r="7611" spans="31:35">
      <c r="AE7611" s="29"/>
      <c r="AF7611" s="29"/>
      <c r="AG7611" s="29"/>
      <c r="AH7611" s="29"/>
      <c r="AI7611" s="29"/>
    </row>
    <row r="7612" spans="31:35">
      <c r="AE7612" s="29"/>
      <c r="AF7612" s="29"/>
      <c r="AG7612" s="29"/>
      <c r="AH7612" s="29"/>
      <c r="AI7612" s="29"/>
    </row>
    <row r="7613" spans="31:35">
      <c r="AE7613" s="29"/>
      <c r="AF7613" s="29"/>
      <c r="AG7613" s="29"/>
      <c r="AH7613" s="29"/>
      <c r="AI7613" s="29"/>
    </row>
    <row r="7614" spans="31:35">
      <c r="AE7614" s="29"/>
      <c r="AF7614" s="29"/>
      <c r="AG7614" s="29"/>
      <c r="AH7614" s="29"/>
      <c r="AI7614" s="29"/>
    </row>
    <row r="7615" spans="31:35">
      <c r="AE7615" s="29"/>
      <c r="AF7615" s="29"/>
      <c r="AG7615" s="29"/>
      <c r="AH7615" s="29"/>
      <c r="AI7615" s="29"/>
    </row>
    <row r="7616" spans="31:35">
      <c r="AE7616" s="29"/>
      <c r="AF7616" s="29"/>
      <c r="AG7616" s="29"/>
      <c r="AH7616" s="29"/>
      <c r="AI7616" s="29"/>
    </row>
    <row r="7617" spans="31:35">
      <c r="AE7617" s="29"/>
      <c r="AF7617" s="29"/>
      <c r="AG7617" s="29"/>
      <c r="AH7617" s="29"/>
      <c r="AI7617" s="29"/>
    </row>
    <row r="7618" spans="31:35">
      <c r="AE7618" s="29"/>
      <c r="AF7618" s="29"/>
      <c r="AG7618" s="29"/>
      <c r="AH7618" s="29"/>
      <c r="AI7618" s="29"/>
    </row>
    <row r="7619" spans="31:35">
      <c r="AE7619" s="29"/>
      <c r="AF7619" s="29"/>
      <c r="AG7619" s="29"/>
      <c r="AH7619" s="29"/>
      <c r="AI7619" s="29"/>
    </row>
    <row r="7620" spans="31:35">
      <c r="AE7620" s="29"/>
      <c r="AF7620" s="29"/>
      <c r="AG7620" s="29"/>
      <c r="AH7620" s="29"/>
      <c r="AI7620" s="29"/>
    </row>
    <row r="7621" spans="31:35">
      <c r="AE7621" s="29"/>
      <c r="AF7621" s="29"/>
      <c r="AG7621" s="29"/>
      <c r="AH7621" s="29"/>
      <c r="AI7621" s="29"/>
    </row>
    <row r="7622" spans="31:35">
      <c r="AE7622" s="29"/>
      <c r="AF7622" s="29"/>
      <c r="AG7622" s="29"/>
      <c r="AH7622" s="29"/>
      <c r="AI7622" s="29"/>
    </row>
    <row r="7623" spans="31:35">
      <c r="AE7623" s="29"/>
      <c r="AF7623" s="29"/>
      <c r="AG7623" s="29"/>
      <c r="AH7623" s="29"/>
      <c r="AI7623" s="29"/>
    </row>
    <row r="7624" spans="31:35">
      <c r="AE7624" s="29"/>
      <c r="AF7624" s="29"/>
      <c r="AG7624" s="29"/>
      <c r="AH7624" s="29"/>
      <c r="AI7624" s="29"/>
    </row>
    <row r="7625" spans="31:35">
      <c r="AE7625" s="29"/>
      <c r="AF7625" s="29"/>
      <c r="AG7625" s="29"/>
      <c r="AH7625" s="29"/>
      <c r="AI7625" s="29"/>
    </row>
    <row r="7626" spans="31:35">
      <c r="AE7626" s="29"/>
      <c r="AF7626" s="29"/>
      <c r="AG7626" s="29"/>
      <c r="AH7626" s="29"/>
      <c r="AI7626" s="29"/>
    </row>
    <row r="7627" spans="31:35">
      <c r="AE7627" s="29"/>
      <c r="AF7627" s="29"/>
      <c r="AG7627" s="29"/>
      <c r="AH7627" s="29"/>
      <c r="AI7627" s="29"/>
    </row>
    <row r="7628" spans="31:35">
      <c r="AE7628" s="29"/>
      <c r="AF7628" s="29"/>
      <c r="AG7628" s="29"/>
      <c r="AH7628" s="29"/>
      <c r="AI7628" s="29"/>
    </row>
    <row r="7629" spans="31:35">
      <c r="AE7629" s="29"/>
      <c r="AF7629" s="29"/>
      <c r="AG7629" s="29"/>
      <c r="AH7629" s="29"/>
      <c r="AI7629" s="29"/>
    </row>
    <row r="7630" spans="31:35">
      <c r="AE7630" s="29"/>
      <c r="AF7630" s="29"/>
      <c r="AG7630" s="29"/>
      <c r="AH7630" s="29"/>
      <c r="AI7630" s="29"/>
    </row>
    <row r="7631" spans="31:35">
      <c r="AE7631" s="29"/>
      <c r="AF7631" s="29"/>
      <c r="AG7631" s="29"/>
      <c r="AH7631" s="29"/>
      <c r="AI7631" s="29"/>
    </row>
    <row r="7632" spans="31:35">
      <c r="AE7632" s="29"/>
      <c r="AF7632" s="29"/>
      <c r="AG7632" s="29"/>
      <c r="AH7632" s="29"/>
      <c r="AI7632" s="29"/>
    </row>
    <row r="7633" spans="31:35">
      <c r="AE7633" s="29"/>
      <c r="AF7633" s="29"/>
      <c r="AG7633" s="29"/>
      <c r="AH7633" s="29"/>
      <c r="AI7633" s="29"/>
    </row>
    <row r="7634" spans="31:35">
      <c r="AE7634" s="29"/>
      <c r="AF7634" s="29"/>
      <c r="AG7634" s="29"/>
      <c r="AH7634" s="29"/>
      <c r="AI7634" s="29"/>
    </row>
    <row r="7635" spans="31:35">
      <c r="AE7635" s="29"/>
      <c r="AF7635" s="29"/>
      <c r="AG7635" s="29"/>
      <c r="AH7635" s="29"/>
      <c r="AI7635" s="29"/>
    </row>
    <row r="7636" spans="31:35">
      <c r="AE7636" s="29"/>
      <c r="AF7636" s="29"/>
      <c r="AG7636" s="29"/>
      <c r="AH7636" s="29"/>
      <c r="AI7636" s="29"/>
    </row>
    <row r="7637" spans="31:35">
      <c r="AE7637" s="29"/>
      <c r="AF7637" s="29"/>
      <c r="AG7637" s="29"/>
      <c r="AH7637" s="29"/>
      <c r="AI7637" s="29"/>
    </row>
    <row r="7638" spans="31:35">
      <c r="AE7638" s="29"/>
      <c r="AF7638" s="29"/>
      <c r="AG7638" s="29"/>
      <c r="AH7638" s="29"/>
      <c r="AI7638" s="29"/>
    </row>
    <row r="7639" spans="31:35">
      <c r="AE7639" s="29"/>
      <c r="AF7639" s="29"/>
      <c r="AG7639" s="29"/>
      <c r="AH7639" s="29"/>
      <c r="AI7639" s="29"/>
    </row>
    <row r="7640" spans="31:35">
      <c r="AE7640" s="29"/>
      <c r="AF7640" s="29"/>
      <c r="AG7640" s="29"/>
      <c r="AH7640" s="29"/>
      <c r="AI7640" s="29"/>
    </row>
    <row r="7641" spans="31:35">
      <c r="AE7641" s="29"/>
      <c r="AF7641" s="29"/>
      <c r="AG7641" s="29"/>
      <c r="AH7641" s="29"/>
      <c r="AI7641" s="29"/>
    </row>
    <row r="7642" spans="31:35">
      <c r="AE7642" s="29"/>
      <c r="AF7642" s="29"/>
      <c r="AG7642" s="29"/>
      <c r="AH7642" s="29"/>
      <c r="AI7642" s="29"/>
    </row>
    <row r="7643" spans="31:35">
      <c r="AE7643" s="29"/>
      <c r="AF7643" s="29"/>
      <c r="AG7643" s="29"/>
      <c r="AH7643" s="29"/>
      <c r="AI7643" s="29"/>
    </row>
    <row r="7644" spans="31:35">
      <c r="AE7644" s="29"/>
      <c r="AF7644" s="29"/>
      <c r="AG7644" s="29"/>
      <c r="AH7644" s="29"/>
      <c r="AI7644" s="29"/>
    </row>
    <row r="7645" spans="31:35">
      <c r="AE7645" s="29"/>
      <c r="AF7645" s="29"/>
      <c r="AG7645" s="29"/>
      <c r="AH7645" s="29"/>
      <c r="AI7645" s="29"/>
    </row>
    <row r="7646" spans="31:35">
      <c r="AE7646" s="29"/>
      <c r="AF7646" s="29"/>
      <c r="AG7646" s="29"/>
      <c r="AH7646" s="29"/>
      <c r="AI7646" s="29"/>
    </row>
    <row r="7647" spans="31:35">
      <c r="AE7647" s="29"/>
      <c r="AF7647" s="29"/>
      <c r="AG7647" s="29"/>
      <c r="AH7647" s="29"/>
      <c r="AI7647" s="29"/>
    </row>
    <row r="7648" spans="31:35">
      <c r="AE7648" s="29"/>
      <c r="AF7648" s="29"/>
      <c r="AG7648" s="29"/>
      <c r="AH7648" s="29"/>
      <c r="AI7648" s="29"/>
    </row>
    <row r="7649" spans="31:35">
      <c r="AE7649" s="29"/>
      <c r="AF7649" s="29"/>
      <c r="AG7649" s="29"/>
      <c r="AH7649" s="29"/>
      <c r="AI7649" s="29"/>
    </row>
    <row r="7650" spans="31:35">
      <c r="AE7650" s="29"/>
      <c r="AF7650" s="29"/>
      <c r="AG7650" s="29"/>
      <c r="AH7650" s="29"/>
      <c r="AI7650" s="29"/>
    </row>
    <row r="7651" spans="31:35">
      <c r="AE7651" s="29"/>
      <c r="AF7651" s="29"/>
      <c r="AG7651" s="29"/>
      <c r="AH7651" s="29"/>
      <c r="AI7651" s="29"/>
    </row>
    <row r="7652" spans="31:35">
      <c r="AE7652" s="29"/>
      <c r="AF7652" s="29"/>
      <c r="AG7652" s="29"/>
      <c r="AH7652" s="29"/>
      <c r="AI7652" s="29"/>
    </row>
    <row r="7653" spans="31:35">
      <c r="AE7653" s="29"/>
      <c r="AF7653" s="29"/>
      <c r="AG7653" s="29"/>
      <c r="AH7653" s="29"/>
      <c r="AI7653" s="29"/>
    </row>
    <row r="7654" spans="31:35">
      <c r="AE7654" s="29"/>
      <c r="AF7654" s="29"/>
      <c r="AG7654" s="29"/>
      <c r="AH7654" s="29"/>
      <c r="AI7654" s="29"/>
    </row>
    <row r="7655" spans="31:35">
      <c r="AE7655" s="29"/>
      <c r="AF7655" s="29"/>
      <c r="AG7655" s="29"/>
      <c r="AH7655" s="29"/>
      <c r="AI7655" s="29"/>
    </row>
    <row r="7656" spans="31:35">
      <c r="AE7656" s="29"/>
      <c r="AF7656" s="29"/>
      <c r="AG7656" s="29"/>
      <c r="AH7656" s="29"/>
      <c r="AI7656" s="29"/>
    </row>
    <row r="7657" spans="31:35">
      <c r="AE7657" s="29"/>
      <c r="AF7657" s="29"/>
      <c r="AG7657" s="29"/>
      <c r="AH7657" s="29"/>
      <c r="AI7657" s="29"/>
    </row>
    <row r="7658" spans="31:35">
      <c r="AE7658" s="29"/>
      <c r="AF7658" s="29"/>
      <c r="AG7658" s="29"/>
      <c r="AH7658" s="29"/>
      <c r="AI7658" s="29"/>
    </row>
    <row r="7659" spans="31:35">
      <c r="AE7659" s="29"/>
      <c r="AF7659" s="29"/>
      <c r="AG7659" s="29"/>
      <c r="AH7659" s="29"/>
      <c r="AI7659" s="29"/>
    </row>
    <row r="7660" spans="31:35">
      <c r="AE7660" s="29"/>
      <c r="AF7660" s="29"/>
      <c r="AG7660" s="29"/>
      <c r="AH7660" s="29"/>
      <c r="AI7660" s="29"/>
    </row>
    <row r="7661" spans="31:35">
      <c r="AE7661" s="29"/>
      <c r="AF7661" s="29"/>
      <c r="AG7661" s="29"/>
      <c r="AH7661" s="29"/>
      <c r="AI7661" s="29"/>
    </row>
    <row r="7662" spans="31:35">
      <c r="AE7662" s="29"/>
      <c r="AF7662" s="29"/>
      <c r="AG7662" s="29"/>
      <c r="AH7662" s="29"/>
      <c r="AI7662" s="29"/>
    </row>
    <row r="7663" spans="31:35">
      <c r="AE7663" s="29"/>
      <c r="AF7663" s="29"/>
      <c r="AG7663" s="29"/>
      <c r="AH7663" s="29"/>
      <c r="AI7663" s="29"/>
    </row>
    <row r="7664" spans="31:35">
      <c r="AE7664" s="29"/>
      <c r="AF7664" s="29"/>
      <c r="AG7664" s="29"/>
      <c r="AH7664" s="29"/>
      <c r="AI7664" s="29"/>
    </row>
    <row r="7665" spans="31:35">
      <c r="AE7665" s="29"/>
      <c r="AF7665" s="29"/>
      <c r="AG7665" s="29"/>
      <c r="AH7665" s="29"/>
      <c r="AI7665" s="29"/>
    </row>
    <row r="7666" spans="31:35">
      <c r="AE7666" s="29"/>
      <c r="AF7666" s="29"/>
      <c r="AG7666" s="29"/>
      <c r="AH7666" s="29"/>
      <c r="AI7666" s="29"/>
    </row>
    <row r="7667" spans="31:35">
      <c r="AE7667" s="29"/>
      <c r="AF7667" s="29"/>
      <c r="AG7667" s="29"/>
      <c r="AH7667" s="29"/>
      <c r="AI7667" s="29"/>
    </row>
    <row r="7668" spans="31:35">
      <c r="AE7668" s="29"/>
      <c r="AF7668" s="29"/>
      <c r="AG7668" s="29"/>
      <c r="AH7668" s="29"/>
      <c r="AI7668" s="29"/>
    </row>
    <row r="7669" spans="31:35">
      <c r="AE7669" s="29"/>
      <c r="AF7669" s="29"/>
      <c r="AG7669" s="29"/>
      <c r="AH7669" s="29"/>
      <c r="AI7669" s="29"/>
    </row>
    <row r="7670" spans="31:35">
      <c r="AE7670" s="29"/>
      <c r="AF7670" s="29"/>
      <c r="AG7670" s="29"/>
      <c r="AH7670" s="29"/>
      <c r="AI7670" s="29"/>
    </row>
    <row r="7671" spans="31:35">
      <c r="AE7671" s="29"/>
      <c r="AF7671" s="29"/>
      <c r="AG7671" s="29"/>
      <c r="AH7671" s="29"/>
      <c r="AI7671" s="29"/>
    </row>
    <row r="7672" spans="31:35">
      <c r="AE7672" s="29"/>
      <c r="AF7672" s="29"/>
      <c r="AG7672" s="29"/>
      <c r="AH7672" s="29"/>
      <c r="AI7672" s="29"/>
    </row>
    <row r="7673" spans="31:35">
      <c r="AE7673" s="29"/>
      <c r="AF7673" s="29"/>
      <c r="AG7673" s="29"/>
      <c r="AH7673" s="29"/>
      <c r="AI7673" s="29"/>
    </row>
    <row r="7674" spans="31:35">
      <c r="AE7674" s="29"/>
      <c r="AF7674" s="29"/>
      <c r="AG7674" s="29"/>
      <c r="AH7674" s="29"/>
      <c r="AI7674" s="29"/>
    </row>
    <row r="7675" spans="31:35">
      <c r="AE7675" s="29"/>
      <c r="AF7675" s="29"/>
      <c r="AG7675" s="29"/>
      <c r="AH7675" s="29"/>
      <c r="AI7675" s="29"/>
    </row>
    <row r="7676" spans="31:35">
      <c r="AE7676" s="29"/>
      <c r="AF7676" s="29"/>
      <c r="AG7676" s="29"/>
      <c r="AH7676" s="29"/>
      <c r="AI7676" s="29"/>
    </row>
    <row r="7677" spans="31:35">
      <c r="AE7677" s="29"/>
      <c r="AF7677" s="29"/>
      <c r="AG7677" s="29"/>
      <c r="AH7677" s="29"/>
      <c r="AI7677" s="29"/>
    </row>
    <row r="7678" spans="31:35">
      <c r="AE7678" s="29"/>
      <c r="AF7678" s="29"/>
      <c r="AG7678" s="29"/>
      <c r="AH7678" s="29"/>
      <c r="AI7678" s="29"/>
    </row>
    <row r="7679" spans="31:35">
      <c r="AE7679" s="29"/>
      <c r="AF7679" s="29"/>
      <c r="AG7679" s="29"/>
      <c r="AH7679" s="29"/>
      <c r="AI7679" s="29"/>
    </row>
    <row r="7680" spans="31:35">
      <c r="AE7680" s="29"/>
      <c r="AF7680" s="29"/>
      <c r="AG7680" s="29"/>
      <c r="AH7680" s="29"/>
      <c r="AI7680" s="29"/>
    </row>
    <row r="7681" spans="31:35">
      <c r="AE7681" s="29"/>
      <c r="AF7681" s="29"/>
      <c r="AG7681" s="29"/>
      <c r="AH7681" s="29"/>
      <c r="AI7681" s="29"/>
    </row>
    <row r="7682" spans="31:35">
      <c r="AE7682" s="29"/>
      <c r="AF7682" s="29"/>
      <c r="AG7682" s="29"/>
      <c r="AH7682" s="29"/>
      <c r="AI7682" s="29"/>
    </row>
    <row r="7683" spans="31:35">
      <c r="AE7683" s="29"/>
      <c r="AF7683" s="29"/>
      <c r="AG7683" s="29"/>
      <c r="AH7683" s="29"/>
      <c r="AI7683" s="29"/>
    </row>
    <row r="7684" spans="31:35">
      <c r="AE7684" s="29"/>
      <c r="AF7684" s="29"/>
      <c r="AG7684" s="29"/>
      <c r="AH7684" s="29"/>
      <c r="AI7684" s="29"/>
    </row>
    <row r="7685" spans="31:35">
      <c r="AE7685" s="29"/>
      <c r="AF7685" s="29"/>
      <c r="AG7685" s="29"/>
      <c r="AH7685" s="29"/>
      <c r="AI7685" s="29"/>
    </row>
    <row r="7686" spans="31:35">
      <c r="AE7686" s="29"/>
      <c r="AF7686" s="29"/>
      <c r="AG7686" s="29"/>
      <c r="AH7686" s="29"/>
      <c r="AI7686" s="29"/>
    </row>
    <row r="7687" spans="31:35">
      <c r="AE7687" s="29"/>
      <c r="AF7687" s="29"/>
      <c r="AG7687" s="29"/>
      <c r="AH7687" s="29"/>
      <c r="AI7687" s="29"/>
    </row>
    <row r="7688" spans="31:35">
      <c r="AE7688" s="29"/>
      <c r="AF7688" s="29"/>
      <c r="AG7688" s="29"/>
      <c r="AH7688" s="29"/>
      <c r="AI7688" s="29"/>
    </row>
    <row r="7689" spans="31:35">
      <c r="AE7689" s="29"/>
      <c r="AF7689" s="29"/>
      <c r="AG7689" s="29"/>
      <c r="AH7689" s="29"/>
      <c r="AI7689" s="29"/>
    </row>
    <row r="7690" spans="31:35">
      <c r="AE7690" s="29"/>
      <c r="AF7690" s="29"/>
      <c r="AG7690" s="29"/>
      <c r="AH7690" s="29"/>
      <c r="AI7690" s="29"/>
    </row>
    <row r="7691" spans="31:35">
      <c r="AE7691" s="29"/>
      <c r="AF7691" s="29"/>
      <c r="AG7691" s="29"/>
      <c r="AH7691" s="29"/>
      <c r="AI7691" s="29"/>
    </row>
    <row r="7692" spans="31:35">
      <c r="AE7692" s="29"/>
      <c r="AF7692" s="29"/>
      <c r="AG7692" s="29"/>
      <c r="AH7692" s="29"/>
      <c r="AI7692" s="29"/>
    </row>
    <row r="7693" spans="31:35">
      <c r="AE7693" s="29"/>
      <c r="AF7693" s="29"/>
      <c r="AG7693" s="29"/>
      <c r="AH7693" s="29"/>
      <c r="AI7693" s="29"/>
    </row>
    <row r="7694" spans="31:35">
      <c r="AE7694" s="29"/>
      <c r="AF7694" s="29"/>
      <c r="AG7694" s="29"/>
      <c r="AH7694" s="29"/>
      <c r="AI7694" s="29"/>
    </row>
    <row r="7695" spans="31:35">
      <c r="AE7695" s="29"/>
      <c r="AF7695" s="29"/>
      <c r="AG7695" s="29"/>
      <c r="AH7695" s="29"/>
      <c r="AI7695" s="29"/>
    </row>
    <row r="7696" spans="31:35">
      <c r="AE7696" s="29"/>
      <c r="AF7696" s="29"/>
      <c r="AG7696" s="29"/>
      <c r="AH7696" s="29"/>
      <c r="AI7696" s="29"/>
    </row>
    <row r="7697" spans="31:35">
      <c r="AE7697" s="29"/>
      <c r="AF7697" s="29"/>
      <c r="AG7697" s="29"/>
      <c r="AH7697" s="29"/>
      <c r="AI7697" s="29"/>
    </row>
    <row r="7698" spans="31:35">
      <c r="AE7698" s="29"/>
      <c r="AF7698" s="29"/>
      <c r="AG7698" s="29"/>
      <c r="AH7698" s="29"/>
      <c r="AI7698" s="29"/>
    </row>
    <row r="7699" spans="31:35">
      <c r="AE7699" s="29"/>
      <c r="AF7699" s="29"/>
      <c r="AG7699" s="29"/>
      <c r="AH7699" s="29"/>
      <c r="AI7699" s="29"/>
    </row>
    <row r="7700" spans="31:35">
      <c r="AE7700" s="29"/>
      <c r="AF7700" s="29"/>
      <c r="AG7700" s="29"/>
      <c r="AH7700" s="29"/>
      <c r="AI7700" s="29"/>
    </row>
    <row r="7701" spans="31:35">
      <c r="AE7701" s="29"/>
      <c r="AF7701" s="29"/>
      <c r="AG7701" s="29"/>
      <c r="AH7701" s="29"/>
      <c r="AI7701" s="29"/>
    </row>
    <row r="7702" spans="31:35">
      <c r="AE7702" s="29"/>
      <c r="AF7702" s="29"/>
      <c r="AG7702" s="29"/>
      <c r="AH7702" s="29"/>
      <c r="AI7702" s="29"/>
    </row>
    <row r="7703" spans="31:35">
      <c r="AE7703" s="29"/>
      <c r="AF7703" s="29"/>
      <c r="AG7703" s="29"/>
      <c r="AH7703" s="29"/>
      <c r="AI7703" s="29"/>
    </row>
    <row r="7704" spans="31:35">
      <c r="AE7704" s="29"/>
      <c r="AF7704" s="29"/>
      <c r="AG7704" s="29"/>
      <c r="AH7704" s="29"/>
      <c r="AI7704" s="29"/>
    </row>
    <row r="7705" spans="31:35">
      <c r="AE7705" s="29"/>
      <c r="AF7705" s="29"/>
      <c r="AG7705" s="29"/>
      <c r="AH7705" s="29"/>
      <c r="AI7705" s="29"/>
    </row>
    <row r="7706" spans="31:35">
      <c r="AE7706" s="29"/>
      <c r="AF7706" s="29"/>
      <c r="AG7706" s="29"/>
      <c r="AH7706" s="29"/>
      <c r="AI7706" s="29"/>
    </row>
    <row r="7707" spans="31:35">
      <c r="AE7707" s="29"/>
      <c r="AF7707" s="29"/>
      <c r="AG7707" s="29"/>
      <c r="AH7707" s="29"/>
      <c r="AI7707" s="29"/>
    </row>
    <row r="7708" spans="31:35">
      <c r="AE7708" s="29"/>
      <c r="AF7708" s="29"/>
      <c r="AG7708" s="29"/>
      <c r="AH7708" s="29"/>
      <c r="AI7708" s="29"/>
    </row>
    <row r="7709" spans="31:35">
      <c r="AE7709" s="29"/>
      <c r="AF7709" s="29"/>
      <c r="AG7709" s="29"/>
      <c r="AH7709" s="29"/>
      <c r="AI7709" s="29"/>
    </row>
    <row r="7710" spans="31:35">
      <c r="AE7710" s="29"/>
      <c r="AF7710" s="29"/>
      <c r="AG7710" s="29"/>
      <c r="AH7710" s="29"/>
      <c r="AI7710" s="29"/>
    </row>
    <row r="7711" spans="31:35">
      <c r="AE7711" s="29"/>
      <c r="AF7711" s="29"/>
      <c r="AG7711" s="29"/>
      <c r="AH7711" s="29"/>
      <c r="AI7711" s="29"/>
    </row>
    <row r="7712" spans="31:35">
      <c r="AE7712" s="29"/>
      <c r="AF7712" s="29"/>
      <c r="AG7712" s="29"/>
      <c r="AH7712" s="29"/>
      <c r="AI7712" s="29"/>
    </row>
    <row r="7713" spans="31:35">
      <c r="AE7713" s="29"/>
      <c r="AF7713" s="29"/>
      <c r="AG7713" s="29"/>
      <c r="AH7713" s="29"/>
      <c r="AI7713" s="29"/>
    </row>
    <row r="7714" spans="31:35">
      <c r="AE7714" s="29"/>
      <c r="AF7714" s="29"/>
      <c r="AG7714" s="29"/>
      <c r="AH7714" s="29"/>
      <c r="AI7714" s="29"/>
    </row>
    <row r="7715" spans="31:35">
      <c r="AE7715" s="29"/>
      <c r="AF7715" s="29"/>
      <c r="AG7715" s="29"/>
      <c r="AH7715" s="29"/>
      <c r="AI7715" s="29"/>
    </row>
    <row r="7716" spans="31:35">
      <c r="AE7716" s="29"/>
      <c r="AF7716" s="29"/>
      <c r="AG7716" s="29"/>
      <c r="AH7716" s="29"/>
      <c r="AI7716" s="29"/>
    </row>
    <row r="7717" spans="31:35">
      <c r="AE7717" s="29"/>
      <c r="AF7717" s="29"/>
      <c r="AG7717" s="29"/>
      <c r="AH7717" s="29"/>
      <c r="AI7717" s="29"/>
    </row>
    <row r="7718" spans="31:35">
      <c r="AE7718" s="29"/>
      <c r="AF7718" s="29"/>
      <c r="AG7718" s="29"/>
      <c r="AH7718" s="29"/>
      <c r="AI7718" s="29"/>
    </row>
    <row r="7719" spans="31:35">
      <c r="AE7719" s="29"/>
      <c r="AF7719" s="29"/>
      <c r="AG7719" s="29"/>
      <c r="AH7719" s="29"/>
      <c r="AI7719" s="29"/>
    </row>
    <row r="7720" spans="31:35">
      <c r="AE7720" s="29"/>
      <c r="AF7720" s="29"/>
      <c r="AG7720" s="29"/>
      <c r="AH7720" s="29"/>
      <c r="AI7720" s="29"/>
    </row>
    <row r="7721" spans="31:35">
      <c r="AE7721" s="29"/>
      <c r="AF7721" s="29"/>
      <c r="AG7721" s="29"/>
      <c r="AH7721" s="29"/>
      <c r="AI7721" s="29"/>
    </row>
    <row r="7722" spans="31:35">
      <c r="AE7722" s="29"/>
      <c r="AF7722" s="29"/>
      <c r="AG7722" s="29"/>
      <c r="AH7722" s="29"/>
      <c r="AI7722" s="29"/>
    </row>
    <row r="7723" spans="31:35">
      <c r="AE7723" s="29"/>
      <c r="AF7723" s="29"/>
      <c r="AG7723" s="29"/>
      <c r="AH7723" s="29"/>
      <c r="AI7723" s="29"/>
    </row>
  </sheetData>
  <sortState ref="A2:AL7722">
    <sortCondition ref="A2:A7722"/>
  </sortState>
  <mergeCells count="1">
    <mergeCell ref="K1:R1"/>
  </mergeCells>
  <phoneticPr fontId="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9"/>
  <sheetViews>
    <sheetView topLeftCell="L1" zoomScaleNormal="100" workbookViewId="0">
      <selection activeCell="Q1" sqref="P1:Q1048576"/>
    </sheetView>
  </sheetViews>
  <sheetFormatPr defaultRowHeight="9.6"/>
  <cols>
    <col min="1" max="1" width="11.21875" style="59" customWidth="1"/>
    <col min="2" max="2" width="8.77734375" style="59"/>
    <col min="3" max="3" width="11.77734375" style="59" customWidth="1"/>
    <col min="4" max="4" width="8.77734375" style="59"/>
    <col min="5" max="5" width="7.44140625" style="59" customWidth="1"/>
    <col min="6" max="6" width="11.21875" style="59" customWidth="1"/>
    <col min="7" max="7" width="12.21875" style="59" customWidth="1"/>
    <col min="8" max="8" width="8.44140625" style="59" customWidth="1"/>
    <col min="9" max="17" width="8.77734375" style="59"/>
    <col min="18" max="25" width="6.109375" style="408" customWidth="1"/>
    <col min="26" max="26" width="12" style="59" customWidth="1"/>
    <col min="27" max="256" width="8.77734375" style="59"/>
    <col min="257" max="257" width="14.6640625" style="59" customWidth="1"/>
    <col min="258" max="259" width="14.44140625" style="59" customWidth="1"/>
    <col min="260" max="266" width="8.77734375" style="59"/>
    <col min="267" max="269" width="8.88671875" style="59" customWidth="1"/>
    <col min="270" max="512" width="8.77734375" style="59"/>
    <col min="513" max="513" width="14.6640625" style="59" customWidth="1"/>
    <col min="514" max="515" width="14.44140625" style="59" customWidth="1"/>
    <col min="516" max="522" width="8.77734375" style="59"/>
    <col min="523" max="525" width="8.88671875" style="59" customWidth="1"/>
    <col min="526" max="768" width="8.77734375" style="59"/>
    <col min="769" max="769" width="14.6640625" style="59" customWidth="1"/>
    <col min="770" max="771" width="14.44140625" style="59" customWidth="1"/>
    <col min="772" max="778" width="8.77734375" style="59"/>
    <col min="779" max="781" width="8.88671875" style="59" customWidth="1"/>
    <col min="782" max="1024" width="8.77734375" style="59"/>
    <col min="1025" max="1025" width="14.6640625" style="59" customWidth="1"/>
    <col min="1026" max="1027" width="14.44140625" style="59" customWidth="1"/>
    <col min="1028" max="1034" width="8.77734375" style="59"/>
    <col min="1035" max="1037" width="8.88671875" style="59" customWidth="1"/>
    <col min="1038" max="1280" width="8.77734375" style="59"/>
    <col min="1281" max="1281" width="14.6640625" style="59" customWidth="1"/>
    <col min="1282" max="1283" width="14.44140625" style="59" customWidth="1"/>
    <col min="1284" max="1290" width="8.77734375" style="59"/>
    <col min="1291" max="1293" width="8.88671875" style="59" customWidth="1"/>
    <col min="1294" max="1536" width="8.77734375" style="59"/>
    <col min="1537" max="1537" width="14.6640625" style="59" customWidth="1"/>
    <col min="1538" max="1539" width="14.44140625" style="59" customWidth="1"/>
    <col min="1540" max="1546" width="8.77734375" style="59"/>
    <col min="1547" max="1549" width="8.88671875" style="59" customWidth="1"/>
    <col min="1550" max="1792" width="8.77734375" style="59"/>
    <col min="1793" max="1793" width="14.6640625" style="59" customWidth="1"/>
    <col min="1794" max="1795" width="14.44140625" style="59" customWidth="1"/>
    <col min="1796" max="1802" width="8.77734375" style="59"/>
    <col min="1803" max="1805" width="8.88671875" style="59" customWidth="1"/>
    <col min="1806" max="2048" width="8.77734375" style="59"/>
    <col min="2049" max="2049" width="14.6640625" style="59" customWidth="1"/>
    <col min="2050" max="2051" width="14.44140625" style="59" customWidth="1"/>
    <col min="2052" max="2058" width="8.77734375" style="59"/>
    <col min="2059" max="2061" width="8.88671875" style="59" customWidth="1"/>
    <col min="2062" max="2304" width="8.77734375" style="59"/>
    <col min="2305" max="2305" width="14.6640625" style="59" customWidth="1"/>
    <col min="2306" max="2307" width="14.44140625" style="59" customWidth="1"/>
    <col min="2308" max="2314" width="8.77734375" style="59"/>
    <col min="2315" max="2317" width="8.88671875" style="59" customWidth="1"/>
    <col min="2318" max="2560" width="8.77734375" style="59"/>
    <col min="2561" max="2561" width="14.6640625" style="59" customWidth="1"/>
    <col min="2562" max="2563" width="14.44140625" style="59" customWidth="1"/>
    <col min="2564" max="2570" width="8.77734375" style="59"/>
    <col min="2571" max="2573" width="8.88671875" style="59" customWidth="1"/>
    <col min="2574" max="2816" width="8.77734375" style="59"/>
    <col min="2817" max="2817" width="14.6640625" style="59" customWidth="1"/>
    <col min="2818" max="2819" width="14.44140625" style="59" customWidth="1"/>
    <col min="2820" max="2826" width="8.77734375" style="59"/>
    <col min="2827" max="2829" width="8.88671875" style="59" customWidth="1"/>
    <col min="2830" max="3072" width="8.77734375" style="59"/>
    <col min="3073" max="3073" width="14.6640625" style="59" customWidth="1"/>
    <col min="3074" max="3075" width="14.44140625" style="59" customWidth="1"/>
    <col min="3076" max="3082" width="8.77734375" style="59"/>
    <col min="3083" max="3085" width="8.88671875" style="59" customWidth="1"/>
    <col min="3086" max="3328" width="8.77734375" style="59"/>
    <col min="3329" max="3329" width="14.6640625" style="59" customWidth="1"/>
    <col min="3330" max="3331" width="14.44140625" style="59" customWidth="1"/>
    <col min="3332" max="3338" width="8.77734375" style="59"/>
    <col min="3339" max="3341" width="8.88671875" style="59" customWidth="1"/>
    <col min="3342" max="3584" width="8.77734375" style="59"/>
    <col min="3585" max="3585" width="14.6640625" style="59" customWidth="1"/>
    <col min="3586" max="3587" width="14.44140625" style="59" customWidth="1"/>
    <col min="3588" max="3594" width="8.77734375" style="59"/>
    <col min="3595" max="3597" width="8.88671875" style="59" customWidth="1"/>
    <col min="3598" max="3840" width="8.77734375" style="59"/>
    <col min="3841" max="3841" width="14.6640625" style="59" customWidth="1"/>
    <col min="3842" max="3843" width="14.44140625" style="59" customWidth="1"/>
    <col min="3844" max="3850" width="8.77734375" style="59"/>
    <col min="3851" max="3853" width="8.88671875" style="59" customWidth="1"/>
    <col min="3854" max="4096" width="8.77734375" style="59"/>
    <col min="4097" max="4097" width="14.6640625" style="59" customWidth="1"/>
    <col min="4098" max="4099" width="14.44140625" style="59" customWidth="1"/>
    <col min="4100" max="4106" width="8.77734375" style="59"/>
    <col min="4107" max="4109" width="8.88671875" style="59" customWidth="1"/>
    <col min="4110" max="4352" width="8.77734375" style="59"/>
    <col min="4353" max="4353" width="14.6640625" style="59" customWidth="1"/>
    <col min="4354" max="4355" width="14.44140625" style="59" customWidth="1"/>
    <col min="4356" max="4362" width="8.77734375" style="59"/>
    <col min="4363" max="4365" width="8.88671875" style="59" customWidth="1"/>
    <col min="4366" max="4608" width="8.77734375" style="59"/>
    <col min="4609" max="4609" width="14.6640625" style="59" customWidth="1"/>
    <col min="4610" max="4611" width="14.44140625" style="59" customWidth="1"/>
    <col min="4612" max="4618" width="8.77734375" style="59"/>
    <col min="4619" max="4621" width="8.88671875" style="59" customWidth="1"/>
    <col min="4622" max="4864" width="8.77734375" style="59"/>
    <col min="4865" max="4865" width="14.6640625" style="59" customWidth="1"/>
    <col min="4866" max="4867" width="14.44140625" style="59" customWidth="1"/>
    <col min="4868" max="4874" width="8.77734375" style="59"/>
    <col min="4875" max="4877" width="8.88671875" style="59" customWidth="1"/>
    <col min="4878" max="5120" width="8.77734375" style="59"/>
    <col min="5121" max="5121" width="14.6640625" style="59" customWidth="1"/>
    <col min="5122" max="5123" width="14.44140625" style="59" customWidth="1"/>
    <col min="5124" max="5130" width="8.77734375" style="59"/>
    <col min="5131" max="5133" width="8.88671875" style="59" customWidth="1"/>
    <col min="5134" max="5376" width="8.77734375" style="59"/>
    <col min="5377" max="5377" width="14.6640625" style="59" customWidth="1"/>
    <col min="5378" max="5379" width="14.44140625" style="59" customWidth="1"/>
    <col min="5380" max="5386" width="8.77734375" style="59"/>
    <col min="5387" max="5389" width="8.88671875" style="59" customWidth="1"/>
    <col min="5390" max="5632" width="8.77734375" style="59"/>
    <col min="5633" max="5633" width="14.6640625" style="59" customWidth="1"/>
    <col min="5634" max="5635" width="14.44140625" style="59" customWidth="1"/>
    <col min="5636" max="5642" width="8.77734375" style="59"/>
    <col min="5643" max="5645" width="8.88671875" style="59" customWidth="1"/>
    <col min="5646" max="5888" width="8.77734375" style="59"/>
    <col min="5889" max="5889" width="14.6640625" style="59" customWidth="1"/>
    <col min="5890" max="5891" width="14.44140625" style="59" customWidth="1"/>
    <col min="5892" max="5898" width="8.77734375" style="59"/>
    <col min="5899" max="5901" width="8.88671875" style="59" customWidth="1"/>
    <col min="5902" max="6144" width="8.77734375" style="59"/>
    <col min="6145" max="6145" width="14.6640625" style="59" customWidth="1"/>
    <col min="6146" max="6147" width="14.44140625" style="59" customWidth="1"/>
    <col min="6148" max="6154" width="8.77734375" style="59"/>
    <col min="6155" max="6157" width="8.88671875" style="59" customWidth="1"/>
    <col min="6158" max="6400" width="8.77734375" style="59"/>
    <col min="6401" max="6401" width="14.6640625" style="59" customWidth="1"/>
    <col min="6402" max="6403" width="14.44140625" style="59" customWidth="1"/>
    <col min="6404" max="6410" width="8.77734375" style="59"/>
    <col min="6411" max="6413" width="8.88671875" style="59" customWidth="1"/>
    <col min="6414" max="6656" width="8.77734375" style="59"/>
    <col min="6657" max="6657" width="14.6640625" style="59" customWidth="1"/>
    <col min="6658" max="6659" width="14.44140625" style="59" customWidth="1"/>
    <col min="6660" max="6666" width="8.77734375" style="59"/>
    <col min="6667" max="6669" width="8.88671875" style="59" customWidth="1"/>
    <col min="6670" max="6912" width="8.77734375" style="59"/>
    <col min="6913" max="6913" width="14.6640625" style="59" customWidth="1"/>
    <col min="6914" max="6915" width="14.44140625" style="59" customWidth="1"/>
    <col min="6916" max="6922" width="8.77734375" style="59"/>
    <col min="6923" max="6925" width="8.88671875" style="59" customWidth="1"/>
    <col min="6926" max="7168" width="8.77734375" style="59"/>
    <col min="7169" max="7169" width="14.6640625" style="59" customWidth="1"/>
    <col min="7170" max="7171" width="14.44140625" style="59" customWidth="1"/>
    <col min="7172" max="7178" width="8.77734375" style="59"/>
    <col min="7179" max="7181" width="8.88671875" style="59" customWidth="1"/>
    <col min="7182" max="7424" width="8.77734375" style="59"/>
    <col min="7425" max="7425" width="14.6640625" style="59" customWidth="1"/>
    <col min="7426" max="7427" width="14.44140625" style="59" customWidth="1"/>
    <col min="7428" max="7434" width="8.77734375" style="59"/>
    <col min="7435" max="7437" width="8.88671875" style="59" customWidth="1"/>
    <col min="7438" max="7680" width="8.77734375" style="59"/>
    <col min="7681" max="7681" width="14.6640625" style="59" customWidth="1"/>
    <col min="7682" max="7683" width="14.44140625" style="59" customWidth="1"/>
    <col min="7684" max="7690" width="8.77734375" style="59"/>
    <col min="7691" max="7693" width="8.88671875" style="59" customWidth="1"/>
    <col min="7694" max="7936" width="8.77734375" style="59"/>
    <col min="7937" max="7937" width="14.6640625" style="59" customWidth="1"/>
    <col min="7938" max="7939" width="14.44140625" style="59" customWidth="1"/>
    <col min="7940" max="7946" width="8.77734375" style="59"/>
    <col min="7947" max="7949" width="8.88671875" style="59" customWidth="1"/>
    <col min="7950" max="8192" width="8.77734375" style="59"/>
    <col min="8193" max="8193" width="14.6640625" style="59" customWidth="1"/>
    <col min="8194" max="8195" width="14.44140625" style="59" customWidth="1"/>
    <col min="8196" max="8202" width="8.77734375" style="59"/>
    <col min="8203" max="8205" width="8.88671875" style="59" customWidth="1"/>
    <col min="8206" max="8448" width="8.77734375" style="59"/>
    <col min="8449" max="8449" width="14.6640625" style="59" customWidth="1"/>
    <col min="8450" max="8451" width="14.44140625" style="59" customWidth="1"/>
    <col min="8452" max="8458" width="8.77734375" style="59"/>
    <col min="8459" max="8461" width="8.88671875" style="59" customWidth="1"/>
    <col min="8462" max="8704" width="8.77734375" style="59"/>
    <col min="8705" max="8705" width="14.6640625" style="59" customWidth="1"/>
    <col min="8706" max="8707" width="14.44140625" style="59" customWidth="1"/>
    <col min="8708" max="8714" width="8.77734375" style="59"/>
    <col min="8715" max="8717" width="8.88671875" style="59" customWidth="1"/>
    <col min="8718" max="8960" width="8.77734375" style="59"/>
    <col min="8961" max="8961" width="14.6640625" style="59" customWidth="1"/>
    <col min="8962" max="8963" width="14.44140625" style="59" customWidth="1"/>
    <col min="8964" max="8970" width="8.77734375" style="59"/>
    <col min="8971" max="8973" width="8.88671875" style="59" customWidth="1"/>
    <col min="8974" max="9216" width="8.77734375" style="59"/>
    <col min="9217" max="9217" width="14.6640625" style="59" customWidth="1"/>
    <col min="9218" max="9219" width="14.44140625" style="59" customWidth="1"/>
    <col min="9220" max="9226" width="8.77734375" style="59"/>
    <col min="9227" max="9229" width="8.88671875" style="59" customWidth="1"/>
    <col min="9230" max="9472" width="8.77734375" style="59"/>
    <col min="9473" max="9473" width="14.6640625" style="59" customWidth="1"/>
    <col min="9474" max="9475" width="14.44140625" style="59" customWidth="1"/>
    <col min="9476" max="9482" width="8.77734375" style="59"/>
    <col min="9483" max="9485" width="8.88671875" style="59" customWidth="1"/>
    <col min="9486" max="9728" width="8.77734375" style="59"/>
    <col min="9729" max="9729" width="14.6640625" style="59" customWidth="1"/>
    <col min="9730" max="9731" width="14.44140625" style="59" customWidth="1"/>
    <col min="9732" max="9738" width="8.77734375" style="59"/>
    <col min="9739" max="9741" width="8.88671875" style="59" customWidth="1"/>
    <col min="9742" max="9984" width="8.77734375" style="59"/>
    <col min="9985" max="9985" width="14.6640625" style="59" customWidth="1"/>
    <col min="9986" max="9987" width="14.44140625" style="59" customWidth="1"/>
    <col min="9988" max="9994" width="8.77734375" style="59"/>
    <col min="9995" max="9997" width="8.88671875" style="59" customWidth="1"/>
    <col min="9998" max="10240" width="8.77734375" style="59"/>
    <col min="10241" max="10241" width="14.6640625" style="59" customWidth="1"/>
    <col min="10242" max="10243" width="14.44140625" style="59" customWidth="1"/>
    <col min="10244" max="10250" width="8.77734375" style="59"/>
    <col min="10251" max="10253" width="8.88671875" style="59" customWidth="1"/>
    <col min="10254" max="10496" width="8.77734375" style="59"/>
    <col min="10497" max="10497" width="14.6640625" style="59" customWidth="1"/>
    <col min="10498" max="10499" width="14.44140625" style="59" customWidth="1"/>
    <col min="10500" max="10506" width="8.77734375" style="59"/>
    <col min="10507" max="10509" width="8.88671875" style="59" customWidth="1"/>
    <col min="10510" max="10752" width="8.77734375" style="59"/>
    <col min="10753" max="10753" width="14.6640625" style="59" customWidth="1"/>
    <col min="10754" max="10755" width="14.44140625" style="59" customWidth="1"/>
    <col min="10756" max="10762" width="8.77734375" style="59"/>
    <col min="10763" max="10765" width="8.88671875" style="59" customWidth="1"/>
    <col min="10766" max="11008" width="8.77734375" style="59"/>
    <col min="11009" max="11009" width="14.6640625" style="59" customWidth="1"/>
    <col min="11010" max="11011" width="14.44140625" style="59" customWidth="1"/>
    <col min="11012" max="11018" width="8.77734375" style="59"/>
    <col min="11019" max="11021" width="8.88671875" style="59" customWidth="1"/>
    <col min="11022" max="11264" width="8.77734375" style="59"/>
    <col min="11265" max="11265" width="14.6640625" style="59" customWidth="1"/>
    <col min="11266" max="11267" width="14.44140625" style="59" customWidth="1"/>
    <col min="11268" max="11274" width="8.77734375" style="59"/>
    <col min="11275" max="11277" width="8.88671875" style="59" customWidth="1"/>
    <col min="11278" max="11520" width="8.77734375" style="59"/>
    <col min="11521" max="11521" width="14.6640625" style="59" customWidth="1"/>
    <col min="11522" max="11523" width="14.44140625" style="59" customWidth="1"/>
    <col min="11524" max="11530" width="8.77734375" style="59"/>
    <col min="11531" max="11533" width="8.88671875" style="59" customWidth="1"/>
    <col min="11534" max="11776" width="8.77734375" style="59"/>
    <col min="11777" max="11777" width="14.6640625" style="59" customWidth="1"/>
    <col min="11778" max="11779" width="14.44140625" style="59" customWidth="1"/>
    <col min="11780" max="11786" width="8.77734375" style="59"/>
    <col min="11787" max="11789" width="8.88671875" style="59" customWidth="1"/>
    <col min="11790" max="12032" width="8.77734375" style="59"/>
    <col min="12033" max="12033" width="14.6640625" style="59" customWidth="1"/>
    <col min="12034" max="12035" width="14.44140625" style="59" customWidth="1"/>
    <col min="12036" max="12042" width="8.77734375" style="59"/>
    <col min="12043" max="12045" width="8.88671875" style="59" customWidth="1"/>
    <col min="12046" max="12288" width="8.77734375" style="59"/>
    <col min="12289" max="12289" width="14.6640625" style="59" customWidth="1"/>
    <col min="12290" max="12291" width="14.44140625" style="59" customWidth="1"/>
    <col min="12292" max="12298" width="8.77734375" style="59"/>
    <col min="12299" max="12301" width="8.88671875" style="59" customWidth="1"/>
    <col min="12302" max="12544" width="8.77734375" style="59"/>
    <col min="12545" max="12545" width="14.6640625" style="59" customWidth="1"/>
    <col min="12546" max="12547" width="14.44140625" style="59" customWidth="1"/>
    <col min="12548" max="12554" width="8.77734375" style="59"/>
    <col min="12555" max="12557" width="8.88671875" style="59" customWidth="1"/>
    <col min="12558" max="12800" width="8.77734375" style="59"/>
    <col min="12801" max="12801" width="14.6640625" style="59" customWidth="1"/>
    <col min="12802" max="12803" width="14.44140625" style="59" customWidth="1"/>
    <col min="12804" max="12810" width="8.77734375" style="59"/>
    <col min="12811" max="12813" width="8.88671875" style="59" customWidth="1"/>
    <col min="12814" max="13056" width="8.77734375" style="59"/>
    <col min="13057" max="13057" width="14.6640625" style="59" customWidth="1"/>
    <col min="13058" max="13059" width="14.44140625" style="59" customWidth="1"/>
    <col min="13060" max="13066" width="8.77734375" style="59"/>
    <col min="13067" max="13069" width="8.88671875" style="59" customWidth="1"/>
    <col min="13070" max="13312" width="8.77734375" style="59"/>
    <col min="13313" max="13313" width="14.6640625" style="59" customWidth="1"/>
    <col min="13314" max="13315" width="14.44140625" style="59" customWidth="1"/>
    <col min="13316" max="13322" width="8.77734375" style="59"/>
    <col min="13323" max="13325" width="8.88671875" style="59" customWidth="1"/>
    <col min="13326" max="13568" width="8.77734375" style="59"/>
    <col min="13569" max="13569" width="14.6640625" style="59" customWidth="1"/>
    <col min="13570" max="13571" width="14.44140625" style="59" customWidth="1"/>
    <col min="13572" max="13578" width="8.77734375" style="59"/>
    <col min="13579" max="13581" width="8.88671875" style="59" customWidth="1"/>
    <col min="13582" max="13824" width="8.77734375" style="59"/>
    <col min="13825" max="13825" width="14.6640625" style="59" customWidth="1"/>
    <col min="13826" max="13827" width="14.44140625" style="59" customWidth="1"/>
    <col min="13828" max="13834" width="8.77734375" style="59"/>
    <col min="13835" max="13837" width="8.88671875" style="59" customWidth="1"/>
    <col min="13838" max="14080" width="8.77734375" style="59"/>
    <col min="14081" max="14081" width="14.6640625" style="59" customWidth="1"/>
    <col min="14082" max="14083" width="14.44140625" style="59" customWidth="1"/>
    <col min="14084" max="14090" width="8.77734375" style="59"/>
    <col min="14091" max="14093" width="8.88671875" style="59" customWidth="1"/>
    <col min="14094" max="14336" width="8.77734375" style="59"/>
    <col min="14337" max="14337" width="14.6640625" style="59" customWidth="1"/>
    <col min="14338" max="14339" width="14.44140625" style="59" customWidth="1"/>
    <col min="14340" max="14346" width="8.77734375" style="59"/>
    <col min="14347" max="14349" width="8.88671875" style="59" customWidth="1"/>
    <col min="14350" max="14592" width="8.77734375" style="59"/>
    <col min="14593" max="14593" width="14.6640625" style="59" customWidth="1"/>
    <col min="14594" max="14595" width="14.44140625" style="59" customWidth="1"/>
    <col min="14596" max="14602" width="8.77734375" style="59"/>
    <col min="14603" max="14605" width="8.88671875" style="59" customWidth="1"/>
    <col min="14606" max="14848" width="8.77734375" style="59"/>
    <col min="14849" max="14849" width="14.6640625" style="59" customWidth="1"/>
    <col min="14850" max="14851" width="14.44140625" style="59" customWidth="1"/>
    <col min="14852" max="14858" width="8.77734375" style="59"/>
    <col min="14859" max="14861" width="8.88671875" style="59" customWidth="1"/>
    <col min="14862" max="15104" width="8.77734375" style="59"/>
    <col min="15105" max="15105" width="14.6640625" style="59" customWidth="1"/>
    <col min="15106" max="15107" width="14.44140625" style="59" customWidth="1"/>
    <col min="15108" max="15114" width="8.77734375" style="59"/>
    <col min="15115" max="15117" width="8.88671875" style="59" customWidth="1"/>
    <col min="15118" max="15360" width="8.77734375" style="59"/>
    <col min="15361" max="15361" width="14.6640625" style="59" customWidth="1"/>
    <col min="15362" max="15363" width="14.44140625" style="59" customWidth="1"/>
    <col min="15364" max="15370" width="8.77734375" style="59"/>
    <col min="15371" max="15373" width="8.88671875" style="59" customWidth="1"/>
    <col min="15374" max="15616" width="8.77734375" style="59"/>
    <col min="15617" max="15617" width="14.6640625" style="59" customWidth="1"/>
    <col min="15618" max="15619" width="14.44140625" style="59" customWidth="1"/>
    <col min="15620" max="15626" width="8.77734375" style="59"/>
    <col min="15627" max="15629" width="8.88671875" style="59" customWidth="1"/>
    <col min="15630" max="15872" width="8.77734375" style="59"/>
    <col min="15873" max="15873" width="14.6640625" style="59" customWidth="1"/>
    <col min="15874" max="15875" width="14.44140625" style="59" customWidth="1"/>
    <col min="15876" max="15882" width="8.77734375" style="59"/>
    <col min="15883" max="15885" width="8.88671875" style="59" customWidth="1"/>
    <col min="15886" max="16128" width="8.77734375" style="59"/>
    <col min="16129" max="16129" width="14.6640625" style="59" customWidth="1"/>
    <col min="16130" max="16131" width="14.44140625" style="59" customWidth="1"/>
    <col min="16132" max="16138" width="8.77734375" style="59"/>
    <col min="16139" max="16141" width="8.88671875" style="59" customWidth="1"/>
    <col min="16142" max="16380" width="8.77734375" style="59"/>
    <col min="16381" max="16384" width="8.77734375" style="59" customWidth="1"/>
  </cols>
  <sheetData>
    <row r="1" spans="1:26" s="427" customFormat="1" ht="14.4">
      <c r="R1" s="439" t="s">
        <v>9520</v>
      </c>
      <c r="S1" s="440"/>
      <c r="T1" s="440"/>
      <c r="U1" s="440"/>
      <c r="V1" s="440"/>
      <c r="W1" s="440"/>
      <c r="X1" s="440"/>
      <c r="Y1" s="440"/>
    </row>
    <row r="2" spans="1:26" ht="36.6" thickBot="1">
      <c r="A2" s="117" t="s">
        <v>5773</v>
      </c>
      <c r="B2" s="10" t="s">
        <v>1831</v>
      </c>
      <c r="C2" s="10" t="s">
        <v>1832</v>
      </c>
      <c r="D2" s="10" t="s">
        <v>1833</v>
      </c>
      <c r="E2" s="10" t="s">
        <v>1191</v>
      </c>
      <c r="F2" s="10" t="s">
        <v>1834</v>
      </c>
      <c r="G2" s="10" t="s">
        <v>1612</v>
      </c>
      <c r="H2" s="10" t="s">
        <v>1835</v>
      </c>
      <c r="I2" s="10" t="s">
        <v>1189</v>
      </c>
      <c r="J2" s="10" t="s">
        <v>1836</v>
      </c>
      <c r="K2" s="10" t="s">
        <v>1837</v>
      </c>
      <c r="L2" s="10" t="s">
        <v>1839</v>
      </c>
      <c r="M2" s="10" t="s">
        <v>1838</v>
      </c>
      <c r="N2" s="10" t="s">
        <v>3065</v>
      </c>
      <c r="O2" s="10" t="s">
        <v>7264</v>
      </c>
      <c r="P2" s="10" t="s">
        <v>1828</v>
      </c>
      <c r="Q2" s="10" t="s">
        <v>1829</v>
      </c>
      <c r="R2" s="251">
        <v>2.5000000000000001E-2</v>
      </c>
      <c r="S2" s="251">
        <v>0.05</v>
      </c>
      <c r="T2" s="251">
        <v>0.15</v>
      </c>
      <c r="U2" s="251" t="s">
        <v>9519</v>
      </c>
      <c r="V2" s="251">
        <v>0.85</v>
      </c>
      <c r="W2" s="251">
        <v>0.95</v>
      </c>
      <c r="X2" s="251">
        <v>0.97499999999999998</v>
      </c>
      <c r="Y2" s="251" t="s">
        <v>9518</v>
      </c>
      <c r="Z2" s="10" t="s">
        <v>1830</v>
      </c>
    </row>
    <row r="3" spans="1:26" ht="11.4" thickTop="1">
      <c r="A3" s="48" t="s">
        <v>6440</v>
      </c>
      <c r="B3" s="47" t="s">
        <v>1707</v>
      </c>
      <c r="C3" s="48" t="s">
        <v>1708</v>
      </c>
      <c r="D3" s="49"/>
      <c r="E3" s="50">
        <v>252.17848648648646</v>
      </c>
      <c r="F3" s="48" t="s">
        <v>1709</v>
      </c>
      <c r="G3" s="48" t="s">
        <v>1710</v>
      </c>
      <c r="H3" s="51" t="s">
        <v>1711</v>
      </c>
      <c r="I3" s="47">
        <v>11.38</v>
      </c>
      <c r="J3" s="47">
        <v>100.35</v>
      </c>
      <c r="K3" s="52">
        <v>17.500000000000014</v>
      </c>
      <c r="L3" s="47"/>
      <c r="M3" s="50">
        <v>252.17848648648646</v>
      </c>
      <c r="N3" s="48">
        <v>21.2</v>
      </c>
      <c r="O3" s="51">
        <v>-1</v>
      </c>
      <c r="P3" s="47" t="s">
        <v>1712</v>
      </c>
      <c r="Q3" s="47" t="s">
        <v>1713</v>
      </c>
      <c r="R3" s="402">
        <v>24.122152209783</v>
      </c>
      <c r="S3" s="402">
        <v>24.264560861249102</v>
      </c>
      <c r="T3" s="402">
        <v>24.5408683471416</v>
      </c>
      <c r="U3" s="402">
        <v>25.016270633111699</v>
      </c>
      <c r="V3" s="402">
        <v>25.489785194675701</v>
      </c>
      <c r="W3" s="402">
        <v>25.768636159550201</v>
      </c>
      <c r="X3" s="402">
        <v>25.938003226584101</v>
      </c>
      <c r="Y3" s="402">
        <v>0.45957408844581998</v>
      </c>
      <c r="Z3" s="47" t="s">
        <v>1714</v>
      </c>
    </row>
    <row r="4" spans="1:26" ht="10.8">
      <c r="A4" s="48" t="s">
        <v>6441</v>
      </c>
      <c r="B4" s="47" t="s">
        <v>1707</v>
      </c>
      <c r="C4" s="48" t="s">
        <v>1708</v>
      </c>
      <c r="D4" s="49" t="s">
        <v>1715</v>
      </c>
      <c r="E4" s="50">
        <v>252.18945454545454</v>
      </c>
      <c r="F4" s="48" t="s">
        <v>1716</v>
      </c>
      <c r="G4" s="48" t="s">
        <v>1717</v>
      </c>
      <c r="H4" s="51" t="s">
        <v>1711</v>
      </c>
      <c r="I4" s="47">
        <v>18.079999999999998</v>
      </c>
      <c r="J4" s="47">
        <v>103.53</v>
      </c>
      <c r="K4" s="52">
        <v>14.350000000000009</v>
      </c>
      <c r="L4" s="47"/>
      <c r="M4" s="50">
        <v>252.18945454545454</v>
      </c>
      <c r="N4" s="48">
        <v>21.9</v>
      </c>
      <c r="O4" s="51">
        <v>-1</v>
      </c>
      <c r="P4" s="47" t="s">
        <v>1712</v>
      </c>
      <c r="Q4" s="47" t="s">
        <v>1713</v>
      </c>
      <c r="R4" s="402">
        <v>21.439834697752001</v>
      </c>
      <c r="S4" s="402">
        <v>21.538061101771099</v>
      </c>
      <c r="T4" s="402">
        <v>21.727745454316</v>
      </c>
      <c r="U4" s="402">
        <v>22.058305907707801</v>
      </c>
      <c r="V4" s="402">
        <v>22.3882832131589</v>
      </c>
      <c r="W4" s="402">
        <v>22.579761535685499</v>
      </c>
      <c r="X4" s="402">
        <v>22.681826518739701</v>
      </c>
      <c r="Y4" s="402">
        <v>0.31864252580824998</v>
      </c>
      <c r="Z4" s="47" t="s">
        <v>1714</v>
      </c>
    </row>
    <row r="5" spans="1:26" ht="10.8">
      <c r="A5" s="48" t="s">
        <v>6442</v>
      </c>
      <c r="B5" s="47" t="s">
        <v>1707</v>
      </c>
      <c r="C5" s="48" t="s">
        <v>1708</v>
      </c>
      <c r="D5" s="49" t="s">
        <v>1718</v>
      </c>
      <c r="E5" s="50">
        <v>252.21999999999997</v>
      </c>
      <c r="F5" s="48" t="s">
        <v>1719</v>
      </c>
      <c r="G5" s="48" t="s">
        <v>1720</v>
      </c>
      <c r="H5" s="51" t="s">
        <v>1721</v>
      </c>
      <c r="I5" s="47">
        <v>11.58</v>
      </c>
      <c r="J5" s="47">
        <v>93.22</v>
      </c>
      <c r="K5" s="52">
        <v>22.900000000000006</v>
      </c>
      <c r="L5" s="47"/>
      <c r="M5" s="50">
        <v>252.21999999999997</v>
      </c>
      <c r="N5" s="53">
        <v>20</v>
      </c>
      <c r="O5" s="51">
        <v>-1</v>
      </c>
      <c r="P5" s="47" t="s">
        <v>1712</v>
      </c>
      <c r="Q5" s="47" t="s">
        <v>1713</v>
      </c>
      <c r="R5" s="402">
        <v>28.698615786090201</v>
      </c>
      <c r="S5" s="402">
        <v>28.9330753836234</v>
      </c>
      <c r="T5" s="402">
        <v>29.352047294474801</v>
      </c>
      <c r="U5" s="402">
        <v>30.081200659940201</v>
      </c>
      <c r="V5" s="402">
        <v>30.807504266691101</v>
      </c>
      <c r="W5" s="402">
        <v>31.234740483162899</v>
      </c>
      <c r="X5" s="402">
        <v>31.463797475851699</v>
      </c>
      <c r="Y5" s="402">
        <v>0.70273133167832402</v>
      </c>
      <c r="Z5" s="47" t="s">
        <v>1714</v>
      </c>
    </row>
    <row r="6" spans="1:26" ht="10.8">
      <c r="A6" s="48" t="s">
        <v>6443</v>
      </c>
      <c r="B6" s="47" t="s">
        <v>1707</v>
      </c>
      <c r="C6" s="48" t="s">
        <v>1708</v>
      </c>
      <c r="D6" s="49" t="s">
        <v>1718</v>
      </c>
      <c r="E6" s="50">
        <v>252.22509090909088</v>
      </c>
      <c r="F6" s="48" t="s">
        <v>1719</v>
      </c>
      <c r="G6" s="48" t="s">
        <v>1720</v>
      </c>
      <c r="H6" s="51" t="s">
        <v>1711</v>
      </c>
      <c r="I6" s="47">
        <v>11.58</v>
      </c>
      <c r="J6" s="47">
        <v>93.22</v>
      </c>
      <c r="K6" s="52">
        <v>16.600000000000009</v>
      </c>
      <c r="L6" s="47"/>
      <c r="M6" s="50">
        <v>252.22509090909088</v>
      </c>
      <c r="N6" s="48">
        <v>21.4</v>
      </c>
      <c r="O6" s="51">
        <v>-1</v>
      </c>
      <c r="P6" s="47" t="s">
        <v>1712</v>
      </c>
      <c r="Q6" s="47" t="s">
        <v>1713</v>
      </c>
      <c r="R6" s="402">
        <v>23.3458034794706</v>
      </c>
      <c r="S6" s="402">
        <v>23.482059831934802</v>
      </c>
      <c r="T6" s="402">
        <v>23.738603654200801</v>
      </c>
      <c r="U6" s="402">
        <v>24.1725648419708</v>
      </c>
      <c r="V6" s="402">
        <v>24.6105595343607</v>
      </c>
      <c r="W6" s="402">
        <v>24.864821839945101</v>
      </c>
      <c r="X6" s="402">
        <v>25.0073909421615</v>
      </c>
      <c r="Y6" s="402">
        <v>0.41959016607512101</v>
      </c>
      <c r="Z6" s="47" t="s">
        <v>1714</v>
      </c>
    </row>
    <row r="7" spans="1:26" ht="10.8">
      <c r="A7" s="48" t="s">
        <v>6444</v>
      </c>
      <c r="B7" s="47" t="s">
        <v>1707</v>
      </c>
      <c r="C7" s="48" t="s">
        <v>1708</v>
      </c>
      <c r="D7" s="49" t="s">
        <v>1722</v>
      </c>
      <c r="E7" s="50">
        <v>252.24879456706282</v>
      </c>
      <c r="F7" s="48" t="s">
        <v>1719</v>
      </c>
      <c r="G7" s="48" t="s">
        <v>1720</v>
      </c>
      <c r="H7" s="51" t="s">
        <v>1711</v>
      </c>
      <c r="I7" s="47">
        <v>11.58</v>
      </c>
      <c r="J7" s="47">
        <v>93.22</v>
      </c>
      <c r="K7" s="52">
        <v>15.700000000000003</v>
      </c>
      <c r="L7" s="47"/>
      <c r="M7" s="50">
        <v>252.24879456706282</v>
      </c>
      <c r="N7" s="48">
        <v>21.6</v>
      </c>
      <c r="O7" s="51">
        <v>-1</v>
      </c>
      <c r="P7" s="47" t="s">
        <v>1712</v>
      </c>
      <c r="Q7" s="47" t="s">
        <v>1713</v>
      </c>
      <c r="R7" s="402">
        <v>22.596870907864201</v>
      </c>
      <c r="S7" s="402">
        <v>22.713452122674799</v>
      </c>
      <c r="T7" s="402">
        <v>22.934933607943499</v>
      </c>
      <c r="U7" s="402">
        <v>23.3286225790279</v>
      </c>
      <c r="V7" s="402">
        <v>23.7228591328963</v>
      </c>
      <c r="W7" s="402">
        <v>23.943131942388501</v>
      </c>
      <c r="X7" s="402">
        <v>24.0665939392978</v>
      </c>
      <c r="Y7" s="402">
        <v>0.377509447604573</v>
      </c>
      <c r="Z7" s="47" t="s">
        <v>1714</v>
      </c>
    </row>
    <row r="8" spans="1:26" ht="10.8">
      <c r="A8" s="48" t="s">
        <v>6445</v>
      </c>
      <c r="B8" s="47" t="s">
        <v>1707</v>
      </c>
      <c r="C8" s="48" t="s">
        <v>1708</v>
      </c>
      <c r="D8" s="49" t="s">
        <v>1715</v>
      </c>
      <c r="E8" s="50">
        <v>252.28745945945943</v>
      </c>
      <c r="F8" s="48" t="s">
        <v>1716</v>
      </c>
      <c r="G8" s="48" t="s">
        <v>1717</v>
      </c>
      <c r="H8" s="51" t="s">
        <v>1711</v>
      </c>
      <c r="I8" s="47">
        <v>18.079999999999998</v>
      </c>
      <c r="J8" s="47">
        <v>103.53</v>
      </c>
      <c r="K8" s="52">
        <v>14.350000000000009</v>
      </c>
      <c r="L8" s="47"/>
      <c r="M8" s="50">
        <v>252.28745945945943</v>
      </c>
      <c r="N8" s="48">
        <v>21.9</v>
      </c>
      <c r="O8" s="51">
        <v>-1</v>
      </c>
      <c r="P8" s="47" t="s">
        <v>1712</v>
      </c>
      <c r="Q8" s="47" t="s">
        <v>1713</v>
      </c>
      <c r="R8" s="402">
        <v>21.436549891646202</v>
      </c>
      <c r="S8" s="402">
        <v>21.543167022100299</v>
      </c>
      <c r="T8" s="402">
        <v>21.730775913307099</v>
      </c>
      <c r="U8" s="402">
        <v>22.060202444806901</v>
      </c>
      <c r="V8" s="402">
        <v>22.3925030553062</v>
      </c>
      <c r="W8" s="402">
        <v>22.588600465492799</v>
      </c>
      <c r="X8" s="402">
        <v>22.6775274058364</v>
      </c>
      <c r="Y8" s="402">
        <v>0.32004091790311201</v>
      </c>
      <c r="Z8" s="47" t="s">
        <v>1714</v>
      </c>
    </row>
    <row r="9" spans="1:26" ht="10.8">
      <c r="A9" s="48" t="s">
        <v>6446</v>
      </c>
      <c r="B9" s="47" t="s">
        <v>1707</v>
      </c>
      <c r="C9" s="48" t="s">
        <v>1708</v>
      </c>
      <c r="D9" s="49" t="s">
        <v>1715</v>
      </c>
      <c r="E9" s="50">
        <v>252.35405405405405</v>
      </c>
      <c r="F9" s="48" t="s">
        <v>1716</v>
      </c>
      <c r="G9" s="48" t="s">
        <v>1717</v>
      </c>
      <c r="H9" s="51" t="s">
        <v>1711</v>
      </c>
      <c r="I9" s="47">
        <v>18.079999999999998</v>
      </c>
      <c r="J9" s="47">
        <v>103.53</v>
      </c>
      <c r="K9" s="52">
        <v>17.500000000000014</v>
      </c>
      <c r="L9" s="47"/>
      <c r="M9" s="50">
        <v>252.35405405405405</v>
      </c>
      <c r="N9" s="48">
        <v>21.2</v>
      </c>
      <c r="O9" s="51">
        <v>-1</v>
      </c>
      <c r="P9" s="47" t="s">
        <v>1712</v>
      </c>
      <c r="Q9" s="47" t="s">
        <v>1713</v>
      </c>
      <c r="R9" s="402">
        <v>24.126043265272301</v>
      </c>
      <c r="S9" s="402">
        <v>24.270493887289401</v>
      </c>
      <c r="T9" s="402">
        <v>24.548670173496401</v>
      </c>
      <c r="U9" s="402">
        <v>25.021599101478699</v>
      </c>
      <c r="V9" s="402">
        <v>25.491581496853598</v>
      </c>
      <c r="W9" s="402">
        <v>25.772977579020999</v>
      </c>
      <c r="X9" s="402">
        <v>25.936255840411501</v>
      </c>
      <c r="Y9" s="402">
        <v>0.45954326609346802</v>
      </c>
      <c r="Z9" s="47" t="s">
        <v>1714</v>
      </c>
    </row>
    <row r="10" spans="1:26" ht="10.8">
      <c r="A10" s="48" t="s">
        <v>6447</v>
      </c>
      <c r="B10" s="47" t="s">
        <v>1707</v>
      </c>
      <c r="C10" s="48" t="s">
        <v>1708</v>
      </c>
      <c r="D10" s="49" t="s">
        <v>1715</v>
      </c>
      <c r="E10" s="50">
        <v>252.44486486486485</v>
      </c>
      <c r="F10" s="48" t="s">
        <v>1716</v>
      </c>
      <c r="G10" s="48" t="s">
        <v>1717</v>
      </c>
      <c r="H10" s="51" t="s">
        <v>1711</v>
      </c>
      <c r="I10" s="47">
        <v>18.079999999999998</v>
      </c>
      <c r="J10" s="47">
        <v>103.53</v>
      </c>
      <c r="K10" s="52">
        <v>15.700000000000003</v>
      </c>
      <c r="L10" s="47"/>
      <c r="M10" s="50">
        <v>252.44486486486485</v>
      </c>
      <c r="N10" s="48">
        <v>21.6</v>
      </c>
      <c r="O10" s="51">
        <v>-1</v>
      </c>
      <c r="P10" s="47" t="s">
        <v>1712</v>
      </c>
      <c r="Q10" s="47" t="s">
        <v>1713</v>
      </c>
      <c r="R10" s="402">
        <v>22.5716529625868</v>
      </c>
      <c r="S10" s="402">
        <v>22.6937309873815</v>
      </c>
      <c r="T10" s="402">
        <v>22.933793092803</v>
      </c>
      <c r="U10" s="402">
        <v>23.322062277307602</v>
      </c>
      <c r="V10" s="402">
        <v>23.717072625558099</v>
      </c>
      <c r="W10" s="402">
        <v>23.9419465334941</v>
      </c>
      <c r="X10" s="402">
        <v>24.0642357806001</v>
      </c>
      <c r="Y10" s="402">
        <v>0.37878083947654201</v>
      </c>
      <c r="Z10" s="47" t="s">
        <v>1714</v>
      </c>
    </row>
    <row r="11" spans="1:26" ht="10.8">
      <c r="A11" s="48" t="s">
        <v>6448</v>
      </c>
      <c r="B11" s="47" t="s">
        <v>1707</v>
      </c>
      <c r="C11" s="48" t="s">
        <v>1708</v>
      </c>
      <c r="D11" s="49" t="s">
        <v>1715</v>
      </c>
      <c r="E11" s="50">
        <v>252.59269949066214</v>
      </c>
      <c r="F11" s="48" t="s">
        <v>1716</v>
      </c>
      <c r="G11" s="48" t="s">
        <v>1717</v>
      </c>
      <c r="H11" s="51" t="s">
        <v>1711</v>
      </c>
      <c r="I11" s="47">
        <v>18.079999999999998</v>
      </c>
      <c r="J11" s="47">
        <v>103.53</v>
      </c>
      <c r="K11" s="52">
        <v>14.350000000000009</v>
      </c>
      <c r="L11" s="47"/>
      <c r="M11" s="50">
        <v>252.59269949066214</v>
      </c>
      <c r="N11" s="48">
        <v>21.9</v>
      </c>
      <c r="O11" s="51">
        <v>-1</v>
      </c>
      <c r="P11" s="47" t="s">
        <v>1712</v>
      </c>
      <c r="Q11" s="47" t="s">
        <v>1713</v>
      </c>
      <c r="R11" s="402">
        <v>21.432354230115099</v>
      </c>
      <c r="S11" s="402">
        <v>21.5322740256379</v>
      </c>
      <c r="T11" s="402">
        <v>21.726257674906801</v>
      </c>
      <c r="U11" s="402">
        <v>22.056710060962001</v>
      </c>
      <c r="V11" s="402">
        <v>22.39411967058</v>
      </c>
      <c r="W11" s="402">
        <v>22.5828022558714</v>
      </c>
      <c r="X11" s="402">
        <v>22.690212232380699</v>
      </c>
      <c r="Y11" s="402">
        <v>0.32133699964763202</v>
      </c>
      <c r="Z11" s="47" t="s">
        <v>1714</v>
      </c>
    </row>
    <row r="12" spans="1:26" ht="10.8">
      <c r="A12" s="48" t="s">
        <v>6449</v>
      </c>
      <c r="B12" s="47" t="s">
        <v>1707</v>
      </c>
      <c r="C12" s="48" t="s">
        <v>1708</v>
      </c>
      <c r="D12" s="49" t="s">
        <v>1715</v>
      </c>
      <c r="E12" s="50">
        <v>252.60227027027025</v>
      </c>
      <c r="F12" s="48" t="s">
        <v>1716</v>
      </c>
      <c r="G12" s="48" t="s">
        <v>1717</v>
      </c>
      <c r="H12" s="51" t="s">
        <v>1711</v>
      </c>
      <c r="I12" s="47">
        <v>18.079999999999998</v>
      </c>
      <c r="J12" s="47">
        <v>103.53</v>
      </c>
      <c r="K12" s="52">
        <v>14.799999999999997</v>
      </c>
      <c r="L12" s="47"/>
      <c r="M12" s="50">
        <v>252.60227027027025</v>
      </c>
      <c r="N12" s="48">
        <v>21.8</v>
      </c>
      <c r="O12" s="51">
        <v>-1</v>
      </c>
      <c r="P12" s="47" t="s">
        <v>1712</v>
      </c>
      <c r="Q12" s="47" t="s">
        <v>1713</v>
      </c>
      <c r="R12" s="402">
        <v>21.811925960471999</v>
      </c>
      <c r="S12" s="402">
        <v>21.922618774218101</v>
      </c>
      <c r="T12" s="402">
        <v>22.129825158215201</v>
      </c>
      <c r="U12" s="402">
        <v>22.483589328330702</v>
      </c>
      <c r="V12" s="402">
        <v>22.837352885800499</v>
      </c>
      <c r="W12" s="402">
        <v>23.056816822594701</v>
      </c>
      <c r="X12" s="402">
        <v>23.153244175044399</v>
      </c>
      <c r="Y12" s="402">
        <v>0.34372565693620699</v>
      </c>
      <c r="Z12" s="47" t="s">
        <v>1714</v>
      </c>
    </row>
    <row r="13" spans="1:26" ht="10.8">
      <c r="A13" s="48" t="s">
        <v>6450</v>
      </c>
      <c r="B13" s="47" t="s">
        <v>1707</v>
      </c>
      <c r="C13" s="48" t="s">
        <v>1708</v>
      </c>
      <c r="D13" s="49" t="s">
        <v>1715</v>
      </c>
      <c r="E13" s="50">
        <v>252.71124324324325</v>
      </c>
      <c r="F13" s="48" t="s">
        <v>1716</v>
      </c>
      <c r="G13" s="48" t="s">
        <v>1717</v>
      </c>
      <c r="H13" s="51" t="s">
        <v>1711</v>
      </c>
      <c r="I13" s="47">
        <v>18.079999999999998</v>
      </c>
      <c r="J13" s="47">
        <v>103.53</v>
      </c>
      <c r="K13" s="52">
        <v>12.549999999999997</v>
      </c>
      <c r="L13" s="47"/>
      <c r="M13" s="50">
        <v>252.71124324324325</v>
      </c>
      <c r="N13" s="53">
        <v>22.3</v>
      </c>
      <c r="O13" s="51">
        <v>-1</v>
      </c>
      <c r="P13" s="47" t="s">
        <v>1712</v>
      </c>
      <c r="Q13" s="47" t="s">
        <v>1713</v>
      </c>
      <c r="R13" s="402">
        <v>19.899735675592702</v>
      </c>
      <c r="S13" s="402">
        <v>19.976832499540802</v>
      </c>
      <c r="T13" s="402">
        <v>20.123060659015099</v>
      </c>
      <c r="U13" s="402">
        <v>20.370871904004499</v>
      </c>
      <c r="V13" s="402">
        <v>20.618451015050098</v>
      </c>
      <c r="W13" s="402">
        <v>20.765910480029099</v>
      </c>
      <c r="X13" s="402">
        <v>20.841628746663901</v>
      </c>
      <c r="Y13" s="402">
        <v>0.23986340419211499</v>
      </c>
      <c r="Z13" s="47" t="s">
        <v>1714</v>
      </c>
    </row>
    <row r="14" spans="1:26" ht="10.8">
      <c r="A14" s="48" t="s">
        <v>6451</v>
      </c>
      <c r="B14" s="47" t="s">
        <v>1707</v>
      </c>
      <c r="C14" s="48" t="s">
        <v>1708</v>
      </c>
      <c r="D14" s="49" t="s">
        <v>1715</v>
      </c>
      <c r="E14" s="50">
        <v>253.05027027027023</v>
      </c>
      <c r="F14" s="48" t="s">
        <v>1716</v>
      </c>
      <c r="G14" s="48" t="s">
        <v>1723</v>
      </c>
      <c r="H14" s="51" t="s">
        <v>1724</v>
      </c>
      <c r="I14" s="47">
        <v>18.079999999999998</v>
      </c>
      <c r="J14" s="47">
        <v>103.53</v>
      </c>
      <c r="K14" s="52">
        <v>19.750000000000014</v>
      </c>
      <c r="L14" s="47"/>
      <c r="M14" s="50">
        <v>253.05027027027023</v>
      </c>
      <c r="N14" s="48">
        <v>20.7</v>
      </c>
      <c r="O14" s="51">
        <v>-1</v>
      </c>
      <c r="P14" s="47" t="s">
        <v>1712</v>
      </c>
      <c r="Q14" s="47" t="s">
        <v>1713</v>
      </c>
      <c r="R14" s="402">
        <v>26.009760824579701</v>
      </c>
      <c r="S14" s="402">
        <v>26.2074002772504</v>
      </c>
      <c r="T14" s="402">
        <v>26.560174098476899</v>
      </c>
      <c r="U14" s="402">
        <v>27.134505586193299</v>
      </c>
      <c r="V14" s="402">
        <v>27.707390370637398</v>
      </c>
      <c r="W14" s="402">
        <v>28.031320038469602</v>
      </c>
      <c r="X14" s="402">
        <v>28.222007192326</v>
      </c>
      <c r="Y14" s="402">
        <v>0.55912361189719595</v>
      </c>
      <c r="Z14" s="47" t="s">
        <v>1714</v>
      </c>
    </row>
    <row r="15" spans="1:26" ht="10.8">
      <c r="A15" s="48" t="s">
        <v>6452</v>
      </c>
      <c r="B15" s="47" t="s">
        <v>1707</v>
      </c>
      <c r="C15" s="48" t="s">
        <v>1708</v>
      </c>
      <c r="D15" s="49" t="s">
        <v>1715</v>
      </c>
      <c r="E15" s="50">
        <v>253.0987027027027</v>
      </c>
      <c r="F15" s="48" t="s">
        <v>1716</v>
      </c>
      <c r="G15" s="48" t="s">
        <v>1723</v>
      </c>
      <c r="H15" s="51" t="s">
        <v>1724</v>
      </c>
      <c r="I15" s="47">
        <v>18.079999999999998</v>
      </c>
      <c r="J15" s="47">
        <v>103.53</v>
      </c>
      <c r="K15" s="52">
        <v>15.700000000000003</v>
      </c>
      <c r="L15" s="47"/>
      <c r="M15" s="50">
        <v>253.0987027027027</v>
      </c>
      <c r="N15" s="48">
        <v>21.6</v>
      </c>
      <c r="O15" s="51">
        <v>-1</v>
      </c>
      <c r="P15" s="47" t="s">
        <v>1712</v>
      </c>
      <c r="Q15" s="47" t="s">
        <v>1713</v>
      </c>
      <c r="R15" s="402">
        <v>22.587409004291299</v>
      </c>
      <c r="S15" s="402">
        <v>22.704584640066201</v>
      </c>
      <c r="T15" s="402">
        <v>22.933827930020801</v>
      </c>
      <c r="U15" s="402">
        <v>23.329170495715299</v>
      </c>
      <c r="V15" s="402">
        <v>23.716475062996899</v>
      </c>
      <c r="W15" s="402">
        <v>23.949511979060802</v>
      </c>
      <c r="X15" s="402">
        <v>24.0700215617879</v>
      </c>
      <c r="Y15" s="402">
        <v>0.37884475744157498</v>
      </c>
      <c r="Z15" s="47" t="s">
        <v>1714</v>
      </c>
    </row>
    <row r="16" spans="1:26" ht="10.8">
      <c r="A16" s="48" t="s">
        <v>6453</v>
      </c>
      <c r="B16" s="47" t="s">
        <v>1707</v>
      </c>
      <c r="C16" s="48" t="s">
        <v>1708</v>
      </c>
      <c r="D16" s="49" t="s">
        <v>1715</v>
      </c>
      <c r="E16" s="50">
        <v>253.17293718166383</v>
      </c>
      <c r="F16" s="48" t="s">
        <v>1716</v>
      </c>
      <c r="G16" s="48" t="s">
        <v>1723</v>
      </c>
      <c r="H16" s="51" t="s">
        <v>1725</v>
      </c>
      <c r="I16" s="47">
        <v>18.079999999999998</v>
      </c>
      <c r="J16" s="47">
        <v>103.53</v>
      </c>
      <c r="K16" s="52">
        <v>16.600000000000009</v>
      </c>
      <c r="L16" s="47"/>
      <c r="M16" s="50">
        <v>253.17293718166383</v>
      </c>
      <c r="N16" s="48">
        <v>21.4</v>
      </c>
      <c r="O16" s="51">
        <v>-1</v>
      </c>
      <c r="P16" s="47" t="s">
        <v>1712</v>
      </c>
      <c r="Q16" s="47" t="s">
        <v>1713</v>
      </c>
      <c r="R16" s="402">
        <v>23.334005468480601</v>
      </c>
      <c r="S16" s="402">
        <v>23.469863557845098</v>
      </c>
      <c r="T16" s="402">
        <v>23.731648197390101</v>
      </c>
      <c r="U16" s="402">
        <v>24.167004222969499</v>
      </c>
      <c r="V16" s="402">
        <v>24.607988612752202</v>
      </c>
      <c r="W16" s="402">
        <v>24.861427617230198</v>
      </c>
      <c r="X16" s="402">
        <v>24.990390188735201</v>
      </c>
      <c r="Y16" s="402">
        <v>0.42200967613485502</v>
      </c>
      <c r="Z16" s="47" t="s">
        <v>1714</v>
      </c>
    </row>
    <row r="17" spans="1:26" ht="10.8">
      <c r="A17" s="48" t="s">
        <v>6454</v>
      </c>
      <c r="B17" s="47" t="s">
        <v>1707</v>
      </c>
      <c r="C17" s="48" t="s">
        <v>1708</v>
      </c>
      <c r="D17" s="49" t="s">
        <v>1715</v>
      </c>
      <c r="E17" s="50">
        <v>253.19556756756756</v>
      </c>
      <c r="F17" s="48" t="s">
        <v>1716</v>
      </c>
      <c r="G17" s="48" t="s">
        <v>1723</v>
      </c>
      <c r="H17" s="51" t="s">
        <v>1725</v>
      </c>
      <c r="I17" s="47">
        <v>18.079999999999998</v>
      </c>
      <c r="J17" s="47">
        <v>103.53</v>
      </c>
      <c r="K17" s="52">
        <v>17.049999999999997</v>
      </c>
      <c r="L17" s="47"/>
      <c r="M17" s="50">
        <v>253.19556756756756</v>
      </c>
      <c r="N17" s="48">
        <v>21.3</v>
      </c>
      <c r="O17" s="51">
        <v>-1</v>
      </c>
      <c r="P17" s="47" t="s">
        <v>1712</v>
      </c>
      <c r="Q17" s="47" t="s">
        <v>1713</v>
      </c>
      <c r="R17" s="402">
        <v>23.7585975273111</v>
      </c>
      <c r="S17" s="402">
        <v>23.891853768528499</v>
      </c>
      <c r="T17" s="402">
        <v>24.156261931965901</v>
      </c>
      <c r="U17" s="402">
        <v>24.6027703051789</v>
      </c>
      <c r="V17" s="402">
        <v>25.050562511280301</v>
      </c>
      <c r="W17" s="402">
        <v>25.328964489883202</v>
      </c>
      <c r="X17" s="402">
        <v>25.461078142058899</v>
      </c>
      <c r="Y17" s="402">
        <v>0.434919310573252</v>
      </c>
      <c r="Z17" s="47" t="s">
        <v>1714</v>
      </c>
    </row>
    <row r="18" spans="1:26" ht="10.8">
      <c r="A18" s="48" t="s">
        <v>6455</v>
      </c>
      <c r="B18" s="47" t="s">
        <v>1707</v>
      </c>
      <c r="C18" s="48" t="s">
        <v>1708</v>
      </c>
      <c r="D18" s="49" t="s">
        <v>1715</v>
      </c>
      <c r="E18" s="50">
        <v>253.28637837837837</v>
      </c>
      <c r="F18" s="48" t="s">
        <v>1716</v>
      </c>
      <c r="G18" s="48" t="s">
        <v>1723</v>
      </c>
      <c r="H18" s="51" t="s">
        <v>1711</v>
      </c>
      <c r="I18" s="47">
        <v>18.079999999999998</v>
      </c>
      <c r="J18" s="47">
        <v>103.53</v>
      </c>
      <c r="K18" s="52">
        <v>13.900000000000006</v>
      </c>
      <c r="L18" s="47"/>
      <c r="M18" s="50">
        <v>253.28637837837837</v>
      </c>
      <c r="N18" s="53">
        <v>22</v>
      </c>
      <c r="O18" s="51">
        <v>-1</v>
      </c>
      <c r="P18" s="47" t="s">
        <v>1712</v>
      </c>
      <c r="Q18" s="47" t="s">
        <v>1713</v>
      </c>
      <c r="R18" s="402">
        <v>21.073731734809101</v>
      </c>
      <c r="S18" s="402">
        <v>21.158900714857101</v>
      </c>
      <c r="T18" s="402">
        <v>21.335847667275299</v>
      </c>
      <c r="U18" s="402">
        <v>21.645444153139302</v>
      </c>
      <c r="V18" s="402">
        <v>21.9511576073923</v>
      </c>
      <c r="W18" s="402">
        <v>22.1312828922172</v>
      </c>
      <c r="X18" s="402">
        <v>22.2277941045663</v>
      </c>
      <c r="Y18" s="402">
        <v>0.29611770872923598</v>
      </c>
      <c r="Z18" s="47" t="s">
        <v>1714</v>
      </c>
    </row>
    <row r="19" spans="1:26" ht="10.8">
      <c r="A19" s="48" t="s">
        <v>6456</v>
      </c>
      <c r="B19" s="47" t="s">
        <v>1707</v>
      </c>
      <c r="C19" s="48" t="s">
        <v>1708</v>
      </c>
      <c r="D19" s="49" t="s">
        <v>1715</v>
      </c>
      <c r="E19" s="50">
        <v>253.34570458404073</v>
      </c>
      <c r="F19" s="48" t="s">
        <v>1716</v>
      </c>
      <c r="G19" s="48" t="s">
        <v>1723</v>
      </c>
      <c r="H19" s="51" t="s">
        <v>1724</v>
      </c>
      <c r="I19" s="47">
        <v>18.079999999999998</v>
      </c>
      <c r="J19" s="47">
        <v>103.53</v>
      </c>
      <c r="K19" s="52">
        <v>14.799999999999997</v>
      </c>
      <c r="L19" s="47"/>
      <c r="M19" s="50">
        <v>253.34570458404073</v>
      </c>
      <c r="N19" s="48">
        <v>21.8</v>
      </c>
      <c r="O19" s="51">
        <v>-1</v>
      </c>
      <c r="P19" s="47" t="s">
        <v>1712</v>
      </c>
      <c r="Q19" s="47" t="s">
        <v>1713</v>
      </c>
      <c r="R19" s="402">
        <v>21.840474936667398</v>
      </c>
      <c r="S19" s="402">
        <v>21.936166614543399</v>
      </c>
      <c r="T19" s="402">
        <v>22.135292960431499</v>
      </c>
      <c r="U19" s="402">
        <v>22.490965486582802</v>
      </c>
      <c r="V19" s="402">
        <v>22.8442807870641</v>
      </c>
      <c r="W19" s="402">
        <v>23.047317876934699</v>
      </c>
      <c r="X19" s="402">
        <v>23.1554880167504</v>
      </c>
      <c r="Y19" s="402">
        <v>0.33894162946306799</v>
      </c>
      <c r="Z19" s="47" t="s">
        <v>1714</v>
      </c>
    </row>
    <row r="20" spans="1:26" ht="10.8">
      <c r="A20" s="48" t="s">
        <v>6457</v>
      </c>
      <c r="B20" s="47" t="s">
        <v>1707</v>
      </c>
      <c r="C20" s="48" t="s">
        <v>1708</v>
      </c>
      <c r="D20" s="49" t="s">
        <v>1726</v>
      </c>
      <c r="E20" s="50">
        <v>253.3469189189189</v>
      </c>
      <c r="F20" s="48" t="s">
        <v>1716</v>
      </c>
      <c r="G20" s="48" t="s">
        <v>1723</v>
      </c>
      <c r="H20" s="51" t="s">
        <v>1725</v>
      </c>
      <c r="I20" s="47">
        <v>18.079999999999998</v>
      </c>
      <c r="J20" s="47">
        <v>103.53</v>
      </c>
      <c r="K20" s="52">
        <v>17.049999999999997</v>
      </c>
      <c r="L20" s="47"/>
      <c r="M20" s="50">
        <v>253.3469189189189</v>
      </c>
      <c r="N20" s="48">
        <v>21.3</v>
      </c>
      <c r="O20" s="51">
        <v>-1</v>
      </c>
      <c r="P20" s="47" t="s">
        <v>1712</v>
      </c>
      <c r="Q20" s="47" t="s">
        <v>1713</v>
      </c>
      <c r="R20" s="402">
        <v>23.729212673040699</v>
      </c>
      <c r="S20" s="402">
        <v>23.874411051958798</v>
      </c>
      <c r="T20" s="402">
        <v>24.144599943202799</v>
      </c>
      <c r="U20" s="402">
        <v>24.596020742031499</v>
      </c>
      <c r="V20" s="402">
        <v>25.049418951069701</v>
      </c>
      <c r="W20" s="402">
        <v>25.321412586540799</v>
      </c>
      <c r="X20" s="402">
        <v>25.443372210393701</v>
      </c>
      <c r="Y20" s="402">
        <v>0.437876252189555</v>
      </c>
      <c r="Z20" s="47" t="s">
        <v>1714</v>
      </c>
    </row>
    <row r="21" spans="1:26" ht="10.8">
      <c r="A21" s="48" t="s">
        <v>6458</v>
      </c>
      <c r="B21" s="47" t="s">
        <v>1707</v>
      </c>
      <c r="C21" s="48" t="s">
        <v>1708</v>
      </c>
      <c r="D21" s="49" t="s">
        <v>1726</v>
      </c>
      <c r="E21" s="50">
        <v>253.56247877758912</v>
      </c>
      <c r="F21" s="48" t="s">
        <v>1716</v>
      </c>
      <c r="G21" s="48" t="s">
        <v>1723</v>
      </c>
      <c r="H21" s="51" t="s">
        <v>1711</v>
      </c>
      <c r="I21" s="47">
        <v>18.079999999999998</v>
      </c>
      <c r="J21" s="47">
        <v>103.53</v>
      </c>
      <c r="K21" s="52">
        <v>16.150000000000006</v>
      </c>
      <c r="L21" s="47"/>
      <c r="M21" s="50">
        <v>253.56247877758912</v>
      </c>
      <c r="N21" s="48">
        <v>21.5</v>
      </c>
      <c r="O21" s="51">
        <v>-1</v>
      </c>
      <c r="P21" s="47" t="s">
        <v>1712</v>
      </c>
      <c r="Q21" s="47" t="s">
        <v>1713</v>
      </c>
      <c r="R21" s="402">
        <v>22.9917049985261</v>
      </c>
      <c r="S21" s="402">
        <v>23.1116380028527</v>
      </c>
      <c r="T21" s="402">
        <v>23.3296155377956</v>
      </c>
      <c r="U21" s="402">
        <v>23.747245470013901</v>
      </c>
      <c r="V21" s="402">
        <v>24.164837495356998</v>
      </c>
      <c r="W21" s="402">
        <v>24.4054246916827</v>
      </c>
      <c r="X21" s="402">
        <v>24.530413536566201</v>
      </c>
      <c r="Y21" s="402">
        <v>0.39668301623940599</v>
      </c>
      <c r="Z21" s="47" t="s">
        <v>1714</v>
      </c>
    </row>
    <row r="22" spans="1:26" ht="10.8">
      <c r="A22" s="48" t="s">
        <v>6459</v>
      </c>
      <c r="B22" s="47" t="s">
        <v>1707</v>
      </c>
      <c r="C22" s="48" t="s">
        <v>1708</v>
      </c>
      <c r="D22" s="49" t="s">
        <v>1726</v>
      </c>
      <c r="E22" s="50">
        <v>253.64356756756757</v>
      </c>
      <c r="F22" s="48" t="s">
        <v>1716</v>
      </c>
      <c r="G22" s="48" t="s">
        <v>1723</v>
      </c>
      <c r="H22" s="51" t="s">
        <v>1711</v>
      </c>
      <c r="I22" s="47">
        <v>18.079999999999998</v>
      </c>
      <c r="J22" s="47">
        <v>103.53</v>
      </c>
      <c r="K22" s="52">
        <v>17.049999999999997</v>
      </c>
      <c r="L22" s="47"/>
      <c r="M22" s="50">
        <v>253.64356756756757</v>
      </c>
      <c r="N22" s="48">
        <v>21.3</v>
      </c>
      <c r="O22" s="51">
        <v>-1</v>
      </c>
      <c r="P22" s="47" t="s">
        <v>1712</v>
      </c>
      <c r="Q22" s="47" t="s">
        <v>1713</v>
      </c>
      <c r="R22" s="402">
        <v>23.720291625848802</v>
      </c>
      <c r="S22" s="402">
        <v>23.863435046458299</v>
      </c>
      <c r="T22" s="402">
        <v>24.140209186571798</v>
      </c>
      <c r="U22" s="402">
        <v>24.591369587192201</v>
      </c>
      <c r="V22" s="402">
        <v>25.052430231339301</v>
      </c>
      <c r="W22" s="402">
        <v>25.322055714208801</v>
      </c>
      <c r="X22" s="402">
        <v>25.4531401429341</v>
      </c>
      <c r="Y22" s="402">
        <v>0.44178045201391802</v>
      </c>
      <c r="Z22" s="47" t="s">
        <v>1714</v>
      </c>
    </row>
    <row r="23" spans="1:26" ht="10.8">
      <c r="A23" s="48" t="s">
        <v>6460</v>
      </c>
      <c r="B23" s="47" t="s">
        <v>1707</v>
      </c>
      <c r="C23" s="48" t="s">
        <v>1708</v>
      </c>
      <c r="D23" s="49" t="s">
        <v>1727</v>
      </c>
      <c r="E23" s="50">
        <v>253.69199999999998</v>
      </c>
      <c r="F23" s="48" t="s">
        <v>1716</v>
      </c>
      <c r="G23" s="48" t="s">
        <v>1723</v>
      </c>
      <c r="H23" s="51" t="s">
        <v>1724</v>
      </c>
      <c r="I23" s="47">
        <v>18.079999999999998</v>
      </c>
      <c r="J23" s="47">
        <v>103.53</v>
      </c>
      <c r="K23" s="52">
        <v>18.850000000000009</v>
      </c>
      <c r="L23" s="47"/>
      <c r="M23" s="50">
        <v>253.69199999999998</v>
      </c>
      <c r="N23" s="48">
        <v>20.9</v>
      </c>
      <c r="O23" s="51">
        <v>-1</v>
      </c>
      <c r="P23" s="47" t="s">
        <v>1712</v>
      </c>
      <c r="Q23" s="47" t="s">
        <v>1713</v>
      </c>
      <c r="R23" s="402">
        <v>25.263135349162301</v>
      </c>
      <c r="S23" s="402">
        <v>25.429672736107701</v>
      </c>
      <c r="T23" s="402">
        <v>25.743388681571101</v>
      </c>
      <c r="U23" s="402">
        <v>26.284356003456999</v>
      </c>
      <c r="V23" s="402">
        <v>26.8228068240414</v>
      </c>
      <c r="W23" s="402">
        <v>27.1468587691603</v>
      </c>
      <c r="X23" s="402">
        <v>27.310482162116099</v>
      </c>
      <c r="Y23" s="402">
        <v>0.52220413121072196</v>
      </c>
      <c r="Z23" s="47" t="s">
        <v>1714</v>
      </c>
    </row>
    <row r="24" spans="1:26" ht="10.8">
      <c r="A24" s="48" t="s">
        <v>6461</v>
      </c>
      <c r="B24" s="47" t="s">
        <v>1707</v>
      </c>
      <c r="C24" s="48" t="s">
        <v>1708</v>
      </c>
      <c r="D24" s="49" t="s">
        <v>1727</v>
      </c>
      <c r="E24" s="50">
        <v>253.75371816638369</v>
      </c>
      <c r="F24" s="48" t="s">
        <v>1716</v>
      </c>
      <c r="G24" s="48" t="s">
        <v>1723</v>
      </c>
      <c r="H24" s="51" t="s">
        <v>1711</v>
      </c>
      <c r="I24" s="47">
        <v>18.079999999999998</v>
      </c>
      <c r="J24" s="47">
        <v>103.53</v>
      </c>
      <c r="K24" s="52">
        <v>13.450000000000003</v>
      </c>
      <c r="L24" s="47"/>
      <c r="M24" s="50">
        <v>253.75371816638369</v>
      </c>
      <c r="N24" s="53">
        <v>22.1</v>
      </c>
      <c r="O24" s="51">
        <v>-1</v>
      </c>
      <c r="P24" s="47" t="s">
        <v>1712</v>
      </c>
      <c r="Q24" s="47" t="s">
        <v>1713</v>
      </c>
      <c r="R24" s="402">
        <v>20.669085062368499</v>
      </c>
      <c r="S24" s="402">
        <v>20.758793011357799</v>
      </c>
      <c r="T24" s="402">
        <v>20.930796738042201</v>
      </c>
      <c r="U24" s="402">
        <v>21.2201335629141</v>
      </c>
      <c r="V24" s="402">
        <v>21.512966725508001</v>
      </c>
      <c r="W24" s="402">
        <v>21.682069308646501</v>
      </c>
      <c r="X24" s="402">
        <v>21.762717821718901</v>
      </c>
      <c r="Y24" s="402">
        <v>0.28060068115407699</v>
      </c>
      <c r="Z24" s="47" t="s">
        <v>1714</v>
      </c>
    </row>
    <row r="25" spans="1:26" ht="10.8">
      <c r="A25" s="48" t="s">
        <v>6462</v>
      </c>
      <c r="B25" s="47" t="s">
        <v>1707</v>
      </c>
      <c r="C25" s="48" t="s">
        <v>1708</v>
      </c>
      <c r="D25" s="49" t="s">
        <v>1727</v>
      </c>
      <c r="E25" s="50">
        <v>253.77675675675673</v>
      </c>
      <c r="F25" s="48" t="s">
        <v>1716</v>
      </c>
      <c r="G25" s="48" t="s">
        <v>1723</v>
      </c>
      <c r="H25" s="51" t="s">
        <v>1721</v>
      </c>
      <c r="I25" s="47">
        <v>18.079999999999998</v>
      </c>
      <c r="J25" s="47">
        <v>103.53</v>
      </c>
      <c r="K25" s="52">
        <v>16.150000000000006</v>
      </c>
      <c r="L25" s="47"/>
      <c r="M25" s="50">
        <v>253.77675675675673</v>
      </c>
      <c r="N25" s="48">
        <v>21.5</v>
      </c>
      <c r="O25" s="51">
        <v>-1</v>
      </c>
      <c r="P25" s="47" t="s">
        <v>1712</v>
      </c>
      <c r="Q25" s="47" t="s">
        <v>1713</v>
      </c>
      <c r="R25" s="402">
        <v>22.951459706296401</v>
      </c>
      <c r="S25" s="402">
        <v>23.086043128049301</v>
      </c>
      <c r="T25" s="402">
        <v>23.340382809426</v>
      </c>
      <c r="U25" s="402">
        <v>23.756280217161599</v>
      </c>
      <c r="V25" s="402">
        <v>24.165720288025302</v>
      </c>
      <c r="W25" s="402">
        <v>24.406226961866601</v>
      </c>
      <c r="X25" s="402">
        <v>24.541823904530499</v>
      </c>
      <c r="Y25" s="402">
        <v>0.40114147707828601</v>
      </c>
      <c r="Z25" s="47" t="s">
        <v>1714</v>
      </c>
    </row>
    <row r="26" spans="1:26" ht="10.8">
      <c r="A26" s="48" t="s">
        <v>6463</v>
      </c>
      <c r="B26" s="47" t="s">
        <v>1707</v>
      </c>
      <c r="C26" s="48" t="s">
        <v>1708</v>
      </c>
      <c r="D26" s="49" t="s">
        <v>1727</v>
      </c>
      <c r="E26" s="50">
        <v>253.85585738539896</v>
      </c>
      <c r="F26" s="48" t="s">
        <v>1716</v>
      </c>
      <c r="G26" s="48" t="s">
        <v>1723</v>
      </c>
      <c r="H26" s="51" t="s">
        <v>1711</v>
      </c>
      <c r="I26" s="47">
        <v>18.079999999999998</v>
      </c>
      <c r="J26" s="47">
        <v>103.53</v>
      </c>
      <c r="K26" s="52">
        <v>13.900000000000006</v>
      </c>
      <c r="L26" s="47"/>
      <c r="M26" s="50">
        <v>253.85585738539896</v>
      </c>
      <c r="N26" s="53">
        <v>22</v>
      </c>
      <c r="O26" s="51">
        <v>-1</v>
      </c>
      <c r="P26" s="47" t="s">
        <v>1712</v>
      </c>
      <c r="Q26" s="47" t="s">
        <v>1713</v>
      </c>
      <c r="R26" s="402">
        <v>21.061735747606999</v>
      </c>
      <c r="S26" s="402">
        <v>21.1441408274856</v>
      </c>
      <c r="T26" s="402">
        <v>21.328617304458799</v>
      </c>
      <c r="U26" s="402">
        <v>21.643523490330001</v>
      </c>
      <c r="V26" s="402">
        <v>21.956977220153899</v>
      </c>
      <c r="W26" s="402">
        <v>22.134023161192601</v>
      </c>
      <c r="X26" s="402">
        <v>22.238628517197199</v>
      </c>
      <c r="Y26" s="402">
        <v>0.30216593044113799</v>
      </c>
      <c r="Z26" s="47" t="s">
        <v>1714</v>
      </c>
    </row>
    <row r="27" spans="1:26" ht="10.8">
      <c r="A27" s="48" t="s">
        <v>6464</v>
      </c>
      <c r="B27" s="47" t="s">
        <v>1707</v>
      </c>
      <c r="C27" s="48" t="s">
        <v>1708</v>
      </c>
      <c r="D27" s="49" t="s">
        <v>1727</v>
      </c>
      <c r="E27" s="50">
        <v>253.8667232597623</v>
      </c>
      <c r="F27" s="48" t="s">
        <v>1716</v>
      </c>
      <c r="G27" s="48" t="s">
        <v>1723</v>
      </c>
      <c r="H27" s="51" t="s">
        <v>1724</v>
      </c>
      <c r="I27" s="47">
        <v>18.079999999999998</v>
      </c>
      <c r="J27" s="47">
        <v>103.53</v>
      </c>
      <c r="K27" s="52">
        <v>17.049999999999997</v>
      </c>
      <c r="L27" s="47"/>
      <c r="M27" s="50">
        <v>253.8667232597623</v>
      </c>
      <c r="N27" s="48">
        <v>21.3</v>
      </c>
      <c r="O27" s="51">
        <v>-1</v>
      </c>
      <c r="P27" s="47" t="s">
        <v>1712</v>
      </c>
      <c r="Q27" s="47" t="s">
        <v>1713</v>
      </c>
      <c r="R27" s="402">
        <v>23.7362022607985</v>
      </c>
      <c r="S27" s="402">
        <v>23.869774882964101</v>
      </c>
      <c r="T27" s="402">
        <v>24.1355276394208</v>
      </c>
      <c r="U27" s="402">
        <v>24.594529242121101</v>
      </c>
      <c r="V27" s="402">
        <v>25.049586532102602</v>
      </c>
      <c r="W27" s="402">
        <v>25.3257534233983</v>
      </c>
      <c r="X27" s="402">
        <v>25.459795500630701</v>
      </c>
      <c r="Y27" s="402">
        <v>0.44059496072453802</v>
      </c>
      <c r="Z27" s="47" t="s">
        <v>1714</v>
      </c>
    </row>
    <row r="28" spans="1:26" ht="10.8">
      <c r="A28" s="48" t="s">
        <v>6465</v>
      </c>
      <c r="B28" s="47" t="s">
        <v>1707</v>
      </c>
      <c r="C28" s="48" t="s">
        <v>1708</v>
      </c>
      <c r="D28" s="49" t="s">
        <v>1727</v>
      </c>
      <c r="E28" s="50">
        <v>253.88084889643463</v>
      </c>
      <c r="F28" s="48" t="s">
        <v>1716</v>
      </c>
      <c r="G28" s="48" t="s">
        <v>1723</v>
      </c>
      <c r="H28" s="51" t="s">
        <v>1724</v>
      </c>
      <c r="I28" s="47">
        <v>18.079999999999998</v>
      </c>
      <c r="J28" s="47">
        <v>103.53</v>
      </c>
      <c r="K28" s="52">
        <v>13.900000000000006</v>
      </c>
      <c r="L28" s="47"/>
      <c r="M28" s="50">
        <v>253.88084889643463</v>
      </c>
      <c r="N28" s="53">
        <v>22</v>
      </c>
      <c r="O28" s="51">
        <v>-1</v>
      </c>
      <c r="P28" s="47" t="s">
        <v>1712</v>
      </c>
      <c r="Q28" s="47" t="s">
        <v>1713</v>
      </c>
      <c r="R28" s="402">
        <v>21.040064611977002</v>
      </c>
      <c r="S28" s="402">
        <v>21.1327043741815</v>
      </c>
      <c r="T28" s="402">
        <v>21.3255474482343</v>
      </c>
      <c r="U28" s="402">
        <v>21.638800530073599</v>
      </c>
      <c r="V28" s="402">
        <v>21.947373884648101</v>
      </c>
      <c r="W28" s="402">
        <v>22.140639162440898</v>
      </c>
      <c r="X28" s="402">
        <v>22.234164906583</v>
      </c>
      <c r="Y28" s="402">
        <v>0.302005398793946</v>
      </c>
      <c r="Z28" s="47" t="s">
        <v>1714</v>
      </c>
    </row>
    <row r="29" spans="1:26" ht="10.8">
      <c r="A29" s="48" t="s">
        <v>6466</v>
      </c>
      <c r="B29" s="47" t="s">
        <v>1707</v>
      </c>
      <c r="C29" s="48" t="s">
        <v>1708</v>
      </c>
      <c r="D29" s="49" t="s">
        <v>1727</v>
      </c>
      <c r="E29" s="50">
        <v>253.89443123938878</v>
      </c>
      <c r="F29" s="48" t="s">
        <v>1716</v>
      </c>
      <c r="G29" s="48" t="s">
        <v>1723</v>
      </c>
      <c r="H29" s="51" t="s">
        <v>1724</v>
      </c>
      <c r="I29" s="47">
        <v>18.079999999999998</v>
      </c>
      <c r="J29" s="47">
        <v>103.53</v>
      </c>
      <c r="K29" s="52">
        <v>16.600000000000009</v>
      </c>
      <c r="L29" s="47"/>
      <c r="M29" s="50">
        <v>253.89443123938878</v>
      </c>
      <c r="N29" s="48">
        <v>21.4</v>
      </c>
      <c r="O29" s="51">
        <v>-1</v>
      </c>
      <c r="P29" s="47" t="s">
        <v>1712</v>
      </c>
      <c r="Q29" s="47" t="s">
        <v>1713</v>
      </c>
      <c r="R29" s="402">
        <v>23.3512141525974</v>
      </c>
      <c r="S29" s="402">
        <v>23.480102806103702</v>
      </c>
      <c r="T29" s="402">
        <v>23.736272857433001</v>
      </c>
      <c r="U29" s="402">
        <v>24.171606771727799</v>
      </c>
      <c r="V29" s="402">
        <v>24.605417752628799</v>
      </c>
      <c r="W29" s="402">
        <v>24.8662324908621</v>
      </c>
      <c r="X29" s="402">
        <v>24.999407875793398</v>
      </c>
      <c r="Y29" s="402">
        <v>0.42219280866682501</v>
      </c>
      <c r="Z29" s="47" t="s">
        <v>1714</v>
      </c>
    </row>
    <row r="30" spans="1:26" ht="10.8">
      <c r="A30" s="48" t="s">
        <v>6467</v>
      </c>
      <c r="B30" s="47" t="s">
        <v>1707</v>
      </c>
      <c r="C30" s="48" t="s">
        <v>1708</v>
      </c>
      <c r="D30" s="49" t="s">
        <v>1727</v>
      </c>
      <c r="E30" s="50">
        <v>253.89783783783781</v>
      </c>
      <c r="F30" s="48" t="s">
        <v>1716</v>
      </c>
      <c r="G30" s="48" t="s">
        <v>1723</v>
      </c>
      <c r="H30" s="51" t="s">
        <v>1711</v>
      </c>
      <c r="I30" s="47">
        <v>18.079999999999998</v>
      </c>
      <c r="J30" s="47">
        <v>103.53</v>
      </c>
      <c r="K30" s="52">
        <v>18.850000000000009</v>
      </c>
      <c r="L30" s="47"/>
      <c r="M30" s="50">
        <v>253.89783783783781</v>
      </c>
      <c r="N30" s="48">
        <v>20.9</v>
      </c>
      <c r="O30" s="51">
        <v>-1</v>
      </c>
      <c r="P30" s="47" t="s">
        <v>1712</v>
      </c>
      <c r="Q30" s="47" t="s">
        <v>1713</v>
      </c>
      <c r="R30" s="402">
        <v>25.243522915960799</v>
      </c>
      <c r="S30" s="402">
        <v>25.4044068184437</v>
      </c>
      <c r="T30" s="402">
        <v>25.743120280701799</v>
      </c>
      <c r="U30" s="402">
        <v>26.281344356841501</v>
      </c>
      <c r="V30" s="402">
        <v>26.825849951516499</v>
      </c>
      <c r="W30" s="402">
        <v>27.135588027574901</v>
      </c>
      <c r="X30" s="402">
        <v>27.288930863430899</v>
      </c>
      <c r="Y30" s="402">
        <v>0.52553026715224904</v>
      </c>
      <c r="Z30" s="47" t="s">
        <v>1714</v>
      </c>
    </row>
    <row r="31" spans="1:26" ht="10.8">
      <c r="A31" s="48" t="s">
        <v>6468</v>
      </c>
      <c r="B31" s="47" t="s">
        <v>1707</v>
      </c>
      <c r="C31" s="48" t="s">
        <v>1708</v>
      </c>
      <c r="D31" s="49" t="s">
        <v>1727</v>
      </c>
      <c r="E31" s="50">
        <v>253.91779286926993</v>
      </c>
      <c r="F31" s="48" t="s">
        <v>1716</v>
      </c>
      <c r="G31" s="48" t="s">
        <v>1723</v>
      </c>
      <c r="H31" s="51" t="s">
        <v>1724</v>
      </c>
      <c r="I31" s="47">
        <v>18.079999999999998</v>
      </c>
      <c r="J31" s="47">
        <v>103.53</v>
      </c>
      <c r="K31" s="52">
        <v>17.500000000000014</v>
      </c>
      <c r="L31" s="47"/>
      <c r="M31" s="50">
        <v>253.91779286926993</v>
      </c>
      <c r="N31" s="48">
        <v>21.2</v>
      </c>
      <c r="O31" s="51">
        <v>-1</v>
      </c>
      <c r="P31" s="47" t="s">
        <v>1712</v>
      </c>
      <c r="Q31" s="47" t="s">
        <v>1713</v>
      </c>
      <c r="R31" s="402">
        <v>24.100275055719901</v>
      </c>
      <c r="S31" s="402">
        <v>24.257309758314399</v>
      </c>
      <c r="T31" s="402">
        <v>24.5436559644859</v>
      </c>
      <c r="U31" s="402">
        <v>25.0137019108146</v>
      </c>
      <c r="V31" s="402">
        <v>25.486558119210301</v>
      </c>
      <c r="W31" s="402">
        <v>25.761741455841602</v>
      </c>
      <c r="X31" s="402">
        <v>25.910888532358999</v>
      </c>
      <c r="Y31" s="402">
        <v>0.45992937442874599</v>
      </c>
      <c r="Z31" s="47" t="s">
        <v>1714</v>
      </c>
    </row>
    <row r="32" spans="1:26" ht="10.8">
      <c r="A32" s="48" t="s">
        <v>6469</v>
      </c>
      <c r="B32" s="47" t="s">
        <v>1707</v>
      </c>
      <c r="C32" s="48" t="s">
        <v>1708</v>
      </c>
      <c r="D32" s="49" t="s">
        <v>1727</v>
      </c>
      <c r="E32" s="50">
        <v>253.92105263157893</v>
      </c>
      <c r="F32" s="48" t="s">
        <v>1716</v>
      </c>
      <c r="G32" s="48" t="s">
        <v>1723</v>
      </c>
      <c r="H32" s="51" t="s">
        <v>1711</v>
      </c>
      <c r="I32" s="47">
        <v>18.079999999999998</v>
      </c>
      <c r="J32" s="47">
        <v>103.53</v>
      </c>
      <c r="K32" s="52">
        <v>19.750000000000014</v>
      </c>
      <c r="L32" s="47"/>
      <c r="M32" s="50">
        <v>253.92105263157893</v>
      </c>
      <c r="N32" s="48">
        <v>20.7</v>
      </c>
      <c r="O32" s="51">
        <v>-1</v>
      </c>
      <c r="P32" s="47" t="s">
        <v>1712</v>
      </c>
      <c r="Q32" s="47" t="s">
        <v>1713</v>
      </c>
      <c r="R32" s="402">
        <v>26.0550555595525</v>
      </c>
      <c r="S32" s="402">
        <v>26.2152524212547</v>
      </c>
      <c r="T32" s="402">
        <v>26.5532960662741</v>
      </c>
      <c r="U32" s="402">
        <v>27.127235699766501</v>
      </c>
      <c r="V32" s="402">
        <v>27.696906155337</v>
      </c>
      <c r="W32" s="402">
        <v>28.031278314762599</v>
      </c>
      <c r="X32" s="402">
        <v>28.1899534462951</v>
      </c>
      <c r="Y32" s="402">
        <v>0.55227193114420603</v>
      </c>
      <c r="Z32" s="47" t="s">
        <v>1714</v>
      </c>
    </row>
    <row r="33" spans="1:26" ht="10.8">
      <c r="A33" s="48" t="s">
        <v>6470</v>
      </c>
      <c r="B33" s="47" t="s">
        <v>1707</v>
      </c>
      <c r="C33" s="48" t="s">
        <v>1708</v>
      </c>
      <c r="D33" s="49" t="s">
        <v>1727</v>
      </c>
      <c r="E33" s="50">
        <v>253.9330050933786</v>
      </c>
      <c r="F33" s="48" t="s">
        <v>1716</v>
      </c>
      <c r="G33" s="48" t="s">
        <v>1723</v>
      </c>
      <c r="H33" s="51" t="s">
        <v>1721</v>
      </c>
      <c r="I33" s="47">
        <v>18.079999999999998</v>
      </c>
      <c r="J33" s="47">
        <v>103.53</v>
      </c>
      <c r="K33" s="52">
        <v>18.850000000000009</v>
      </c>
      <c r="L33" s="47"/>
      <c r="M33" s="50">
        <v>253.9330050933786</v>
      </c>
      <c r="N33" s="48">
        <v>20.9</v>
      </c>
      <c r="O33" s="51">
        <v>-1</v>
      </c>
      <c r="P33" s="47" t="s">
        <v>1712</v>
      </c>
      <c r="Q33" s="47" t="s">
        <v>1713</v>
      </c>
      <c r="R33" s="402">
        <v>25.278543121166699</v>
      </c>
      <c r="S33" s="402">
        <v>25.439818072575299</v>
      </c>
      <c r="T33" s="402">
        <v>25.726704638536098</v>
      </c>
      <c r="U33" s="402">
        <v>26.276580108100799</v>
      </c>
      <c r="V33" s="402">
        <v>26.825956587983001</v>
      </c>
      <c r="W33" s="402">
        <v>27.152326910967499</v>
      </c>
      <c r="X33" s="402">
        <v>27.328106128904601</v>
      </c>
      <c r="Y33" s="402">
        <v>0.52685861557231595</v>
      </c>
      <c r="Z33" s="47" t="s">
        <v>1714</v>
      </c>
    </row>
    <row r="34" spans="1:26" ht="10.8">
      <c r="A34" s="48" t="s">
        <v>6471</v>
      </c>
      <c r="B34" s="47" t="s">
        <v>1707</v>
      </c>
      <c r="C34" s="48" t="s">
        <v>1708</v>
      </c>
      <c r="D34" s="49" t="s">
        <v>1727</v>
      </c>
      <c r="E34" s="50">
        <v>253.95365025466893</v>
      </c>
      <c r="F34" s="48" t="s">
        <v>1716</v>
      </c>
      <c r="G34" s="48" t="s">
        <v>1723</v>
      </c>
      <c r="H34" s="51" t="s">
        <v>1721</v>
      </c>
      <c r="I34" s="47">
        <v>18.079999999999998</v>
      </c>
      <c r="J34" s="47">
        <v>103.53</v>
      </c>
      <c r="K34" s="52">
        <v>24.250000000000014</v>
      </c>
      <c r="L34" s="47"/>
      <c r="M34" s="50">
        <v>253.95365025466893</v>
      </c>
      <c r="N34" s="48">
        <v>19.7</v>
      </c>
      <c r="O34" s="51">
        <v>-1</v>
      </c>
      <c r="P34" s="47" t="s">
        <v>1712</v>
      </c>
      <c r="Q34" s="47" t="s">
        <v>1713</v>
      </c>
      <c r="R34" s="402">
        <v>29.8438407757885</v>
      </c>
      <c r="S34" s="402">
        <v>30.065876985867799</v>
      </c>
      <c r="T34" s="402">
        <v>30.556643322814999</v>
      </c>
      <c r="U34" s="402">
        <v>31.337092651300001</v>
      </c>
      <c r="V34" s="402">
        <v>32.120852197753699</v>
      </c>
      <c r="W34" s="402">
        <v>32.554311494129998</v>
      </c>
      <c r="X34" s="402">
        <v>32.8027941658343</v>
      </c>
      <c r="Y34" s="402">
        <v>0.75461696310995297</v>
      </c>
      <c r="Z34" s="47" t="s">
        <v>1714</v>
      </c>
    </row>
    <row r="35" spans="1:26" ht="10.8">
      <c r="A35" s="48" t="s">
        <v>6472</v>
      </c>
      <c r="B35" s="47" t="s">
        <v>1707</v>
      </c>
      <c r="C35" s="48" t="s">
        <v>1708</v>
      </c>
      <c r="D35" s="49" t="s">
        <v>1727</v>
      </c>
      <c r="E35" s="50">
        <v>253.95582342954157</v>
      </c>
      <c r="F35" s="48" t="s">
        <v>1716</v>
      </c>
      <c r="G35" s="48" t="s">
        <v>1723</v>
      </c>
      <c r="H35" s="51" t="s">
        <v>1724</v>
      </c>
      <c r="I35" s="47">
        <v>18.079999999999998</v>
      </c>
      <c r="J35" s="47">
        <v>103.53</v>
      </c>
      <c r="K35" s="52">
        <v>17.950000000000003</v>
      </c>
      <c r="L35" s="47"/>
      <c r="M35" s="50">
        <v>253.95582342954157</v>
      </c>
      <c r="N35" s="48">
        <v>21.1</v>
      </c>
      <c r="O35" s="51">
        <v>-1</v>
      </c>
      <c r="P35" s="47" t="s">
        <v>1712</v>
      </c>
      <c r="Q35" s="47" t="s">
        <v>1713</v>
      </c>
      <c r="R35" s="402">
        <v>24.5136718615219</v>
      </c>
      <c r="S35" s="402">
        <v>24.6465326476869</v>
      </c>
      <c r="T35" s="402">
        <v>24.9444006965151</v>
      </c>
      <c r="U35" s="402">
        <v>25.430928560850401</v>
      </c>
      <c r="V35" s="402">
        <v>25.9281178833462</v>
      </c>
      <c r="W35" s="402">
        <v>26.225761433595402</v>
      </c>
      <c r="X35" s="402">
        <v>26.379012959313702</v>
      </c>
      <c r="Y35" s="402">
        <v>0.47666783902035498</v>
      </c>
      <c r="Z35" s="47" t="s">
        <v>1714</v>
      </c>
    </row>
    <row r="36" spans="1:26" ht="10.8">
      <c r="A36" s="48" t="s">
        <v>6473</v>
      </c>
      <c r="B36" s="47" t="s">
        <v>1707</v>
      </c>
      <c r="C36" s="48" t="s">
        <v>1708</v>
      </c>
      <c r="D36" s="49" t="s">
        <v>1727</v>
      </c>
      <c r="E36" s="50">
        <v>253.9992869269949</v>
      </c>
      <c r="F36" s="48" t="s">
        <v>1716</v>
      </c>
      <c r="G36" s="48" t="s">
        <v>1723</v>
      </c>
      <c r="H36" s="51" t="s">
        <v>1721</v>
      </c>
      <c r="I36" s="47">
        <v>18.079999999999998</v>
      </c>
      <c r="J36" s="47">
        <v>103.53</v>
      </c>
      <c r="K36" s="52">
        <v>17.500000000000014</v>
      </c>
      <c r="L36" s="47"/>
      <c r="M36" s="50">
        <v>253.9992869269949</v>
      </c>
      <c r="N36" s="48">
        <v>21.2</v>
      </c>
      <c r="O36" s="51">
        <v>-1</v>
      </c>
      <c r="P36" s="47" t="s">
        <v>1712</v>
      </c>
      <c r="Q36" s="47" t="s">
        <v>1713</v>
      </c>
      <c r="R36" s="402">
        <v>24.127587292382401</v>
      </c>
      <c r="S36" s="402">
        <v>24.266713889147301</v>
      </c>
      <c r="T36" s="402">
        <v>24.542273780210799</v>
      </c>
      <c r="U36" s="402">
        <v>25.0183485731642</v>
      </c>
      <c r="V36" s="402">
        <v>25.487446944356801</v>
      </c>
      <c r="W36" s="402">
        <v>25.771339130262099</v>
      </c>
      <c r="X36" s="402">
        <v>25.9094265740015</v>
      </c>
      <c r="Y36" s="402">
        <v>0.45588302897380001</v>
      </c>
      <c r="Z36" s="47" t="s">
        <v>1714</v>
      </c>
    </row>
    <row r="37" spans="1:26" ht="10.8">
      <c r="A37" s="48" t="s">
        <v>6474</v>
      </c>
      <c r="B37" s="47" t="s">
        <v>1707</v>
      </c>
      <c r="C37" s="48" t="s">
        <v>1708</v>
      </c>
      <c r="D37" s="49" t="s">
        <v>1727</v>
      </c>
      <c r="E37" s="50">
        <v>254.0090662139219</v>
      </c>
      <c r="F37" s="48" t="s">
        <v>1716</v>
      </c>
      <c r="G37" s="48" t="s">
        <v>1723</v>
      </c>
      <c r="H37" s="51" t="s">
        <v>1711</v>
      </c>
      <c r="I37" s="47">
        <v>18.079999999999998</v>
      </c>
      <c r="J37" s="47">
        <v>103.53</v>
      </c>
      <c r="K37" s="52">
        <v>15.700000000000003</v>
      </c>
      <c r="L37" s="47"/>
      <c r="M37" s="50">
        <v>254.0090662139219</v>
      </c>
      <c r="N37" s="48">
        <v>21.6</v>
      </c>
      <c r="O37" s="51">
        <v>-1</v>
      </c>
      <c r="P37" s="47" t="s">
        <v>1712</v>
      </c>
      <c r="Q37" s="47" t="s">
        <v>1713</v>
      </c>
      <c r="R37" s="402">
        <v>22.576134338534501</v>
      </c>
      <c r="S37" s="402">
        <v>22.705369554434899</v>
      </c>
      <c r="T37" s="402">
        <v>22.935322901776999</v>
      </c>
      <c r="U37" s="402">
        <v>23.329164674560499</v>
      </c>
      <c r="V37" s="402">
        <v>23.7240284603538</v>
      </c>
      <c r="W37" s="402">
        <v>23.955551774802501</v>
      </c>
      <c r="X37" s="402">
        <v>24.073940054316399</v>
      </c>
      <c r="Y37" s="402">
        <v>0.38154641156137697</v>
      </c>
      <c r="Z37" s="47" t="s">
        <v>1714</v>
      </c>
    </row>
    <row r="38" spans="1:26" ht="10.8">
      <c r="A38" s="48" t="s">
        <v>6475</v>
      </c>
      <c r="B38" s="47" t="s">
        <v>1707</v>
      </c>
      <c r="C38" s="48" t="s">
        <v>1708</v>
      </c>
      <c r="D38" s="49" t="s">
        <v>1727</v>
      </c>
      <c r="E38" s="50">
        <v>254.0189189189189</v>
      </c>
      <c r="F38" s="48" t="s">
        <v>1716</v>
      </c>
      <c r="G38" s="48" t="s">
        <v>1723</v>
      </c>
      <c r="H38" s="51" t="s">
        <v>1711</v>
      </c>
      <c r="I38" s="47">
        <v>18.079999999999998</v>
      </c>
      <c r="J38" s="47">
        <v>103.53</v>
      </c>
      <c r="K38" s="52">
        <v>18.850000000000009</v>
      </c>
      <c r="L38" s="47"/>
      <c r="M38" s="50">
        <v>254.0189189189189</v>
      </c>
      <c r="N38" s="48">
        <v>20.9</v>
      </c>
      <c r="O38" s="51">
        <v>-1</v>
      </c>
      <c r="P38" s="47" t="s">
        <v>1712</v>
      </c>
      <c r="Q38" s="47" t="s">
        <v>1713</v>
      </c>
      <c r="R38" s="402">
        <v>25.2623437898507</v>
      </c>
      <c r="S38" s="402">
        <v>25.4247757910491</v>
      </c>
      <c r="T38" s="402">
        <v>25.7411229214845</v>
      </c>
      <c r="U38" s="402">
        <v>26.289490579171002</v>
      </c>
      <c r="V38" s="402">
        <v>26.837324273585299</v>
      </c>
      <c r="W38" s="402">
        <v>27.141641351552401</v>
      </c>
      <c r="X38" s="402">
        <v>27.307433722772601</v>
      </c>
      <c r="Y38" s="402">
        <v>0.52323152788045701</v>
      </c>
      <c r="Z38" s="47" t="s">
        <v>1714</v>
      </c>
    </row>
    <row r="39" spans="1:26" ht="10.8">
      <c r="A39" s="48" t="s">
        <v>6476</v>
      </c>
      <c r="B39" s="47" t="s">
        <v>1707</v>
      </c>
      <c r="C39" s="48" t="s">
        <v>1708</v>
      </c>
      <c r="D39" s="49" t="s">
        <v>1727</v>
      </c>
      <c r="E39" s="50">
        <v>254.07534804753817</v>
      </c>
      <c r="F39" s="48" t="s">
        <v>1716</v>
      </c>
      <c r="G39" s="48" t="s">
        <v>1723</v>
      </c>
      <c r="H39" s="51" t="s">
        <v>1711</v>
      </c>
      <c r="I39" s="47">
        <v>18.079999999999998</v>
      </c>
      <c r="J39" s="47">
        <v>103.53</v>
      </c>
      <c r="K39" s="52">
        <v>20.200000000000003</v>
      </c>
      <c r="L39" s="47"/>
      <c r="M39" s="50">
        <v>254.07534804753817</v>
      </c>
      <c r="N39" s="48">
        <v>20.6</v>
      </c>
      <c r="O39" s="51">
        <v>-1</v>
      </c>
      <c r="P39" s="47" t="s">
        <v>1712</v>
      </c>
      <c r="Q39" s="47" t="s">
        <v>1713</v>
      </c>
      <c r="R39" s="402">
        <v>26.427898516724799</v>
      </c>
      <c r="S39" s="402">
        <v>26.5903609394332</v>
      </c>
      <c r="T39" s="402">
        <v>26.947644865172901</v>
      </c>
      <c r="U39" s="402">
        <v>27.547021380805901</v>
      </c>
      <c r="V39" s="402">
        <v>28.1412130534471</v>
      </c>
      <c r="W39" s="402">
        <v>28.494237087497101</v>
      </c>
      <c r="X39" s="402">
        <v>28.690331710187699</v>
      </c>
      <c r="Y39" s="402">
        <v>0.57772862074086595</v>
      </c>
      <c r="Z39" s="47" t="s">
        <v>1714</v>
      </c>
    </row>
    <row r="40" spans="1:26" ht="10.8">
      <c r="A40" s="48" t="s">
        <v>6477</v>
      </c>
      <c r="B40" s="47" t="s">
        <v>1707</v>
      </c>
      <c r="C40" s="48" t="s">
        <v>1708</v>
      </c>
      <c r="D40" s="49" t="s">
        <v>1727</v>
      </c>
      <c r="E40" s="50">
        <v>254.0927334465195</v>
      </c>
      <c r="F40" s="48" t="s">
        <v>1716</v>
      </c>
      <c r="G40" s="48" t="s">
        <v>1723</v>
      </c>
      <c r="H40" s="51" t="s">
        <v>1724</v>
      </c>
      <c r="I40" s="47">
        <v>18.079999999999998</v>
      </c>
      <c r="J40" s="47">
        <v>103.53</v>
      </c>
      <c r="K40" s="52">
        <v>16.600000000000009</v>
      </c>
      <c r="L40" s="47"/>
      <c r="M40" s="50">
        <v>254.0927334465195</v>
      </c>
      <c r="N40" s="48">
        <v>21.4</v>
      </c>
      <c r="O40" s="51">
        <v>-1</v>
      </c>
      <c r="P40" s="47" t="s">
        <v>1712</v>
      </c>
      <c r="Q40" s="47" t="s">
        <v>1713</v>
      </c>
      <c r="R40" s="402">
        <v>23.3447112017558</v>
      </c>
      <c r="S40" s="402">
        <v>23.480206278777601</v>
      </c>
      <c r="T40" s="402">
        <v>23.7359398411533</v>
      </c>
      <c r="U40" s="402">
        <v>24.172944379942098</v>
      </c>
      <c r="V40" s="402">
        <v>24.6071822037819</v>
      </c>
      <c r="W40" s="402">
        <v>24.866170185504998</v>
      </c>
      <c r="X40" s="402">
        <v>24.995880355063498</v>
      </c>
      <c r="Y40" s="402">
        <v>0.42326489152553298</v>
      </c>
      <c r="Z40" s="47" t="s">
        <v>1714</v>
      </c>
    </row>
    <row r="41" spans="1:26" ht="10.8">
      <c r="A41" s="48" t="s">
        <v>6478</v>
      </c>
      <c r="B41" s="47" t="s">
        <v>1707</v>
      </c>
      <c r="C41" s="48" t="s">
        <v>1708</v>
      </c>
      <c r="D41" s="49" t="s">
        <v>1727</v>
      </c>
      <c r="E41" s="50">
        <v>254.0959932088285</v>
      </c>
      <c r="F41" s="48" t="s">
        <v>1716</v>
      </c>
      <c r="G41" s="48" t="s">
        <v>1723</v>
      </c>
      <c r="H41" s="51" t="s">
        <v>1724</v>
      </c>
      <c r="I41" s="47">
        <v>18.079999999999998</v>
      </c>
      <c r="J41" s="47">
        <v>103.53</v>
      </c>
      <c r="K41" s="52">
        <v>18.850000000000009</v>
      </c>
      <c r="L41" s="47"/>
      <c r="M41" s="50">
        <v>254.0959932088285</v>
      </c>
      <c r="N41" s="48">
        <v>20.9</v>
      </c>
      <c r="O41" s="51">
        <v>-1</v>
      </c>
      <c r="P41" s="47" t="s">
        <v>1712</v>
      </c>
      <c r="Q41" s="47" t="s">
        <v>1713</v>
      </c>
      <c r="R41" s="402">
        <v>25.2553920387105</v>
      </c>
      <c r="S41" s="402">
        <v>25.4236219121095</v>
      </c>
      <c r="T41" s="402">
        <v>25.752530121189501</v>
      </c>
      <c r="U41" s="402">
        <v>26.289111159768598</v>
      </c>
      <c r="V41" s="402">
        <v>26.8226424931708</v>
      </c>
      <c r="W41" s="402">
        <v>27.144828748003501</v>
      </c>
      <c r="X41" s="402">
        <v>27.303533229654601</v>
      </c>
      <c r="Y41" s="402">
        <v>0.51734639973893404</v>
      </c>
      <c r="Z41" s="47" t="s">
        <v>1714</v>
      </c>
    </row>
    <row r="42" spans="1:26" ht="10.8">
      <c r="A42" s="48" t="s">
        <v>6479</v>
      </c>
      <c r="B42" s="47" t="s">
        <v>1707</v>
      </c>
      <c r="C42" s="48" t="s">
        <v>1708</v>
      </c>
      <c r="D42" s="49" t="s">
        <v>1727</v>
      </c>
      <c r="E42" s="50">
        <v>254.11066213921899</v>
      </c>
      <c r="F42" s="48" t="s">
        <v>1716</v>
      </c>
      <c r="G42" s="48" t="s">
        <v>1723</v>
      </c>
      <c r="H42" s="51" t="s">
        <v>1711</v>
      </c>
      <c r="I42" s="47">
        <v>18.079999999999998</v>
      </c>
      <c r="J42" s="47">
        <v>103.53</v>
      </c>
      <c r="K42" s="52">
        <v>18.400000000000006</v>
      </c>
      <c r="L42" s="47"/>
      <c r="M42" s="50">
        <v>254.11066213921899</v>
      </c>
      <c r="N42" s="53">
        <v>21</v>
      </c>
      <c r="O42" s="51">
        <v>-1</v>
      </c>
      <c r="P42" s="47" t="s">
        <v>1712</v>
      </c>
      <c r="Q42" s="47" t="s">
        <v>1713</v>
      </c>
      <c r="R42" s="402">
        <v>24.874747345606401</v>
      </c>
      <c r="S42" s="402">
        <v>25.030865177618601</v>
      </c>
      <c r="T42" s="402">
        <v>25.331445710303299</v>
      </c>
      <c r="U42" s="402">
        <v>25.8599859097475</v>
      </c>
      <c r="V42" s="402">
        <v>26.386325920425499</v>
      </c>
      <c r="W42" s="402">
        <v>26.6851068415063</v>
      </c>
      <c r="X42" s="402">
        <v>26.8322341013162</v>
      </c>
      <c r="Y42" s="402">
        <v>0.50460431699423802</v>
      </c>
      <c r="Z42" s="47" t="s">
        <v>1714</v>
      </c>
    </row>
    <row r="43" spans="1:26" ht="10.8">
      <c r="A43" s="48" t="s">
        <v>6480</v>
      </c>
      <c r="B43" s="47" t="s">
        <v>1707</v>
      </c>
      <c r="C43" s="48" t="s">
        <v>1708</v>
      </c>
      <c r="D43" s="49" t="s">
        <v>1727</v>
      </c>
      <c r="E43" s="50">
        <v>254.14</v>
      </c>
      <c r="F43" s="48" t="s">
        <v>1716</v>
      </c>
      <c r="G43" s="48" t="s">
        <v>1723</v>
      </c>
      <c r="H43" s="51" t="s">
        <v>1711</v>
      </c>
      <c r="I43" s="47">
        <v>18.079999999999998</v>
      </c>
      <c r="J43" s="47">
        <v>103.53</v>
      </c>
      <c r="K43" s="52">
        <v>20.200000000000003</v>
      </c>
      <c r="L43" s="47"/>
      <c r="M43" s="50">
        <v>254.14</v>
      </c>
      <c r="N43" s="48">
        <v>20.6</v>
      </c>
      <c r="O43" s="51">
        <v>-1</v>
      </c>
      <c r="P43" s="47" t="s">
        <v>1712</v>
      </c>
      <c r="Q43" s="47" t="s">
        <v>1713</v>
      </c>
      <c r="R43" s="402">
        <v>26.401465498195702</v>
      </c>
      <c r="S43" s="402">
        <v>26.592380848689601</v>
      </c>
      <c r="T43" s="402">
        <v>26.937885892895</v>
      </c>
      <c r="U43" s="402">
        <v>27.541636083202501</v>
      </c>
      <c r="V43" s="402">
        <v>28.143234263482999</v>
      </c>
      <c r="W43" s="402">
        <v>28.518221295329901</v>
      </c>
      <c r="X43" s="402">
        <v>28.685142635499901</v>
      </c>
      <c r="Y43" s="402">
        <v>0.58174185556190805</v>
      </c>
      <c r="Z43" s="47" t="s">
        <v>1714</v>
      </c>
    </row>
    <row r="44" spans="1:26" ht="10.8">
      <c r="A44" s="48" t="s">
        <v>6481</v>
      </c>
      <c r="B44" s="47" t="s">
        <v>1707</v>
      </c>
      <c r="C44" s="51" t="s">
        <v>1728</v>
      </c>
      <c r="D44" s="54" t="s">
        <v>1729</v>
      </c>
      <c r="E44" s="55">
        <v>254.3</v>
      </c>
      <c r="F44" s="51" t="s">
        <v>1716</v>
      </c>
      <c r="G44" s="51" t="s">
        <v>1723</v>
      </c>
      <c r="H44" s="51" t="s">
        <v>1711</v>
      </c>
      <c r="I44" s="47">
        <v>18.079999999999998</v>
      </c>
      <c r="J44" s="47">
        <v>103.53</v>
      </c>
      <c r="K44" s="52">
        <v>22.450000000000003</v>
      </c>
      <c r="L44" s="47"/>
      <c r="M44" s="55">
        <v>254.3</v>
      </c>
      <c r="N44" s="51">
        <v>20.100000000000001</v>
      </c>
      <c r="O44" s="51">
        <v>-1</v>
      </c>
      <c r="P44" s="47" t="s">
        <v>1712</v>
      </c>
      <c r="Q44" s="47" t="s">
        <v>1713</v>
      </c>
      <c r="R44" s="402">
        <v>28.321621481760701</v>
      </c>
      <c r="S44" s="402">
        <v>28.555978277396999</v>
      </c>
      <c r="T44" s="402">
        <v>28.9603978351509</v>
      </c>
      <c r="U44" s="402">
        <v>29.6614610336247</v>
      </c>
      <c r="V44" s="402">
        <v>30.3519267503927</v>
      </c>
      <c r="W44" s="402">
        <v>30.7599922030752</v>
      </c>
      <c r="X44" s="402">
        <v>30.9765536046542</v>
      </c>
      <c r="Y44" s="402">
        <v>0.67401768026323705</v>
      </c>
      <c r="Z44" s="47" t="s">
        <v>1714</v>
      </c>
    </row>
    <row r="45" spans="1:26" ht="10.8">
      <c r="A45" s="48" t="s">
        <v>6482</v>
      </c>
      <c r="B45" s="47" t="s">
        <v>1707</v>
      </c>
      <c r="C45" s="51" t="s">
        <v>1728</v>
      </c>
      <c r="D45" s="54"/>
      <c r="E45" s="55">
        <v>254.49930000000001</v>
      </c>
      <c r="F45" s="51" t="s">
        <v>1709</v>
      </c>
      <c r="G45" s="51" t="s">
        <v>1710</v>
      </c>
      <c r="H45" s="51" t="s">
        <v>1724</v>
      </c>
      <c r="I45" s="47">
        <v>11.38</v>
      </c>
      <c r="J45" s="47">
        <v>100.35</v>
      </c>
      <c r="K45" s="52">
        <v>15.700000000000003</v>
      </c>
      <c r="L45" s="47"/>
      <c r="M45" s="55">
        <v>254.49930000000001</v>
      </c>
      <c r="N45" s="51">
        <v>21.6</v>
      </c>
      <c r="O45" s="51">
        <v>-1</v>
      </c>
      <c r="P45" s="47" t="s">
        <v>1712</v>
      </c>
      <c r="Q45" s="47" t="s">
        <v>1713</v>
      </c>
      <c r="R45" s="402">
        <v>22.5918907340941</v>
      </c>
      <c r="S45" s="402">
        <v>22.6946054487243</v>
      </c>
      <c r="T45" s="402">
        <v>22.930232217801699</v>
      </c>
      <c r="U45" s="402">
        <v>23.329638143625999</v>
      </c>
      <c r="V45" s="402">
        <v>23.728600052272199</v>
      </c>
      <c r="W45" s="402">
        <v>23.961717339389601</v>
      </c>
      <c r="X45" s="402">
        <v>24.0774737581213</v>
      </c>
      <c r="Y45" s="402">
        <v>0.38467144437328599</v>
      </c>
      <c r="Z45" s="47" t="s">
        <v>1714</v>
      </c>
    </row>
    <row r="46" spans="1:26" ht="10.8">
      <c r="A46" s="48" t="s">
        <v>6483</v>
      </c>
      <c r="B46" s="47" t="s">
        <v>1707</v>
      </c>
      <c r="C46" s="51" t="s">
        <v>1728</v>
      </c>
      <c r="D46" s="54"/>
      <c r="E46" s="55">
        <v>254.51820000000001</v>
      </c>
      <c r="F46" s="51" t="s">
        <v>1709</v>
      </c>
      <c r="G46" s="51" t="s">
        <v>1710</v>
      </c>
      <c r="H46" s="51" t="s">
        <v>1711</v>
      </c>
      <c r="I46" s="47">
        <v>11.38</v>
      </c>
      <c r="J46" s="47">
        <v>100.35</v>
      </c>
      <c r="K46" s="52">
        <v>14.350000000000009</v>
      </c>
      <c r="L46" s="47"/>
      <c r="M46" s="55">
        <v>254.51820000000001</v>
      </c>
      <c r="N46" s="51">
        <v>21.9</v>
      </c>
      <c r="O46" s="51">
        <v>-1</v>
      </c>
      <c r="P46" s="47" t="s">
        <v>1712</v>
      </c>
      <c r="Q46" s="47" t="s">
        <v>1713</v>
      </c>
      <c r="R46" s="402">
        <v>21.4459650848062</v>
      </c>
      <c r="S46" s="402">
        <v>21.535228914774098</v>
      </c>
      <c r="T46" s="402">
        <v>21.728306791982401</v>
      </c>
      <c r="U46" s="402">
        <v>22.062725399556101</v>
      </c>
      <c r="V46" s="402">
        <v>22.388583838311899</v>
      </c>
      <c r="W46" s="402">
        <v>22.576296495314399</v>
      </c>
      <c r="X46" s="402">
        <v>22.680478932087802</v>
      </c>
      <c r="Y46" s="402">
        <v>0.31744436442736901</v>
      </c>
      <c r="Z46" s="47" t="s">
        <v>1714</v>
      </c>
    </row>
    <row r="47" spans="1:26" ht="10.8">
      <c r="A47" s="48" t="s">
        <v>6484</v>
      </c>
      <c r="B47" s="47" t="s">
        <v>1707</v>
      </c>
      <c r="C47" s="51" t="s">
        <v>1728</v>
      </c>
      <c r="D47" s="54"/>
      <c r="E47" s="55">
        <v>254.59740000000002</v>
      </c>
      <c r="F47" s="51" t="s">
        <v>1709</v>
      </c>
      <c r="G47" s="51" t="s">
        <v>1710</v>
      </c>
      <c r="H47" s="51" t="s">
        <v>1724</v>
      </c>
      <c r="I47" s="47">
        <v>11.38</v>
      </c>
      <c r="J47" s="47">
        <v>100.35</v>
      </c>
      <c r="K47" s="52">
        <v>13.900000000000006</v>
      </c>
      <c r="L47" s="47"/>
      <c r="M47" s="55">
        <v>254.59740000000002</v>
      </c>
      <c r="N47" s="56">
        <v>22</v>
      </c>
      <c r="O47" s="51">
        <v>-1</v>
      </c>
      <c r="P47" s="47" t="s">
        <v>1712</v>
      </c>
      <c r="Q47" s="47" t="s">
        <v>1713</v>
      </c>
      <c r="R47" s="402">
        <v>21.042122617210399</v>
      </c>
      <c r="S47" s="402">
        <v>21.144608820964201</v>
      </c>
      <c r="T47" s="402">
        <v>21.323167652992701</v>
      </c>
      <c r="U47" s="402">
        <v>21.6406960952344</v>
      </c>
      <c r="V47" s="402">
        <v>21.958779999484399</v>
      </c>
      <c r="W47" s="402">
        <v>22.133979042387502</v>
      </c>
      <c r="X47" s="402">
        <v>22.2267771499661</v>
      </c>
      <c r="Y47" s="402">
        <v>0.30324602878621698</v>
      </c>
      <c r="Z47" s="47" t="s">
        <v>1714</v>
      </c>
    </row>
    <row r="48" spans="1:26" ht="10.8">
      <c r="A48" s="48" t="s">
        <v>6485</v>
      </c>
      <c r="B48" s="47" t="s">
        <v>1707</v>
      </c>
      <c r="C48" s="51" t="s">
        <v>1728</v>
      </c>
      <c r="D48" s="54"/>
      <c r="E48" s="55">
        <v>254.73600000000002</v>
      </c>
      <c r="F48" s="51" t="s">
        <v>1709</v>
      </c>
      <c r="G48" s="51" t="s">
        <v>1710</v>
      </c>
      <c r="H48" s="51" t="s">
        <v>1725</v>
      </c>
      <c r="I48" s="47">
        <v>11.38</v>
      </c>
      <c r="J48" s="47">
        <v>100.35</v>
      </c>
      <c r="K48" s="52">
        <v>17.950000000000003</v>
      </c>
      <c r="L48" s="47"/>
      <c r="M48" s="55">
        <v>254.73600000000002</v>
      </c>
      <c r="N48" s="51">
        <v>21.1</v>
      </c>
      <c r="O48" s="51">
        <v>-1</v>
      </c>
      <c r="P48" s="47" t="s">
        <v>1712</v>
      </c>
      <c r="Q48" s="47" t="s">
        <v>1713</v>
      </c>
      <c r="R48" s="402">
        <v>24.507507284072702</v>
      </c>
      <c r="S48" s="402">
        <v>24.660696021922501</v>
      </c>
      <c r="T48" s="402">
        <v>24.9484960892378</v>
      </c>
      <c r="U48" s="402">
        <v>25.438214952824001</v>
      </c>
      <c r="V48" s="402">
        <v>25.930695218908799</v>
      </c>
      <c r="W48" s="402">
        <v>26.220815885914</v>
      </c>
      <c r="X48" s="402">
        <v>26.391382986781</v>
      </c>
      <c r="Y48" s="402">
        <v>0.47639553391112899</v>
      </c>
      <c r="Z48" s="47" t="s">
        <v>1714</v>
      </c>
    </row>
    <row r="49" spans="1:26" ht="10.8">
      <c r="A49" s="48" t="s">
        <v>6486</v>
      </c>
      <c r="B49" s="47" t="s">
        <v>1707</v>
      </c>
      <c r="C49" s="51" t="s">
        <v>1728</v>
      </c>
      <c r="D49" s="54"/>
      <c r="E49" s="55">
        <v>254.73600000000002</v>
      </c>
      <c r="F49" s="51" t="s">
        <v>1709</v>
      </c>
      <c r="G49" s="51" t="s">
        <v>1710</v>
      </c>
      <c r="H49" s="51" t="s">
        <v>1724</v>
      </c>
      <c r="I49" s="47">
        <v>11.38</v>
      </c>
      <c r="J49" s="47">
        <v>100.35</v>
      </c>
      <c r="K49" s="52">
        <v>21.100000000000009</v>
      </c>
      <c r="L49" s="47"/>
      <c r="M49" s="55">
        <v>254.73600000000002</v>
      </c>
      <c r="N49" s="51">
        <v>20.399999999999999</v>
      </c>
      <c r="O49" s="51">
        <v>-1</v>
      </c>
      <c r="P49" s="47" t="s">
        <v>1712</v>
      </c>
      <c r="Q49" s="47" t="s">
        <v>1713</v>
      </c>
      <c r="R49" s="402">
        <v>27.1736839991955</v>
      </c>
      <c r="S49" s="402">
        <v>27.362327252726601</v>
      </c>
      <c r="T49" s="402">
        <v>27.7464683703503</v>
      </c>
      <c r="U49" s="402">
        <v>28.3891695754773</v>
      </c>
      <c r="V49" s="402">
        <v>29.035815942154301</v>
      </c>
      <c r="W49" s="402">
        <v>29.415549117696401</v>
      </c>
      <c r="X49" s="402">
        <v>29.593737006332798</v>
      </c>
      <c r="Y49" s="402">
        <v>0.62157359686478897</v>
      </c>
      <c r="Z49" s="47" t="s">
        <v>1714</v>
      </c>
    </row>
    <row r="50" spans="1:26" ht="10.8">
      <c r="A50" s="48" t="s">
        <v>6487</v>
      </c>
      <c r="B50" s="47" t="s">
        <v>1707</v>
      </c>
      <c r="C50" s="51" t="s">
        <v>1728</v>
      </c>
      <c r="D50" s="54"/>
      <c r="E50" s="55">
        <v>254.89500000000001</v>
      </c>
      <c r="F50" s="51" t="s">
        <v>1709</v>
      </c>
      <c r="G50" s="51" t="s">
        <v>1710</v>
      </c>
      <c r="H50" s="51" t="s">
        <v>1721</v>
      </c>
      <c r="I50" s="47">
        <v>11.38</v>
      </c>
      <c r="J50" s="47">
        <v>100.35</v>
      </c>
      <c r="K50" s="52">
        <v>20.650000000000006</v>
      </c>
      <c r="L50" s="47"/>
      <c r="M50" s="55">
        <v>254.89500000000001</v>
      </c>
      <c r="N50" s="51">
        <v>20.5</v>
      </c>
      <c r="O50" s="51">
        <v>-1</v>
      </c>
      <c r="P50" s="47" t="s">
        <v>1712</v>
      </c>
      <c r="Q50" s="47" t="s">
        <v>1713</v>
      </c>
      <c r="R50" s="402">
        <v>26.7834426082566</v>
      </c>
      <c r="S50" s="402">
        <v>26.965834788155</v>
      </c>
      <c r="T50" s="402">
        <v>27.3272421764973</v>
      </c>
      <c r="U50" s="402">
        <v>27.960551009064499</v>
      </c>
      <c r="V50" s="402">
        <v>28.586793050032199</v>
      </c>
      <c r="W50" s="402">
        <v>28.9593918055415</v>
      </c>
      <c r="X50" s="402">
        <v>29.147398194890702</v>
      </c>
      <c r="Y50" s="402">
        <v>0.60571436375607701</v>
      </c>
      <c r="Z50" s="47" t="s">
        <v>1714</v>
      </c>
    </row>
    <row r="51" spans="1:26" ht="10.8">
      <c r="A51" s="48" t="s">
        <v>6488</v>
      </c>
      <c r="B51" s="47" t="s">
        <v>1707</v>
      </c>
      <c r="C51" s="51" t="s">
        <v>1728</v>
      </c>
      <c r="D51" s="54"/>
      <c r="E51" s="55">
        <v>255.31272000000001</v>
      </c>
      <c r="F51" s="51" t="s">
        <v>1719</v>
      </c>
      <c r="G51" s="51" t="s">
        <v>1730</v>
      </c>
      <c r="H51" s="51" t="s">
        <v>1711</v>
      </c>
      <c r="I51" s="47">
        <v>0.72</v>
      </c>
      <c r="J51" s="47">
        <v>94.54</v>
      </c>
      <c r="K51" s="52">
        <v>22.000000000000014</v>
      </c>
      <c r="L51" s="47"/>
      <c r="M51" s="55">
        <v>255.31272000000001</v>
      </c>
      <c r="N51" s="51">
        <v>20.2</v>
      </c>
      <c r="O51" s="51">
        <v>-1</v>
      </c>
      <c r="P51" s="47" t="s">
        <v>1712</v>
      </c>
      <c r="Q51" s="47" t="s">
        <v>1713</v>
      </c>
      <c r="R51" s="402">
        <v>27.9656817374719</v>
      </c>
      <c r="S51" s="402">
        <v>28.172862188327301</v>
      </c>
      <c r="T51" s="402">
        <v>28.545624159266701</v>
      </c>
      <c r="U51" s="402">
        <v>29.236324406113599</v>
      </c>
      <c r="V51" s="402">
        <v>29.9188112166844</v>
      </c>
      <c r="W51" s="402">
        <v>30.308120877798402</v>
      </c>
      <c r="X51" s="402">
        <v>30.517099460234899</v>
      </c>
      <c r="Y51" s="402">
        <v>0.65704590026405196</v>
      </c>
      <c r="Z51" s="47" t="s">
        <v>1714</v>
      </c>
    </row>
    <row r="52" spans="1:26" ht="10.8">
      <c r="A52" s="48" t="s">
        <v>6489</v>
      </c>
      <c r="B52" s="47" t="s">
        <v>1707</v>
      </c>
      <c r="C52" s="51" t="s">
        <v>1728</v>
      </c>
      <c r="D52" s="54"/>
      <c r="E52" s="55">
        <v>255.39192</v>
      </c>
      <c r="F52" s="51" t="s">
        <v>1719</v>
      </c>
      <c r="G52" s="51" t="s">
        <v>1730</v>
      </c>
      <c r="H52" s="51" t="s">
        <v>1724</v>
      </c>
      <c r="I52" s="47">
        <v>0.72</v>
      </c>
      <c r="J52" s="47">
        <v>94.54</v>
      </c>
      <c r="K52" s="52">
        <v>25.150000000000006</v>
      </c>
      <c r="L52" s="47"/>
      <c r="M52" s="55">
        <v>255.39192</v>
      </c>
      <c r="N52" s="51">
        <v>19.5</v>
      </c>
      <c r="O52" s="51">
        <v>-1</v>
      </c>
      <c r="P52" s="47" t="s">
        <v>1712</v>
      </c>
      <c r="Q52" s="47" t="s">
        <v>1713</v>
      </c>
      <c r="R52" s="402">
        <v>30.6320413911759</v>
      </c>
      <c r="S52" s="402">
        <v>30.880396596440001</v>
      </c>
      <c r="T52" s="402">
        <v>31.366637991275301</v>
      </c>
      <c r="U52" s="402">
        <v>32.194993546822197</v>
      </c>
      <c r="V52" s="402">
        <v>33.042927868656001</v>
      </c>
      <c r="W52" s="402">
        <v>33.528197188318899</v>
      </c>
      <c r="X52" s="402">
        <v>33.784127180835</v>
      </c>
      <c r="Y52" s="402">
        <v>0.80401275594148103</v>
      </c>
      <c r="Z52" s="47" t="s">
        <v>1714</v>
      </c>
    </row>
    <row r="53" spans="1:26" ht="10.8">
      <c r="A53" s="48" t="s">
        <v>6490</v>
      </c>
      <c r="B53" s="47" t="s">
        <v>1707</v>
      </c>
      <c r="C53" s="51" t="s">
        <v>1728</v>
      </c>
      <c r="D53" s="54"/>
      <c r="E53" s="55">
        <v>255.6216</v>
      </c>
      <c r="F53" s="51" t="s">
        <v>1719</v>
      </c>
      <c r="G53" s="51" t="s">
        <v>1730</v>
      </c>
      <c r="H53" s="51" t="s">
        <v>1711</v>
      </c>
      <c r="I53" s="47">
        <v>0.72</v>
      </c>
      <c r="J53" s="47">
        <v>94.54</v>
      </c>
      <c r="K53" s="52">
        <v>20.200000000000003</v>
      </c>
      <c r="L53" s="47"/>
      <c r="M53" s="55">
        <v>255.6216</v>
      </c>
      <c r="N53" s="51">
        <v>20.6</v>
      </c>
      <c r="O53" s="51">
        <v>-1</v>
      </c>
      <c r="P53" s="47" t="s">
        <v>1712</v>
      </c>
      <c r="Q53" s="47" t="s">
        <v>1713</v>
      </c>
      <c r="R53" s="402">
        <v>26.4247306360575</v>
      </c>
      <c r="S53" s="402">
        <v>26.603627553311401</v>
      </c>
      <c r="T53" s="402">
        <v>26.9483157861753</v>
      </c>
      <c r="U53" s="402">
        <v>27.545813873169099</v>
      </c>
      <c r="V53" s="402">
        <v>28.142101857849799</v>
      </c>
      <c r="W53" s="402">
        <v>28.499628763054599</v>
      </c>
      <c r="X53" s="402">
        <v>28.690539441346299</v>
      </c>
      <c r="Y53" s="402">
        <v>0.57457801109915396</v>
      </c>
      <c r="Z53" s="47" t="s">
        <v>1714</v>
      </c>
    </row>
    <row r="54" spans="1:26" ht="10.8">
      <c r="A54" s="48" t="s">
        <v>6491</v>
      </c>
      <c r="B54" s="47" t="s">
        <v>1707</v>
      </c>
      <c r="C54" s="51" t="s">
        <v>1728</v>
      </c>
      <c r="D54" s="54"/>
      <c r="E54" s="55">
        <v>255.71136000000001</v>
      </c>
      <c r="F54" s="51" t="s">
        <v>1719</v>
      </c>
      <c r="G54" s="51" t="s">
        <v>1730</v>
      </c>
      <c r="H54" s="51" t="s">
        <v>1711</v>
      </c>
      <c r="I54" s="47">
        <v>0.72</v>
      </c>
      <c r="J54" s="47">
        <v>94.54</v>
      </c>
      <c r="K54" s="52">
        <v>19.299999999999997</v>
      </c>
      <c r="L54" s="47"/>
      <c r="M54" s="55">
        <v>255.71136000000001</v>
      </c>
      <c r="N54" s="51">
        <v>20.8</v>
      </c>
      <c r="O54" s="51">
        <v>-1</v>
      </c>
      <c r="P54" s="47" t="s">
        <v>1712</v>
      </c>
      <c r="Q54" s="47" t="s">
        <v>1713</v>
      </c>
      <c r="R54" s="402">
        <v>25.6394629975863</v>
      </c>
      <c r="S54" s="402">
        <v>25.8016684804346</v>
      </c>
      <c r="T54" s="402">
        <v>26.143734094339901</v>
      </c>
      <c r="U54" s="402">
        <v>26.7066132469559</v>
      </c>
      <c r="V54" s="402">
        <v>27.2675051529169</v>
      </c>
      <c r="W54" s="402">
        <v>27.609657627838601</v>
      </c>
      <c r="X54" s="402">
        <v>27.756983495597702</v>
      </c>
      <c r="Y54" s="402">
        <v>0.54237121013154399</v>
      </c>
      <c r="Z54" s="47" t="s">
        <v>1714</v>
      </c>
    </row>
    <row r="55" spans="1:26" ht="10.8">
      <c r="A55" s="48" t="s">
        <v>6492</v>
      </c>
      <c r="B55" s="47" t="s">
        <v>1707</v>
      </c>
      <c r="C55" s="51" t="s">
        <v>1728</v>
      </c>
      <c r="D55" s="54"/>
      <c r="E55" s="55">
        <v>255.84732</v>
      </c>
      <c r="F55" s="51" t="s">
        <v>1719</v>
      </c>
      <c r="G55" s="51" t="s">
        <v>1730</v>
      </c>
      <c r="H55" s="51" t="s">
        <v>1711</v>
      </c>
      <c r="I55" s="47">
        <v>0.72</v>
      </c>
      <c r="J55" s="47">
        <v>94.54</v>
      </c>
      <c r="K55" s="52">
        <v>17.950000000000003</v>
      </c>
      <c r="L55" s="47"/>
      <c r="M55" s="55">
        <v>255.84732</v>
      </c>
      <c r="N55" s="51">
        <v>21.1</v>
      </c>
      <c r="O55" s="51">
        <v>-1</v>
      </c>
      <c r="P55" s="47" t="s">
        <v>1712</v>
      </c>
      <c r="Q55" s="47" t="s">
        <v>1713</v>
      </c>
      <c r="R55" s="402">
        <v>24.496307585562601</v>
      </c>
      <c r="S55" s="402">
        <v>24.653535403266101</v>
      </c>
      <c r="T55" s="402">
        <v>24.948440608018601</v>
      </c>
      <c r="U55" s="402">
        <v>25.440057149455001</v>
      </c>
      <c r="V55" s="402">
        <v>25.942646483095999</v>
      </c>
      <c r="W55" s="402">
        <v>26.213160936172301</v>
      </c>
      <c r="X55" s="402">
        <v>26.366324569323599</v>
      </c>
      <c r="Y55" s="402">
        <v>0.47756237115094902</v>
      </c>
      <c r="Z55" s="47" t="s">
        <v>1714</v>
      </c>
    </row>
    <row r="56" spans="1:26" ht="10.8">
      <c r="A56" s="48" t="s">
        <v>6493</v>
      </c>
      <c r="B56" s="47" t="s">
        <v>1707</v>
      </c>
      <c r="C56" s="51" t="s">
        <v>1728</v>
      </c>
      <c r="D56" s="54"/>
      <c r="E56" s="55">
        <v>255.93960000000001</v>
      </c>
      <c r="F56" s="51" t="s">
        <v>1709</v>
      </c>
      <c r="G56" s="51" t="s">
        <v>1710</v>
      </c>
      <c r="H56" s="51" t="s">
        <v>1725</v>
      </c>
      <c r="I56" s="47">
        <v>3.46</v>
      </c>
      <c r="J56" s="47">
        <v>100.37</v>
      </c>
      <c r="K56" s="52">
        <v>21.100000000000009</v>
      </c>
      <c r="L56" s="47"/>
      <c r="M56" s="55">
        <v>255.93960000000001</v>
      </c>
      <c r="N56" s="51">
        <v>20.399999999999999</v>
      </c>
      <c r="O56" s="51">
        <v>-1</v>
      </c>
      <c r="P56" s="47" t="s">
        <v>1712</v>
      </c>
      <c r="Q56" s="47" t="s">
        <v>1713</v>
      </c>
      <c r="R56" s="402">
        <v>27.1959295698123</v>
      </c>
      <c r="S56" s="402">
        <v>27.385133414312499</v>
      </c>
      <c r="T56" s="402">
        <v>27.757663239125101</v>
      </c>
      <c r="U56" s="402">
        <v>28.402115448206601</v>
      </c>
      <c r="V56" s="402">
        <v>29.048589853757999</v>
      </c>
      <c r="W56" s="402">
        <v>29.42284896196</v>
      </c>
      <c r="X56" s="402">
        <v>29.619129653262199</v>
      </c>
      <c r="Y56" s="402">
        <v>0.62042178981420903</v>
      </c>
      <c r="Z56" s="47" t="s">
        <v>1714</v>
      </c>
    </row>
    <row r="57" spans="1:26" ht="10.8">
      <c r="A57" s="48" t="s">
        <v>6494</v>
      </c>
      <c r="B57" s="47" t="s">
        <v>1707</v>
      </c>
      <c r="C57" s="51" t="s">
        <v>1728</v>
      </c>
      <c r="D57" s="54"/>
      <c r="E57" s="55">
        <v>255.99647999999999</v>
      </c>
      <c r="F57" s="51" t="s">
        <v>1719</v>
      </c>
      <c r="G57" s="51" t="s">
        <v>1730</v>
      </c>
      <c r="H57" s="51" t="s">
        <v>1724</v>
      </c>
      <c r="I57" s="47">
        <v>0.72</v>
      </c>
      <c r="J57" s="47">
        <v>94.54</v>
      </c>
      <c r="K57" s="52">
        <v>19.299999999999997</v>
      </c>
      <c r="L57" s="47"/>
      <c r="M57" s="55">
        <v>255.99647999999999</v>
      </c>
      <c r="N57" s="51">
        <v>20.8</v>
      </c>
      <c r="O57" s="51">
        <v>-1</v>
      </c>
      <c r="P57" s="47" t="s">
        <v>1712</v>
      </c>
      <c r="Q57" s="47" t="s">
        <v>1713</v>
      </c>
      <c r="R57" s="402">
        <v>25.655219815986101</v>
      </c>
      <c r="S57" s="402">
        <v>25.822028329080901</v>
      </c>
      <c r="T57" s="402">
        <v>26.138917351422499</v>
      </c>
      <c r="U57" s="402">
        <v>26.698179470417699</v>
      </c>
      <c r="V57" s="402">
        <v>27.264013222648298</v>
      </c>
      <c r="W57" s="402">
        <v>27.572306857466899</v>
      </c>
      <c r="X57" s="402">
        <v>27.751646473666799</v>
      </c>
      <c r="Y57" s="402">
        <v>0.53650570947137399</v>
      </c>
      <c r="Z57" s="47" t="s">
        <v>1714</v>
      </c>
    </row>
    <row r="58" spans="1:26" ht="10.8">
      <c r="A58" s="48" t="s">
        <v>6495</v>
      </c>
      <c r="B58" s="47" t="s">
        <v>1707</v>
      </c>
      <c r="C58" s="51" t="s">
        <v>1728</v>
      </c>
      <c r="D58" s="54"/>
      <c r="E58" s="55">
        <v>256.10208</v>
      </c>
      <c r="F58" s="51" t="s">
        <v>1719</v>
      </c>
      <c r="G58" s="51" t="s">
        <v>1730</v>
      </c>
      <c r="H58" s="51" t="s">
        <v>1711</v>
      </c>
      <c r="I58" s="47">
        <v>0.72</v>
      </c>
      <c r="J58" s="47">
        <v>94.54</v>
      </c>
      <c r="K58" s="52">
        <v>18.850000000000009</v>
      </c>
      <c r="L58" s="47"/>
      <c r="M58" s="55">
        <v>256.10208</v>
      </c>
      <c r="N58" s="51">
        <v>20.9</v>
      </c>
      <c r="O58" s="51">
        <v>-1</v>
      </c>
      <c r="P58" s="47" t="s">
        <v>1712</v>
      </c>
      <c r="Q58" s="47" t="s">
        <v>1713</v>
      </c>
      <c r="R58" s="402">
        <v>25.265617110906899</v>
      </c>
      <c r="S58" s="402">
        <v>25.4207250629537</v>
      </c>
      <c r="T58" s="402">
        <v>25.732130184837601</v>
      </c>
      <c r="U58" s="402">
        <v>26.2755381481062</v>
      </c>
      <c r="V58" s="402">
        <v>26.816310212305201</v>
      </c>
      <c r="W58" s="402">
        <v>27.130697724410901</v>
      </c>
      <c r="X58" s="402">
        <v>27.292496550150101</v>
      </c>
      <c r="Y58" s="402">
        <v>0.52017517424606796</v>
      </c>
      <c r="Z58" s="47" t="s">
        <v>1714</v>
      </c>
    </row>
    <row r="59" spans="1:26" ht="10.8">
      <c r="A59" s="48" t="s">
        <v>6496</v>
      </c>
      <c r="B59" s="47" t="s">
        <v>1707</v>
      </c>
      <c r="C59" s="51" t="s">
        <v>1728</v>
      </c>
      <c r="D59" s="54"/>
      <c r="E59" s="55">
        <v>256.21499999999997</v>
      </c>
      <c r="F59" s="51" t="s">
        <v>1709</v>
      </c>
      <c r="G59" s="51" t="s">
        <v>1710</v>
      </c>
      <c r="H59" s="51" t="s">
        <v>1711</v>
      </c>
      <c r="I59" s="47">
        <v>3.46</v>
      </c>
      <c r="J59" s="47">
        <v>100.37</v>
      </c>
      <c r="K59" s="52">
        <v>22.900000000000006</v>
      </c>
      <c r="L59" s="47"/>
      <c r="M59" s="55">
        <v>256.21499999999997</v>
      </c>
      <c r="N59" s="56">
        <v>20</v>
      </c>
      <c r="O59" s="51">
        <v>-1</v>
      </c>
      <c r="P59" s="47" t="s">
        <v>1712</v>
      </c>
      <c r="Q59" s="47" t="s">
        <v>1713</v>
      </c>
      <c r="R59" s="402">
        <v>28.741428931457701</v>
      </c>
      <c r="S59" s="402">
        <v>28.9417304718799</v>
      </c>
      <c r="T59" s="402">
        <v>29.375845105330299</v>
      </c>
      <c r="U59" s="402">
        <v>30.085259530499801</v>
      </c>
      <c r="V59" s="402">
        <v>30.802585638192799</v>
      </c>
      <c r="W59" s="402">
        <v>31.2240478397751</v>
      </c>
      <c r="X59" s="402">
        <v>31.4355351430154</v>
      </c>
      <c r="Y59" s="402">
        <v>0.69158837805622997</v>
      </c>
      <c r="Z59" s="47" t="s">
        <v>1714</v>
      </c>
    </row>
    <row r="60" spans="1:26" ht="10.8">
      <c r="A60" s="48" t="s">
        <v>6497</v>
      </c>
      <c r="B60" s="47" t="s">
        <v>1707</v>
      </c>
      <c r="C60" s="51" t="s">
        <v>1728</v>
      </c>
      <c r="D60" s="54"/>
      <c r="E60" s="55">
        <v>256.29216000000002</v>
      </c>
      <c r="F60" s="51" t="s">
        <v>1719</v>
      </c>
      <c r="G60" s="51" t="s">
        <v>1730</v>
      </c>
      <c r="H60" s="51" t="s">
        <v>1711</v>
      </c>
      <c r="I60" s="47">
        <v>0.72</v>
      </c>
      <c r="J60" s="47">
        <v>94.54</v>
      </c>
      <c r="K60" s="52">
        <v>17.950000000000003</v>
      </c>
      <c r="L60" s="47"/>
      <c r="M60" s="55">
        <v>256.29216000000002</v>
      </c>
      <c r="N60" s="51">
        <v>21.1</v>
      </c>
      <c r="O60" s="51">
        <v>-1</v>
      </c>
      <c r="P60" s="47" t="s">
        <v>1712</v>
      </c>
      <c r="Q60" s="47" t="s">
        <v>1713</v>
      </c>
      <c r="R60" s="402">
        <v>24.4983139113818</v>
      </c>
      <c r="S60" s="402">
        <v>24.646997225921702</v>
      </c>
      <c r="T60" s="402">
        <v>24.9447328056267</v>
      </c>
      <c r="U60" s="402">
        <v>25.442125000284001</v>
      </c>
      <c r="V60" s="402">
        <v>25.938795057062901</v>
      </c>
      <c r="W60" s="402">
        <v>26.229680895595202</v>
      </c>
      <c r="X60" s="402">
        <v>26.381263907236399</v>
      </c>
      <c r="Y60" s="402">
        <v>0.47590453953256101</v>
      </c>
      <c r="Z60" s="47" t="s">
        <v>1714</v>
      </c>
    </row>
    <row r="61" spans="1:26" ht="10.8">
      <c r="A61" s="48" t="s">
        <v>6498</v>
      </c>
      <c r="B61" s="47" t="s">
        <v>1707</v>
      </c>
      <c r="C61" s="51" t="s">
        <v>1728</v>
      </c>
      <c r="D61" s="54"/>
      <c r="E61" s="55">
        <v>256.3476</v>
      </c>
      <c r="F61" s="51" t="s">
        <v>1719</v>
      </c>
      <c r="G61" s="51" t="s">
        <v>1730</v>
      </c>
      <c r="H61" s="51" t="s">
        <v>1711</v>
      </c>
      <c r="I61" s="47">
        <v>0.72</v>
      </c>
      <c r="J61" s="47">
        <v>94.54</v>
      </c>
      <c r="K61" s="52">
        <v>26.500000000000014</v>
      </c>
      <c r="L61" s="47"/>
      <c r="M61" s="55">
        <v>256.3476</v>
      </c>
      <c r="N61" s="51">
        <v>19.2</v>
      </c>
      <c r="O61" s="51">
        <v>-1</v>
      </c>
      <c r="P61" s="47" t="s">
        <v>1712</v>
      </c>
      <c r="Q61" s="47" t="s">
        <v>1713</v>
      </c>
      <c r="R61" s="402">
        <v>31.763344086638899</v>
      </c>
      <c r="S61" s="402">
        <v>32.025414076379803</v>
      </c>
      <c r="T61" s="402">
        <v>32.573849871988401</v>
      </c>
      <c r="U61" s="402">
        <v>33.459089393588002</v>
      </c>
      <c r="V61" s="402">
        <v>34.342842619755999</v>
      </c>
      <c r="W61" s="402">
        <v>34.8431855315253</v>
      </c>
      <c r="X61" s="402">
        <v>35.112357194364499</v>
      </c>
      <c r="Y61" s="402">
        <v>0.85567467944947295</v>
      </c>
      <c r="Z61" s="47" t="s">
        <v>1714</v>
      </c>
    </row>
    <row r="62" spans="1:26" ht="10.8">
      <c r="A62" s="48" t="s">
        <v>6499</v>
      </c>
      <c r="B62" s="47" t="s">
        <v>1707</v>
      </c>
      <c r="C62" s="51" t="s">
        <v>1728</v>
      </c>
      <c r="D62" s="54"/>
      <c r="E62" s="55">
        <v>256.43</v>
      </c>
      <c r="F62" s="51" t="s">
        <v>1709</v>
      </c>
      <c r="G62" s="51" t="s">
        <v>1710</v>
      </c>
      <c r="H62" s="51" t="s">
        <v>1711</v>
      </c>
      <c r="I62" s="47">
        <v>3.46</v>
      </c>
      <c r="J62" s="47">
        <v>100.37</v>
      </c>
      <c r="K62" s="52">
        <v>23.350000000000009</v>
      </c>
      <c r="L62" s="47"/>
      <c r="M62" s="55">
        <v>256.43</v>
      </c>
      <c r="N62" s="51">
        <v>19.899999999999999</v>
      </c>
      <c r="O62" s="51">
        <v>-1</v>
      </c>
      <c r="P62" s="47" t="s">
        <v>1712</v>
      </c>
      <c r="Q62" s="47" t="s">
        <v>1713</v>
      </c>
      <c r="R62" s="402">
        <v>29.098472854339398</v>
      </c>
      <c r="S62" s="402">
        <v>29.3307669775043</v>
      </c>
      <c r="T62" s="402">
        <v>29.7610191984922</v>
      </c>
      <c r="U62" s="402">
        <v>30.494637911997199</v>
      </c>
      <c r="V62" s="402">
        <v>31.233529338422699</v>
      </c>
      <c r="W62" s="402">
        <v>31.6665854916649</v>
      </c>
      <c r="X62" s="402">
        <v>31.906552698350801</v>
      </c>
      <c r="Y62" s="402">
        <v>0.70811628521404202</v>
      </c>
      <c r="Z62" s="47" t="s">
        <v>1714</v>
      </c>
    </row>
    <row r="63" spans="1:26" ht="10.8">
      <c r="A63" s="48" t="s">
        <v>6500</v>
      </c>
      <c r="B63" s="47" t="s">
        <v>1707</v>
      </c>
      <c r="C63" s="51" t="s">
        <v>1728</v>
      </c>
      <c r="D63" s="54"/>
      <c r="E63" s="55">
        <v>256.52</v>
      </c>
      <c r="F63" s="51" t="s">
        <v>1709</v>
      </c>
      <c r="G63" s="51" t="s">
        <v>1710</v>
      </c>
      <c r="H63" s="51" t="s">
        <v>1711</v>
      </c>
      <c r="I63" s="47">
        <v>3.46</v>
      </c>
      <c r="J63" s="47">
        <v>100.37</v>
      </c>
      <c r="K63" s="52">
        <v>23.799999999999997</v>
      </c>
      <c r="L63" s="47"/>
      <c r="M63" s="55">
        <v>256.52</v>
      </c>
      <c r="N63" s="51">
        <v>19.8</v>
      </c>
      <c r="O63" s="51">
        <v>-1</v>
      </c>
      <c r="P63" s="47" t="s">
        <v>1712</v>
      </c>
      <c r="Q63" s="47" t="s">
        <v>1713</v>
      </c>
      <c r="R63" s="402">
        <v>29.450607337219999</v>
      </c>
      <c r="S63" s="402">
        <v>29.7078121744931</v>
      </c>
      <c r="T63" s="402">
        <v>30.157732605092701</v>
      </c>
      <c r="U63" s="402">
        <v>30.925793931315201</v>
      </c>
      <c r="V63" s="402">
        <v>31.6971181562655</v>
      </c>
      <c r="W63" s="402">
        <v>32.158965022453799</v>
      </c>
      <c r="X63" s="402">
        <v>32.382460008737503</v>
      </c>
      <c r="Y63" s="402">
        <v>0.74460740923908597</v>
      </c>
      <c r="Z63" s="47" t="s">
        <v>1714</v>
      </c>
    </row>
    <row r="64" spans="1:26" ht="10.8">
      <c r="A64" s="48" t="s">
        <v>6501</v>
      </c>
      <c r="B64" s="47" t="s">
        <v>1707</v>
      </c>
      <c r="C64" s="51" t="s">
        <v>1728</v>
      </c>
      <c r="D64" s="54"/>
      <c r="E64" s="55">
        <v>256.572</v>
      </c>
      <c r="F64" s="51" t="s">
        <v>1719</v>
      </c>
      <c r="G64" s="51" t="s">
        <v>1730</v>
      </c>
      <c r="H64" s="51" t="s">
        <v>1711</v>
      </c>
      <c r="I64" s="47">
        <v>0.72</v>
      </c>
      <c r="J64" s="47">
        <v>94.54</v>
      </c>
      <c r="K64" s="52">
        <v>19.299999999999997</v>
      </c>
      <c r="L64" s="47"/>
      <c r="M64" s="55">
        <v>256.572</v>
      </c>
      <c r="N64" s="51">
        <v>20.8</v>
      </c>
      <c r="O64" s="51">
        <v>-1</v>
      </c>
      <c r="P64" s="47" t="s">
        <v>1712</v>
      </c>
      <c r="Q64" s="47" t="s">
        <v>1713</v>
      </c>
      <c r="R64" s="402">
        <v>25.6709780560906</v>
      </c>
      <c r="S64" s="402">
        <v>25.837583286398701</v>
      </c>
      <c r="T64" s="402">
        <v>26.162256127214199</v>
      </c>
      <c r="U64" s="402">
        <v>26.7065649624322</v>
      </c>
      <c r="V64" s="402">
        <v>27.2506044916917</v>
      </c>
      <c r="W64" s="402">
        <v>27.580281720892799</v>
      </c>
      <c r="X64" s="402">
        <v>27.739500277122499</v>
      </c>
      <c r="Y64" s="402">
        <v>0.52706061305125296</v>
      </c>
      <c r="Z64" s="47" t="s">
        <v>1714</v>
      </c>
    </row>
    <row r="65" spans="1:26" ht="10.8">
      <c r="A65" s="48" t="s">
        <v>6502</v>
      </c>
      <c r="B65" s="47" t="s">
        <v>1707</v>
      </c>
      <c r="C65" s="51" t="s">
        <v>1728</v>
      </c>
      <c r="D65" s="54"/>
      <c r="E65" s="55">
        <v>256.64328</v>
      </c>
      <c r="F65" s="51" t="s">
        <v>1719</v>
      </c>
      <c r="G65" s="51" t="s">
        <v>1730</v>
      </c>
      <c r="H65" s="51" t="s">
        <v>1711</v>
      </c>
      <c r="I65" s="47">
        <v>0.72</v>
      </c>
      <c r="J65" s="47">
        <v>94.54</v>
      </c>
      <c r="K65" s="52">
        <v>22.900000000000006</v>
      </c>
      <c r="L65" s="47"/>
      <c r="M65" s="55">
        <v>256.64328</v>
      </c>
      <c r="N65" s="56">
        <v>20</v>
      </c>
      <c r="O65" s="51">
        <v>-1</v>
      </c>
      <c r="P65" s="47" t="s">
        <v>1712</v>
      </c>
      <c r="Q65" s="47" t="s">
        <v>1713</v>
      </c>
      <c r="R65" s="402">
        <v>28.6811159535672</v>
      </c>
      <c r="S65" s="402">
        <v>28.901125700797898</v>
      </c>
      <c r="T65" s="402">
        <v>29.3503465294398</v>
      </c>
      <c r="U65" s="402">
        <v>30.0812927135335</v>
      </c>
      <c r="V65" s="402">
        <v>30.8127305947853</v>
      </c>
      <c r="W65" s="402">
        <v>31.2627788753998</v>
      </c>
      <c r="X65" s="402">
        <v>31.5064221114262</v>
      </c>
      <c r="Y65" s="402">
        <v>0.71590980272522697</v>
      </c>
      <c r="Z65" s="47" t="s">
        <v>1714</v>
      </c>
    </row>
    <row r="66" spans="1:26" ht="10.8">
      <c r="A66" s="48" t="s">
        <v>6503</v>
      </c>
      <c r="B66" s="47" t="s">
        <v>1707</v>
      </c>
      <c r="C66" s="51" t="s">
        <v>1728</v>
      </c>
      <c r="D66" s="54"/>
      <c r="E66" s="55">
        <v>256.7</v>
      </c>
      <c r="F66" s="51" t="s">
        <v>1709</v>
      </c>
      <c r="G66" s="51" t="s">
        <v>1710</v>
      </c>
      <c r="H66" s="51" t="s">
        <v>1725</v>
      </c>
      <c r="I66" s="47">
        <v>3.46</v>
      </c>
      <c r="J66" s="47">
        <v>100.37</v>
      </c>
      <c r="K66" s="52">
        <v>23.799999999999997</v>
      </c>
      <c r="L66" s="47"/>
      <c r="M66" s="55">
        <v>256.7</v>
      </c>
      <c r="N66" s="51">
        <v>19.8</v>
      </c>
      <c r="O66" s="51">
        <v>-1</v>
      </c>
      <c r="P66" s="47" t="s">
        <v>1712</v>
      </c>
      <c r="Q66" s="47" t="s">
        <v>1713</v>
      </c>
      <c r="R66" s="402">
        <v>29.4723325696975</v>
      </c>
      <c r="S66" s="402">
        <v>29.7199171280154</v>
      </c>
      <c r="T66" s="402">
        <v>30.1676497192135</v>
      </c>
      <c r="U66" s="402">
        <v>30.931126243100699</v>
      </c>
      <c r="V66" s="402">
        <v>31.683977209669301</v>
      </c>
      <c r="W66" s="402">
        <v>32.137603931596303</v>
      </c>
      <c r="X66" s="402">
        <v>32.380069187988603</v>
      </c>
      <c r="Y66" s="402">
        <v>0.73955096173636004</v>
      </c>
      <c r="Z66" s="47" t="s">
        <v>1714</v>
      </c>
    </row>
    <row r="67" spans="1:26" ht="10.8">
      <c r="A67" s="48" t="s">
        <v>6504</v>
      </c>
      <c r="B67" s="47" t="s">
        <v>1707</v>
      </c>
      <c r="C67" s="51" t="s">
        <v>1728</v>
      </c>
      <c r="D67" s="54"/>
      <c r="E67" s="55">
        <v>256.7</v>
      </c>
      <c r="F67" s="51" t="s">
        <v>1709</v>
      </c>
      <c r="G67" s="51" t="s">
        <v>1710</v>
      </c>
      <c r="H67" s="51" t="s">
        <v>1725</v>
      </c>
      <c r="I67" s="47">
        <v>3.46</v>
      </c>
      <c r="J67" s="47">
        <v>100.37</v>
      </c>
      <c r="K67" s="52">
        <v>22.900000000000006</v>
      </c>
      <c r="L67" s="47"/>
      <c r="M67" s="55">
        <v>256.7</v>
      </c>
      <c r="N67" s="56">
        <v>20</v>
      </c>
      <c r="O67" s="51">
        <v>-1</v>
      </c>
      <c r="P67" s="47" t="s">
        <v>1712</v>
      </c>
      <c r="Q67" s="47" t="s">
        <v>1713</v>
      </c>
      <c r="R67" s="402">
        <v>28.727222208527099</v>
      </c>
      <c r="S67" s="402">
        <v>28.926487238842601</v>
      </c>
      <c r="T67" s="402">
        <v>29.355979180623201</v>
      </c>
      <c r="U67" s="402">
        <v>30.082391481148701</v>
      </c>
      <c r="V67" s="402">
        <v>30.816703907270899</v>
      </c>
      <c r="W67" s="402">
        <v>31.2307208011193</v>
      </c>
      <c r="X67" s="402">
        <v>31.443881624382001</v>
      </c>
      <c r="Y67" s="402">
        <v>0.703073773365536</v>
      </c>
      <c r="Z67" s="47" t="s">
        <v>1714</v>
      </c>
    </row>
    <row r="68" spans="1:26" ht="10.8">
      <c r="A68" s="48" t="s">
        <v>6505</v>
      </c>
      <c r="B68" s="47" t="s">
        <v>1707</v>
      </c>
      <c r="C68" s="51" t="s">
        <v>1728</v>
      </c>
      <c r="D68" s="54"/>
      <c r="E68" s="55">
        <v>256.74887999999999</v>
      </c>
      <c r="F68" s="51" t="s">
        <v>1719</v>
      </c>
      <c r="G68" s="51" t="s">
        <v>1730</v>
      </c>
      <c r="H68" s="51" t="s">
        <v>1711</v>
      </c>
      <c r="I68" s="47">
        <v>0.72</v>
      </c>
      <c r="J68" s="47">
        <v>94.54</v>
      </c>
      <c r="K68" s="52">
        <v>22.000000000000014</v>
      </c>
      <c r="L68" s="47"/>
      <c r="M68" s="55">
        <v>256.74887999999999</v>
      </c>
      <c r="N68" s="51">
        <v>20.2</v>
      </c>
      <c r="O68" s="51">
        <v>-1</v>
      </c>
      <c r="P68" s="47" t="s">
        <v>1712</v>
      </c>
      <c r="Q68" s="47" t="s">
        <v>1713</v>
      </c>
      <c r="R68" s="402">
        <v>27.937005636138601</v>
      </c>
      <c r="S68" s="402">
        <v>28.1413286605327</v>
      </c>
      <c r="T68" s="402">
        <v>28.544330534766502</v>
      </c>
      <c r="U68" s="402">
        <v>29.2359091624534</v>
      </c>
      <c r="V68" s="402">
        <v>29.939645700469601</v>
      </c>
      <c r="W68" s="402">
        <v>30.316396714856602</v>
      </c>
      <c r="X68" s="402">
        <v>30.531576743042098</v>
      </c>
      <c r="Y68" s="402">
        <v>0.66528213172832695</v>
      </c>
      <c r="Z68" s="47" t="s">
        <v>1714</v>
      </c>
    </row>
    <row r="69" spans="1:26" ht="10.8">
      <c r="A69" s="48" t="s">
        <v>6506</v>
      </c>
      <c r="B69" s="47" t="s">
        <v>1707</v>
      </c>
      <c r="C69" s="51" t="s">
        <v>1728</v>
      </c>
      <c r="D69" s="54"/>
      <c r="E69" s="55">
        <v>256.85520000000002</v>
      </c>
      <c r="F69" s="51" t="s">
        <v>1709</v>
      </c>
      <c r="G69" s="51" t="s">
        <v>1710</v>
      </c>
      <c r="H69" s="51" t="s">
        <v>1711</v>
      </c>
      <c r="I69" s="47">
        <v>3.46</v>
      </c>
      <c r="J69" s="47">
        <v>100.37</v>
      </c>
      <c r="K69" s="52">
        <v>23.799999999999997</v>
      </c>
      <c r="L69" s="47"/>
      <c r="M69" s="55">
        <v>256.85520000000002</v>
      </c>
      <c r="N69" s="51">
        <v>19.8</v>
      </c>
      <c r="O69" s="51">
        <v>-1</v>
      </c>
      <c r="P69" s="47" t="s">
        <v>1712</v>
      </c>
      <c r="Q69" s="47" t="s">
        <v>1713</v>
      </c>
      <c r="R69" s="402">
        <v>29.5078842279128</v>
      </c>
      <c r="S69" s="402">
        <v>29.734325477189401</v>
      </c>
      <c r="T69" s="402">
        <v>30.174760843890802</v>
      </c>
      <c r="U69" s="402">
        <v>30.9377496841396</v>
      </c>
      <c r="V69" s="402">
        <v>31.700372548565301</v>
      </c>
      <c r="W69" s="402">
        <v>32.145008139456998</v>
      </c>
      <c r="X69" s="402">
        <v>32.366887931621399</v>
      </c>
      <c r="Y69" s="402">
        <v>0.73725273233371402</v>
      </c>
      <c r="Z69" s="47" t="s">
        <v>1714</v>
      </c>
    </row>
    <row r="70" spans="1:26" ht="10.8">
      <c r="A70" s="48" t="s">
        <v>6507</v>
      </c>
      <c r="B70" s="47" t="s">
        <v>1707</v>
      </c>
      <c r="C70" s="51" t="s">
        <v>1728</v>
      </c>
      <c r="D70" s="54"/>
      <c r="E70" s="55">
        <v>256.91519999999997</v>
      </c>
      <c r="F70" s="51" t="s">
        <v>1719</v>
      </c>
      <c r="G70" s="51" t="s">
        <v>1730</v>
      </c>
      <c r="H70" s="51" t="s">
        <v>1725</v>
      </c>
      <c r="I70" s="47">
        <v>0.72</v>
      </c>
      <c r="J70" s="47">
        <v>94.54</v>
      </c>
      <c r="K70" s="52">
        <v>21.100000000000009</v>
      </c>
      <c r="L70" s="47"/>
      <c r="M70" s="55">
        <v>256.91519999999997</v>
      </c>
      <c r="N70" s="51">
        <v>20.399999999999999</v>
      </c>
      <c r="O70" s="51">
        <v>-1</v>
      </c>
      <c r="P70" s="47" t="s">
        <v>1712</v>
      </c>
      <c r="Q70" s="47" t="s">
        <v>1713</v>
      </c>
      <c r="R70" s="402">
        <v>27.153998410519002</v>
      </c>
      <c r="S70" s="402">
        <v>27.370800245528699</v>
      </c>
      <c r="T70" s="402">
        <v>27.759904149510898</v>
      </c>
      <c r="U70" s="402">
        <v>28.391788599987901</v>
      </c>
      <c r="V70" s="402">
        <v>29.0223029509139</v>
      </c>
      <c r="W70" s="402">
        <v>29.407784557675601</v>
      </c>
      <c r="X70" s="402">
        <v>29.597318518920002</v>
      </c>
      <c r="Y70" s="402">
        <v>0.61692905310264401</v>
      </c>
      <c r="Z70" s="47" t="s">
        <v>1714</v>
      </c>
    </row>
    <row r="71" spans="1:26" ht="10.8">
      <c r="A71" s="48" t="s">
        <v>6508</v>
      </c>
      <c r="B71" s="47" t="s">
        <v>1707</v>
      </c>
      <c r="C71" s="51" t="s">
        <v>1728</v>
      </c>
      <c r="D71" s="54"/>
      <c r="E71" s="55">
        <v>256.92840000000001</v>
      </c>
      <c r="F71" s="51" t="s">
        <v>1719</v>
      </c>
      <c r="G71" s="51" t="s">
        <v>1730</v>
      </c>
      <c r="H71" s="51" t="s">
        <v>1711</v>
      </c>
      <c r="I71" s="47">
        <v>0.72</v>
      </c>
      <c r="J71" s="47">
        <v>94.54</v>
      </c>
      <c r="K71" s="52">
        <v>23.799999999999997</v>
      </c>
      <c r="L71" s="47"/>
      <c r="M71" s="55">
        <v>256.92840000000001</v>
      </c>
      <c r="N71" s="51">
        <v>19.8</v>
      </c>
      <c r="O71" s="51">
        <v>-1</v>
      </c>
      <c r="P71" s="47" t="s">
        <v>1712</v>
      </c>
      <c r="Q71" s="47" t="s">
        <v>1713</v>
      </c>
      <c r="R71" s="402">
        <v>29.477880565617301</v>
      </c>
      <c r="S71" s="402">
        <v>29.688476362916301</v>
      </c>
      <c r="T71" s="402">
        <v>30.170421765709701</v>
      </c>
      <c r="U71" s="402">
        <v>30.925393196616199</v>
      </c>
      <c r="V71" s="402">
        <v>31.690676043071601</v>
      </c>
      <c r="W71" s="402">
        <v>32.131466320010396</v>
      </c>
      <c r="X71" s="402">
        <v>32.370682222396503</v>
      </c>
      <c r="Y71" s="402">
        <v>0.73999777153578405</v>
      </c>
      <c r="Z71" s="47" t="s">
        <v>1714</v>
      </c>
    </row>
    <row r="72" spans="1:26" ht="10.8">
      <c r="A72" s="48" t="s">
        <v>6509</v>
      </c>
      <c r="B72" s="47" t="s">
        <v>1707</v>
      </c>
      <c r="C72" s="51" t="s">
        <v>1728</v>
      </c>
      <c r="D72" s="54"/>
      <c r="E72" s="55">
        <v>256.96800000000002</v>
      </c>
      <c r="F72" s="51" t="s">
        <v>1719</v>
      </c>
      <c r="G72" s="51" t="s">
        <v>1730</v>
      </c>
      <c r="H72" s="51" t="s">
        <v>1711</v>
      </c>
      <c r="I72" s="47">
        <v>0.72</v>
      </c>
      <c r="J72" s="47">
        <v>94.54</v>
      </c>
      <c r="K72" s="52">
        <v>23.799999999999997</v>
      </c>
      <c r="L72" s="47"/>
      <c r="M72" s="55">
        <v>256.96800000000002</v>
      </c>
      <c r="N72" s="51">
        <v>19.8</v>
      </c>
      <c r="O72" s="51">
        <v>-1</v>
      </c>
      <c r="P72" s="47" t="s">
        <v>1712</v>
      </c>
      <c r="Q72" s="47" t="s">
        <v>1713</v>
      </c>
      <c r="R72" s="402">
        <v>29.454696449853699</v>
      </c>
      <c r="S72" s="402">
        <v>29.7125344393808</v>
      </c>
      <c r="T72" s="402">
        <v>30.166387962658799</v>
      </c>
      <c r="U72" s="402">
        <v>30.929089494089801</v>
      </c>
      <c r="V72" s="402">
        <v>31.6859954331117</v>
      </c>
      <c r="W72" s="402">
        <v>32.152659521051902</v>
      </c>
      <c r="X72" s="402">
        <v>32.413170318555302</v>
      </c>
      <c r="Y72" s="402">
        <v>0.74036019848940304</v>
      </c>
      <c r="Z72" s="47" t="s">
        <v>1714</v>
      </c>
    </row>
    <row r="73" spans="1:26" ht="10.8">
      <c r="A73" s="48" t="s">
        <v>6510</v>
      </c>
      <c r="B73" s="47" t="s">
        <v>1707</v>
      </c>
      <c r="C73" s="51" t="s">
        <v>1728</v>
      </c>
      <c r="D73" s="54"/>
      <c r="E73" s="55">
        <v>257.05775999999997</v>
      </c>
      <c r="F73" s="51" t="s">
        <v>1719</v>
      </c>
      <c r="G73" s="51" t="s">
        <v>1730</v>
      </c>
      <c r="H73" s="51" t="s">
        <v>1725</v>
      </c>
      <c r="I73" s="47">
        <v>0.72</v>
      </c>
      <c r="J73" s="47">
        <v>94.54</v>
      </c>
      <c r="K73" s="52">
        <v>25.150000000000006</v>
      </c>
      <c r="L73" s="47"/>
      <c r="M73" s="55">
        <v>257.05775999999997</v>
      </c>
      <c r="N73" s="51">
        <v>19.5</v>
      </c>
      <c r="O73" s="51">
        <v>-1</v>
      </c>
      <c r="P73" s="47" t="s">
        <v>1712</v>
      </c>
      <c r="Q73" s="47" t="s">
        <v>1713</v>
      </c>
      <c r="R73" s="402">
        <v>30.652960321991099</v>
      </c>
      <c r="S73" s="402">
        <v>30.887010694010598</v>
      </c>
      <c r="T73" s="402">
        <v>31.3447616158867</v>
      </c>
      <c r="U73" s="402">
        <v>32.171671906103903</v>
      </c>
      <c r="V73" s="402">
        <v>32.980979569586701</v>
      </c>
      <c r="W73" s="402">
        <v>33.471388775011697</v>
      </c>
      <c r="X73" s="402">
        <v>33.7199214335064</v>
      </c>
      <c r="Y73" s="402">
        <v>0.78608142121381597</v>
      </c>
      <c r="Z73" s="47" t="s">
        <v>1714</v>
      </c>
    </row>
    <row r="74" spans="1:26" ht="10.8">
      <c r="A74" s="48" t="s">
        <v>6511</v>
      </c>
      <c r="B74" s="47" t="s">
        <v>1707</v>
      </c>
      <c r="C74" s="51" t="s">
        <v>1728</v>
      </c>
      <c r="D74" s="54"/>
      <c r="E74" s="55">
        <v>257.15280000000001</v>
      </c>
      <c r="F74" s="51" t="s">
        <v>1719</v>
      </c>
      <c r="G74" s="51" t="s">
        <v>1730</v>
      </c>
      <c r="H74" s="51" t="s">
        <v>1711</v>
      </c>
      <c r="I74" s="47">
        <v>0.72</v>
      </c>
      <c r="J74" s="47">
        <v>94.54</v>
      </c>
      <c r="K74" s="52">
        <v>19.750000000000014</v>
      </c>
      <c r="L74" s="47"/>
      <c r="M74" s="55">
        <v>257.15280000000001</v>
      </c>
      <c r="N74" s="51">
        <v>20.7</v>
      </c>
      <c r="O74" s="51">
        <v>-1</v>
      </c>
      <c r="P74" s="47" t="s">
        <v>1712</v>
      </c>
      <c r="Q74" s="47" t="s">
        <v>1713</v>
      </c>
      <c r="R74" s="402">
        <v>26.0155285107145</v>
      </c>
      <c r="S74" s="402">
        <v>26.197142828740301</v>
      </c>
      <c r="T74" s="402">
        <v>26.521576389124199</v>
      </c>
      <c r="U74" s="402">
        <v>27.1184834010011</v>
      </c>
      <c r="V74" s="402">
        <v>27.712855344808201</v>
      </c>
      <c r="W74" s="402">
        <v>28.052257785265699</v>
      </c>
      <c r="X74" s="402">
        <v>28.2287595787733</v>
      </c>
      <c r="Y74" s="402">
        <v>0.56589946948964998</v>
      </c>
      <c r="Z74" s="47" t="s">
        <v>1714</v>
      </c>
    </row>
    <row r="75" spans="1:26" ht="10.8">
      <c r="A75" s="48" t="s">
        <v>6512</v>
      </c>
      <c r="B75" s="47" t="s">
        <v>1707</v>
      </c>
      <c r="C75" s="51" t="s">
        <v>1728</v>
      </c>
      <c r="D75" s="54"/>
      <c r="E75" s="55">
        <v>257.2602</v>
      </c>
      <c r="F75" s="51" t="s">
        <v>1709</v>
      </c>
      <c r="G75" s="51" t="s">
        <v>1710</v>
      </c>
      <c r="H75" s="51" t="s">
        <v>1711</v>
      </c>
      <c r="I75" s="47">
        <v>3.46</v>
      </c>
      <c r="J75" s="47">
        <v>100.37</v>
      </c>
      <c r="K75" s="52">
        <v>25.150000000000006</v>
      </c>
      <c r="L75" s="47"/>
      <c r="M75" s="55">
        <v>257.2602</v>
      </c>
      <c r="N75" s="51">
        <v>19.5</v>
      </c>
      <c r="O75" s="51">
        <v>-1</v>
      </c>
      <c r="P75" s="47" t="s">
        <v>1712</v>
      </c>
      <c r="Q75" s="47" t="s">
        <v>1713</v>
      </c>
      <c r="R75" s="402">
        <v>30.559962754521099</v>
      </c>
      <c r="S75" s="402">
        <v>30.8250190234717</v>
      </c>
      <c r="T75" s="402">
        <v>31.343738957656502</v>
      </c>
      <c r="U75" s="402">
        <v>32.186992562853298</v>
      </c>
      <c r="V75" s="402">
        <v>33.034638247560899</v>
      </c>
      <c r="W75" s="402">
        <v>33.533435690053302</v>
      </c>
      <c r="X75" s="402">
        <v>33.7648741985942</v>
      </c>
      <c r="Y75" s="402">
        <v>0.81552320299973802</v>
      </c>
      <c r="Z75" s="47" t="s">
        <v>1714</v>
      </c>
    </row>
    <row r="76" spans="1:26" ht="10.8">
      <c r="A76" s="48" t="s">
        <v>6513</v>
      </c>
      <c r="B76" s="47" t="s">
        <v>1707</v>
      </c>
      <c r="C76" s="51" t="s">
        <v>1728</v>
      </c>
      <c r="D76" s="54"/>
      <c r="E76" s="55">
        <v>257.37720000000002</v>
      </c>
      <c r="F76" s="51" t="s">
        <v>1719</v>
      </c>
      <c r="G76" s="51" t="s">
        <v>1730</v>
      </c>
      <c r="H76" s="51" t="s">
        <v>1711</v>
      </c>
      <c r="I76" s="47">
        <v>0.72</v>
      </c>
      <c r="J76" s="47">
        <v>94.54</v>
      </c>
      <c r="K76" s="52">
        <v>20.650000000000006</v>
      </c>
      <c r="L76" s="47"/>
      <c r="M76" s="55">
        <v>257.37720000000002</v>
      </c>
      <c r="N76" s="51">
        <v>20.5</v>
      </c>
      <c r="O76" s="51">
        <v>-1</v>
      </c>
      <c r="P76" s="47" t="s">
        <v>1712</v>
      </c>
      <c r="Q76" s="47" t="s">
        <v>1713</v>
      </c>
      <c r="R76" s="402">
        <v>26.786903886734201</v>
      </c>
      <c r="S76" s="402">
        <v>26.9753735432664</v>
      </c>
      <c r="T76" s="402">
        <v>27.359213638707601</v>
      </c>
      <c r="U76" s="402">
        <v>27.978524222253</v>
      </c>
      <c r="V76" s="402">
        <v>28.594778950851602</v>
      </c>
      <c r="W76" s="402">
        <v>28.956268928392301</v>
      </c>
      <c r="X76" s="402">
        <v>29.1321447273099</v>
      </c>
      <c r="Y76" s="402">
        <v>0.59763657007995996</v>
      </c>
      <c r="Z76" s="47" t="s">
        <v>1714</v>
      </c>
    </row>
    <row r="77" spans="1:26" ht="10.8">
      <c r="A77" s="48" t="s">
        <v>6514</v>
      </c>
      <c r="B77" s="47" t="s">
        <v>1707</v>
      </c>
      <c r="C77" s="51" t="s">
        <v>1728</v>
      </c>
      <c r="D77" s="54"/>
      <c r="E77" s="55">
        <v>257.38511999999997</v>
      </c>
      <c r="F77" s="51" t="s">
        <v>1719</v>
      </c>
      <c r="G77" s="51" t="s">
        <v>1730</v>
      </c>
      <c r="H77" s="51" t="s">
        <v>1711</v>
      </c>
      <c r="I77" s="47">
        <v>0.72</v>
      </c>
      <c r="J77" s="47">
        <v>94.54</v>
      </c>
      <c r="K77" s="52">
        <v>22.450000000000003</v>
      </c>
      <c r="L77" s="47"/>
      <c r="M77" s="55">
        <v>257.38511999999997</v>
      </c>
      <c r="N77" s="51">
        <v>20.100000000000001</v>
      </c>
      <c r="O77" s="51">
        <v>-1</v>
      </c>
      <c r="P77" s="47" t="s">
        <v>1712</v>
      </c>
      <c r="Q77" s="47" t="s">
        <v>1713</v>
      </c>
      <c r="R77" s="402">
        <v>28.324815060187301</v>
      </c>
      <c r="S77" s="402">
        <v>28.529546625894898</v>
      </c>
      <c r="T77" s="402">
        <v>28.9364601816681</v>
      </c>
      <c r="U77" s="402">
        <v>29.646242420743299</v>
      </c>
      <c r="V77" s="402">
        <v>30.353944243290101</v>
      </c>
      <c r="W77" s="402">
        <v>30.766699743471399</v>
      </c>
      <c r="X77" s="402">
        <v>31.001859410485899</v>
      </c>
      <c r="Y77" s="402">
        <v>0.68366937434976904</v>
      </c>
      <c r="Z77" s="47" t="s">
        <v>1714</v>
      </c>
    </row>
    <row r="78" spans="1:26" ht="10.8">
      <c r="A78" s="48" t="s">
        <v>6515</v>
      </c>
      <c r="B78" s="47" t="s">
        <v>1707</v>
      </c>
      <c r="C78" s="51" t="s">
        <v>1728</v>
      </c>
      <c r="D78" s="54"/>
      <c r="E78" s="55">
        <v>257.41020000000003</v>
      </c>
      <c r="F78" s="51" t="s">
        <v>1709</v>
      </c>
      <c r="G78" s="51" t="s">
        <v>1710</v>
      </c>
      <c r="H78" s="51" t="s">
        <v>1721</v>
      </c>
      <c r="I78" s="47">
        <v>3.46</v>
      </c>
      <c r="J78" s="47">
        <v>100.37</v>
      </c>
      <c r="K78" s="52">
        <v>23.799999999999997</v>
      </c>
      <c r="L78" s="47"/>
      <c r="M78" s="55">
        <v>257.41020000000003</v>
      </c>
      <c r="N78" s="51">
        <v>19.8</v>
      </c>
      <c r="O78" s="51">
        <v>-1</v>
      </c>
      <c r="P78" s="47" t="s">
        <v>1712</v>
      </c>
      <c r="Q78" s="47" t="s">
        <v>1713</v>
      </c>
      <c r="R78" s="402">
        <v>29.4812677750385</v>
      </c>
      <c r="S78" s="402">
        <v>29.726660152498798</v>
      </c>
      <c r="T78" s="402">
        <v>30.167524678812899</v>
      </c>
      <c r="U78" s="402">
        <v>30.9355409477302</v>
      </c>
      <c r="V78" s="402">
        <v>31.706869468222099</v>
      </c>
      <c r="W78" s="402">
        <v>32.1608335744885</v>
      </c>
      <c r="X78" s="402">
        <v>32.369195518254799</v>
      </c>
      <c r="Y78" s="402">
        <v>0.74145115213829205</v>
      </c>
      <c r="Z78" s="47" t="s">
        <v>1714</v>
      </c>
    </row>
    <row r="79" spans="1:26" ht="10.8">
      <c r="A79" s="48" t="s">
        <v>6516</v>
      </c>
      <c r="B79" s="47" t="s">
        <v>1707</v>
      </c>
      <c r="C79" s="51" t="s">
        <v>1728</v>
      </c>
      <c r="D79" s="54"/>
      <c r="E79" s="55">
        <v>257.49599999999998</v>
      </c>
      <c r="F79" s="51" t="s">
        <v>1719</v>
      </c>
      <c r="G79" s="51" t="s">
        <v>1730</v>
      </c>
      <c r="H79" s="51" t="s">
        <v>1711</v>
      </c>
      <c r="I79" s="47">
        <v>0.72</v>
      </c>
      <c r="J79" s="47">
        <v>94.54</v>
      </c>
      <c r="K79" s="52">
        <v>25.150000000000006</v>
      </c>
      <c r="L79" s="47"/>
      <c r="M79" s="55">
        <v>257.49599999999998</v>
      </c>
      <c r="N79" s="51">
        <v>19.5</v>
      </c>
      <c r="O79" s="51">
        <v>-1</v>
      </c>
      <c r="P79" s="47" t="s">
        <v>1712</v>
      </c>
      <c r="Q79" s="47" t="s">
        <v>1713</v>
      </c>
      <c r="R79" s="402">
        <v>30.643149276233899</v>
      </c>
      <c r="S79" s="402">
        <v>30.8988112116986</v>
      </c>
      <c r="T79" s="402">
        <v>31.378074964752599</v>
      </c>
      <c r="U79" s="402">
        <v>32.193354087971599</v>
      </c>
      <c r="V79" s="402">
        <v>33.030612574491997</v>
      </c>
      <c r="W79" s="402">
        <v>33.504599694368899</v>
      </c>
      <c r="X79" s="402">
        <v>33.735657199079697</v>
      </c>
      <c r="Y79" s="402">
        <v>0.79574558852519695</v>
      </c>
      <c r="Z79" s="47" t="s">
        <v>1714</v>
      </c>
    </row>
    <row r="80" spans="1:26" ht="10.8">
      <c r="A80" s="48" t="s">
        <v>6517</v>
      </c>
      <c r="B80" s="47" t="s">
        <v>1707</v>
      </c>
      <c r="C80" s="51" t="s">
        <v>1728</v>
      </c>
      <c r="D80" s="54"/>
      <c r="E80" s="55">
        <v>257.65440000000001</v>
      </c>
      <c r="F80" s="51" t="s">
        <v>1719</v>
      </c>
      <c r="G80" s="51" t="s">
        <v>1730</v>
      </c>
      <c r="H80" s="51" t="s">
        <v>1711</v>
      </c>
      <c r="I80" s="47">
        <v>0.72</v>
      </c>
      <c r="J80" s="47">
        <v>94.54</v>
      </c>
      <c r="K80" s="52">
        <v>23.350000000000009</v>
      </c>
      <c r="L80" s="47"/>
      <c r="M80" s="55">
        <v>257.65440000000001</v>
      </c>
      <c r="N80" s="51">
        <v>19.899999999999999</v>
      </c>
      <c r="O80" s="51">
        <v>-1</v>
      </c>
      <c r="P80" s="47" t="s">
        <v>1712</v>
      </c>
      <c r="Q80" s="47" t="s">
        <v>1713</v>
      </c>
      <c r="R80" s="402">
        <v>29.0774332785127</v>
      </c>
      <c r="S80" s="402">
        <v>29.308844285074802</v>
      </c>
      <c r="T80" s="402">
        <v>29.7574285778249</v>
      </c>
      <c r="U80" s="402">
        <v>30.4922502521908</v>
      </c>
      <c r="V80" s="402">
        <v>31.253213631141399</v>
      </c>
      <c r="W80" s="402">
        <v>31.675033240955301</v>
      </c>
      <c r="X80" s="402">
        <v>31.874302484538799</v>
      </c>
      <c r="Y80" s="402">
        <v>0.71847126182406096</v>
      </c>
      <c r="Z80" s="47" t="s">
        <v>1714</v>
      </c>
    </row>
    <row r="81" spans="1:26" ht="10.8">
      <c r="A81" s="48" t="s">
        <v>6518</v>
      </c>
      <c r="B81" s="47" t="s">
        <v>1707</v>
      </c>
      <c r="C81" s="51" t="s">
        <v>1728</v>
      </c>
      <c r="D81" s="54"/>
      <c r="E81" s="55">
        <v>257.65440000000001</v>
      </c>
      <c r="F81" s="51" t="s">
        <v>1719</v>
      </c>
      <c r="G81" s="51" t="s">
        <v>1730</v>
      </c>
      <c r="H81" s="51" t="s">
        <v>1711</v>
      </c>
      <c r="I81" s="47">
        <v>0.72</v>
      </c>
      <c r="J81" s="47">
        <v>94.54</v>
      </c>
      <c r="K81" s="52">
        <v>21.549999999999997</v>
      </c>
      <c r="L81" s="47"/>
      <c r="M81" s="55">
        <v>257.65440000000001</v>
      </c>
      <c r="N81" s="51">
        <v>20.3</v>
      </c>
      <c r="O81" s="51">
        <v>-1</v>
      </c>
      <c r="P81" s="47" t="s">
        <v>1712</v>
      </c>
      <c r="Q81" s="47" t="s">
        <v>1713</v>
      </c>
      <c r="R81" s="402">
        <v>27.563427442843899</v>
      </c>
      <c r="S81" s="402">
        <v>27.749864727402201</v>
      </c>
      <c r="T81" s="402">
        <v>28.140964398545599</v>
      </c>
      <c r="U81" s="402">
        <v>28.813110763450101</v>
      </c>
      <c r="V81" s="402">
        <v>29.479945069386599</v>
      </c>
      <c r="W81" s="402">
        <v>29.850038999328898</v>
      </c>
      <c r="X81" s="402">
        <v>30.046996212728001</v>
      </c>
      <c r="Y81" s="402">
        <v>0.637761601535208</v>
      </c>
      <c r="Z81" s="47" t="s">
        <v>1714</v>
      </c>
    </row>
    <row r="82" spans="1:26" ht="10.8">
      <c r="A82" s="48" t="s">
        <v>6519</v>
      </c>
      <c r="B82" s="47" t="s">
        <v>1707</v>
      </c>
      <c r="C82" s="51" t="s">
        <v>1728</v>
      </c>
      <c r="D82" s="54"/>
      <c r="E82" s="55">
        <v>257.76923999999997</v>
      </c>
      <c r="F82" s="51" t="s">
        <v>1719</v>
      </c>
      <c r="G82" s="51" t="s">
        <v>1730</v>
      </c>
      <c r="H82" s="51" t="s">
        <v>1711</v>
      </c>
      <c r="I82" s="47">
        <v>0.72</v>
      </c>
      <c r="J82" s="47">
        <v>94.54</v>
      </c>
      <c r="K82" s="52">
        <v>21.549999999999997</v>
      </c>
      <c r="L82" s="47"/>
      <c r="M82" s="55">
        <v>257.76923999999997</v>
      </c>
      <c r="N82" s="51">
        <v>20.3</v>
      </c>
      <c r="O82" s="51">
        <v>-1</v>
      </c>
      <c r="P82" s="47" t="s">
        <v>1712</v>
      </c>
      <c r="Q82" s="47" t="s">
        <v>1713</v>
      </c>
      <c r="R82" s="402">
        <v>27.574783496538299</v>
      </c>
      <c r="S82" s="402">
        <v>27.773217150575299</v>
      </c>
      <c r="T82" s="402">
        <v>28.158799003136998</v>
      </c>
      <c r="U82" s="402">
        <v>28.817089522228699</v>
      </c>
      <c r="V82" s="402">
        <v>29.4829306534849</v>
      </c>
      <c r="W82" s="402">
        <v>29.864675839242299</v>
      </c>
      <c r="X82" s="402">
        <v>30.069778779255699</v>
      </c>
      <c r="Y82" s="402">
        <v>0.63640811683174703</v>
      </c>
      <c r="Z82" s="47" t="s">
        <v>1714</v>
      </c>
    </row>
    <row r="83" spans="1:26" ht="10.8">
      <c r="A83" s="48" t="s">
        <v>6520</v>
      </c>
      <c r="B83" s="47" t="s">
        <v>1707</v>
      </c>
      <c r="C83" s="51" t="s">
        <v>1728</v>
      </c>
      <c r="D83" s="54"/>
      <c r="E83" s="55">
        <v>257.9316</v>
      </c>
      <c r="F83" s="51" t="s">
        <v>1719</v>
      </c>
      <c r="G83" s="51" t="s">
        <v>1730</v>
      </c>
      <c r="H83" s="51" t="s">
        <v>1711</v>
      </c>
      <c r="I83" s="47">
        <v>0.72</v>
      </c>
      <c r="J83" s="47">
        <v>94.54</v>
      </c>
      <c r="K83" s="52">
        <v>22.900000000000006</v>
      </c>
      <c r="L83" s="47"/>
      <c r="M83" s="55">
        <v>257.9316</v>
      </c>
      <c r="N83" s="56">
        <v>20</v>
      </c>
      <c r="O83" s="51">
        <v>-1</v>
      </c>
      <c r="P83" s="47" t="s">
        <v>1712</v>
      </c>
      <c r="Q83" s="47" t="s">
        <v>1713</v>
      </c>
      <c r="R83" s="402">
        <v>28.706492224997302</v>
      </c>
      <c r="S83" s="402">
        <v>28.9270491517163</v>
      </c>
      <c r="T83" s="402">
        <v>29.3579561438412</v>
      </c>
      <c r="U83" s="402">
        <v>30.076125469415199</v>
      </c>
      <c r="V83" s="402">
        <v>30.7908675943624</v>
      </c>
      <c r="W83" s="402">
        <v>31.240169848542099</v>
      </c>
      <c r="X83" s="402">
        <v>31.478085627353298</v>
      </c>
      <c r="Y83" s="402">
        <v>0.70401459635946495</v>
      </c>
      <c r="Z83" s="47" t="s">
        <v>1714</v>
      </c>
    </row>
    <row r="84" spans="1:26" ht="10.8">
      <c r="A84" s="48" t="s">
        <v>6521</v>
      </c>
      <c r="B84" s="47" t="s">
        <v>1707</v>
      </c>
      <c r="C84" s="51" t="s">
        <v>1728</v>
      </c>
      <c r="D84" s="54"/>
      <c r="E84" s="55">
        <v>257.9316</v>
      </c>
      <c r="F84" s="51" t="s">
        <v>1719</v>
      </c>
      <c r="G84" s="51" t="s">
        <v>1730</v>
      </c>
      <c r="H84" s="51" t="s">
        <v>1725</v>
      </c>
      <c r="I84" s="47">
        <v>0.72</v>
      </c>
      <c r="J84" s="47">
        <v>94.54</v>
      </c>
      <c r="K84" s="52">
        <v>22.000000000000014</v>
      </c>
      <c r="L84" s="47"/>
      <c r="M84" s="55">
        <v>257.9316</v>
      </c>
      <c r="N84" s="51">
        <v>20.2</v>
      </c>
      <c r="O84" s="51">
        <v>-1</v>
      </c>
      <c r="P84" s="47" t="s">
        <v>1712</v>
      </c>
      <c r="Q84" s="47" t="s">
        <v>1713</v>
      </c>
      <c r="R84" s="402">
        <v>27.979182151027</v>
      </c>
      <c r="S84" s="402">
        <v>28.176677208869201</v>
      </c>
      <c r="T84" s="402">
        <v>28.568676066878201</v>
      </c>
      <c r="U84" s="402">
        <v>29.249697203078998</v>
      </c>
      <c r="V84" s="402">
        <v>29.936767867682299</v>
      </c>
      <c r="W84" s="402">
        <v>30.3494266641552</v>
      </c>
      <c r="X84" s="402">
        <v>30.549811750954099</v>
      </c>
      <c r="Y84" s="402">
        <v>0.65861114931159503</v>
      </c>
      <c r="Z84" s="47" t="s">
        <v>1714</v>
      </c>
    </row>
    <row r="85" spans="1:26" ht="10.8">
      <c r="A85" s="48" t="s">
        <v>6522</v>
      </c>
      <c r="B85" s="47" t="s">
        <v>1707</v>
      </c>
      <c r="C85" s="51" t="s">
        <v>1728</v>
      </c>
      <c r="D85" s="54"/>
      <c r="E85" s="55">
        <v>257.9316</v>
      </c>
      <c r="F85" s="51" t="s">
        <v>1719</v>
      </c>
      <c r="G85" s="51" t="s">
        <v>1730</v>
      </c>
      <c r="H85" s="51" t="s">
        <v>1711</v>
      </c>
      <c r="I85" s="47">
        <v>0.72</v>
      </c>
      <c r="J85" s="47">
        <v>94.54</v>
      </c>
      <c r="K85" s="52">
        <v>20.650000000000006</v>
      </c>
      <c r="L85" s="47"/>
      <c r="M85" s="55">
        <v>257.9316</v>
      </c>
      <c r="N85" s="51">
        <v>20.5</v>
      </c>
      <c r="O85" s="51">
        <v>-1</v>
      </c>
      <c r="P85" s="47" t="s">
        <v>1712</v>
      </c>
      <c r="Q85" s="47" t="s">
        <v>1713</v>
      </c>
      <c r="R85" s="402">
        <v>26.806391024435399</v>
      </c>
      <c r="S85" s="402">
        <v>26.9847992353235</v>
      </c>
      <c r="T85" s="402">
        <v>27.3536631110866</v>
      </c>
      <c r="U85" s="402">
        <v>27.972642705413801</v>
      </c>
      <c r="V85" s="402">
        <v>28.5981372793274</v>
      </c>
      <c r="W85" s="402">
        <v>28.9539906317444</v>
      </c>
      <c r="X85" s="402">
        <v>29.120354571384901</v>
      </c>
      <c r="Y85" s="402">
        <v>0.59624895681682</v>
      </c>
      <c r="Z85" s="47" t="s">
        <v>1714</v>
      </c>
    </row>
    <row r="86" spans="1:26" ht="10.8">
      <c r="A86" s="48" t="s">
        <v>6523</v>
      </c>
      <c r="B86" s="47" t="s">
        <v>1707</v>
      </c>
      <c r="C86" s="51" t="s">
        <v>1728</v>
      </c>
      <c r="D86" s="54"/>
      <c r="E86" s="55">
        <v>257.99232000000001</v>
      </c>
      <c r="F86" s="51" t="s">
        <v>1719</v>
      </c>
      <c r="G86" s="51" t="s">
        <v>1730</v>
      </c>
      <c r="H86" s="51" t="s">
        <v>1724</v>
      </c>
      <c r="I86" s="47">
        <v>0.72</v>
      </c>
      <c r="J86" s="47">
        <v>94.54</v>
      </c>
      <c r="K86" s="52">
        <v>21.549999999999997</v>
      </c>
      <c r="L86" s="47"/>
      <c r="M86" s="55">
        <v>257.99232000000001</v>
      </c>
      <c r="N86" s="51">
        <v>20.3</v>
      </c>
      <c r="O86" s="51">
        <v>-1</v>
      </c>
      <c r="P86" s="47" t="s">
        <v>1712</v>
      </c>
      <c r="Q86" s="47" t="s">
        <v>1713</v>
      </c>
      <c r="R86" s="402">
        <v>27.598359871620399</v>
      </c>
      <c r="S86" s="402">
        <v>27.780871587273499</v>
      </c>
      <c r="T86" s="402">
        <v>28.153564997355499</v>
      </c>
      <c r="U86" s="402">
        <v>28.8083808885523</v>
      </c>
      <c r="V86" s="402">
        <v>29.4743202836972</v>
      </c>
      <c r="W86" s="402">
        <v>29.8611034911034</v>
      </c>
      <c r="X86" s="402">
        <v>30.078748808349701</v>
      </c>
      <c r="Y86" s="402">
        <v>0.63337044030384604</v>
      </c>
      <c r="Z86" s="47" t="s">
        <v>1714</v>
      </c>
    </row>
    <row r="87" spans="1:26" ht="10.8">
      <c r="A87" s="48" t="s">
        <v>6524</v>
      </c>
      <c r="B87" s="47" t="s">
        <v>1707</v>
      </c>
      <c r="C87" s="51" t="s">
        <v>1728</v>
      </c>
      <c r="D87" s="54"/>
      <c r="E87" s="55">
        <v>258.08472</v>
      </c>
      <c r="F87" s="51" t="s">
        <v>1719</v>
      </c>
      <c r="G87" s="51" t="s">
        <v>1730</v>
      </c>
      <c r="H87" s="51" t="s">
        <v>1725</v>
      </c>
      <c r="I87" s="47">
        <v>0.72</v>
      </c>
      <c r="J87" s="47">
        <v>94.54</v>
      </c>
      <c r="K87" s="52">
        <v>22.900000000000006</v>
      </c>
      <c r="L87" s="47"/>
      <c r="M87" s="55">
        <v>258.08472</v>
      </c>
      <c r="N87" s="56">
        <v>20</v>
      </c>
      <c r="O87" s="51">
        <v>-1</v>
      </c>
      <c r="P87" s="47" t="s">
        <v>1712</v>
      </c>
      <c r="Q87" s="47" t="s">
        <v>1713</v>
      </c>
      <c r="R87" s="402">
        <v>28.729638601064799</v>
      </c>
      <c r="S87" s="402">
        <v>28.951433078343101</v>
      </c>
      <c r="T87" s="402">
        <v>29.354906671246699</v>
      </c>
      <c r="U87" s="402">
        <v>30.072284010885301</v>
      </c>
      <c r="V87" s="402">
        <v>30.789899466752399</v>
      </c>
      <c r="W87" s="402">
        <v>31.209208174555499</v>
      </c>
      <c r="X87" s="402">
        <v>31.427958854625</v>
      </c>
      <c r="Y87" s="402">
        <v>0.69428349655321098</v>
      </c>
      <c r="Z87" s="47" t="s">
        <v>1714</v>
      </c>
    </row>
    <row r="88" spans="1:26" ht="10.8">
      <c r="A88" s="48" t="s">
        <v>6525</v>
      </c>
      <c r="B88" s="47" t="s">
        <v>1707</v>
      </c>
      <c r="C88" s="51" t="s">
        <v>1728</v>
      </c>
      <c r="D88" s="54"/>
      <c r="E88" s="55">
        <v>258.10320000000002</v>
      </c>
      <c r="F88" s="51" t="s">
        <v>1719</v>
      </c>
      <c r="G88" s="51" t="s">
        <v>1730</v>
      </c>
      <c r="H88" s="51" t="s">
        <v>1711</v>
      </c>
      <c r="I88" s="47">
        <v>0.72</v>
      </c>
      <c r="J88" s="47">
        <v>94.54</v>
      </c>
      <c r="K88" s="52">
        <v>22.900000000000006</v>
      </c>
      <c r="L88" s="47"/>
      <c r="M88" s="55">
        <v>258.10320000000002</v>
      </c>
      <c r="N88" s="56">
        <v>20</v>
      </c>
      <c r="O88" s="51">
        <v>-1</v>
      </c>
      <c r="P88" s="47" t="s">
        <v>1712</v>
      </c>
      <c r="Q88" s="47" t="s">
        <v>1713</v>
      </c>
      <c r="R88" s="402">
        <v>28.694985622203198</v>
      </c>
      <c r="S88" s="402">
        <v>28.934281657219</v>
      </c>
      <c r="T88" s="402">
        <v>29.333476775336699</v>
      </c>
      <c r="U88" s="402">
        <v>30.0699248625424</v>
      </c>
      <c r="V88" s="402">
        <v>30.803724163955799</v>
      </c>
      <c r="W88" s="402">
        <v>31.238720487965999</v>
      </c>
      <c r="X88" s="402">
        <v>31.445940925238499</v>
      </c>
      <c r="Y88" s="402">
        <v>0.70312565598188104</v>
      </c>
      <c r="Z88" s="47" t="s">
        <v>1714</v>
      </c>
    </row>
    <row r="89" spans="1:26" ht="10.8">
      <c r="A89" s="48" t="s">
        <v>6526</v>
      </c>
      <c r="B89" s="47" t="s">
        <v>1707</v>
      </c>
      <c r="C89" s="51" t="s">
        <v>1728</v>
      </c>
      <c r="D89" s="54" t="s">
        <v>1731</v>
      </c>
      <c r="E89" s="55">
        <v>258.16000000000003</v>
      </c>
      <c r="F89" s="51" t="s">
        <v>1732</v>
      </c>
      <c r="G89" s="51" t="s">
        <v>1733</v>
      </c>
      <c r="H89" s="51" t="s">
        <v>1724</v>
      </c>
      <c r="I89" s="47">
        <v>-2.64</v>
      </c>
      <c r="J89" s="47">
        <v>101.24</v>
      </c>
      <c r="K89" s="52">
        <v>23.350000000000009</v>
      </c>
      <c r="L89" s="47"/>
      <c r="M89" s="55">
        <v>258.16000000000003</v>
      </c>
      <c r="N89" s="51">
        <v>19.899999999999999</v>
      </c>
      <c r="O89" s="51">
        <v>-1</v>
      </c>
      <c r="P89" s="47" t="s">
        <v>1712</v>
      </c>
      <c r="Q89" s="47" t="s">
        <v>1713</v>
      </c>
      <c r="R89" s="402">
        <v>29.0888000551133</v>
      </c>
      <c r="S89" s="402">
        <v>29.3167607183778</v>
      </c>
      <c r="T89" s="402">
        <v>29.736352588456899</v>
      </c>
      <c r="U89" s="402">
        <v>30.4992587356647</v>
      </c>
      <c r="V89" s="402">
        <v>31.253432703576198</v>
      </c>
      <c r="W89" s="402">
        <v>31.7064537874368</v>
      </c>
      <c r="X89" s="402">
        <v>31.9440761027553</v>
      </c>
      <c r="Y89" s="402">
        <v>0.72843041523468699</v>
      </c>
      <c r="Z89" s="47" t="s">
        <v>1714</v>
      </c>
    </row>
    <row r="90" spans="1:26" ht="10.8">
      <c r="A90" s="48" t="s">
        <v>6527</v>
      </c>
      <c r="B90" s="47" t="s">
        <v>1707</v>
      </c>
      <c r="C90" s="51" t="s">
        <v>1728</v>
      </c>
      <c r="D90" s="54" t="s">
        <v>1734</v>
      </c>
      <c r="E90" s="55">
        <v>258.17</v>
      </c>
      <c r="F90" s="51" t="s">
        <v>1732</v>
      </c>
      <c r="G90" s="51" t="s">
        <v>1735</v>
      </c>
      <c r="H90" s="51" t="s">
        <v>1724</v>
      </c>
      <c r="I90" s="47">
        <v>-2.64</v>
      </c>
      <c r="J90" s="47">
        <v>101.24</v>
      </c>
      <c r="K90" s="52">
        <v>27.850000000000009</v>
      </c>
      <c r="L90" s="47"/>
      <c r="M90" s="55">
        <v>258.17</v>
      </c>
      <c r="N90" s="51">
        <v>18.899999999999999</v>
      </c>
      <c r="O90" s="51">
        <v>-1</v>
      </c>
      <c r="P90" s="47" t="s">
        <v>1712</v>
      </c>
      <c r="Q90" s="47" t="s">
        <v>1713</v>
      </c>
      <c r="R90" s="402">
        <v>32.9315260999334</v>
      </c>
      <c r="S90" s="402">
        <v>33.212230977062099</v>
      </c>
      <c r="T90" s="402">
        <v>33.775578255715601</v>
      </c>
      <c r="U90" s="402">
        <v>34.721086085571201</v>
      </c>
      <c r="V90" s="402">
        <v>35.659049203049797</v>
      </c>
      <c r="W90" s="402">
        <v>36.219103830556698</v>
      </c>
      <c r="X90" s="402">
        <v>36.504984945470298</v>
      </c>
      <c r="Y90" s="402">
        <v>0.91152967566367804</v>
      </c>
      <c r="Z90" s="47" t="s">
        <v>1714</v>
      </c>
    </row>
    <row r="91" spans="1:26" ht="10.8">
      <c r="A91" s="48" t="s">
        <v>6528</v>
      </c>
      <c r="B91" s="47" t="s">
        <v>1707</v>
      </c>
      <c r="C91" s="51" t="s">
        <v>1728</v>
      </c>
      <c r="D91" s="54"/>
      <c r="E91" s="55">
        <v>258.18239999999997</v>
      </c>
      <c r="F91" s="51" t="s">
        <v>1719</v>
      </c>
      <c r="G91" s="51" t="s">
        <v>1730</v>
      </c>
      <c r="H91" s="51" t="s">
        <v>1736</v>
      </c>
      <c r="I91" s="47">
        <v>0.72</v>
      </c>
      <c r="J91" s="47">
        <v>94.54</v>
      </c>
      <c r="K91" s="52">
        <v>21.100000000000009</v>
      </c>
      <c r="L91" s="47"/>
      <c r="M91" s="55">
        <v>258.18239999999997</v>
      </c>
      <c r="N91" s="51">
        <v>20.399999999999999</v>
      </c>
      <c r="O91" s="51">
        <v>-1</v>
      </c>
      <c r="P91" s="47" t="s">
        <v>1712</v>
      </c>
      <c r="Q91" s="47" t="s">
        <v>1713</v>
      </c>
      <c r="R91" s="402">
        <v>27.163955617469501</v>
      </c>
      <c r="S91" s="402">
        <v>27.3575378204347</v>
      </c>
      <c r="T91" s="402">
        <v>27.7430214183114</v>
      </c>
      <c r="U91" s="402">
        <v>28.383072100562899</v>
      </c>
      <c r="V91" s="402">
        <v>29.0096158815942</v>
      </c>
      <c r="W91" s="402">
        <v>29.390416671919301</v>
      </c>
      <c r="X91" s="402">
        <v>29.5853970871391</v>
      </c>
      <c r="Y91" s="402">
        <v>0.61606751224040601</v>
      </c>
      <c r="Z91" s="47" t="s">
        <v>1714</v>
      </c>
    </row>
    <row r="92" spans="1:26" ht="10.8">
      <c r="A92" s="48" t="s">
        <v>6529</v>
      </c>
      <c r="B92" s="47" t="s">
        <v>1707</v>
      </c>
      <c r="C92" s="51" t="s">
        <v>1728</v>
      </c>
      <c r="D92" s="54"/>
      <c r="E92" s="55">
        <v>258.23519999999996</v>
      </c>
      <c r="F92" s="51" t="s">
        <v>1719</v>
      </c>
      <c r="G92" s="51" t="s">
        <v>1730</v>
      </c>
      <c r="H92" s="51" t="s">
        <v>1725</v>
      </c>
      <c r="I92" s="47">
        <v>0.72</v>
      </c>
      <c r="J92" s="47">
        <v>94.54</v>
      </c>
      <c r="K92" s="52">
        <v>21.100000000000009</v>
      </c>
      <c r="L92" s="47"/>
      <c r="M92" s="55">
        <v>258.23519999999996</v>
      </c>
      <c r="N92" s="51">
        <v>20.399999999999999</v>
      </c>
      <c r="O92" s="51">
        <v>-1</v>
      </c>
      <c r="P92" s="47" t="s">
        <v>1712</v>
      </c>
      <c r="Q92" s="47" t="s">
        <v>1713</v>
      </c>
      <c r="R92" s="402">
        <v>27.172078719956701</v>
      </c>
      <c r="S92" s="402">
        <v>27.366135510871299</v>
      </c>
      <c r="T92" s="402">
        <v>27.740102198571499</v>
      </c>
      <c r="U92" s="402">
        <v>28.3826189216785</v>
      </c>
      <c r="V92" s="402">
        <v>29.018685002949901</v>
      </c>
      <c r="W92" s="402">
        <v>29.412815188655902</v>
      </c>
      <c r="X92" s="402">
        <v>29.598797172561099</v>
      </c>
      <c r="Y92" s="402">
        <v>0.61625134383893299</v>
      </c>
      <c r="Z92" s="47" t="s">
        <v>1714</v>
      </c>
    </row>
    <row r="93" spans="1:26" ht="10.8">
      <c r="A93" s="48" t="s">
        <v>6530</v>
      </c>
      <c r="B93" s="47" t="s">
        <v>1707</v>
      </c>
      <c r="C93" s="51" t="s">
        <v>1728</v>
      </c>
      <c r="D93" s="54" t="s">
        <v>1734</v>
      </c>
      <c r="E93" s="55">
        <v>258.33</v>
      </c>
      <c r="F93" s="51" t="s">
        <v>1732</v>
      </c>
      <c r="G93" s="51" t="s">
        <v>1735</v>
      </c>
      <c r="H93" s="51" t="s">
        <v>1721</v>
      </c>
      <c r="I93" s="47">
        <v>-2.64</v>
      </c>
      <c r="J93" s="47">
        <v>101.24</v>
      </c>
      <c r="K93" s="52">
        <v>29.200000000000003</v>
      </c>
      <c r="L93" s="47"/>
      <c r="M93" s="55">
        <v>258.33</v>
      </c>
      <c r="N93" s="51">
        <v>18.600000000000001</v>
      </c>
      <c r="O93" s="51">
        <v>-1</v>
      </c>
      <c r="P93" s="47" t="s">
        <v>1712</v>
      </c>
      <c r="Q93" s="47" t="s">
        <v>1713</v>
      </c>
      <c r="R93" s="402">
        <v>34.126768754938503</v>
      </c>
      <c r="S93" s="402">
        <v>34.404232434911897</v>
      </c>
      <c r="T93" s="402">
        <v>35.007373424680402</v>
      </c>
      <c r="U93" s="402">
        <v>35.993680201099799</v>
      </c>
      <c r="V93" s="402">
        <v>37.001147835834402</v>
      </c>
      <c r="W93" s="402">
        <v>37.582867033965996</v>
      </c>
      <c r="X93" s="402">
        <v>37.887926494434303</v>
      </c>
      <c r="Y93" s="402">
        <v>0.96445035020413294</v>
      </c>
      <c r="Z93" s="47" t="s">
        <v>1714</v>
      </c>
    </row>
    <row r="94" spans="1:26" ht="10.8">
      <c r="A94" s="48" t="s">
        <v>6531</v>
      </c>
      <c r="B94" s="47" t="s">
        <v>1707</v>
      </c>
      <c r="C94" s="51" t="s">
        <v>1728</v>
      </c>
      <c r="D94" s="54" t="s">
        <v>1737</v>
      </c>
      <c r="E94" s="55">
        <v>258.45</v>
      </c>
      <c r="F94" s="51" t="s">
        <v>1732</v>
      </c>
      <c r="G94" s="51" t="s">
        <v>1733</v>
      </c>
      <c r="H94" s="51" t="s">
        <v>1711</v>
      </c>
      <c r="I94" s="47">
        <v>-2.64</v>
      </c>
      <c r="J94" s="47">
        <v>101.24</v>
      </c>
      <c r="K94" s="52">
        <v>24.700000000000003</v>
      </c>
      <c r="L94" s="47"/>
      <c r="M94" s="55">
        <v>258.45</v>
      </c>
      <c r="N94" s="51">
        <v>19.600000000000001</v>
      </c>
      <c r="O94" s="51">
        <v>-1</v>
      </c>
      <c r="P94" s="47" t="s">
        <v>1712</v>
      </c>
      <c r="Q94" s="47" t="s">
        <v>1713</v>
      </c>
      <c r="R94" s="402">
        <v>30.272904377068802</v>
      </c>
      <c r="S94" s="402">
        <v>30.510021644840499</v>
      </c>
      <c r="T94" s="402">
        <v>30.988837611515699</v>
      </c>
      <c r="U94" s="402">
        <v>31.7797618080909</v>
      </c>
      <c r="V94" s="402">
        <v>32.5615945845257</v>
      </c>
      <c r="W94" s="402">
        <v>33.020508894823699</v>
      </c>
      <c r="X94" s="402">
        <v>33.274115426032203</v>
      </c>
      <c r="Y94" s="402">
        <v>0.76542534729537604</v>
      </c>
      <c r="Z94" s="47" t="s">
        <v>1714</v>
      </c>
    </row>
    <row r="95" spans="1:26" ht="10.8">
      <c r="A95" s="48" t="s">
        <v>6532</v>
      </c>
      <c r="B95" s="47" t="s">
        <v>1707</v>
      </c>
      <c r="C95" s="51" t="s">
        <v>1728</v>
      </c>
      <c r="D95" s="54" t="s">
        <v>1734</v>
      </c>
      <c r="E95" s="55">
        <v>258.5</v>
      </c>
      <c r="F95" s="51" t="s">
        <v>1732</v>
      </c>
      <c r="G95" s="51" t="s">
        <v>1735</v>
      </c>
      <c r="H95" s="51" t="s">
        <v>1711</v>
      </c>
      <c r="I95" s="47">
        <v>-2.64</v>
      </c>
      <c r="J95" s="47">
        <v>101.24</v>
      </c>
      <c r="K95" s="52">
        <v>26.049999999999997</v>
      </c>
      <c r="L95" s="47"/>
      <c r="M95" s="55">
        <v>258.5</v>
      </c>
      <c r="N95" s="51">
        <v>19.3</v>
      </c>
      <c r="O95" s="51">
        <v>-1</v>
      </c>
      <c r="P95" s="47" t="s">
        <v>1712</v>
      </c>
      <c r="Q95" s="47" t="s">
        <v>1713</v>
      </c>
      <c r="R95" s="402">
        <v>31.391089533412501</v>
      </c>
      <c r="S95" s="402">
        <v>31.665399809316199</v>
      </c>
      <c r="T95" s="402">
        <v>32.170327834629603</v>
      </c>
      <c r="U95" s="402">
        <v>33.0318745321973</v>
      </c>
      <c r="V95" s="402">
        <v>33.898402394161401</v>
      </c>
      <c r="W95" s="402">
        <v>34.409765594951601</v>
      </c>
      <c r="X95" s="402">
        <v>34.657820462994103</v>
      </c>
      <c r="Y95" s="402">
        <v>0.83705755751547894</v>
      </c>
      <c r="Z95" s="47" t="s">
        <v>1714</v>
      </c>
    </row>
    <row r="96" spans="1:26" ht="10.8">
      <c r="A96" s="48" t="s">
        <v>6533</v>
      </c>
      <c r="B96" s="47" t="s">
        <v>1707</v>
      </c>
      <c r="C96" s="51" t="s">
        <v>1728</v>
      </c>
      <c r="D96" s="54"/>
      <c r="E96" s="55">
        <v>258.50051999999999</v>
      </c>
      <c r="F96" s="51" t="s">
        <v>1719</v>
      </c>
      <c r="G96" s="51" t="s">
        <v>1730</v>
      </c>
      <c r="H96" s="51" t="s">
        <v>1711</v>
      </c>
      <c r="I96" s="47">
        <v>0.72</v>
      </c>
      <c r="J96" s="47">
        <v>94.54</v>
      </c>
      <c r="K96" s="52">
        <v>21.549999999999997</v>
      </c>
      <c r="L96" s="47"/>
      <c r="M96" s="55">
        <v>258.50051999999999</v>
      </c>
      <c r="N96" s="51">
        <v>20.3</v>
      </c>
      <c r="O96" s="51">
        <v>-1</v>
      </c>
      <c r="P96" s="47" t="s">
        <v>1712</v>
      </c>
      <c r="Q96" s="47" t="s">
        <v>1713</v>
      </c>
      <c r="R96" s="402">
        <v>27.5872859504315</v>
      </c>
      <c r="S96" s="402">
        <v>27.7772663973407</v>
      </c>
      <c r="T96" s="402">
        <v>28.158718618567399</v>
      </c>
      <c r="U96" s="402">
        <v>28.8173174022068</v>
      </c>
      <c r="V96" s="402">
        <v>29.480482744105601</v>
      </c>
      <c r="W96" s="402">
        <v>29.863383013491202</v>
      </c>
      <c r="X96" s="402">
        <v>30.0577351969063</v>
      </c>
      <c r="Y96" s="402">
        <v>0.63500295390886896</v>
      </c>
      <c r="Z96" s="47" t="s">
        <v>1714</v>
      </c>
    </row>
    <row r="97" spans="1:26" ht="10.8">
      <c r="A97" s="48" t="s">
        <v>6534</v>
      </c>
      <c r="B97" s="47" t="s">
        <v>1707</v>
      </c>
      <c r="C97" s="51" t="s">
        <v>1728</v>
      </c>
      <c r="D97" s="54" t="s">
        <v>1737</v>
      </c>
      <c r="E97" s="55">
        <v>258.51</v>
      </c>
      <c r="F97" s="51" t="s">
        <v>1732</v>
      </c>
      <c r="G97" s="51" t="s">
        <v>1733</v>
      </c>
      <c r="H97" s="51" t="s">
        <v>1724</v>
      </c>
      <c r="I97" s="47">
        <v>-2.64</v>
      </c>
      <c r="J97" s="47">
        <v>101.24</v>
      </c>
      <c r="K97" s="52">
        <v>22.900000000000006</v>
      </c>
      <c r="L97" s="47"/>
      <c r="M97" s="55">
        <v>258.51</v>
      </c>
      <c r="N97" s="56">
        <v>20</v>
      </c>
      <c r="O97" s="51">
        <v>-1</v>
      </c>
      <c r="P97" s="47" t="s">
        <v>1712</v>
      </c>
      <c r="Q97" s="47" t="s">
        <v>1713</v>
      </c>
      <c r="R97" s="402">
        <v>28.734562645109701</v>
      </c>
      <c r="S97" s="402">
        <v>28.954587294430699</v>
      </c>
      <c r="T97" s="402">
        <v>29.372548247585801</v>
      </c>
      <c r="U97" s="402">
        <v>30.081341454266699</v>
      </c>
      <c r="V97" s="402">
        <v>30.798578926579602</v>
      </c>
      <c r="W97" s="402">
        <v>31.221732265899401</v>
      </c>
      <c r="X97" s="402">
        <v>31.459449662331298</v>
      </c>
      <c r="Y97" s="402">
        <v>0.69072592378519404</v>
      </c>
      <c r="Z97" s="47" t="s">
        <v>1714</v>
      </c>
    </row>
    <row r="98" spans="1:26" ht="10.8">
      <c r="A98" s="48" t="s">
        <v>6535</v>
      </c>
      <c r="B98" s="47" t="s">
        <v>1707</v>
      </c>
      <c r="C98" s="51" t="s">
        <v>1728</v>
      </c>
      <c r="D98" s="54" t="s">
        <v>1737</v>
      </c>
      <c r="E98" s="55">
        <v>258.54000000000002</v>
      </c>
      <c r="F98" s="51" t="s">
        <v>1732</v>
      </c>
      <c r="G98" s="51" t="s">
        <v>1733</v>
      </c>
      <c r="H98" s="51" t="s">
        <v>1724</v>
      </c>
      <c r="I98" s="47">
        <v>-2.64</v>
      </c>
      <c r="J98" s="47">
        <v>101.24</v>
      </c>
      <c r="K98" s="52">
        <v>27.850000000000009</v>
      </c>
      <c r="L98" s="47"/>
      <c r="M98" s="55">
        <v>258.54000000000002</v>
      </c>
      <c r="N98" s="51">
        <v>18.899999999999999</v>
      </c>
      <c r="O98" s="51">
        <v>-1</v>
      </c>
      <c r="P98" s="47" t="s">
        <v>1712</v>
      </c>
      <c r="Q98" s="47" t="s">
        <v>1713</v>
      </c>
      <c r="R98" s="402">
        <v>32.905772057335803</v>
      </c>
      <c r="S98" s="402">
        <v>33.208282566809103</v>
      </c>
      <c r="T98" s="402">
        <v>33.767456451644698</v>
      </c>
      <c r="U98" s="402">
        <v>34.713245382549502</v>
      </c>
      <c r="V98" s="402">
        <v>35.650958614471499</v>
      </c>
      <c r="W98" s="402">
        <v>36.227771258877901</v>
      </c>
      <c r="X98" s="402">
        <v>36.512560471599997</v>
      </c>
      <c r="Y98" s="402">
        <v>0.91927894611720995</v>
      </c>
      <c r="Z98" s="47" t="s">
        <v>1714</v>
      </c>
    </row>
    <row r="99" spans="1:26" ht="10.8">
      <c r="A99" s="48" t="s">
        <v>6536</v>
      </c>
      <c r="B99" s="47" t="s">
        <v>1707</v>
      </c>
      <c r="C99" s="51" t="s">
        <v>1728</v>
      </c>
      <c r="D99" s="54" t="s">
        <v>1737</v>
      </c>
      <c r="E99" s="55">
        <v>258.56</v>
      </c>
      <c r="F99" s="51" t="s">
        <v>1732</v>
      </c>
      <c r="G99" s="51" t="s">
        <v>1733</v>
      </c>
      <c r="H99" s="51" t="s">
        <v>1721</v>
      </c>
      <c r="I99" s="47">
        <v>-2.64</v>
      </c>
      <c r="J99" s="47">
        <v>101.24</v>
      </c>
      <c r="K99" s="52">
        <v>24.250000000000014</v>
      </c>
      <c r="L99" s="47"/>
      <c r="M99" s="55">
        <v>258.56</v>
      </c>
      <c r="N99" s="51">
        <v>19.7</v>
      </c>
      <c r="O99" s="51">
        <v>-1</v>
      </c>
      <c r="P99" s="47" t="s">
        <v>1712</v>
      </c>
      <c r="Q99" s="47" t="s">
        <v>1713</v>
      </c>
      <c r="R99" s="402">
        <v>29.840543742542099</v>
      </c>
      <c r="S99" s="402">
        <v>30.106863122359201</v>
      </c>
      <c r="T99" s="402">
        <v>30.5497192917306</v>
      </c>
      <c r="U99" s="402">
        <v>31.348088484789901</v>
      </c>
      <c r="V99" s="402">
        <v>32.141995126538603</v>
      </c>
      <c r="W99" s="402">
        <v>32.586844950463899</v>
      </c>
      <c r="X99" s="402">
        <v>32.794644534316802</v>
      </c>
      <c r="Y99" s="402">
        <v>0.76064324293950503</v>
      </c>
      <c r="Z99" s="47" t="s">
        <v>1714</v>
      </c>
    </row>
    <row r="100" spans="1:26" ht="10.8">
      <c r="A100" s="48" t="s">
        <v>6537</v>
      </c>
      <c r="B100" s="47" t="s">
        <v>1707</v>
      </c>
      <c r="C100" s="51" t="s">
        <v>1728</v>
      </c>
      <c r="D100" s="54" t="s">
        <v>1737</v>
      </c>
      <c r="E100" s="55">
        <v>258.60000000000002</v>
      </c>
      <c r="F100" s="51" t="s">
        <v>1732</v>
      </c>
      <c r="G100" s="51" t="s">
        <v>1733</v>
      </c>
      <c r="H100" s="51" t="s">
        <v>1724</v>
      </c>
      <c r="I100" s="47">
        <v>-2.64</v>
      </c>
      <c r="J100" s="47">
        <v>101.24</v>
      </c>
      <c r="K100" s="52">
        <v>24.250000000000014</v>
      </c>
      <c r="L100" s="47"/>
      <c r="M100" s="55">
        <v>258.60000000000002</v>
      </c>
      <c r="N100" s="51">
        <v>19.7</v>
      </c>
      <c r="O100" s="51">
        <v>-1</v>
      </c>
      <c r="P100" s="47" t="s">
        <v>1712</v>
      </c>
      <c r="Q100" s="47" t="s">
        <v>1713</v>
      </c>
      <c r="R100" s="402">
        <v>29.855531576512298</v>
      </c>
      <c r="S100" s="402">
        <v>30.093216492958199</v>
      </c>
      <c r="T100" s="402">
        <v>30.5568669180022</v>
      </c>
      <c r="U100" s="402">
        <v>31.3419191461266</v>
      </c>
      <c r="V100" s="402">
        <v>32.114874660519099</v>
      </c>
      <c r="W100" s="402">
        <v>32.593885272748203</v>
      </c>
      <c r="X100" s="402">
        <v>32.847672797982</v>
      </c>
      <c r="Y100" s="402">
        <v>0.75502562652768301</v>
      </c>
      <c r="Z100" s="47" t="s">
        <v>1714</v>
      </c>
    </row>
    <row r="101" spans="1:26" ht="10.8">
      <c r="A101" s="48" t="s">
        <v>6538</v>
      </c>
      <c r="B101" s="47" t="s">
        <v>1707</v>
      </c>
      <c r="C101" s="51" t="s">
        <v>1728</v>
      </c>
      <c r="D101" s="54" t="s">
        <v>1737</v>
      </c>
      <c r="E101" s="55">
        <v>258.64999999999998</v>
      </c>
      <c r="F101" s="51" t="s">
        <v>1732</v>
      </c>
      <c r="G101" s="51" t="s">
        <v>1733</v>
      </c>
      <c r="H101" s="51" t="s">
        <v>1721</v>
      </c>
      <c r="I101" s="47">
        <v>-2.64</v>
      </c>
      <c r="J101" s="47">
        <v>101.24</v>
      </c>
      <c r="K101" s="52">
        <v>22.900000000000006</v>
      </c>
      <c r="L101" s="47"/>
      <c r="M101" s="55">
        <v>258.64999999999998</v>
      </c>
      <c r="N101" s="56">
        <v>20</v>
      </c>
      <c r="O101" s="51">
        <v>-1</v>
      </c>
      <c r="P101" s="47" t="s">
        <v>1712</v>
      </c>
      <c r="Q101" s="47" t="s">
        <v>1713</v>
      </c>
      <c r="R101" s="402">
        <v>28.740039587759199</v>
      </c>
      <c r="S101" s="402">
        <v>28.954711492285199</v>
      </c>
      <c r="T101" s="402">
        <v>29.3674282855097</v>
      </c>
      <c r="U101" s="402">
        <v>30.085212581001802</v>
      </c>
      <c r="V101" s="402">
        <v>30.799589493996699</v>
      </c>
      <c r="W101" s="402">
        <v>31.221616599523902</v>
      </c>
      <c r="X101" s="402">
        <v>31.451971764746499</v>
      </c>
      <c r="Y101" s="402">
        <v>0.69317471363336602</v>
      </c>
      <c r="Z101" s="47" t="s">
        <v>1714</v>
      </c>
    </row>
    <row r="102" spans="1:26" ht="10.8">
      <c r="A102" s="48" t="s">
        <v>6539</v>
      </c>
      <c r="B102" s="47" t="s">
        <v>1707</v>
      </c>
      <c r="C102" s="51" t="s">
        <v>1728</v>
      </c>
      <c r="D102" s="54" t="s">
        <v>1734</v>
      </c>
      <c r="E102" s="55">
        <v>258.66000000000003</v>
      </c>
      <c r="F102" s="51" t="s">
        <v>1732</v>
      </c>
      <c r="G102" s="51" t="s">
        <v>1735</v>
      </c>
      <c r="H102" s="51" t="s">
        <v>1711</v>
      </c>
      <c r="I102" s="47">
        <v>-2.64</v>
      </c>
      <c r="J102" s="47">
        <v>101.24</v>
      </c>
      <c r="K102" s="52">
        <v>26.950000000000003</v>
      </c>
      <c r="L102" s="47"/>
      <c r="M102" s="55">
        <v>258.66000000000003</v>
      </c>
      <c r="N102" s="51">
        <v>19.100000000000001</v>
      </c>
      <c r="O102" s="51">
        <v>-1</v>
      </c>
      <c r="P102" s="47" t="s">
        <v>1712</v>
      </c>
      <c r="Q102" s="47" t="s">
        <v>1713</v>
      </c>
      <c r="R102" s="402">
        <v>32.118120140281199</v>
      </c>
      <c r="S102" s="402">
        <v>32.419701348137799</v>
      </c>
      <c r="T102" s="402">
        <v>32.968071410986603</v>
      </c>
      <c r="U102" s="402">
        <v>33.873679874955798</v>
      </c>
      <c r="V102" s="402">
        <v>34.7837503334517</v>
      </c>
      <c r="W102" s="402">
        <v>35.299591692220503</v>
      </c>
      <c r="X102" s="402">
        <v>35.5795929383548</v>
      </c>
      <c r="Y102" s="402">
        <v>0.87745233763574904</v>
      </c>
      <c r="Z102" s="47" t="s">
        <v>1714</v>
      </c>
    </row>
    <row r="103" spans="1:26" ht="10.8">
      <c r="A103" s="48" t="s">
        <v>6540</v>
      </c>
      <c r="B103" s="47" t="s">
        <v>1707</v>
      </c>
      <c r="C103" s="51" t="s">
        <v>1728</v>
      </c>
      <c r="D103" s="54"/>
      <c r="E103" s="55">
        <v>258.81072</v>
      </c>
      <c r="F103" s="51" t="s">
        <v>1719</v>
      </c>
      <c r="G103" s="51" t="s">
        <v>1730</v>
      </c>
      <c r="H103" s="51" t="s">
        <v>1711</v>
      </c>
      <c r="I103" s="47">
        <v>0.72</v>
      </c>
      <c r="J103" s="47">
        <v>94.54</v>
      </c>
      <c r="K103" s="52">
        <v>25.150000000000006</v>
      </c>
      <c r="L103" s="47"/>
      <c r="M103" s="55">
        <v>258.81072</v>
      </c>
      <c r="N103" s="51">
        <v>19.5</v>
      </c>
      <c r="O103" s="51">
        <v>-1</v>
      </c>
      <c r="P103" s="47" t="s">
        <v>1712</v>
      </c>
      <c r="Q103" s="47" t="s">
        <v>1713</v>
      </c>
      <c r="R103" s="402">
        <v>30.618599116360102</v>
      </c>
      <c r="S103" s="402">
        <v>30.873992049410599</v>
      </c>
      <c r="T103" s="402">
        <v>31.357778322359898</v>
      </c>
      <c r="U103" s="402">
        <v>32.180265535324402</v>
      </c>
      <c r="V103" s="402">
        <v>33.009285441611802</v>
      </c>
      <c r="W103" s="402">
        <v>33.476290439371098</v>
      </c>
      <c r="X103" s="402">
        <v>33.711247763807599</v>
      </c>
      <c r="Y103" s="402">
        <v>0.79407230902149295</v>
      </c>
      <c r="Z103" s="47" t="s">
        <v>1714</v>
      </c>
    </row>
    <row r="104" spans="1:26" ht="10.8">
      <c r="A104" s="48" t="s">
        <v>6541</v>
      </c>
      <c r="B104" s="47" t="s">
        <v>1707</v>
      </c>
      <c r="C104" s="51" t="s">
        <v>1728</v>
      </c>
      <c r="D104" s="54" t="s">
        <v>1738</v>
      </c>
      <c r="E104" s="55">
        <v>258.89999999999998</v>
      </c>
      <c r="F104" s="51" t="s">
        <v>1732</v>
      </c>
      <c r="G104" s="51" t="s">
        <v>1735</v>
      </c>
      <c r="H104" s="51" t="s">
        <v>1711</v>
      </c>
      <c r="I104" s="47">
        <v>-2.64</v>
      </c>
      <c r="J104" s="47">
        <v>101.24</v>
      </c>
      <c r="K104" s="52">
        <v>28.750000000000014</v>
      </c>
      <c r="L104" s="47"/>
      <c r="M104" s="160">
        <v>258.89999999999998</v>
      </c>
      <c r="N104" s="161">
        <v>18.7</v>
      </c>
      <c r="O104" s="51">
        <v>-1</v>
      </c>
      <c r="P104" s="47" t="s">
        <v>1712</v>
      </c>
      <c r="Q104" s="47" t="s">
        <v>1713</v>
      </c>
      <c r="R104" s="402">
        <v>33.731047391543903</v>
      </c>
      <c r="S104" s="402">
        <v>34.024271844642897</v>
      </c>
      <c r="T104" s="402">
        <v>34.599591330011201</v>
      </c>
      <c r="U104" s="402">
        <v>35.579553192915498</v>
      </c>
      <c r="V104" s="402">
        <v>36.567417228024503</v>
      </c>
      <c r="W104" s="402">
        <v>37.155520687761999</v>
      </c>
      <c r="X104" s="402">
        <v>37.467354221868803</v>
      </c>
      <c r="Y104" s="402">
        <v>0.95196819133709598</v>
      </c>
      <c r="Z104" s="47" t="s">
        <v>1714</v>
      </c>
    </row>
    <row r="105" spans="1:26" ht="10.8">
      <c r="A105" s="48" t="s">
        <v>6542</v>
      </c>
      <c r="B105" s="47" t="s">
        <v>1707</v>
      </c>
      <c r="C105" s="51" t="s">
        <v>1728</v>
      </c>
      <c r="D105" s="54" t="s">
        <v>1738</v>
      </c>
      <c r="E105" s="55">
        <v>259</v>
      </c>
      <c r="F105" s="51" t="s">
        <v>1732</v>
      </c>
      <c r="G105" s="51" t="s">
        <v>1735</v>
      </c>
      <c r="H105" s="51" t="s">
        <v>1711</v>
      </c>
      <c r="I105" s="47">
        <v>-2.64</v>
      </c>
      <c r="J105" s="47">
        <v>101.24</v>
      </c>
      <c r="K105" s="52">
        <v>24.250000000000014</v>
      </c>
      <c r="L105" s="47"/>
      <c r="M105" s="55">
        <v>259</v>
      </c>
      <c r="N105" s="57">
        <v>19.7</v>
      </c>
      <c r="O105" s="51">
        <v>-1</v>
      </c>
      <c r="P105" s="47" t="s">
        <v>1712</v>
      </c>
      <c r="Q105" s="47" t="s">
        <v>1713</v>
      </c>
      <c r="R105" s="402">
        <v>29.839158410202401</v>
      </c>
      <c r="S105" s="402">
        <v>30.085724269084999</v>
      </c>
      <c r="T105" s="402">
        <v>30.548533989584001</v>
      </c>
      <c r="U105" s="402">
        <v>31.3411544177191</v>
      </c>
      <c r="V105" s="402">
        <v>32.132431937954799</v>
      </c>
      <c r="W105" s="402">
        <v>32.600276836039797</v>
      </c>
      <c r="X105" s="402">
        <v>32.8428655649411</v>
      </c>
      <c r="Y105" s="402">
        <v>0.76541395879506202</v>
      </c>
      <c r="Z105" s="47" t="s">
        <v>1714</v>
      </c>
    </row>
    <row r="106" spans="1:26" ht="10.8">
      <c r="A106" s="48" t="s">
        <v>6543</v>
      </c>
      <c r="B106" s="47" t="s">
        <v>1707</v>
      </c>
      <c r="C106" s="51" t="s">
        <v>1728</v>
      </c>
      <c r="D106" s="54" t="s">
        <v>1738</v>
      </c>
      <c r="E106" s="55">
        <v>259.01</v>
      </c>
      <c r="F106" s="51" t="s">
        <v>1732</v>
      </c>
      <c r="G106" s="51" t="s">
        <v>1735</v>
      </c>
      <c r="H106" s="51" t="s">
        <v>1725</v>
      </c>
      <c r="I106" s="47">
        <v>-2.64</v>
      </c>
      <c r="J106" s="47">
        <v>101.24</v>
      </c>
      <c r="K106" s="52">
        <v>26.950000000000003</v>
      </c>
      <c r="L106" s="47"/>
      <c r="M106" s="55">
        <v>259.01</v>
      </c>
      <c r="N106" s="51">
        <v>19.100000000000001</v>
      </c>
      <c r="O106" s="51">
        <v>-1</v>
      </c>
      <c r="P106" s="47" t="s">
        <v>1712</v>
      </c>
      <c r="Q106" s="47" t="s">
        <v>1713</v>
      </c>
      <c r="R106" s="402">
        <v>32.139411507076197</v>
      </c>
      <c r="S106" s="402">
        <v>32.416058584591802</v>
      </c>
      <c r="T106" s="402">
        <v>32.955396459109998</v>
      </c>
      <c r="U106" s="402">
        <v>33.870215487331002</v>
      </c>
      <c r="V106" s="402">
        <v>34.8008213515226</v>
      </c>
      <c r="W106" s="402">
        <v>35.3489469532784</v>
      </c>
      <c r="X106" s="402">
        <v>35.6425974616104</v>
      </c>
      <c r="Y106" s="402">
        <v>0.88871693173559896</v>
      </c>
      <c r="Z106" s="47" t="s">
        <v>1714</v>
      </c>
    </row>
    <row r="107" spans="1:26" ht="10.8">
      <c r="A107" s="48" t="s">
        <v>6544</v>
      </c>
      <c r="B107" s="47" t="s">
        <v>1707</v>
      </c>
      <c r="C107" s="51" t="s">
        <v>1728</v>
      </c>
      <c r="D107" s="54"/>
      <c r="E107" s="55">
        <v>259.012</v>
      </c>
      <c r="F107" s="51" t="s">
        <v>1719</v>
      </c>
      <c r="G107" s="51" t="s">
        <v>1730</v>
      </c>
      <c r="H107" s="51" t="s">
        <v>1711</v>
      </c>
      <c r="I107" s="47">
        <v>0.72</v>
      </c>
      <c r="J107" s="47">
        <v>94.54</v>
      </c>
      <c r="K107" s="52">
        <v>19.750000000000014</v>
      </c>
      <c r="L107" s="47"/>
      <c r="M107" s="55">
        <v>259.012</v>
      </c>
      <c r="N107" s="51">
        <v>20.7</v>
      </c>
      <c r="O107" s="51">
        <v>-1</v>
      </c>
      <c r="P107" s="47" t="s">
        <v>1712</v>
      </c>
      <c r="Q107" s="47" t="s">
        <v>1713</v>
      </c>
      <c r="R107" s="402">
        <v>26.0196015329538</v>
      </c>
      <c r="S107" s="402">
        <v>26.1955843195346</v>
      </c>
      <c r="T107" s="402">
        <v>26.551180500715901</v>
      </c>
      <c r="U107" s="402">
        <v>27.119955623737798</v>
      </c>
      <c r="V107" s="402">
        <v>27.696377443235502</v>
      </c>
      <c r="W107" s="402">
        <v>28.063610948699999</v>
      </c>
      <c r="X107" s="402">
        <v>28.2382341048618</v>
      </c>
      <c r="Y107" s="402">
        <v>0.56178608565522803</v>
      </c>
      <c r="Z107" s="47" t="s">
        <v>1714</v>
      </c>
    </row>
    <row r="108" spans="1:26" ht="10.8">
      <c r="A108" s="48" t="s">
        <v>6545</v>
      </c>
      <c r="B108" s="47" t="s">
        <v>1707</v>
      </c>
      <c r="C108" s="51" t="s">
        <v>1728</v>
      </c>
      <c r="D108" s="54"/>
      <c r="E108" s="55">
        <v>259.09384</v>
      </c>
      <c r="F108" s="51" t="s">
        <v>1719</v>
      </c>
      <c r="G108" s="51" t="s">
        <v>1730</v>
      </c>
      <c r="H108" s="51" t="s">
        <v>1721</v>
      </c>
      <c r="I108" s="47">
        <v>0.72</v>
      </c>
      <c r="J108" s="47">
        <v>94.54</v>
      </c>
      <c r="K108" s="52">
        <v>20.200000000000003</v>
      </c>
      <c r="L108" s="47"/>
      <c r="M108" s="55">
        <v>259.09384</v>
      </c>
      <c r="N108" s="51">
        <v>20.6</v>
      </c>
      <c r="O108" s="51">
        <v>-1</v>
      </c>
      <c r="P108" s="47" t="s">
        <v>1712</v>
      </c>
      <c r="Q108" s="47" t="s">
        <v>1713</v>
      </c>
      <c r="R108" s="402">
        <v>26.447014347069299</v>
      </c>
      <c r="S108" s="402">
        <v>26.600682613944301</v>
      </c>
      <c r="T108" s="402">
        <v>26.946625277874698</v>
      </c>
      <c r="U108" s="402">
        <v>27.540733997274799</v>
      </c>
      <c r="V108" s="402">
        <v>28.131122636905001</v>
      </c>
      <c r="W108" s="402">
        <v>28.490798557236602</v>
      </c>
      <c r="X108" s="402">
        <v>28.6626527566455</v>
      </c>
      <c r="Y108" s="402">
        <v>0.57065835294409495</v>
      </c>
      <c r="Z108" s="47" t="s">
        <v>1714</v>
      </c>
    </row>
    <row r="109" spans="1:26" ht="10.8">
      <c r="A109" s="48" t="s">
        <v>6546</v>
      </c>
      <c r="B109" s="47" t="s">
        <v>1707</v>
      </c>
      <c r="C109" s="51" t="s">
        <v>1728</v>
      </c>
      <c r="D109" s="54"/>
      <c r="E109" s="55">
        <v>259.14663999999999</v>
      </c>
      <c r="F109" s="51" t="s">
        <v>1719</v>
      </c>
      <c r="G109" s="51" t="s">
        <v>1730</v>
      </c>
      <c r="H109" s="51" t="s">
        <v>1711</v>
      </c>
      <c r="I109" s="47">
        <v>0.72</v>
      </c>
      <c r="J109" s="47">
        <v>94.54</v>
      </c>
      <c r="K109" s="52">
        <v>24.700000000000003</v>
      </c>
      <c r="L109" s="47"/>
      <c r="M109" s="55">
        <v>259.14663999999999</v>
      </c>
      <c r="N109" s="51">
        <v>19.600000000000001</v>
      </c>
      <c r="O109" s="51">
        <v>-1</v>
      </c>
      <c r="P109" s="47" t="s">
        <v>1712</v>
      </c>
      <c r="Q109" s="47" t="s">
        <v>1713</v>
      </c>
      <c r="R109" s="402">
        <v>30.209140635991599</v>
      </c>
      <c r="S109" s="402">
        <v>30.471677943314301</v>
      </c>
      <c r="T109" s="402">
        <v>30.942905095937501</v>
      </c>
      <c r="U109" s="402">
        <v>31.756714679485199</v>
      </c>
      <c r="V109" s="402">
        <v>32.5706072301194</v>
      </c>
      <c r="W109" s="402">
        <v>33.060846117835098</v>
      </c>
      <c r="X109" s="402">
        <v>33.280673331667103</v>
      </c>
      <c r="Y109" s="402">
        <v>0.78672359245115597</v>
      </c>
      <c r="Z109" s="47" t="s">
        <v>1714</v>
      </c>
    </row>
    <row r="110" spans="1:26" ht="10.8">
      <c r="A110" s="48" t="s">
        <v>6547</v>
      </c>
      <c r="B110" s="47" t="s">
        <v>1707</v>
      </c>
      <c r="C110" s="51" t="s">
        <v>1728</v>
      </c>
      <c r="D110" s="54"/>
      <c r="E110" s="55">
        <v>259.14943999999997</v>
      </c>
      <c r="F110" s="51" t="s">
        <v>1719</v>
      </c>
      <c r="G110" s="51" t="s">
        <v>1730</v>
      </c>
      <c r="H110" s="51" t="s">
        <v>1711</v>
      </c>
      <c r="I110" s="47">
        <v>0.72</v>
      </c>
      <c r="J110" s="47">
        <v>94.54</v>
      </c>
      <c r="K110" s="52">
        <v>21.100000000000009</v>
      </c>
      <c r="L110" s="47"/>
      <c r="M110" s="55">
        <v>259.14943999999997</v>
      </c>
      <c r="N110" s="51">
        <v>20.399999999999999</v>
      </c>
      <c r="O110" s="51">
        <v>-1</v>
      </c>
      <c r="P110" s="47" t="s">
        <v>1712</v>
      </c>
      <c r="Q110" s="47" t="s">
        <v>1713</v>
      </c>
      <c r="R110" s="402">
        <v>27.157381260936599</v>
      </c>
      <c r="S110" s="402">
        <v>27.355140983164201</v>
      </c>
      <c r="T110" s="402">
        <v>27.735743629522201</v>
      </c>
      <c r="U110" s="402">
        <v>28.385893340439999</v>
      </c>
      <c r="V110" s="402">
        <v>29.0241322335789</v>
      </c>
      <c r="W110" s="402">
        <v>29.4152596909084</v>
      </c>
      <c r="X110" s="402">
        <v>29.6057513965768</v>
      </c>
      <c r="Y110" s="402">
        <v>0.62279856162145997</v>
      </c>
      <c r="Z110" s="47" t="s">
        <v>1714</v>
      </c>
    </row>
    <row r="111" spans="1:26" ht="10.8">
      <c r="A111" s="48" t="s">
        <v>6548</v>
      </c>
      <c r="B111" s="47" t="s">
        <v>1707</v>
      </c>
      <c r="C111" s="51" t="s">
        <v>1728</v>
      </c>
      <c r="D111" s="54"/>
      <c r="E111" s="55">
        <v>259.21015999999997</v>
      </c>
      <c r="F111" s="51" t="s">
        <v>1719</v>
      </c>
      <c r="G111" s="51" t="s">
        <v>1730</v>
      </c>
      <c r="H111" s="51" t="s">
        <v>1711</v>
      </c>
      <c r="I111" s="47">
        <v>0.72</v>
      </c>
      <c r="J111" s="47">
        <v>94.54</v>
      </c>
      <c r="K111" s="52">
        <v>22.450000000000003</v>
      </c>
      <c r="L111" s="47"/>
      <c r="M111" s="55">
        <v>259.21015999999997</v>
      </c>
      <c r="N111" s="51">
        <v>20.100000000000001</v>
      </c>
      <c r="O111" s="51">
        <v>-1</v>
      </c>
      <c r="P111" s="47" t="s">
        <v>1712</v>
      </c>
      <c r="Q111" s="47" t="s">
        <v>1713</v>
      </c>
      <c r="R111" s="402">
        <v>28.3189669957771</v>
      </c>
      <c r="S111" s="402">
        <v>28.543175062448999</v>
      </c>
      <c r="T111" s="402">
        <v>28.960838312585999</v>
      </c>
      <c r="U111" s="402">
        <v>29.658377221808902</v>
      </c>
      <c r="V111" s="402">
        <v>30.360598367935701</v>
      </c>
      <c r="W111" s="402">
        <v>30.771923820812301</v>
      </c>
      <c r="X111" s="402">
        <v>30.991489192027</v>
      </c>
      <c r="Y111" s="402">
        <v>0.68062523963217902</v>
      </c>
      <c r="Z111" s="47" t="s">
        <v>1714</v>
      </c>
    </row>
    <row r="112" spans="1:26" ht="10.8">
      <c r="A112" s="48" t="s">
        <v>6549</v>
      </c>
      <c r="B112" s="47" t="s">
        <v>1707</v>
      </c>
      <c r="C112" s="51" t="s">
        <v>1728</v>
      </c>
      <c r="D112" s="54"/>
      <c r="E112" s="55">
        <v>259.25767999999999</v>
      </c>
      <c r="F112" s="51" t="s">
        <v>1719</v>
      </c>
      <c r="G112" s="51" t="s">
        <v>1730</v>
      </c>
      <c r="H112" s="51" t="s">
        <v>1711</v>
      </c>
      <c r="I112" s="47">
        <v>0.72</v>
      </c>
      <c r="J112" s="47">
        <v>94.54</v>
      </c>
      <c r="K112" s="52">
        <v>21.100000000000009</v>
      </c>
      <c r="L112" s="47"/>
      <c r="M112" s="55">
        <v>259.25767999999999</v>
      </c>
      <c r="N112" s="51">
        <v>20.399999999999999</v>
      </c>
      <c r="O112" s="51">
        <v>-1</v>
      </c>
      <c r="P112" s="47" t="s">
        <v>1712</v>
      </c>
      <c r="Q112" s="47" t="s">
        <v>1713</v>
      </c>
      <c r="R112" s="402">
        <v>27.187081578018901</v>
      </c>
      <c r="S112" s="402">
        <v>27.373770437925199</v>
      </c>
      <c r="T112" s="402">
        <v>27.766794433300401</v>
      </c>
      <c r="U112" s="402">
        <v>28.4058846936015</v>
      </c>
      <c r="V112" s="402">
        <v>29.0362335951143</v>
      </c>
      <c r="W112" s="402">
        <v>29.401424780107199</v>
      </c>
      <c r="X112" s="402">
        <v>29.598743088560699</v>
      </c>
      <c r="Y112" s="402">
        <v>0.61376771541918995</v>
      </c>
      <c r="Z112" s="47" t="s">
        <v>1714</v>
      </c>
    </row>
    <row r="113" spans="1:26" ht="10.8">
      <c r="A113" s="48" t="s">
        <v>6550</v>
      </c>
      <c r="B113" s="47" t="s">
        <v>1707</v>
      </c>
      <c r="C113" s="51" t="s">
        <v>1728</v>
      </c>
      <c r="D113" s="54"/>
      <c r="E113" s="55">
        <v>259.25783999999999</v>
      </c>
      <c r="F113" s="51" t="s">
        <v>1719</v>
      </c>
      <c r="G113" s="51" t="s">
        <v>1730</v>
      </c>
      <c r="H113" s="51" t="s">
        <v>1725</v>
      </c>
      <c r="I113" s="47">
        <v>0.72</v>
      </c>
      <c r="J113" s="47">
        <v>94.54</v>
      </c>
      <c r="K113" s="52">
        <v>19.299999999999997</v>
      </c>
      <c r="L113" s="47"/>
      <c r="M113" s="55">
        <v>259.25783999999999</v>
      </c>
      <c r="N113" s="51">
        <v>20.8</v>
      </c>
      <c r="O113" s="51">
        <v>-1</v>
      </c>
      <c r="P113" s="47" t="s">
        <v>1712</v>
      </c>
      <c r="Q113" s="47" t="s">
        <v>1713</v>
      </c>
      <c r="R113" s="402">
        <v>25.6341173874237</v>
      </c>
      <c r="S113" s="402">
        <v>25.801894195350201</v>
      </c>
      <c r="T113" s="402">
        <v>26.1477710408553</v>
      </c>
      <c r="U113" s="402">
        <v>26.705559568404599</v>
      </c>
      <c r="V113" s="402">
        <v>27.2646837682959</v>
      </c>
      <c r="W113" s="402">
        <v>27.572604003652199</v>
      </c>
      <c r="X113" s="402">
        <v>27.747759911971102</v>
      </c>
      <c r="Y113" s="402">
        <v>0.53885981080145595</v>
      </c>
      <c r="Z113" s="47" t="s">
        <v>1714</v>
      </c>
    </row>
    <row r="114" spans="1:26" ht="10.8">
      <c r="A114" s="48" t="s">
        <v>6551</v>
      </c>
      <c r="B114" s="47" t="s">
        <v>1707</v>
      </c>
      <c r="C114" s="51" t="s">
        <v>1728</v>
      </c>
      <c r="D114" s="54"/>
      <c r="E114" s="55">
        <v>259.30271999999997</v>
      </c>
      <c r="F114" s="51" t="s">
        <v>1719</v>
      </c>
      <c r="G114" s="51" t="s">
        <v>1730</v>
      </c>
      <c r="H114" s="51" t="s">
        <v>1711</v>
      </c>
      <c r="I114" s="47">
        <v>0.72</v>
      </c>
      <c r="J114" s="47">
        <v>94.54</v>
      </c>
      <c r="K114" s="52">
        <v>22.900000000000006</v>
      </c>
      <c r="L114" s="47"/>
      <c r="M114" s="55">
        <v>259.30271999999997</v>
      </c>
      <c r="N114" s="56">
        <v>20</v>
      </c>
      <c r="O114" s="51">
        <v>-1</v>
      </c>
      <c r="P114" s="47" t="s">
        <v>1712</v>
      </c>
      <c r="Q114" s="47" t="s">
        <v>1713</v>
      </c>
      <c r="R114" s="402">
        <v>28.7108198383104</v>
      </c>
      <c r="S114" s="402">
        <v>28.917610897851301</v>
      </c>
      <c r="T114" s="402">
        <v>29.3457654998648</v>
      </c>
      <c r="U114" s="402">
        <v>30.081611610525002</v>
      </c>
      <c r="V114" s="402">
        <v>30.810672515225001</v>
      </c>
      <c r="W114" s="402">
        <v>31.230896439565999</v>
      </c>
      <c r="X114" s="402">
        <v>31.426760705963598</v>
      </c>
      <c r="Y114" s="402">
        <v>0.70186680366244203</v>
      </c>
      <c r="Z114" s="47" t="s">
        <v>1714</v>
      </c>
    </row>
    <row r="115" spans="1:26" ht="10.8">
      <c r="A115" s="48" t="s">
        <v>6552</v>
      </c>
      <c r="B115" s="47" t="s">
        <v>1707</v>
      </c>
      <c r="C115" s="51" t="s">
        <v>1728</v>
      </c>
      <c r="D115" s="54"/>
      <c r="E115" s="55">
        <v>259.35023999999999</v>
      </c>
      <c r="F115" s="51" t="s">
        <v>1719</v>
      </c>
      <c r="G115" s="51" t="s">
        <v>1730</v>
      </c>
      <c r="H115" s="51" t="s">
        <v>1711</v>
      </c>
      <c r="I115" s="47">
        <v>0.72</v>
      </c>
      <c r="J115" s="47">
        <v>94.54</v>
      </c>
      <c r="K115" s="52">
        <v>17.500000000000014</v>
      </c>
      <c r="L115" s="47"/>
      <c r="M115" s="55">
        <v>259.35023999999999</v>
      </c>
      <c r="N115" s="51">
        <v>21.2</v>
      </c>
      <c r="O115" s="51">
        <v>-1</v>
      </c>
      <c r="P115" s="47" t="s">
        <v>1712</v>
      </c>
      <c r="Q115" s="47" t="s">
        <v>1713</v>
      </c>
      <c r="R115" s="402">
        <v>24.099646792622</v>
      </c>
      <c r="S115" s="402">
        <v>24.256255557820399</v>
      </c>
      <c r="T115" s="402">
        <v>24.529970671341101</v>
      </c>
      <c r="U115" s="402">
        <v>25.012263131058798</v>
      </c>
      <c r="V115" s="402">
        <v>25.493714656482101</v>
      </c>
      <c r="W115" s="402">
        <v>25.781981702226702</v>
      </c>
      <c r="X115" s="402">
        <v>25.934268030864601</v>
      </c>
      <c r="Y115" s="402">
        <v>0.46490431296435097</v>
      </c>
      <c r="Z115" s="47" t="s">
        <v>1714</v>
      </c>
    </row>
    <row r="116" spans="1:26" ht="10.8">
      <c r="A116" s="48" t="s">
        <v>6553</v>
      </c>
      <c r="B116" s="47" t="s">
        <v>1707</v>
      </c>
      <c r="C116" s="51" t="s">
        <v>1728</v>
      </c>
      <c r="D116" s="54"/>
      <c r="E116" s="55">
        <v>259.40171999999995</v>
      </c>
      <c r="F116" s="51" t="s">
        <v>1719</v>
      </c>
      <c r="G116" s="51" t="s">
        <v>1730</v>
      </c>
      <c r="H116" s="51" t="s">
        <v>1711</v>
      </c>
      <c r="I116" s="47">
        <v>0.72</v>
      </c>
      <c r="J116" s="47">
        <v>94.54</v>
      </c>
      <c r="K116" s="52">
        <v>21.549999999999997</v>
      </c>
      <c r="L116" s="47"/>
      <c r="M116" s="55">
        <v>259.40171999999995</v>
      </c>
      <c r="N116" s="51">
        <v>20.3</v>
      </c>
      <c r="O116" s="51">
        <v>-1</v>
      </c>
      <c r="P116" s="47" t="s">
        <v>1712</v>
      </c>
      <c r="Q116" s="47" t="s">
        <v>1713</v>
      </c>
      <c r="R116" s="402">
        <v>27.570946680453599</v>
      </c>
      <c r="S116" s="402">
        <v>27.7418612734585</v>
      </c>
      <c r="T116" s="402">
        <v>28.148972523469599</v>
      </c>
      <c r="U116" s="402">
        <v>28.810732106351299</v>
      </c>
      <c r="V116" s="402">
        <v>29.466089807326899</v>
      </c>
      <c r="W116" s="402">
        <v>29.864147615211699</v>
      </c>
      <c r="X116" s="402">
        <v>30.085255076749899</v>
      </c>
      <c r="Y116" s="402">
        <v>0.63895002378403998</v>
      </c>
      <c r="Z116" s="47" t="s">
        <v>1714</v>
      </c>
    </row>
    <row r="117" spans="1:26" ht="10.8">
      <c r="A117" s="48" t="s">
        <v>6554</v>
      </c>
      <c r="B117" s="47" t="s">
        <v>1707</v>
      </c>
      <c r="C117" s="51" t="s">
        <v>1728</v>
      </c>
      <c r="D117" s="54"/>
      <c r="E117" s="55">
        <v>259.42695999999995</v>
      </c>
      <c r="F117" s="51" t="s">
        <v>1719</v>
      </c>
      <c r="G117" s="51" t="s">
        <v>1730</v>
      </c>
      <c r="H117" s="51" t="s">
        <v>1711</v>
      </c>
      <c r="I117" s="47">
        <v>0.72</v>
      </c>
      <c r="J117" s="47">
        <v>94.54</v>
      </c>
      <c r="K117" s="52">
        <v>19.750000000000014</v>
      </c>
      <c r="L117" s="47"/>
      <c r="M117" s="55">
        <v>259.42695999999995</v>
      </c>
      <c r="N117" s="51">
        <v>20.7</v>
      </c>
      <c r="O117" s="51">
        <v>-1</v>
      </c>
      <c r="P117" s="47" t="s">
        <v>1712</v>
      </c>
      <c r="Q117" s="47" t="s">
        <v>1713</v>
      </c>
      <c r="R117" s="402">
        <v>25.996704105734299</v>
      </c>
      <c r="S117" s="402">
        <v>26.192869393326198</v>
      </c>
      <c r="T117" s="402">
        <v>26.539465850316802</v>
      </c>
      <c r="U117" s="402">
        <v>27.119468198504698</v>
      </c>
      <c r="V117" s="402">
        <v>27.702197051179098</v>
      </c>
      <c r="W117" s="402">
        <v>28.036979912710699</v>
      </c>
      <c r="X117" s="402">
        <v>28.203419203462499</v>
      </c>
      <c r="Y117" s="402">
        <v>0.56144749360476998</v>
      </c>
      <c r="Z117" s="47" t="s">
        <v>1714</v>
      </c>
    </row>
    <row r="118" spans="1:26" ht="10.8">
      <c r="A118" s="48" t="s">
        <v>6555</v>
      </c>
      <c r="B118" s="47" t="s">
        <v>1707</v>
      </c>
      <c r="C118" s="51" t="s">
        <v>1728</v>
      </c>
      <c r="D118" s="54"/>
      <c r="E118" s="55">
        <v>259.45087999999998</v>
      </c>
      <c r="F118" s="51" t="s">
        <v>1719</v>
      </c>
      <c r="G118" s="51" t="s">
        <v>1730</v>
      </c>
      <c r="H118" s="51" t="s">
        <v>1711</v>
      </c>
      <c r="I118" s="47">
        <v>0.72</v>
      </c>
      <c r="J118" s="47">
        <v>94.54</v>
      </c>
      <c r="K118" s="52">
        <v>23.799999999999997</v>
      </c>
      <c r="L118" s="47"/>
      <c r="M118" s="55">
        <v>259.45087999999998</v>
      </c>
      <c r="N118" s="51">
        <v>19.8</v>
      </c>
      <c r="O118" s="51">
        <v>-1</v>
      </c>
      <c r="P118" s="47" t="s">
        <v>1712</v>
      </c>
      <c r="Q118" s="47" t="s">
        <v>1713</v>
      </c>
      <c r="R118" s="402">
        <v>29.456653852420899</v>
      </c>
      <c r="S118" s="402">
        <v>29.712190591234201</v>
      </c>
      <c r="T118" s="402">
        <v>30.171765755777798</v>
      </c>
      <c r="U118" s="402">
        <v>30.930289934664199</v>
      </c>
      <c r="V118" s="402">
        <v>31.6821578232882</v>
      </c>
      <c r="W118" s="402">
        <v>32.171173571686701</v>
      </c>
      <c r="X118" s="402">
        <v>32.420015897762099</v>
      </c>
      <c r="Y118" s="402">
        <v>0.74477103013752599</v>
      </c>
      <c r="Z118" s="47" t="s">
        <v>1714</v>
      </c>
    </row>
    <row r="119" spans="1:26" ht="10.8">
      <c r="A119" s="48" t="s">
        <v>6556</v>
      </c>
      <c r="B119" s="47" t="s">
        <v>1707</v>
      </c>
      <c r="C119" s="51" t="s">
        <v>1728</v>
      </c>
      <c r="D119" s="54" t="s">
        <v>1739</v>
      </c>
      <c r="E119" s="55">
        <v>259.48259999999999</v>
      </c>
      <c r="F119" s="51" t="s">
        <v>1732</v>
      </c>
      <c r="G119" s="51" t="s">
        <v>1740</v>
      </c>
      <c r="H119" s="51" t="s">
        <v>1724</v>
      </c>
      <c r="I119" s="47">
        <v>-2.64</v>
      </c>
      <c r="J119" s="47">
        <v>101.24</v>
      </c>
      <c r="K119" s="52">
        <v>16.150000000000006</v>
      </c>
      <c r="L119" s="47"/>
      <c r="M119" s="55">
        <v>259.48259999999999</v>
      </c>
      <c r="N119" s="51">
        <v>21.5</v>
      </c>
      <c r="O119" s="51">
        <v>-1</v>
      </c>
      <c r="P119" s="47" t="s">
        <v>1712</v>
      </c>
      <c r="Q119" s="47" t="s">
        <v>1713</v>
      </c>
      <c r="R119" s="402">
        <v>22.977878742049501</v>
      </c>
      <c r="S119" s="402">
        <v>23.0934412441006</v>
      </c>
      <c r="T119" s="402">
        <v>23.334278316307799</v>
      </c>
      <c r="U119" s="402">
        <v>23.755108031225902</v>
      </c>
      <c r="V119" s="402">
        <v>24.1698370863731</v>
      </c>
      <c r="W119" s="402">
        <v>24.418244556754399</v>
      </c>
      <c r="X119" s="402">
        <v>24.5408380152391</v>
      </c>
      <c r="Y119" s="402">
        <v>0.40231200145471402</v>
      </c>
      <c r="Z119" s="47" t="s">
        <v>1714</v>
      </c>
    </row>
    <row r="120" spans="1:26" ht="10.8">
      <c r="A120" s="48" t="s">
        <v>6557</v>
      </c>
      <c r="B120" s="47" t="s">
        <v>1707</v>
      </c>
      <c r="C120" s="51" t="s">
        <v>1728</v>
      </c>
      <c r="D120" s="54"/>
      <c r="E120" s="55">
        <v>259.51688000000001</v>
      </c>
      <c r="F120" s="51" t="s">
        <v>1719</v>
      </c>
      <c r="G120" s="51" t="s">
        <v>1730</v>
      </c>
      <c r="H120" s="51" t="s">
        <v>1711</v>
      </c>
      <c r="I120" s="47">
        <v>0.72</v>
      </c>
      <c r="J120" s="47">
        <v>94.54</v>
      </c>
      <c r="K120" s="52">
        <v>21.100000000000009</v>
      </c>
      <c r="L120" s="47"/>
      <c r="M120" s="55">
        <v>259.51688000000001</v>
      </c>
      <c r="N120" s="51">
        <v>20.399999999999999</v>
      </c>
      <c r="O120" s="51">
        <v>-1</v>
      </c>
      <c r="P120" s="47" t="s">
        <v>1712</v>
      </c>
      <c r="Q120" s="47" t="s">
        <v>1713</v>
      </c>
      <c r="R120" s="402">
        <v>27.1450744758029</v>
      </c>
      <c r="S120" s="402">
        <v>27.358334546343301</v>
      </c>
      <c r="T120" s="402">
        <v>27.753210939471899</v>
      </c>
      <c r="U120" s="402">
        <v>28.389876702468602</v>
      </c>
      <c r="V120" s="402">
        <v>29.0393913040702</v>
      </c>
      <c r="W120" s="402">
        <v>29.399643436375602</v>
      </c>
      <c r="X120" s="402">
        <v>29.6012292180957</v>
      </c>
      <c r="Y120" s="402">
        <v>0.62424568849766404</v>
      </c>
      <c r="Z120" s="47" t="s">
        <v>1714</v>
      </c>
    </row>
    <row r="121" spans="1:26" ht="10.8">
      <c r="A121" s="48" t="s">
        <v>6558</v>
      </c>
      <c r="B121" s="47" t="s">
        <v>1707</v>
      </c>
      <c r="C121" s="51" t="s">
        <v>1728</v>
      </c>
      <c r="D121" s="54"/>
      <c r="E121" s="55">
        <v>259.53816</v>
      </c>
      <c r="F121" s="51" t="s">
        <v>1719</v>
      </c>
      <c r="G121" s="51" t="s">
        <v>1730</v>
      </c>
      <c r="H121" s="51" t="s">
        <v>1725</v>
      </c>
      <c r="I121" s="47">
        <v>0.72</v>
      </c>
      <c r="J121" s="47">
        <v>94.54</v>
      </c>
      <c r="K121" s="52">
        <v>21.549999999999997</v>
      </c>
      <c r="L121" s="47"/>
      <c r="M121" s="55">
        <v>259.53816</v>
      </c>
      <c r="N121" s="51">
        <v>20.3</v>
      </c>
      <c r="O121" s="51">
        <v>-1</v>
      </c>
      <c r="P121" s="47" t="s">
        <v>1712</v>
      </c>
      <c r="Q121" s="47" t="s">
        <v>1713</v>
      </c>
      <c r="R121" s="402">
        <v>27.578627690831201</v>
      </c>
      <c r="S121" s="402">
        <v>27.758413056867902</v>
      </c>
      <c r="T121" s="402">
        <v>28.156204113211999</v>
      </c>
      <c r="U121" s="402">
        <v>28.816938260822599</v>
      </c>
      <c r="V121" s="402">
        <v>29.466895805130399</v>
      </c>
      <c r="W121" s="402">
        <v>29.871784596654901</v>
      </c>
      <c r="X121" s="402">
        <v>30.065035681473599</v>
      </c>
      <c r="Y121" s="402">
        <v>0.63684172747080203</v>
      </c>
      <c r="Z121" s="47" t="s">
        <v>1714</v>
      </c>
    </row>
    <row r="122" spans="1:26" ht="10.8">
      <c r="A122" s="48" t="s">
        <v>6559</v>
      </c>
      <c r="B122" s="47" t="s">
        <v>1707</v>
      </c>
      <c r="C122" s="51" t="s">
        <v>1728</v>
      </c>
      <c r="D122" s="54" t="s">
        <v>1739</v>
      </c>
      <c r="E122" s="55">
        <v>259.5795</v>
      </c>
      <c r="F122" s="51" t="s">
        <v>1732</v>
      </c>
      <c r="G122" s="51" t="s">
        <v>1740</v>
      </c>
      <c r="H122" s="51" t="s">
        <v>1724</v>
      </c>
      <c r="I122" s="47">
        <v>-2.64</v>
      </c>
      <c r="J122" s="47">
        <v>101.24</v>
      </c>
      <c r="K122" s="52">
        <v>14.799999999999997</v>
      </c>
      <c r="L122" s="47"/>
      <c r="M122" s="55">
        <v>259.5795</v>
      </c>
      <c r="N122" s="51">
        <v>21.8</v>
      </c>
      <c r="O122" s="51">
        <v>-1</v>
      </c>
      <c r="P122" s="47" t="s">
        <v>1712</v>
      </c>
      <c r="Q122" s="47" t="s">
        <v>1713</v>
      </c>
      <c r="R122" s="402">
        <v>21.831466975388899</v>
      </c>
      <c r="S122" s="402">
        <v>21.931851337292301</v>
      </c>
      <c r="T122" s="402">
        <v>22.127698084519999</v>
      </c>
      <c r="U122" s="402">
        <v>22.481087682408901</v>
      </c>
      <c r="V122" s="402">
        <v>22.831534362451801</v>
      </c>
      <c r="W122" s="402">
        <v>23.041961069561602</v>
      </c>
      <c r="X122" s="402">
        <v>23.1430961822855</v>
      </c>
      <c r="Y122" s="402">
        <v>0.33835196504193099</v>
      </c>
      <c r="Z122" s="47" t="s">
        <v>1714</v>
      </c>
    </row>
    <row r="123" spans="1:26" ht="10.8">
      <c r="A123" s="48" t="s">
        <v>6560</v>
      </c>
      <c r="B123" s="47" t="s">
        <v>1707</v>
      </c>
      <c r="C123" s="51" t="s">
        <v>1728</v>
      </c>
      <c r="D123" s="54"/>
      <c r="E123" s="55">
        <v>259.59096</v>
      </c>
      <c r="F123" s="51" t="s">
        <v>1719</v>
      </c>
      <c r="G123" s="51" t="s">
        <v>1730</v>
      </c>
      <c r="H123" s="51" t="s">
        <v>1711</v>
      </c>
      <c r="I123" s="47">
        <v>0.72</v>
      </c>
      <c r="J123" s="47">
        <v>94.54</v>
      </c>
      <c r="K123" s="52">
        <v>20.650000000000006</v>
      </c>
      <c r="L123" s="47"/>
      <c r="M123" s="55">
        <v>259.59096</v>
      </c>
      <c r="N123" s="51">
        <v>20.5</v>
      </c>
      <c r="O123" s="51">
        <v>-1</v>
      </c>
      <c r="P123" s="47" t="s">
        <v>1712</v>
      </c>
      <c r="Q123" s="47" t="s">
        <v>1713</v>
      </c>
      <c r="R123" s="402">
        <v>26.778130368710599</v>
      </c>
      <c r="S123" s="402">
        <v>26.962845496822901</v>
      </c>
      <c r="T123" s="402">
        <v>27.342142775053102</v>
      </c>
      <c r="U123" s="402">
        <v>27.968823716998799</v>
      </c>
      <c r="V123" s="402">
        <v>28.593829962196398</v>
      </c>
      <c r="W123" s="402">
        <v>28.968227850421901</v>
      </c>
      <c r="X123" s="402">
        <v>29.154913522719699</v>
      </c>
      <c r="Y123" s="402">
        <v>0.60411737032512802</v>
      </c>
      <c r="Z123" s="47" t="s">
        <v>1714</v>
      </c>
    </row>
    <row r="124" spans="1:26" ht="10.8">
      <c r="A124" s="48" t="s">
        <v>6561</v>
      </c>
      <c r="B124" s="47" t="s">
        <v>1707</v>
      </c>
      <c r="C124" s="51" t="s">
        <v>1728</v>
      </c>
      <c r="D124" s="54" t="s">
        <v>1741</v>
      </c>
      <c r="E124" s="55">
        <v>259.59839999999997</v>
      </c>
      <c r="F124" s="51" t="s">
        <v>1732</v>
      </c>
      <c r="G124" s="51" t="s">
        <v>1740</v>
      </c>
      <c r="H124" s="51" t="s">
        <v>1724</v>
      </c>
      <c r="I124" s="47">
        <v>-2.64</v>
      </c>
      <c r="J124" s="47">
        <v>101.24</v>
      </c>
      <c r="K124" s="52">
        <v>17.950000000000003</v>
      </c>
      <c r="L124" s="47"/>
      <c r="M124" s="160">
        <v>259.59839999999997</v>
      </c>
      <c r="N124" s="161">
        <v>21.1</v>
      </c>
      <c r="O124" s="51">
        <v>-1</v>
      </c>
      <c r="P124" s="47" t="s">
        <v>1712</v>
      </c>
      <c r="Q124" s="47" t="s">
        <v>1713</v>
      </c>
      <c r="R124" s="402">
        <v>24.490235366089401</v>
      </c>
      <c r="S124" s="402">
        <v>24.6433070589678</v>
      </c>
      <c r="T124" s="402">
        <v>24.934327372526202</v>
      </c>
      <c r="U124" s="402">
        <v>25.431367230188901</v>
      </c>
      <c r="V124" s="402">
        <v>25.932962771427398</v>
      </c>
      <c r="W124" s="402">
        <v>26.2202154421757</v>
      </c>
      <c r="X124" s="402">
        <v>26.366127503097498</v>
      </c>
      <c r="Y124" s="402">
        <v>0.48084789204983203</v>
      </c>
      <c r="Z124" s="47" t="s">
        <v>1714</v>
      </c>
    </row>
    <row r="125" spans="1:26" ht="10.8">
      <c r="A125" s="48" t="s">
        <v>6562</v>
      </c>
      <c r="B125" s="47" t="s">
        <v>1707</v>
      </c>
      <c r="C125" s="51" t="s">
        <v>1728</v>
      </c>
      <c r="D125" s="54" t="s">
        <v>1741</v>
      </c>
      <c r="E125" s="55">
        <v>259.62543999999997</v>
      </c>
      <c r="F125" s="51" t="s">
        <v>1732</v>
      </c>
      <c r="G125" s="51" t="s">
        <v>1740</v>
      </c>
      <c r="H125" s="51" t="s">
        <v>1721</v>
      </c>
      <c r="I125" s="47">
        <v>-2.64</v>
      </c>
      <c r="J125" s="47">
        <v>101.24</v>
      </c>
      <c r="K125" s="52">
        <v>19.299999999999997</v>
      </c>
      <c r="L125" s="47"/>
      <c r="M125" s="55">
        <v>259.62543999999997</v>
      </c>
      <c r="N125" s="51">
        <v>20.8</v>
      </c>
      <c r="O125" s="51">
        <v>-1</v>
      </c>
      <c r="P125" s="47" t="s">
        <v>1712</v>
      </c>
      <c r="Q125" s="47" t="s">
        <v>1713</v>
      </c>
      <c r="R125" s="402">
        <v>25.647203779672601</v>
      </c>
      <c r="S125" s="402">
        <v>25.819103434294401</v>
      </c>
      <c r="T125" s="402">
        <v>26.153286034964001</v>
      </c>
      <c r="U125" s="402">
        <v>26.7153361069944</v>
      </c>
      <c r="V125" s="402">
        <v>27.2766298197979</v>
      </c>
      <c r="W125" s="402">
        <v>27.6051126007645</v>
      </c>
      <c r="X125" s="402">
        <v>27.778743267311999</v>
      </c>
      <c r="Y125" s="402">
        <v>0.54095163462896001</v>
      </c>
      <c r="Z125" s="47" t="s">
        <v>1714</v>
      </c>
    </row>
    <row r="126" spans="1:26" ht="10.8">
      <c r="A126" s="48" t="s">
        <v>6563</v>
      </c>
      <c r="B126" s="47" t="s">
        <v>1707</v>
      </c>
      <c r="C126" s="51" t="s">
        <v>1728</v>
      </c>
      <c r="D126" s="54" t="s">
        <v>1741</v>
      </c>
      <c r="E126" s="55">
        <v>259.64337999999998</v>
      </c>
      <c r="F126" s="51" t="s">
        <v>1732</v>
      </c>
      <c r="G126" s="51" t="s">
        <v>1740</v>
      </c>
      <c r="H126" s="51" t="s">
        <v>1721</v>
      </c>
      <c r="I126" s="47">
        <v>-2.64</v>
      </c>
      <c r="J126" s="47">
        <v>101.24</v>
      </c>
      <c r="K126" s="52">
        <v>18.850000000000009</v>
      </c>
      <c r="L126" s="47"/>
      <c r="M126" s="55">
        <v>259.64337999999998</v>
      </c>
      <c r="N126" s="51">
        <v>20.9</v>
      </c>
      <c r="O126" s="51">
        <v>-1</v>
      </c>
      <c r="P126" s="47" t="s">
        <v>1712</v>
      </c>
      <c r="Q126" s="47" t="s">
        <v>1713</v>
      </c>
      <c r="R126" s="402">
        <v>25.271114523577602</v>
      </c>
      <c r="S126" s="402">
        <v>25.4324173589034</v>
      </c>
      <c r="T126" s="402">
        <v>25.746073839573899</v>
      </c>
      <c r="U126" s="402">
        <v>26.282051063553801</v>
      </c>
      <c r="V126" s="402">
        <v>26.820460844265401</v>
      </c>
      <c r="W126" s="402">
        <v>27.146386975184502</v>
      </c>
      <c r="X126" s="402">
        <v>27.3245374564552</v>
      </c>
      <c r="Y126" s="402">
        <v>0.51840487240605904</v>
      </c>
      <c r="Z126" s="47" t="s">
        <v>1714</v>
      </c>
    </row>
    <row r="127" spans="1:26" ht="10.8">
      <c r="A127" s="48" t="s">
        <v>6564</v>
      </c>
      <c r="B127" s="47" t="s">
        <v>1707</v>
      </c>
      <c r="C127" s="51" t="s">
        <v>1728</v>
      </c>
      <c r="D127" s="54" t="s">
        <v>1741</v>
      </c>
      <c r="E127" s="55">
        <v>259.7</v>
      </c>
      <c r="F127" s="51" t="s">
        <v>1732</v>
      </c>
      <c r="G127" s="51" t="s">
        <v>1735</v>
      </c>
      <c r="H127" s="51" t="s">
        <v>1711</v>
      </c>
      <c r="I127" s="47">
        <v>-2.64</v>
      </c>
      <c r="J127" s="47">
        <v>101.24</v>
      </c>
      <c r="K127" s="52">
        <v>23.350000000000009</v>
      </c>
      <c r="L127" s="47"/>
      <c r="M127" s="55">
        <v>259.7</v>
      </c>
      <c r="N127" s="51">
        <v>19.899999999999999</v>
      </c>
      <c r="O127" s="51">
        <v>-1</v>
      </c>
      <c r="P127" s="47" t="s">
        <v>1712</v>
      </c>
      <c r="Q127" s="47" t="s">
        <v>1713</v>
      </c>
      <c r="R127" s="402">
        <v>29.078838938087902</v>
      </c>
      <c r="S127" s="402">
        <v>29.315990986854999</v>
      </c>
      <c r="T127" s="402">
        <v>29.769047400040101</v>
      </c>
      <c r="U127" s="402">
        <v>30.501757822380199</v>
      </c>
      <c r="V127" s="402">
        <v>31.240766547474699</v>
      </c>
      <c r="W127" s="402">
        <v>31.671483063157201</v>
      </c>
      <c r="X127" s="402">
        <v>31.942563946477101</v>
      </c>
      <c r="Y127" s="402">
        <v>0.71862722885230901</v>
      </c>
      <c r="Z127" s="47" t="s">
        <v>1714</v>
      </c>
    </row>
    <row r="128" spans="1:26" ht="10.8">
      <c r="A128" s="48" t="s">
        <v>6565</v>
      </c>
      <c r="B128" s="47" t="s">
        <v>1707</v>
      </c>
      <c r="C128" s="51" t="s">
        <v>1728</v>
      </c>
      <c r="D128" s="54"/>
      <c r="E128" s="55">
        <v>259.71799999999996</v>
      </c>
      <c r="F128" s="51" t="s">
        <v>1719</v>
      </c>
      <c r="G128" s="51" t="s">
        <v>1730</v>
      </c>
      <c r="H128" s="51" t="s">
        <v>1711</v>
      </c>
      <c r="I128" s="47">
        <v>0.72</v>
      </c>
      <c r="J128" s="47">
        <v>94.54</v>
      </c>
      <c r="K128" s="52">
        <v>18.400000000000006</v>
      </c>
      <c r="L128" s="47"/>
      <c r="M128" s="55">
        <v>259.71799999999996</v>
      </c>
      <c r="N128" s="56">
        <v>21</v>
      </c>
      <c r="O128" s="51">
        <v>-1</v>
      </c>
      <c r="P128" s="47" t="s">
        <v>1712</v>
      </c>
      <c r="Q128" s="47" t="s">
        <v>1713</v>
      </c>
      <c r="R128" s="402">
        <v>24.879664228543401</v>
      </c>
      <c r="S128" s="402">
        <v>25.0334524150725</v>
      </c>
      <c r="T128" s="402">
        <v>25.3411488128733</v>
      </c>
      <c r="U128" s="402">
        <v>25.8648056258743</v>
      </c>
      <c r="V128" s="402">
        <v>26.388330446284598</v>
      </c>
      <c r="W128" s="402">
        <v>26.6753387720543</v>
      </c>
      <c r="X128" s="402">
        <v>26.855824659709999</v>
      </c>
      <c r="Y128" s="402">
        <v>0.50122206010196202</v>
      </c>
      <c r="Z128" s="47" t="s">
        <v>1714</v>
      </c>
    </row>
    <row r="129" spans="1:26" ht="10.8">
      <c r="A129" s="48" t="s">
        <v>6566</v>
      </c>
      <c r="B129" s="47" t="s">
        <v>1707</v>
      </c>
      <c r="C129" s="51" t="s">
        <v>1728</v>
      </c>
      <c r="D129" s="54" t="s">
        <v>1741</v>
      </c>
      <c r="E129" s="55">
        <v>259.72345999999999</v>
      </c>
      <c r="F129" s="51" t="s">
        <v>1732</v>
      </c>
      <c r="G129" s="51" t="s">
        <v>1740</v>
      </c>
      <c r="H129" s="51" t="s">
        <v>1725</v>
      </c>
      <c r="I129" s="47">
        <v>-2.64</v>
      </c>
      <c r="J129" s="47">
        <v>101.24</v>
      </c>
      <c r="K129" s="52">
        <v>18.400000000000006</v>
      </c>
      <c r="L129" s="47"/>
      <c r="M129" s="55">
        <v>259.72345999999999</v>
      </c>
      <c r="N129" s="56">
        <v>21</v>
      </c>
      <c r="O129" s="51">
        <v>-1</v>
      </c>
      <c r="P129" s="47" t="s">
        <v>1712</v>
      </c>
      <c r="Q129" s="47" t="s">
        <v>1713</v>
      </c>
      <c r="R129" s="402">
        <v>24.894097423962201</v>
      </c>
      <c r="S129" s="402">
        <v>25.042343271461299</v>
      </c>
      <c r="T129" s="402">
        <v>25.345183916101298</v>
      </c>
      <c r="U129" s="402">
        <v>25.860748615963601</v>
      </c>
      <c r="V129" s="402">
        <v>26.377041545086701</v>
      </c>
      <c r="W129" s="402">
        <v>26.683748037818901</v>
      </c>
      <c r="X129" s="402">
        <v>26.862710340287801</v>
      </c>
      <c r="Y129" s="402">
        <v>0.49704421188960402</v>
      </c>
      <c r="Z129" s="47" t="s">
        <v>1714</v>
      </c>
    </row>
    <row r="130" spans="1:26" ht="10.8">
      <c r="A130" s="48" t="s">
        <v>6567</v>
      </c>
      <c r="B130" s="47" t="s">
        <v>1707</v>
      </c>
      <c r="C130" s="51" t="s">
        <v>1728</v>
      </c>
      <c r="D130" s="54" t="s">
        <v>1741</v>
      </c>
      <c r="E130" s="55">
        <v>259.72961999999995</v>
      </c>
      <c r="F130" s="51" t="s">
        <v>1732</v>
      </c>
      <c r="G130" s="51" t="s">
        <v>1740</v>
      </c>
      <c r="H130" s="51" t="s">
        <v>1725</v>
      </c>
      <c r="I130" s="47">
        <v>-2.64</v>
      </c>
      <c r="J130" s="47">
        <v>101.24</v>
      </c>
      <c r="K130" s="52">
        <v>17.950000000000003</v>
      </c>
      <c r="L130" s="47"/>
      <c r="M130" s="55">
        <v>259.72961999999995</v>
      </c>
      <c r="N130" s="51">
        <v>21.1</v>
      </c>
      <c r="O130" s="51">
        <v>-1</v>
      </c>
      <c r="P130" s="47" t="s">
        <v>1712</v>
      </c>
      <c r="Q130" s="47" t="s">
        <v>1713</v>
      </c>
      <c r="R130" s="402">
        <v>24.477189483499899</v>
      </c>
      <c r="S130" s="402">
        <v>24.6416472902782</v>
      </c>
      <c r="T130" s="402">
        <v>24.9246941518191</v>
      </c>
      <c r="U130" s="402">
        <v>25.428923230648099</v>
      </c>
      <c r="V130" s="402">
        <v>25.9220603350464</v>
      </c>
      <c r="W130" s="402">
        <v>26.2199449868233</v>
      </c>
      <c r="X130" s="402">
        <v>26.3836453709227</v>
      </c>
      <c r="Y130" s="402">
        <v>0.48026374209772099</v>
      </c>
      <c r="Z130" s="47" t="s">
        <v>1714</v>
      </c>
    </row>
    <row r="131" spans="1:26" ht="10.8">
      <c r="A131" s="48" t="s">
        <v>6568</v>
      </c>
      <c r="B131" s="47" t="s">
        <v>1707</v>
      </c>
      <c r="C131" s="51" t="s">
        <v>1728</v>
      </c>
      <c r="D131" s="54" t="s">
        <v>1741</v>
      </c>
      <c r="E131" s="55">
        <v>259.73385999999999</v>
      </c>
      <c r="F131" s="51" t="s">
        <v>1732</v>
      </c>
      <c r="G131" s="51" t="s">
        <v>1740</v>
      </c>
      <c r="H131" s="51" t="s">
        <v>1711</v>
      </c>
      <c r="I131" s="47">
        <v>-2.64</v>
      </c>
      <c r="J131" s="47">
        <v>101.24</v>
      </c>
      <c r="K131" s="52">
        <v>20.650000000000006</v>
      </c>
      <c r="L131" s="47"/>
      <c r="M131" s="55">
        <v>259.73385999999999</v>
      </c>
      <c r="N131" s="51">
        <v>20.5</v>
      </c>
      <c r="O131" s="51">
        <v>-1</v>
      </c>
      <c r="P131" s="47" t="s">
        <v>1712</v>
      </c>
      <c r="Q131" s="47" t="s">
        <v>1713</v>
      </c>
      <c r="R131" s="402">
        <v>26.7778169012498</v>
      </c>
      <c r="S131" s="402">
        <v>26.977340133074001</v>
      </c>
      <c r="T131" s="402">
        <v>27.345956982561599</v>
      </c>
      <c r="U131" s="402">
        <v>27.9646582132155</v>
      </c>
      <c r="V131" s="402">
        <v>28.5852529582321</v>
      </c>
      <c r="W131" s="402">
        <v>28.952360189010498</v>
      </c>
      <c r="X131" s="402">
        <v>29.143204706887399</v>
      </c>
      <c r="Y131" s="402">
        <v>0.60009689204212402</v>
      </c>
      <c r="Z131" s="47" t="s">
        <v>1714</v>
      </c>
    </row>
    <row r="132" spans="1:26" ht="10.8">
      <c r="A132" s="48" t="s">
        <v>6569</v>
      </c>
      <c r="B132" s="47" t="s">
        <v>1707</v>
      </c>
      <c r="C132" s="51" t="s">
        <v>1728</v>
      </c>
      <c r="D132" s="54" t="s">
        <v>1741</v>
      </c>
      <c r="E132" s="55">
        <v>259.74399999999997</v>
      </c>
      <c r="F132" s="51" t="s">
        <v>1732</v>
      </c>
      <c r="G132" s="51" t="s">
        <v>1740</v>
      </c>
      <c r="H132" s="51" t="s">
        <v>1711</v>
      </c>
      <c r="I132" s="47">
        <v>-2.64</v>
      </c>
      <c r="J132" s="47">
        <v>101.24</v>
      </c>
      <c r="K132" s="52">
        <v>23.350000000000009</v>
      </c>
      <c r="L132" s="47"/>
      <c r="M132" s="55">
        <v>259.74399999999997</v>
      </c>
      <c r="N132" s="51">
        <v>19.899999999999999</v>
      </c>
      <c r="O132" s="51">
        <v>-1</v>
      </c>
      <c r="P132" s="47" t="s">
        <v>1712</v>
      </c>
      <c r="Q132" s="47" t="s">
        <v>1713</v>
      </c>
      <c r="R132" s="402">
        <v>29.084451710339799</v>
      </c>
      <c r="S132" s="402">
        <v>29.335351756241501</v>
      </c>
      <c r="T132" s="402">
        <v>29.760480404662399</v>
      </c>
      <c r="U132" s="402">
        <v>30.503958620595601</v>
      </c>
      <c r="V132" s="402">
        <v>31.257225311664801</v>
      </c>
      <c r="W132" s="402">
        <v>31.6858892128215</v>
      </c>
      <c r="X132" s="402">
        <v>31.917895572869501</v>
      </c>
      <c r="Y132" s="402">
        <v>0.72007922850962003</v>
      </c>
      <c r="Z132" s="47" t="s">
        <v>1714</v>
      </c>
    </row>
    <row r="133" spans="1:26" ht="10.8">
      <c r="A133" s="48" t="s">
        <v>6570</v>
      </c>
      <c r="B133" s="47" t="s">
        <v>1707</v>
      </c>
      <c r="C133" s="51" t="s">
        <v>1728</v>
      </c>
      <c r="D133" s="54" t="s">
        <v>1742</v>
      </c>
      <c r="E133" s="55">
        <v>259.76671999999996</v>
      </c>
      <c r="F133" s="51" t="s">
        <v>1732</v>
      </c>
      <c r="G133" s="51" t="s">
        <v>1740</v>
      </c>
      <c r="H133" s="51" t="s">
        <v>1724</v>
      </c>
      <c r="I133" s="47">
        <v>-2.64</v>
      </c>
      <c r="J133" s="47">
        <v>101.24</v>
      </c>
      <c r="K133" s="52">
        <v>20.200000000000003</v>
      </c>
      <c r="L133" s="47"/>
      <c r="M133" s="55">
        <v>259.76671999999996</v>
      </c>
      <c r="N133" s="51">
        <v>20.6</v>
      </c>
      <c r="O133" s="51">
        <v>-1</v>
      </c>
      <c r="P133" s="47" t="s">
        <v>1712</v>
      </c>
      <c r="Q133" s="47" t="s">
        <v>1713</v>
      </c>
      <c r="R133" s="402">
        <v>26.421739044698501</v>
      </c>
      <c r="S133" s="402">
        <v>26.610542842799401</v>
      </c>
      <c r="T133" s="402">
        <v>26.9641480346632</v>
      </c>
      <c r="U133" s="402">
        <v>27.557818516154502</v>
      </c>
      <c r="V133" s="402">
        <v>28.150623003739799</v>
      </c>
      <c r="W133" s="402">
        <v>28.516945703192501</v>
      </c>
      <c r="X133" s="402">
        <v>28.708906751591702</v>
      </c>
      <c r="Y133" s="402">
        <v>0.57747818410354002</v>
      </c>
      <c r="Z133" s="47" t="s">
        <v>1714</v>
      </c>
    </row>
    <row r="134" spans="1:26" ht="10.8">
      <c r="A134" s="48" t="s">
        <v>6571</v>
      </c>
      <c r="B134" s="47" t="s">
        <v>1707</v>
      </c>
      <c r="C134" s="51" t="s">
        <v>1728</v>
      </c>
      <c r="D134" s="54" t="s">
        <v>1742</v>
      </c>
      <c r="E134" s="55">
        <v>259.77</v>
      </c>
      <c r="F134" s="51" t="s">
        <v>1732</v>
      </c>
      <c r="G134" s="51" t="s">
        <v>1735</v>
      </c>
      <c r="H134" s="51" t="s">
        <v>1711</v>
      </c>
      <c r="I134" s="47">
        <v>-2.64</v>
      </c>
      <c r="J134" s="47">
        <v>101.24</v>
      </c>
      <c r="K134" s="52">
        <v>20.200000000000003</v>
      </c>
      <c r="L134" s="47"/>
      <c r="M134" s="55">
        <v>259.77</v>
      </c>
      <c r="N134" s="51">
        <v>20.6</v>
      </c>
      <c r="O134" s="51">
        <v>-1</v>
      </c>
      <c r="P134" s="47" t="s">
        <v>1712</v>
      </c>
      <c r="Q134" s="47" t="s">
        <v>1713</v>
      </c>
      <c r="R134" s="402">
        <v>26.410422276557199</v>
      </c>
      <c r="S134" s="402">
        <v>26.594391938567298</v>
      </c>
      <c r="T134" s="402">
        <v>26.940977945292701</v>
      </c>
      <c r="U134" s="402">
        <v>27.541658968519599</v>
      </c>
      <c r="V134" s="402">
        <v>28.143354440950699</v>
      </c>
      <c r="W134" s="402">
        <v>28.505498615460901</v>
      </c>
      <c r="X134" s="402">
        <v>28.694840757481199</v>
      </c>
      <c r="Y134" s="402">
        <v>0.58001407353092904</v>
      </c>
      <c r="Z134" s="47" t="s">
        <v>1714</v>
      </c>
    </row>
    <row r="135" spans="1:26" ht="10.8">
      <c r="A135" s="48" t="s">
        <v>6572</v>
      </c>
      <c r="B135" s="47" t="s">
        <v>1707</v>
      </c>
      <c r="C135" s="51" t="s">
        <v>1728</v>
      </c>
      <c r="D135" s="54" t="s">
        <v>1742</v>
      </c>
      <c r="E135" s="55">
        <v>259.77</v>
      </c>
      <c r="F135" s="51" t="s">
        <v>1732</v>
      </c>
      <c r="G135" s="51" t="s">
        <v>1735</v>
      </c>
      <c r="H135" s="51" t="s">
        <v>1721</v>
      </c>
      <c r="I135" s="47">
        <v>-2.64</v>
      </c>
      <c r="J135" s="47">
        <v>101.24</v>
      </c>
      <c r="K135" s="52">
        <v>18.850000000000009</v>
      </c>
      <c r="L135" s="47"/>
      <c r="M135" s="55">
        <v>259.77</v>
      </c>
      <c r="N135" s="51">
        <v>20.9</v>
      </c>
      <c r="O135" s="51">
        <v>-1</v>
      </c>
      <c r="P135" s="47" t="s">
        <v>1712</v>
      </c>
      <c r="Q135" s="47" t="s">
        <v>1713</v>
      </c>
      <c r="R135" s="402">
        <v>25.267105221284801</v>
      </c>
      <c r="S135" s="402">
        <v>25.4554537351726</v>
      </c>
      <c r="T135" s="402">
        <v>25.749437963015101</v>
      </c>
      <c r="U135" s="402">
        <v>26.2882927709888</v>
      </c>
      <c r="V135" s="402">
        <v>26.826299454436001</v>
      </c>
      <c r="W135" s="402">
        <v>27.134950192238499</v>
      </c>
      <c r="X135" s="402">
        <v>27.293641575531701</v>
      </c>
      <c r="Y135" s="402">
        <v>0.51533094171248395</v>
      </c>
      <c r="Z135" s="47" t="s">
        <v>1714</v>
      </c>
    </row>
    <row r="136" spans="1:26" ht="10.8">
      <c r="A136" s="48" t="s">
        <v>6573</v>
      </c>
      <c r="B136" s="47" t="s">
        <v>1707</v>
      </c>
      <c r="C136" s="51" t="s">
        <v>1728</v>
      </c>
      <c r="D136" s="54"/>
      <c r="E136" s="55">
        <v>259.77871999999996</v>
      </c>
      <c r="F136" s="51" t="s">
        <v>1719</v>
      </c>
      <c r="G136" s="51" t="s">
        <v>1730</v>
      </c>
      <c r="H136" s="51" t="s">
        <v>1725</v>
      </c>
      <c r="I136" s="47">
        <v>0.72</v>
      </c>
      <c r="J136" s="47">
        <v>94.54</v>
      </c>
      <c r="K136" s="52">
        <v>20.200000000000003</v>
      </c>
      <c r="L136" s="47"/>
      <c r="M136" s="55">
        <v>259.77871999999996</v>
      </c>
      <c r="N136" s="51">
        <v>20.6</v>
      </c>
      <c r="O136" s="51">
        <v>-1</v>
      </c>
      <c r="P136" s="47" t="s">
        <v>1712</v>
      </c>
      <c r="Q136" s="47" t="s">
        <v>1713</v>
      </c>
      <c r="R136" s="402">
        <v>26.410407553861599</v>
      </c>
      <c r="S136" s="402">
        <v>26.598107900970799</v>
      </c>
      <c r="T136" s="402">
        <v>26.945344068457899</v>
      </c>
      <c r="U136" s="402">
        <v>27.5471312018697</v>
      </c>
      <c r="V136" s="402">
        <v>28.142380487434899</v>
      </c>
      <c r="W136" s="402">
        <v>28.505170868154899</v>
      </c>
      <c r="X136" s="402">
        <v>28.673654484420801</v>
      </c>
      <c r="Y136" s="402">
        <v>0.57788634204518696</v>
      </c>
      <c r="Z136" s="47" t="s">
        <v>1714</v>
      </c>
    </row>
    <row r="137" spans="1:26" ht="10.8">
      <c r="A137" s="48" t="s">
        <v>6574</v>
      </c>
      <c r="B137" s="47" t="s">
        <v>1707</v>
      </c>
      <c r="C137" s="51" t="s">
        <v>1728</v>
      </c>
      <c r="D137" s="54" t="s">
        <v>1742</v>
      </c>
      <c r="E137" s="55">
        <v>259.77999999999997</v>
      </c>
      <c r="F137" s="51" t="s">
        <v>1732</v>
      </c>
      <c r="G137" s="51" t="s">
        <v>1735</v>
      </c>
      <c r="H137" s="51" t="s">
        <v>1711</v>
      </c>
      <c r="I137" s="47">
        <v>-2.64</v>
      </c>
      <c r="J137" s="47">
        <v>101.24</v>
      </c>
      <c r="K137" s="52">
        <v>22.450000000000003</v>
      </c>
      <c r="L137" s="47"/>
      <c r="M137" s="55">
        <v>259.77999999999997</v>
      </c>
      <c r="N137" s="51">
        <v>20.100000000000001</v>
      </c>
      <c r="O137" s="51">
        <v>-1</v>
      </c>
      <c r="P137" s="47" t="s">
        <v>1712</v>
      </c>
      <c r="Q137" s="47" t="s">
        <v>1713</v>
      </c>
      <c r="R137" s="402">
        <v>28.328535717744199</v>
      </c>
      <c r="S137" s="402">
        <v>28.541795862806399</v>
      </c>
      <c r="T137" s="402">
        <v>28.954212695377699</v>
      </c>
      <c r="U137" s="402">
        <v>29.660633415040099</v>
      </c>
      <c r="V137" s="402">
        <v>30.369615174008</v>
      </c>
      <c r="W137" s="402">
        <v>30.763818762258101</v>
      </c>
      <c r="X137" s="402">
        <v>30.952113457585298</v>
      </c>
      <c r="Y137" s="402">
        <v>0.67650553565585203</v>
      </c>
      <c r="Z137" s="47" t="s">
        <v>1714</v>
      </c>
    </row>
    <row r="138" spans="1:26" ht="10.8">
      <c r="A138" s="48" t="s">
        <v>6575</v>
      </c>
      <c r="B138" s="47" t="s">
        <v>1707</v>
      </c>
      <c r="C138" s="51" t="s">
        <v>1728</v>
      </c>
      <c r="D138" s="54" t="s">
        <v>1742</v>
      </c>
      <c r="E138" s="55">
        <v>259.79999999999995</v>
      </c>
      <c r="F138" s="51" t="s">
        <v>1732</v>
      </c>
      <c r="G138" s="51" t="s">
        <v>1740</v>
      </c>
      <c r="H138" s="51" t="s">
        <v>1711</v>
      </c>
      <c r="I138" s="47">
        <v>-2.64</v>
      </c>
      <c r="J138" s="47">
        <v>101.24</v>
      </c>
      <c r="K138" s="52">
        <v>19.750000000000014</v>
      </c>
      <c r="L138" s="47"/>
      <c r="M138" s="55">
        <v>259.79999999999995</v>
      </c>
      <c r="N138" s="51">
        <v>20.7</v>
      </c>
      <c r="O138" s="51">
        <v>-1</v>
      </c>
      <c r="P138" s="47" t="s">
        <v>1712</v>
      </c>
      <c r="Q138" s="47" t="s">
        <v>1713</v>
      </c>
      <c r="R138" s="402">
        <v>26.048854476491702</v>
      </c>
      <c r="S138" s="402">
        <v>26.2217433326676</v>
      </c>
      <c r="T138" s="402">
        <v>26.552642896547699</v>
      </c>
      <c r="U138" s="402">
        <v>27.1338253726605</v>
      </c>
      <c r="V138" s="402">
        <v>27.7084972462292</v>
      </c>
      <c r="W138" s="402">
        <v>28.057219571074299</v>
      </c>
      <c r="X138" s="402">
        <v>28.225469531412799</v>
      </c>
      <c r="Y138" s="402">
        <v>0.55948682246335701</v>
      </c>
      <c r="Z138" s="47" t="s">
        <v>1714</v>
      </c>
    </row>
    <row r="139" spans="1:26" ht="10.8">
      <c r="A139" s="48" t="s">
        <v>6576</v>
      </c>
      <c r="B139" s="47" t="s">
        <v>1707</v>
      </c>
      <c r="C139" s="51" t="s">
        <v>1743</v>
      </c>
      <c r="D139" s="54" t="s">
        <v>1744</v>
      </c>
      <c r="E139" s="55">
        <v>259.89999999999998</v>
      </c>
      <c r="F139" s="51" t="s">
        <v>1732</v>
      </c>
      <c r="G139" s="51" t="s">
        <v>1735</v>
      </c>
      <c r="H139" s="51" t="s">
        <v>1711</v>
      </c>
      <c r="I139" s="47">
        <v>-2.64</v>
      </c>
      <c r="J139" s="47">
        <v>101.24</v>
      </c>
      <c r="K139" s="52">
        <v>21.549999999999997</v>
      </c>
      <c r="L139" s="47"/>
      <c r="M139" s="55">
        <v>259.89999999999998</v>
      </c>
      <c r="N139" s="51">
        <v>20.3</v>
      </c>
      <c r="O139" s="51">
        <v>-1</v>
      </c>
      <c r="P139" s="47" t="s">
        <v>1712</v>
      </c>
      <c r="Q139" s="47" t="s">
        <v>1713</v>
      </c>
      <c r="R139" s="402">
        <v>27.565801419220801</v>
      </c>
      <c r="S139" s="402">
        <v>27.760218900732401</v>
      </c>
      <c r="T139" s="402">
        <v>28.1498619447758</v>
      </c>
      <c r="U139" s="402">
        <v>28.817630834571599</v>
      </c>
      <c r="V139" s="402">
        <v>29.478994073930199</v>
      </c>
      <c r="W139" s="402">
        <v>29.8797959646766</v>
      </c>
      <c r="X139" s="402">
        <v>30.060894449014199</v>
      </c>
      <c r="Y139" s="402">
        <v>0.63926162707574696</v>
      </c>
      <c r="Z139" s="47" t="s">
        <v>1714</v>
      </c>
    </row>
    <row r="140" spans="1:26" ht="10.8">
      <c r="A140" s="48" t="s">
        <v>6577</v>
      </c>
      <c r="B140" s="47" t="s">
        <v>1707</v>
      </c>
      <c r="C140" s="51" t="s">
        <v>1743</v>
      </c>
      <c r="D140" s="54" t="s">
        <v>1745</v>
      </c>
      <c r="E140" s="55">
        <v>260.2</v>
      </c>
      <c r="F140" s="51" t="s">
        <v>1732</v>
      </c>
      <c r="G140" s="51" t="s">
        <v>1740</v>
      </c>
      <c r="H140" s="51" t="s">
        <v>1711</v>
      </c>
      <c r="I140" s="47">
        <v>-2.64</v>
      </c>
      <c r="J140" s="47">
        <v>101.24</v>
      </c>
      <c r="K140" s="52">
        <v>23.799999999999997</v>
      </c>
      <c r="L140" s="47"/>
      <c r="M140" s="55">
        <v>260.2</v>
      </c>
      <c r="N140" s="51">
        <v>19.8</v>
      </c>
      <c r="O140" s="51">
        <v>-1</v>
      </c>
      <c r="P140" s="47" t="s">
        <v>1712</v>
      </c>
      <c r="Q140" s="47" t="s">
        <v>1713</v>
      </c>
      <c r="R140" s="402">
        <v>29.4939463973842</v>
      </c>
      <c r="S140" s="402">
        <v>29.691055346999001</v>
      </c>
      <c r="T140" s="402">
        <v>30.161787302530499</v>
      </c>
      <c r="U140" s="402">
        <v>30.921899623219499</v>
      </c>
      <c r="V140" s="402">
        <v>31.683807863947301</v>
      </c>
      <c r="W140" s="402">
        <v>32.146151028015197</v>
      </c>
      <c r="X140" s="402">
        <v>32.379941361726303</v>
      </c>
      <c r="Y140" s="402">
        <v>0.73816696529043502</v>
      </c>
      <c r="Z140" s="47" t="s">
        <v>1714</v>
      </c>
    </row>
    <row r="141" spans="1:26" ht="10.8">
      <c r="A141" s="48" t="s">
        <v>6578</v>
      </c>
      <c r="B141" s="47" t="s">
        <v>1707</v>
      </c>
      <c r="C141" s="51" t="s">
        <v>1743</v>
      </c>
      <c r="D141" s="54" t="s">
        <v>1745</v>
      </c>
      <c r="E141" s="55">
        <v>260.2</v>
      </c>
      <c r="F141" s="51" t="s">
        <v>1732</v>
      </c>
      <c r="G141" s="51" t="s">
        <v>1740</v>
      </c>
      <c r="H141" s="51" t="s">
        <v>1711</v>
      </c>
      <c r="I141" s="47">
        <v>-2.64</v>
      </c>
      <c r="J141" s="47">
        <v>101.24</v>
      </c>
      <c r="K141" s="52">
        <v>22.450000000000003</v>
      </c>
      <c r="L141" s="47"/>
      <c r="M141" s="55">
        <v>260.2</v>
      </c>
      <c r="N141" s="51">
        <v>20.100000000000001</v>
      </c>
      <c r="O141" s="51">
        <v>-1</v>
      </c>
      <c r="P141" s="47" t="s">
        <v>1712</v>
      </c>
      <c r="Q141" s="47" t="s">
        <v>1713</v>
      </c>
      <c r="R141" s="402">
        <v>28.323243198615302</v>
      </c>
      <c r="S141" s="402">
        <v>28.528258898444701</v>
      </c>
      <c r="T141" s="402">
        <v>28.946559646428401</v>
      </c>
      <c r="U141" s="402">
        <v>29.6561408086936</v>
      </c>
      <c r="V141" s="402">
        <v>30.371422694171098</v>
      </c>
      <c r="W141" s="402">
        <v>30.7761521627456</v>
      </c>
      <c r="X141" s="402">
        <v>30.984221174726098</v>
      </c>
      <c r="Y141" s="402">
        <v>0.68370551741095398</v>
      </c>
      <c r="Z141" s="47" t="s">
        <v>1714</v>
      </c>
    </row>
    <row r="142" spans="1:26" ht="10.8">
      <c r="A142" s="48" t="s">
        <v>6579</v>
      </c>
      <c r="B142" s="47" t="s">
        <v>1707</v>
      </c>
      <c r="C142" s="51" t="s">
        <v>1743</v>
      </c>
      <c r="D142" s="54" t="s">
        <v>1745</v>
      </c>
      <c r="E142" s="55">
        <v>260.2</v>
      </c>
      <c r="F142" s="51" t="s">
        <v>1732</v>
      </c>
      <c r="G142" s="51" t="s">
        <v>1740</v>
      </c>
      <c r="H142" s="51" t="s">
        <v>1711</v>
      </c>
      <c r="I142" s="47">
        <v>-2.64</v>
      </c>
      <c r="J142" s="47">
        <v>101.24</v>
      </c>
      <c r="K142" s="52">
        <v>21.549999999999997</v>
      </c>
      <c r="L142" s="47"/>
      <c r="M142" s="55">
        <v>260.2</v>
      </c>
      <c r="N142" s="51">
        <v>20.3</v>
      </c>
      <c r="O142" s="51">
        <v>-1</v>
      </c>
      <c r="P142" s="47" t="s">
        <v>1712</v>
      </c>
      <c r="Q142" s="47" t="s">
        <v>1713</v>
      </c>
      <c r="R142" s="402">
        <v>27.568645929357999</v>
      </c>
      <c r="S142" s="402">
        <v>27.778552280755001</v>
      </c>
      <c r="T142" s="402">
        <v>28.1542635445069</v>
      </c>
      <c r="U142" s="402">
        <v>28.818763976572399</v>
      </c>
      <c r="V142" s="402">
        <v>29.488433382532399</v>
      </c>
      <c r="W142" s="402">
        <v>29.877060913371601</v>
      </c>
      <c r="X142" s="402">
        <v>30.091840754147899</v>
      </c>
      <c r="Y142" s="402">
        <v>0.64010803222220503</v>
      </c>
      <c r="Z142" s="47" t="s">
        <v>1714</v>
      </c>
    </row>
    <row r="143" spans="1:26" ht="10.8">
      <c r="A143" s="48" t="s">
        <v>6580</v>
      </c>
      <c r="B143" s="47" t="s">
        <v>1707</v>
      </c>
      <c r="C143" s="51" t="s">
        <v>1743</v>
      </c>
      <c r="D143" s="54" t="s">
        <v>1745</v>
      </c>
      <c r="E143" s="55">
        <v>260.2</v>
      </c>
      <c r="F143" s="51" t="s">
        <v>1732</v>
      </c>
      <c r="G143" s="51" t="s">
        <v>1740</v>
      </c>
      <c r="H143" s="51" t="s">
        <v>1736</v>
      </c>
      <c r="I143" s="47">
        <v>-2.64</v>
      </c>
      <c r="J143" s="47">
        <v>101.24</v>
      </c>
      <c r="K143" s="52">
        <v>21.549999999999997</v>
      </c>
      <c r="L143" s="47"/>
      <c r="M143" s="55">
        <v>260.2</v>
      </c>
      <c r="N143" s="51">
        <v>20.3</v>
      </c>
      <c r="O143" s="51">
        <v>-1</v>
      </c>
      <c r="P143" s="47" t="s">
        <v>1712</v>
      </c>
      <c r="Q143" s="47" t="s">
        <v>1713</v>
      </c>
      <c r="R143" s="402">
        <v>27.569059961687199</v>
      </c>
      <c r="S143" s="402">
        <v>27.767225947384599</v>
      </c>
      <c r="T143" s="402">
        <v>28.1599310889621</v>
      </c>
      <c r="U143" s="402">
        <v>28.8184933920497</v>
      </c>
      <c r="V143" s="402">
        <v>29.471683548564599</v>
      </c>
      <c r="W143" s="402">
        <v>29.855688581920202</v>
      </c>
      <c r="X143" s="402">
        <v>30.066441959805001</v>
      </c>
      <c r="Y143" s="402">
        <v>0.63799285062571298</v>
      </c>
      <c r="Z143" s="47" t="s">
        <v>1714</v>
      </c>
    </row>
    <row r="144" spans="1:26" ht="10.8">
      <c r="A144" s="48" t="s">
        <v>6581</v>
      </c>
      <c r="B144" s="47" t="s">
        <v>1707</v>
      </c>
      <c r="C144" s="51" t="s">
        <v>1743</v>
      </c>
      <c r="D144" s="54" t="s">
        <v>1745</v>
      </c>
      <c r="E144" s="55">
        <v>260.2</v>
      </c>
      <c r="F144" s="51" t="s">
        <v>1732</v>
      </c>
      <c r="G144" s="51" t="s">
        <v>1740</v>
      </c>
      <c r="H144" s="51" t="s">
        <v>1725</v>
      </c>
      <c r="I144" s="47">
        <v>-2.64</v>
      </c>
      <c r="J144" s="47">
        <v>101.24</v>
      </c>
      <c r="K144" s="52">
        <v>23.350000000000009</v>
      </c>
      <c r="L144" s="47"/>
      <c r="M144" s="55">
        <v>260.2</v>
      </c>
      <c r="N144" s="51">
        <v>19.899999999999999</v>
      </c>
      <c r="O144" s="51">
        <v>-1</v>
      </c>
      <c r="P144" s="47" t="s">
        <v>1712</v>
      </c>
      <c r="Q144" s="47" t="s">
        <v>1713</v>
      </c>
      <c r="R144" s="402">
        <v>29.0814618320852</v>
      </c>
      <c r="S144" s="402">
        <v>29.310766773080001</v>
      </c>
      <c r="T144" s="402">
        <v>29.762045962161999</v>
      </c>
      <c r="U144" s="402">
        <v>30.511628634865701</v>
      </c>
      <c r="V144" s="402">
        <v>31.269848149049501</v>
      </c>
      <c r="W144" s="402">
        <v>31.724945245401599</v>
      </c>
      <c r="X144" s="402">
        <v>31.932738613785499</v>
      </c>
      <c r="Y144" s="402">
        <v>0.72935871254418005</v>
      </c>
      <c r="Z144" s="47" t="s">
        <v>1714</v>
      </c>
    </row>
    <row r="145" spans="1:26" ht="10.8">
      <c r="A145" s="48" t="s">
        <v>6582</v>
      </c>
      <c r="B145" s="47" t="s">
        <v>1707</v>
      </c>
      <c r="C145" s="51" t="s">
        <v>1743</v>
      </c>
      <c r="D145" s="54" t="s">
        <v>1745</v>
      </c>
      <c r="E145" s="55">
        <v>260.39999999999998</v>
      </c>
      <c r="F145" s="51" t="s">
        <v>1732</v>
      </c>
      <c r="G145" s="51" t="s">
        <v>1740</v>
      </c>
      <c r="H145" s="51" t="s">
        <v>1721</v>
      </c>
      <c r="I145" s="47">
        <v>-2.64</v>
      </c>
      <c r="J145" s="47">
        <v>101.24</v>
      </c>
      <c r="K145" s="52">
        <v>22.450000000000003</v>
      </c>
      <c r="L145" s="47"/>
      <c r="M145" s="55">
        <v>260.39999999999998</v>
      </c>
      <c r="N145" s="51">
        <v>20.100000000000001</v>
      </c>
      <c r="O145" s="51">
        <v>-1</v>
      </c>
      <c r="P145" s="47" t="s">
        <v>1712</v>
      </c>
      <c r="Q145" s="47" t="s">
        <v>1713</v>
      </c>
      <c r="R145" s="402">
        <v>28.324580979692399</v>
      </c>
      <c r="S145" s="402">
        <v>28.547775516694902</v>
      </c>
      <c r="T145" s="402">
        <v>28.965757032016601</v>
      </c>
      <c r="U145" s="402">
        <v>29.660687011213302</v>
      </c>
      <c r="V145" s="402">
        <v>30.369057954463798</v>
      </c>
      <c r="W145" s="402">
        <v>30.780010088097999</v>
      </c>
      <c r="X145" s="402">
        <v>30.970523397047099</v>
      </c>
      <c r="Y145" s="402">
        <v>0.67634491766983296</v>
      </c>
      <c r="Z145" s="47" t="s">
        <v>1714</v>
      </c>
    </row>
    <row r="146" spans="1:26" ht="10.8">
      <c r="A146" s="48" t="s">
        <v>6583</v>
      </c>
      <c r="B146" s="47" t="s">
        <v>1707</v>
      </c>
      <c r="C146" s="51" t="s">
        <v>1743</v>
      </c>
      <c r="D146" s="54" t="s">
        <v>1746</v>
      </c>
      <c r="E146" s="55">
        <v>260.60000000000002</v>
      </c>
      <c r="F146" s="51" t="s">
        <v>1732</v>
      </c>
      <c r="G146" s="51" t="s">
        <v>1740</v>
      </c>
      <c r="H146" s="51" t="s">
        <v>1711</v>
      </c>
      <c r="I146" s="47">
        <v>-2.64</v>
      </c>
      <c r="J146" s="47">
        <v>101.24</v>
      </c>
      <c r="K146" s="52">
        <v>27.400000000000006</v>
      </c>
      <c r="L146" s="47"/>
      <c r="M146" s="55">
        <v>260.60000000000002</v>
      </c>
      <c r="N146" s="56">
        <v>19</v>
      </c>
      <c r="O146" s="51">
        <v>-1</v>
      </c>
      <c r="P146" s="47" t="s">
        <v>1712</v>
      </c>
      <c r="Q146" s="47" t="s">
        <v>1713</v>
      </c>
      <c r="R146" s="402">
        <v>32.525643608252601</v>
      </c>
      <c r="S146" s="402">
        <v>32.824458821108998</v>
      </c>
      <c r="T146" s="402">
        <v>33.357363198195401</v>
      </c>
      <c r="U146" s="402">
        <v>34.305009129898203</v>
      </c>
      <c r="V146" s="402">
        <v>35.247830975703998</v>
      </c>
      <c r="W146" s="402">
        <v>35.813267134108798</v>
      </c>
      <c r="X146" s="402">
        <v>36.092643593215399</v>
      </c>
      <c r="Y146" s="402">
        <v>0.90812829655559701</v>
      </c>
      <c r="Z146" s="47" t="s">
        <v>1714</v>
      </c>
    </row>
    <row r="147" spans="1:26" ht="10.8">
      <c r="A147" s="48" t="s">
        <v>6584</v>
      </c>
      <c r="B147" s="47" t="s">
        <v>1707</v>
      </c>
      <c r="C147" s="51" t="s">
        <v>1743</v>
      </c>
      <c r="D147" s="54" t="s">
        <v>1745</v>
      </c>
      <c r="E147" s="55">
        <v>260.60000000000002</v>
      </c>
      <c r="F147" s="51" t="s">
        <v>1732</v>
      </c>
      <c r="G147" s="51" t="s">
        <v>1740</v>
      </c>
      <c r="H147" s="51" t="s">
        <v>1711</v>
      </c>
      <c r="I147" s="47">
        <v>-2.64</v>
      </c>
      <c r="J147" s="47">
        <v>101.24</v>
      </c>
      <c r="K147" s="52">
        <v>26.950000000000003</v>
      </c>
      <c r="L147" s="47"/>
      <c r="M147" s="55">
        <v>260.60000000000002</v>
      </c>
      <c r="N147" s="56">
        <v>19.100000000000001</v>
      </c>
      <c r="O147" s="51">
        <v>-1</v>
      </c>
      <c r="P147" s="47" t="s">
        <v>1712</v>
      </c>
      <c r="Q147" s="47" t="s">
        <v>1713</v>
      </c>
      <c r="R147" s="402">
        <v>32.171313028303999</v>
      </c>
      <c r="S147" s="402">
        <v>32.461267754105201</v>
      </c>
      <c r="T147" s="402">
        <v>32.986952010715598</v>
      </c>
      <c r="U147" s="402">
        <v>33.882894770719403</v>
      </c>
      <c r="V147" s="402">
        <v>34.7876804594205</v>
      </c>
      <c r="W147" s="402">
        <v>35.328550086629797</v>
      </c>
      <c r="X147" s="402">
        <v>35.5937133393724</v>
      </c>
      <c r="Y147" s="402">
        <v>0.87002197743210696</v>
      </c>
      <c r="Z147" s="47" t="s">
        <v>1714</v>
      </c>
    </row>
    <row r="148" spans="1:26" ht="10.8">
      <c r="A148" s="48" t="s">
        <v>6585</v>
      </c>
      <c r="B148" s="47" t="s">
        <v>1707</v>
      </c>
      <c r="C148" s="51" t="s">
        <v>1743</v>
      </c>
      <c r="D148" s="54" t="s">
        <v>1745</v>
      </c>
      <c r="E148" s="55">
        <v>260.60000000000002</v>
      </c>
      <c r="F148" s="51" t="s">
        <v>1732</v>
      </c>
      <c r="G148" s="51" t="s">
        <v>1735</v>
      </c>
      <c r="H148" s="51" t="s">
        <v>1711</v>
      </c>
      <c r="I148" s="47">
        <v>-2.64</v>
      </c>
      <c r="J148" s="47">
        <v>101.24</v>
      </c>
      <c r="K148" s="52">
        <v>24.250000000000014</v>
      </c>
      <c r="L148" s="47"/>
      <c r="M148" s="160">
        <v>260.60000000000002</v>
      </c>
      <c r="N148" s="161">
        <v>19.7</v>
      </c>
      <c r="O148" s="51">
        <v>-1</v>
      </c>
      <c r="P148" s="47" t="s">
        <v>1712</v>
      </c>
      <c r="Q148" s="47" t="s">
        <v>1713</v>
      </c>
      <c r="R148" s="402">
        <v>29.819899850845601</v>
      </c>
      <c r="S148" s="402">
        <v>30.0679125983965</v>
      </c>
      <c r="T148" s="402">
        <v>30.554674135380701</v>
      </c>
      <c r="U148" s="402">
        <v>31.343025703978601</v>
      </c>
      <c r="V148" s="402">
        <v>32.133501893744302</v>
      </c>
      <c r="W148" s="402">
        <v>32.606418153381803</v>
      </c>
      <c r="X148" s="402">
        <v>32.828810589266197</v>
      </c>
      <c r="Y148" s="402">
        <v>0.76149866537059496</v>
      </c>
      <c r="Z148" s="47" t="s">
        <v>1714</v>
      </c>
    </row>
    <row r="149" spans="1:26" ht="10.8">
      <c r="A149" s="48" t="s">
        <v>6586</v>
      </c>
      <c r="B149" s="47" t="s">
        <v>1707</v>
      </c>
      <c r="C149" s="51" t="s">
        <v>1743</v>
      </c>
      <c r="D149" s="54" t="s">
        <v>1745</v>
      </c>
      <c r="E149" s="55">
        <v>260.60000000000002</v>
      </c>
      <c r="F149" s="51" t="s">
        <v>1732</v>
      </c>
      <c r="G149" s="51" t="s">
        <v>1735</v>
      </c>
      <c r="H149" s="51" t="s">
        <v>1711</v>
      </c>
      <c r="I149" s="47">
        <v>-2.64</v>
      </c>
      <c r="J149" s="47">
        <v>101.24</v>
      </c>
      <c r="K149" s="52">
        <v>22.000000000000014</v>
      </c>
      <c r="L149" s="47"/>
      <c r="M149" s="55">
        <v>260.60000000000002</v>
      </c>
      <c r="N149" s="51">
        <v>20.2</v>
      </c>
      <c r="O149" s="51">
        <v>-1</v>
      </c>
      <c r="P149" s="47" t="s">
        <v>1712</v>
      </c>
      <c r="Q149" s="47" t="s">
        <v>1713</v>
      </c>
      <c r="R149" s="402">
        <v>27.927510746933201</v>
      </c>
      <c r="S149" s="402">
        <v>28.155855132438798</v>
      </c>
      <c r="T149" s="402">
        <v>28.560066699735401</v>
      </c>
      <c r="U149" s="402">
        <v>29.2326159311399</v>
      </c>
      <c r="V149" s="402">
        <v>29.920932868242001</v>
      </c>
      <c r="W149" s="402">
        <v>30.315874772132702</v>
      </c>
      <c r="X149" s="402">
        <v>30.522147875479799</v>
      </c>
      <c r="Y149" s="402">
        <v>0.66002725083284697</v>
      </c>
      <c r="Z149" s="47" t="s">
        <v>1714</v>
      </c>
    </row>
    <row r="150" spans="1:26" ht="10.8">
      <c r="A150" s="48" t="s">
        <v>6587</v>
      </c>
      <c r="B150" s="47" t="s">
        <v>1707</v>
      </c>
      <c r="C150" s="51" t="s">
        <v>1743</v>
      </c>
      <c r="D150" s="54" t="s">
        <v>1745</v>
      </c>
      <c r="E150" s="55">
        <v>260.60000000000002</v>
      </c>
      <c r="F150" s="51" t="s">
        <v>1732</v>
      </c>
      <c r="G150" s="51" t="s">
        <v>1735</v>
      </c>
      <c r="H150" s="51" t="s">
        <v>1736</v>
      </c>
      <c r="I150" s="47">
        <v>-2.64</v>
      </c>
      <c r="J150" s="47">
        <v>101.24</v>
      </c>
      <c r="K150" s="52">
        <v>22.900000000000006</v>
      </c>
      <c r="L150" s="47"/>
      <c r="M150" s="55">
        <v>260.60000000000002</v>
      </c>
      <c r="N150" s="56">
        <v>20</v>
      </c>
      <c r="O150" s="51">
        <v>-1</v>
      </c>
      <c r="P150" s="47" t="s">
        <v>1712</v>
      </c>
      <c r="Q150" s="47" t="s">
        <v>1713</v>
      </c>
      <c r="R150" s="402">
        <v>28.711917897063302</v>
      </c>
      <c r="S150" s="402">
        <v>28.936870530538801</v>
      </c>
      <c r="T150" s="402">
        <v>29.369143059700701</v>
      </c>
      <c r="U150" s="402">
        <v>30.0773227892088</v>
      </c>
      <c r="V150" s="402">
        <v>30.7972963345692</v>
      </c>
      <c r="W150" s="402">
        <v>31.214748633904801</v>
      </c>
      <c r="X150" s="402">
        <v>31.434281346717999</v>
      </c>
      <c r="Y150" s="402">
        <v>0.69385487211716301</v>
      </c>
      <c r="Z150" s="47" t="s">
        <v>1714</v>
      </c>
    </row>
    <row r="151" spans="1:26" ht="10.8">
      <c r="A151" s="48" t="s">
        <v>6588</v>
      </c>
      <c r="B151" s="47" t="s">
        <v>1707</v>
      </c>
      <c r="C151" s="51" t="s">
        <v>1743</v>
      </c>
      <c r="D151" s="54" t="s">
        <v>1745</v>
      </c>
      <c r="E151" s="55">
        <v>260.60000000000002</v>
      </c>
      <c r="F151" s="51" t="s">
        <v>1732</v>
      </c>
      <c r="G151" s="51" t="s">
        <v>1735</v>
      </c>
      <c r="H151" s="51" t="s">
        <v>1736</v>
      </c>
      <c r="I151" s="47">
        <v>-2.64</v>
      </c>
      <c r="J151" s="47">
        <v>101.24</v>
      </c>
      <c r="K151" s="52">
        <v>21.549999999999997</v>
      </c>
      <c r="L151" s="47"/>
      <c r="M151" s="55">
        <v>260.60000000000002</v>
      </c>
      <c r="N151" s="51">
        <v>20.3</v>
      </c>
      <c r="O151" s="51">
        <v>-1</v>
      </c>
      <c r="P151" s="47" t="s">
        <v>1712</v>
      </c>
      <c r="Q151" s="47" t="s">
        <v>1713</v>
      </c>
      <c r="R151" s="402">
        <v>27.537545224494501</v>
      </c>
      <c r="S151" s="402">
        <v>27.765321965214699</v>
      </c>
      <c r="T151" s="402">
        <v>28.147192749607299</v>
      </c>
      <c r="U151" s="402">
        <v>28.803376323510399</v>
      </c>
      <c r="V151" s="402">
        <v>29.470433767543</v>
      </c>
      <c r="W151" s="402">
        <v>29.847919349129</v>
      </c>
      <c r="X151" s="402">
        <v>30.030711303164701</v>
      </c>
      <c r="Y151" s="402">
        <v>0.63822924517312796</v>
      </c>
      <c r="Z151" s="47" t="s">
        <v>1714</v>
      </c>
    </row>
    <row r="152" spans="1:26" ht="10.8">
      <c r="A152" s="48" t="s">
        <v>6589</v>
      </c>
      <c r="B152" s="47" t="s">
        <v>1707</v>
      </c>
      <c r="C152" s="51" t="s">
        <v>1743</v>
      </c>
      <c r="D152" s="54" t="s">
        <v>1745</v>
      </c>
      <c r="E152" s="55">
        <v>260.60000000000002</v>
      </c>
      <c r="F152" s="51" t="s">
        <v>1732</v>
      </c>
      <c r="G152" s="51" t="s">
        <v>1735</v>
      </c>
      <c r="H152" s="51" t="s">
        <v>1736</v>
      </c>
      <c r="I152" s="47">
        <v>-2.64</v>
      </c>
      <c r="J152" s="47">
        <v>101.24</v>
      </c>
      <c r="K152" s="52">
        <v>24.700000000000003</v>
      </c>
      <c r="L152" s="47"/>
      <c r="M152" s="55">
        <v>260.60000000000002</v>
      </c>
      <c r="N152" s="51">
        <v>19.600000000000001</v>
      </c>
      <c r="O152" s="51">
        <v>-1</v>
      </c>
      <c r="P152" s="47" t="s">
        <v>1712</v>
      </c>
      <c r="Q152" s="47" t="s">
        <v>1713</v>
      </c>
      <c r="R152" s="402">
        <v>30.207095860008799</v>
      </c>
      <c r="S152" s="402">
        <v>30.487335944075401</v>
      </c>
      <c r="T152" s="402">
        <v>30.948759578178201</v>
      </c>
      <c r="U152" s="402">
        <v>31.7664828935029</v>
      </c>
      <c r="V152" s="402">
        <v>32.5717292893709</v>
      </c>
      <c r="W152" s="402">
        <v>33.060083745774001</v>
      </c>
      <c r="X152" s="402">
        <v>33.297605130920701</v>
      </c>
      <c r="Y152" s="402">
        <v>0.78160571493842701</v>
      </c>
      <c r="Z152" s="47" t="s">
        <v>1714</v>
      </c>
    </row>
    <row r="153" spans="1:26" ht="10.8">
      <c r="A153" s="48" t="s">
        <v>6590</v>
      </c>
      <c r="B153" s="47" t="s">
        <v>1707</v>
      </c>
      <c r="C153" s="51" t="s">
        <v>1743</v>
      </c>
      <c r="D153" s="54" t="s">
        <v>1745</v>
      </c>
      <c r="E153" s="55">
        <v>260.60000000000002</v>
      </c>
      <c r="F153" s="51" t="s">
        <v>1732</v>
      </c>
      <c r="G153" s="51" t="s">
        <v>1735</v>
      </c>
      <c r="H153" s="51" t="s">
        <v>1711</v>
      </c>
      <c r="I153" s="47">
        <v>-2.64</v>
      </c>
      <c r="J153" s="47">
        <v>101.24</v>
      </c>
      <c r="K153" s="52">
        <v>22.900000000000006</v>
      </c>
      <c r="L153" s="47"/>
      <c r="M153" s="55">
        <v>260.60000000000002</v>
      </c>
      <c r="N153" s="56">
        <v>20</v>
      </c>
      <c r="O153" s="51">
        <v>-1</v>
      </c>
      <c r="P153" s="47" t="s">
        <v>1712</v>
      </c>
      <c r="Q153" s="47" t="s">
        <v>1713</v>
      </c>
      <c r="R153" s="402">
        <v>28.7267010836783</v>
      </c>
      <c r="S153" s="402">
        <v>28.948793078768901</v>
      </c>
      <c r="T153" s="402">
        <v>29.3749325966924</v>
      </c>
      <c r="U153" s="402">
        <v>30.0835393192501</v>
      </c>
      <c r="V153" s="402">
        <v>30.798850173250401</v>
      </c>
      <c r="W153" s="402">
        <v>31.242923946273201</v>
      </c>
      <c r="X153" s="402">
        <v>31.451251674710502</v>
      </c>
      <c r="Y153" s="402">
        <v>0.69142709516255196</v>
      </c>
      <c r="Z153" s="47" t="s">
        <v>1714</v>
      </c>
    </row>
    <row r="154" spans="1:26" ht="10.8">
      <c r="A154" s="48" t="s">
        <v>6591</v>
      </c>
      <c r="B154" s="47" t="s">
        <v>1707</v>
      </c>
      <c r="C154" s="51" t="s">
        <v>1743</v>
      </c>
      <c r="D154" s="54" t="s">
        <v>1745</v>
      </c>
      <c r="E154" s="55">
        <v>260.60000000000002</v>
      </c>
      <c r="F154" s="51" t="s">
        <v>1732</v>
      </c>
      <c r="G154" s="51" t="s">
        <v>1735</v>
      </c>
      <c r="H154" s="51" t="s">
        <v>1736</v>
      </c>
      <c r="I154" s="47">
        <v>-2.64</v>
      </c>
      <c r="J154" s="47">
        <v>101.24</v>
      </c>
      <c r="K154" s="52">
        <v>22.450000000000003</v>
      </c>
      <c r="L154" s="47"/>
      <c r="M154" s="55">
        <v>260.60000000000002</v>
      </c>
      <c r="N154" s="51">
        <v>20.100000000000001</v>
      </c>
      <c r="O154" s="51">
        <v>-1</v>
      </c>
      <c r="P154" s="47" t="s">
        <v>1712</v>
      </c>
      <c r="Q154" s="47" t="s">
        <v>1713</v>
      </c>
      <c r="R154" s="402">
        <v>28.2926160386953</v>
      </c>
      <c r="S154" s="402">
        <v>28.5184822782841</v>
      </c>
      <c r="T154" s="402">
        <v>28.968717896004598</v>
      </c>
      <c r="U154" s="402">
        <v>29.661513624107599</v>
      </c>
      <c r="V154" s="402">
        <v>30.347035169789301</v>
      </c>
      <c r="W154" s="402">
        <v>30.763261280373001</v>
      </c>
      <c r="X154" s="402">
        <v>30.9770127432995</v>
      </c>
      <c r="Y154" s="402">
        <v>0.67702614431668495</v>
      </c>
      <c r="Z154" s="47" t="s">
        <v>1714</v>
      </c>
    </row>
    <row r="155" spans="1:26" ht="10.8">
      <c r="A155" s="48" t="s">
        <v>6592</v>
      </c>
      <c r="B155" s="47" t="s">
        <v>1707</v>
      </c>
      <c r="C155" s="51" t="s">
        <v>1743</v>
      </c>
      <c r="D155" s="54" t="s">
        <v>1746</v>
      </c>
      <c r="E155" s="55">
        <v>260.7749</v>
      </c>
      <c r="F155" s="51" t="s">
        <v>1732</v>
      </c>
      <c r="G155" s="51" t="s">
        <v>1740</v>
      </c>
      <c r="H155" s="51" t="s">
        <v>1736</v>
      </c>
      <c r="I155" s="47">
        <v>-2.64</v>
      </c>
      <c r="J155" s="47">
        <v>101.24</v>
      </c>
      <c r="K155" s="52">
        <v>21.549999999999997</v>
      </c>
      <c r="L155" s="47"/>
      <c r="M155" s="55">
        <v>260.7749</v>
      </c>
      <c r="N155" s="56">
        <v>20.3</v>
      </c>
      <c r="O155" s="51">
        <v>-1</v>
      </c>
      <c r="P155" s="47" t="s">
        <v>1712</v>
      </c>
      <c r="Q155" s="47" t="s">
        <v>1713</v>
      </c>
      <c r="R155" s="402">
        <v>27.553308798140598</v>
      </c>
      <c r="S155" s="402">
        <v>27.7620472981659</v>
      </c>
      <c r="T155" s="402">
        <v>28.147936853362399</v>
      </c>
      <c r="U155" s="402">
        <v>28.8200305798755</v>
      </c>
      <c r="V155" s="402">
        <v>29.478052345909699</v>
      </c>
      <c r="W155" s="402">
        <v>29.887730907593301</v>
      </c>
      <c r="X155" s="402">
        <v>30.078714376248701</v>
      </c>
      <c r="Y155" s="402">
        <v>0.64307799987062197</v>
      </c>
      <c r="Z155" s="47" t="s">
        <v>1714</v>
      </c>
    </row>
    <row r="156" spans="1:26" ht="10.8">
      <c r="A156" s="48" t="s">
        <v>6593</v>
      </c>
      <c r="B156" s="47" t="s">
        <v>1707</v>
      </c>
      <c r="C156" s="51" t="s">
        <v>1743</v>
      </c>
      <c r="D156" s="54" t="s">
        <v>1747</v>
      </c>
      <c r="E156" s="55">
        <v>260.77999999999997</v>
      </c>
      <c r="F156" s="51" t="s">
        <v>1732</v>
      </c>
      <c r="G156" s="51" t="s">
        <v>1735</v>
      </c>
      <c r="H156" s="51" t="s">
        <v>1736</v>
      </c>
      <c r="I156" s="47">
        <v>-2.64</v>
      </c>
      <c r="J156" s="47">
        <v>101.24</v>
      </c>
      <c r="K156" s="52">
        <v>23.350000000000009</v>
      </c>
      <c r="L156" s="47"/>
      <c r="M156" s="55">
        <v>260.77999999999997</v>
      </c>
      <c r="N156" s="51">
        <v>19.899999999999999</v>
      </c>
      <c r="O156" s="51">
        <v>-1</v>
      </c>
      <c r="P156" s="47" t="s">
        <v>1712</v>
      </c>
      <c r="Q156" s="47" t="s">
        <v>1713</v>
      </c>
      <c r="R156" s="402">
        <v>29.088004760424202</v>
      </c>
      <c r="S156" s="402">
        <v>29.335425116943</v>
      </c>
      <c r="T156" s="402">
        <v>29.769656052872701</v>
      </c>
      <c r="U156" s="402">
        <v>30.493048172235799</v>
      </c>
      <c r="V156" s="402">
        <v>31.219843517397798</v>
      </c>
      <c r="W156" s="402">
        <v>31.663033415279099</v>
      </c>
      <c r="X156" s="402">
        <v>31.8807306297421</v>
      </c>
      <c r="Y156" s="402">
        <v>0.70842181381900404</v>
      </c>
      <c r="Z156" s="47" t="s">
        <v>1714</v>
      </c>
    </row>
    <row r="157" spans="1:26" ht="10.8">
      <c r="A157" s="48" t="s">
        <v>6594</v>
      </c>
      <c r="B157" s="47" t="s">
        <v>1707</v>
      </c>
      <c r="C157" s="51" t="s">
        <v>1743</v>
      </c>
      <c r="D157" s="54" t="s">
        <v>1747</v>
      </c>
      <c r="E157" s="55">
        <v>260.82</v>
      </c>
      <c r="F157" s="51" t="s">
        <v>1732</v>
      </c>
      <c r="G157" s="51" t="s">
        <v>1735</v>
      </c>
      <c r="H157" s="51" t="s">
        <v>1711</v>
      </c>
      <c r="I157" s="47">
        <v>-2.64</v>
      </c>
      <c r="J157" s="47">
        <v>101.24</v>
      </c>
      <c r="K157" s="52">
        <v>26.950000000000003</v>
      </c>
      <c r="L157" s="47"/>
      <c r="M157" s="55">
        <v>260.82</v>
      </c>
      <c r="N157" s="51">
        <v>19.100000000000001</v>
      </c>
      <c r="O157" s="51">
        <v>-1</v>
      </c>
      <c r="P157" s="47" t="s">
        <v>1712</v>
      </c>
      <c r="Q157" s="47" t="s">
        <v>1713</v>
      </c>
      <c r="R157" s="402">
        <v>32.154757486104202</v>
      </c>
      <c r="S157" s="402">
        <v>32.430611149077897</v>
      </c>
      <c r="T157" s="402">
        <v>32.981458771312802</v>
      </c>
      <c r="U157" s="402">
        <v>33.890552828990799</v>
      </c>
      <c r="V157" s="402">
        <v>34.805650497478297</v>
      </c>
      <c r="W157" s="402">
        <v>35.341811590972497</v>
      </c>
      <c r="X157" s="402">
        <v>35.627263639197501</v>
      </c>
      <c r="Y157" s="402">
        <v>0.88080980792535601</v>
      </c>
      <c r="Z157" s="47" t="s">
        <v>1714</v>
      </c>
    </row>
    <row r="158" spans="1:26" ht="10.8">
      <c r="A158" s="48" t="s">
        <v>6595</v>
      </c>
      <c r="B158" s="47" t="s">
        <v>1707</v>
      </c>
      <c r="C158" s="51" t="s">
        <v>1743</v>
      </c>
      <c r="D158" s="54" t="s">
        <v>1746</v>
      </c>
      <c r="E158" s="55">
        <v>260.97269999999997</v>
      </c>
      <c r="F158" s="51" t="s">
        <v>1732</v>
      </c>
      <c r="G158" s="51" t="s">
        <v>1740</v>
      </c>
      <c r="H158" s="51" t="s">
        <v>1736</v>
      </c>
      <c r="I158" s="47">
        <v>-2.64</v>
      </c>
      <c r="J158" s="47">
        <v>101.24</v>
      </c>
      <c r="K158" s="52">
        <v>20.650000000000006</v>
      </c>
      <c r="L158" s="47"/>
      <c r="M158" s="55">
        <v>260.97269999999997</v>
      </c>
      <c r="N158" s="51">
        <v>20.5</v>
      </c>
      <c r="O158" s="51">
        <v>-1</v>
      </c>
      <c r="P158" s="47" t="s">
        <v>1712</v>
      </c>
      <c r="Q158" s="47" t="s">
        <v>1713</v>
      </c>
      <c r="R158" s="402">
        <v>26.794137772911501</v>
      </c>
      <c r="S158" s="402">
        <v>26.9930937028854</v>
      </c>
      <c r="T158" s="402">
        <v>27.347012030863901</v>
      </c>
      <c r="U158" s="402">
        <v>27.976042204305099</v>
      </c>
      <c r="V158" s="402">
        <v>28.603800329725299</v>
      </c>
      <c r="W158" s="402">
        <v>28.962705347501501</v>
      </c>
      <c r="X158" s="402">
        <v>29.1484673955704</v>
      </c>
      <c r="Y158" s="402">
        <v>0.603552039131667</v>
      </c>
      <c r="Z158" s="47" t="s">
        <v>1714</v>
      </c>
    </row>
    <row r="159" spans="1:26" ht="10.8">
      <c r="A159" s="48" t="s">
        <v>6596</v>
      </c>
      <c r="B159" s="47" t="s">
        <v>1707</v>
      </c>
      <c r="C159" s="51" t="s">
        <v>1743</v>
      </c>
      <c r="D159" s="54" t="s">
        <v>1746</v>
      </c>
      <c r="E159" s="55">
        <v>260.97269999999997</v>
      </c>
      <c r="F159" s="51" t="s">
        <v>1732</v>
      </c>
      <c r="G159" s="51" t="s">
        <v>1740</v>
      </c>
      <c r="H159" s="51" t="s">
        <v>1736</v>
      </c>
      <c r="I159" s="47">
        <v>-2.64</v>
      </c>
      <c r="J159" s="47">
        <v>101.24</v>
      </c>
      <c r="K159" s="52">
        <v>21.549999999999997</v>
      </c>
      <c r="L159" s="47"/>
      <c r="M159" s="55">
        <v>260.97269999999997</v>
      </c>
      <c r="N159" s="51">
        <v>20.3</v>
      </c>
      <c r="O159" s="51">
        <v>-1</v>
      </c>
      <c r="P159" s="47" t="s">
        <v>1712</v>
      </c>
      <c r="Q159" s="47" t="s">
        <v>1713</v>
      </c>
      <c r="R159" s="402">
        <v>27.5456814015091</v>
      </c>
      <c r="S159" s="402">
        <v>27.740823967452201</v>
      </c>
      <c r="T159" s="402">
        <v>28.137237418739002</v>
      </c>
      <c r="U159" s="402">
        <v>28.806454593531001</v>
      </c>
      <c r="V159" s="402">
        <v>29.482902149224099</v>
      </c>
      <c r="W159" s="402">
        <v>29.872756462207299</v>
      </c>
      <c r="X159" s="402">
        <v>30.063051336217999</v>
      </c>
      <c r="Y159" s="402">
        <v>0.64464212886429795</v>
      </c>
      <c r="Z159" s="47" t="s">
        <v>1714</v>
      </c>
    </row>
    <row r="160" spans="1:26" ht="10.8">
      <c r="A160" s="48" t="s">
        <v>6597</v>
      </c>
      <c r="B160" s="47" t="s">
        <v>1707</v>
      </c>
      <c r="C160" s="51" t="s">
        <v>1743</v>
      </c>
      <c r="D160" s="54" t="s">
        <v>1748</v>
      </c>
      <c r="E160" s="55">
        <v>261.05</v>
      </c>
      <c r="F160" s="51" t="s">
        <v>1732</v>
      </c>
      <c r="G160" s="51" t="s">
        <v>1735</v>
      </c>
      <c r="H160" s="51" t="s">
        <v>1736</v>
      </c>
      <c r="I160" s="47">
        <v>-2.64</v>
      </c>
      <c r="J160" s="47">
        <v>101.24</v>
      </c>
      <c r="K160" s="52">
        <v>23.350000000000009</v>
      </c>
      <c r="L160" s="47"/>
      <c r="M160" s="55">
        <v>261.05</v>
      </c>
      <c r="N160" s="51">
        <v>19.899999999999999</v>
      </c>
      <c r="O160" s="51">
        <v>-1</v>
      </c>
      <c r="P160" s="47" t="s">
        <v>1712</v>
      </c>
      <c r="Q160" s="47" t="s">
        <v>1713</v>
      </c>
      <c r="R160" s="402">
        <v>29.0672080564696</v>
      </c>
      <c r="S160" s="402">
        <v>29.3216484580276</v>
      </c>
      <c r="T160" s="402">
        <v>29.7469948495579</v>
      </c>
      <c r="U160" s="402">
        <v>30.4920746506975</v>
      </c>
      <c r="V160" s="402">
        <v>31.239061136144301</v>
      </c>
      <c r="W160" s="402">
        <v>31.687387064876201</v>
      </c>
      <c r="X160" s="402">
        <v>31.9110874895451</v>
      </c>
      <c r="Y160" s="402">
        <v>0.72095955592307404</v>
      </c>
      <c r="Z160" s="47" t="s">
        <v>1714</v>
      </c>
    </row>
    <row r="161" spans="1:26" ht="10.8">
      <c r="A161" s="48" t="s">
        <v>6598</v>
      </c>
      <c r="B161" s="47" t="s">
        <v>1707</v>
      </c>
      <c r="C161" s="51" t="s">
        <v>1743</v>
      </c>
      <c r="D161" s="54" t="s">
        <v>1746</v>
      </c>
      <c r="E161" s="55">
        <v>261.113</v>
      </c>
      <c r="F161" s="51" t="s">
        <v>1732</v>
      </c>
      <c r="G161" s="51" t="s">
        <v>1740</v>
      </c>
      <c r="H161" s="51" t="s">
        <v>1711</v>
      </c>
      <c r="I161" s="47">
        <v>-2.64</v>
      </c>
      <c r="J161" s="47">
        <v>101.24</v>
      </c>
      <c r="K161" s="52">
        <v>21.549999999999997</v>
      </c>
      <c r="L161" s="47"/>
      <c r="M161" s="55">
        <v>261.113</v>
      </c>
      <c r="N161" s="51">
        <v>20.3</v>
      </c>
      <c r="O161" s="51">
        <v>-1</v>
      </c>
      <c r="P161" s="47" t="s">
        <v>1712</v>
      </c>
      <c r="Q161" s="47" t="s">
        <v>1713</v>
      </c>
      <c r="R161" s="402">
        <v>27.544763021254699</v>
      </c>
      <c r="S161" s="402">
        <v>27.7536349989822</v>
      </c>
      <c r="T161" s="402">
        <v>28.165713447519</v>
      </c>
      <c r="U161" s="402">
        <v>28.818541429458001</v>
      </c>
      <c r="V161" s="402">
        <v>29.491453780589001</v>
      </c>
      <c r="W161" s="402">
        <v>29.8670084647827</v>
      </c>
      <c r="X161" s="402">
        <v>30.063662471789598</v>
      </c>
      <c r="Y161" s="402">
        <v>0.64270402954519001</v>
      </c>
      <c r="Z161" s="47" t="s">
        <v>1714</v>
      </c>
    </row>
    <row r="162" spans="1:26" ht="10.8">
      <c r="A162" s="48" t="s">
        <v>6599</v>
      </c>
      <c r="B162" s="47" t="s">
        <v>1707</v>
      </c>
      <c r="C162" s="51" t="s">
        <v>1743</v>
      </c>
      <c r="D162" s="54" t="s">
        <v>1748</v>
      </c>
      <c r="E162" s="55">
        <v>261.2</v>
      </c>
      <c r="F162" s="51" t="s">
        <v>1732</v>
      </c>
      <c r="G162" s="51" t="s">
        <v>1735</v>
      </c>
      <c r="H162" s="51" t="s">
        <v>1736</v>
      </c>
      <c r="I162" s="47">
        <v>-2.64</v>
      </c>
      <c r="J162" s="47">
        <v>101.24</v>
      </c>
      <c r="K162" s="52">
        <v>22.450000000000003</v>
      </c>
      <c r="L162" s="47"/>
      <c r="M162" s="55">
        <v>261.2</v>
      </c>
      <c r="N162" s="51">
        <v>20.100000000000001</v>
      </c>
      <c r="O162" s="51">
        <v>-1</v>
      </c>
      <c r="P162" s="47" t="s">
        <v>1712</v>
      </c>
      <c r="Q162" s="47" t="s">
        <v>1713</v>
      </c>
      <c r="R162" s="402">
        <v>28.326839830797802</v>
      </c>
      <c r="S162" s="402">
        <v>28.544180193591899</v>
      </c>
      <c r="T162" s="402">
        <v>28.977790852923501</v>
      </c>
      <c r="U162" s="402">
        <v>29.6659433020934</v>
      </c>
      <c r="V162" s="402">
        <v>30.370268954732499</v>
      </c>
      <c r="W162" s="402">
        <v>30.7976363641089</v>
      </c>
      <c r="X162" s="402">
        <v>30.989633065354301</v>
      </c>
      <c r="Y162" s="402">
        <v>0.67924605800687898</v>
      </c>
      <c r="Z162" s="47" t="s">
        <v>1714</v>
      </c>
    </row>
    <row r="163" spans="1:26" ht="10.8">
      <c r="A163" s="48" t="s">
        <v>6600</v>
      </c>
      <c r="B163" s="47" t="s">
        <v>1707</v>
      </c>
      <c r="C163" s="51" t="s">
        <v>1743</v>
      </c>
      <c r="D163" s="54" t="s">
        <v>1748</v>
      </c>
      <c r="E163" s="55">
        <v>261.35000000000002</v>
      </c>
      <c r="F163" s="51" t="s">
        <v>1732</v>
      </c>
      <c r="G163" s="51" t="s">
        <v>1735</v>
      </c>
      <c r="H163" s="51" t="s">
        <v>1736</v>
      </c>
      <c r="I163" s="47">
        <v>-2.64</v>
      </c>
      <c r="J163" s="47">
        <v>101.24</v>
      </c>
      <c r="K163" s="52">
        <v>22.000000000000014</v>
      </c>
      <c r="L163" s="47"/>
      <c r="M163" s="55">
        <v>261.35000000000002</v>
      </c>
      <c r="N163" s="51">
        <v>20.2</v>
      </c>
      <c r="O163" s="51">
        <v>-1</v>
      </c>
      <c r="P163" s="47" t="s">
        <v>1712</v>
      </c>
      <c r="Q163" s="47" t="s">
        <v>1713</v>
      </c>
      <c r="R163" s="402">
        <v>27.934985820339602</v>
      </c>
      <c r="S163" s="402">
        <v>28.153597057611101</v>
      </c>
      <c r="T163" s="402">
        <v>28.537499919114101</v>
      </c>
      <c r="U163" s="402">
        <v>29.232849955877299</v>
      </c>
      <c r="V163" s="402">
        <v>29.923376769714402</v>
      </c>
      <c r="W163" s="402">
        <v>30.3024057478912</v>
      </c>
      <c r="X163" s="402">
        <v>30.520000905721101</v>
      </c>
      <c r="Y163" s="402">
        <v>0.65999829738567095</v>
      </c>
      <c r="Z163" s="47" t="s">
        <v>1714</v>
      </c>
    </row>
    <row r="164" spans="1:26" ht="10.8">
      <c r="A164" s="48" t="s">
        <v>6601</v>
      </c>
      <c r="B164" s="47" t="s">
        <v>1707</v>
      </c>
      <c r="C164" s="51" t="s">
        <v>1743</v>
      </c>
      <c r="D164" s="54" t="s">
        <v>1749</v>
      </c>
      <c r="E164" s="55">
        <v>262.15719999999999</v>
      </c>
      <c r="F164" s="51" t="s">
        <v>1732</v>
      </c>
      <c r="G164" s="51" t="s">
        <v>1740</v>
      </c>
      <c r="H164" s="51" t="s">
        <v>1736</v>
      </c>
      <c r="I164" s="47">
        <v>-2.64</v>
      </c>
      <c r="J164" s="47">
        <v>101.24</v>
      </c>
      <c r="K164" s="52">
        <v>18.850000000000009</v>
      </c>
      <c r="L164" s="47"/>
      <c r="M164" s="55">
        <v>262.15719999999999</v>
      </c>
      <c r="N164" s="51">
        <v>20.9</v>
      </c>
      <c r="O164" s="51">
        <v>-1</v>
      </c>
      <c r="P164" s="47" t="s">
        <v>1712</v>
      </c>
      <c r="Q164" s="47" t="s">
        <v>1713</v>
      </c>
      <c r="R164" s="402">
        <v>25.2740051972769</v>
      </c>
      <c r="S164" s="402">
        <v>25.4223378856633</v>
      </c>
      <c r="T164" s="402">
        <v>25.731638871744099</v>
      </c>
      <c r="U164" s="402">
        <v>26.282206908766899</v>
      </c>
      <c r="V164" s="402">
        <v>26.813464155643199</v>
      </c>
      <c r="W164" s="402">
        <v>27.149345668798102</v>
      </c>
      <c r="X164" s="402">
        <v>27.302573546593301</v>
      </c>
      <c r="Y164" s="402">
        <v>0.52077076434756298</v>
      </c>
      <c r="Z164" s="47" t="s">
        <v>1714</v>
      </c>
    </row>
    <row r="165" spans="1:26" ht="10.8">
      <c r="A165" s="48" t="s">
        <v>6602</v>
      </c>
      <c r="B165" s="47" t="s">
        <v>1707</v>
      </c>
      <c r="C165" s="51" t="s">
        <v>1743</v>
      </c>
      <c r="D165" s="54" t="s">
        <v>1749</v>
      </c>
      <c r="E165" s="55">
        <v>263.3</v>
      </c>
      <c r="F165" s="51" t="s">
        <v>1732</v>
      </c>
      <c r="G165" s="51" t="s">
        <v>1735</v>
      </c>
      <c r="H165" s="51" t="s">
        <v>1711</v>
      </c>
      <c r="I165" s="47">
        <v>-2.64</v>
      </c>
      <c r="J165" s="47">
        <v>101.24</v>
      </c>
      <c r="K165" s="52">
        <v>26.500000000000014</v>
      </c>
      <c r="L165" s="47"/>
      <c r="M165" s="55">
        <v>263.3</v>
      </c>
      <c r="N165" s="51">
        <v>19.2</v>
      </c>
      <c r="O165" s="51">
        <v>-1</v>
      </c>
      <c r="P165" s="47" t="s">
        <v>1712</v>
      </c>
      <c r="Q165" s="47" t="s">
        <v>1713</v>
      </c>
      <c r="R165" s="402">
        <v>31.792714225251501</v>
      </c>
      <c r="S165" s="402">
        <v>32.018544658470397</v>
      </c>
      <c r="T165" s="402">
        <v>32.548044460146599</v>
      </c>
      <c r="U165" s="402">
        <v>33.4525034547027</v>
      </c>
      <c r="V165" s="402">
        <v>34.359998121044498</v>
      </c>
      <c r="W165" s="402">
        <v>34.884089129939099</v>
      </c>
      <c r="X165" s="402">
        <v>35.157622223005703</v>
      </c>
      <c r="Y165" s="402">
        <v>0.86575029990257701</v>
      </c>
      <c r="Z165" s="47" t="s">
        <v>1714</v>
      </c>
    </row>
    <row r="166" spans="1:26" ht="10.8">
      <c r="A166" s="48" t="s">
        <v>6603</v>
      </c>
      <c r="B166" s="47" t="s">
        <v>1707</v>
      </c>
      <c r="C166" s="51" t="s">
        <v>1743</v>
      </c>
      <c r="D166" s="54" t="s">
        <v>1750</v>
      </c>
      <c r="E166" s="55">
        <v>263.73</v>
      </c>
      <c r="F166" s="51" t="s">
        <v>1732</v>
      </c>
      <c r="G166" s="51" t="s">
        <v>1735</v>
      </c>
      <c r="H166" s="51" t="s">
        <v>1736</v>
      </c>
      <c r="I166" s="47">
        <v>-2.64</v>
      </c>
      <c r="J166" s="47">
        <v>101.24</v>
      </c>
      <c r="K166" s="52">
        <v>18.850000000000009</v>
      </c>
      <c r="L166" s="47"/>
      <c r="M166" s="55">
        <v>263.73</v>
      </c>
      <c r="N166" s="51">
        <v>20.9</v>
      </c>
      <c r="O166" s="51">
        <v>-1</v>
      </c>
      <c r="P166" s="47" t="s">
        <v>1712</v>
      </c>
      <c r="Q166" s="47" t="s">
        <v>1713</v>
      </c>
      <c r="R166" s="402">
        <v>25.2749540517501</v>
      </c>
      <c r="S166" s="402">
        <v>25.443597493691598</v>
      </c>
      <c r="T166" s="402">
        <v>25.756513614973599</v>
      </c>
      <c r="U166" s="402">
        <v>26.2852319964041</v>
      </c>
      <c r="V166" s="402">
        <v>26.822401201916801</v>
      </c>
      <c r="W166" s="402">
        <v>27.129653143901798</v>
      </c>
      <c r="X166" s="402">
        <v>27.292624198812401</v>
      </c>
      <c r="Y166" s="402">
        <v>0.51398345812859203</v>
      </c>
      <c r="Z166" s="47" t="s">
        <v>1714</v>
      </c>
    </row>
    <row r="167" spans="1:26" ht="10.8">
      <c r="A167" s="48" t="s">
        <v>6604</v>
      </c>
      <c r="B167" s="47" t="s">
        <v>1707</v>
      </c>
      <c r="C167" s="51" t="s">
        <v>1743</v>
      </c>
      <c r="D167" s="54" t="s">
        <v>1750</v>
      </c>
      <c r="E167" s="55">
        <v>263.87</v>
      </c>
      <c r="F167" s="51" t="s">
        <v>1732</v>
      </c>
      <c r="G167" s="51" t="s">
        <v>1735</v>
      </c>
      <c r="H167" s="51" t="s">
        <v>1711</v>
      </c>
      <c r="I167" s="47">
        <v>-2.64</v>
      </c>
      <c r="J167" s="47">
        <v>101.24</v>
      </c>
      <c r="K167" s="52">
        <v>18.850000000000009</v>
      </c>
      <c r="L167" s="47"/>
      <c r="M167" s="55">
        <v>263.87</v>
      </c>
      <c r="N167" s="51">
        <v>20.9</v>
      </c>
      <c r="O167" s="51">
        <v>-1</v>
      </c>
      <c r="P167" s="47" t="s">
        <v>1712</v>
      </c>
      <c r="Q167" s="47" t="s">
        <v>1713</v>
      </c>
      <c r="R167" s="402">
        <v>25.2647917733753</v>
      </c>
      <c r="S167" s="402">
        <v>25.436631817790399</v>
      </c>
      <c r="T167" s="402">
        <v>25.7461242141475</v>
      </c>
      <c r="U167" s="402">
        <v>26.272270042873298</v>
      </c>
      <c r="V167" s="402">
        <v>26.807263841715699</v>
      </c>
      <c r="W167" s="402">
        <v>27.113971116497201</v>
      </c>
      <c r="X167" s="402">
        <v>27.274041782506099</v>
      </c>
      <c r="Y167" s="402">
        <v>0.511784299380731</v>
      </c>
      <c r="Z167" s="47" t="s">
        <v>1714</v>
      </c>
    </row>
    <row r="168" spans="1:26" ht="10.8">
      <c r="A168" s="48" t="s">
        <v>6605</v>
      </c>
      <c r="B168" s="47" t="s">
        <v>1707</v>
      </c>
      <c r="C168" s="51" t="s">
        <v>1743</v>
      </c>
      <c r="D168" s="54" t="s">
        <v>1750</v>
      </c>
      <c r="E168" s="55">
        <v>264.16000000000003</v>
      </c>
      <c r="F168" s="51" t="s">
        <v>1732</v>
      </c>
      <c r="G168" s="51" t="s">
        <v>1735</v>
      </c>
      <c r="H168" s="51" t="s">
        <v>1711</v>
      </c>
      <c r="I168" s="47">
        <v>-2.64</v>
      </c>
      <c r="J168" s="47">
        <v>101.24</v>
      </c>
      <c r="K168" s="52">
        <v>20.200000000000003</v>
      </c>
      <c r="L168" s="47"/>
      <c r="M168" s="55">
        <v>264.16000000000003</v>
      </c>
      <c r="N168" s="51">
        <v>20.6</v>
      </c>
      <c r="O168" s="51">
        <v>-1</v>
      </c>
      <c r="P168" s="47" t="s">
        <v>1712</v>
      </c>
      <c r="Q168" s="47" t="s">
        <v>1713</v>
      </c>
      <c r="R168" s="402">
        <v>26.4104379224468</v>
      </c>
      <c r="S168" s="402">
        <v>26.594143911538801</v>
      </c>
      <c r="T168" s="402">
        <v>26.9396746117867</v>
      </c>
      <c r="U168" s="402">
        <v>27.552840104689601</v>
      </c>
      <c r="V168" s="402">
        <v>28.160656366038101</v>
      </c>
      <c r="W168" s="402">
        <v>28.504695047700601</v>
      </c>
      <c r="X168" s="402">
        <v>28.668643798452599</v>
      </c>
      <c r="Y168" s="402">
        <v>0.58241042950125199</v>
      </c>
      <c r="Z168" s="47" t="s">
        <v>1714</v>
      </c>
    </row>
    <row r="169" spans="1:26" ht="10.8">
      <c r="A169" s="48" t="s">
        <v>6606</v>
      </c>
      <c r="B169" s="47" t="s">
        <v>1707</v>
      </c>
      <c r="C169" s="51" t="s">
        <v>1743</v>
      </c>
      <c r="D169" s="54" t="s">
        <v>1750</v>
      </c>
      <c r="E169" s="55">
        <v>264.45</v>
      </c>
      <c r="F169" s="51" t="s">
        <v>1732</v>
      </c>
      <c r="G169" s="51" t="s">
        <v>1735</v>
      </c>
      <c r="H169" s="51" t="s">
        <v>1736</v>
      </c>
      <c r="I169" s="47">
        <v>-2.64</v>
      </c>
      <c r="J169" s="47">
        <v>101.24</v>
      </c>
      <c r="K169" s="52">
        <v>19.299999999999997</v>
      </c>
      <c r="L169" s="47"/>
      <c r="M169" s="55">
        <v>264.45</v>
      </c>
      <c r="N169" s="51">
        <v>20.8</v>
      </c>
      <c r="O169" s="51">
        <v>-1</v>
      </c>
      <c r="P169" s="47" t="s">
        <v>1712</v>
      </c>
      <c r="Q169" s="47" t="s">
        <v>1713</v>
      </c>
      <c r="R169" s="402">
        <v>25.666956274508799</v>
      </c>
      <c r="S169" s="402">
        <v>25.828605124592499</v>
      </c>
      <c r="T169" s="402">
        <v>26.1443807717094</v>
      </c>
      <c r="U169" s="402">
        <v>26.703167833788498</v>
      </c>
      <c r="V169" s="402">
        <v>27.257404989603</v>
      </c>
      <c r="W169" s="402">
        <v>27.598171976310098</v>
      </c>
      <c r="X169" s="402">
        <v>27.772717482928901</v>
      </c>
      <c r="Y169" s="402">
        <v>0.53449571607095503</v>
      </c>
      <c r="Z169" s="47" t="s">
        <v>1714</v>
      </c>
    </row>
    <row r="170" spans="1:26" ht="10.8">
      <c r="A170" s="48" t="s">
        <v>6607</v>
      </c>
      <c r="B170" s="47" t="s">
        <v>1707</v>
      </c>
      <c r="C170" s="51" t="s">
        <v>1743</v>
      </c>
      <c r="D170" s="54" t="s">
        <v>1750</v>
      </c>
      <c r="E170" s="55">
        <v>264.68</v>
      </c>
      <c r="F170" s="51" t="s">
        <v>1732</v>
      </c>
      <c r="G170" s="51" t="s">
        <v>1735</v>
      </c>
      <c r="H170" s="51" t="s">
        <v>1711</v>
      </c>
      <c r="I170" s="47">
        <v>-2.64</v>
      </c>
      <c r="J170" s="47">
        <v>101.24</v>
      </c>
      <c r="K170" s="52">
        <v>19.750000000000014</v>
      </c>
      <c r="L170" s="47"/>
      <c r="M170" s="55">
        <v>264.68</v>
      </c>
      <c r="N170" s="51">
        <v>20.7</v>
      </c>
      <c r="O170" s="51">
        <v>-1</v>
      </c>
      <c r="P170" s="47" t="s">
        <v>1712</v>
      </c>
      <c r="Q170" s="47" t="s">
        <v>1713</v>
      </c>
      <c r="R170" s="402">
        <v>26.022717481825602</v>
      </c>
      <c r="S170" s="402">
        <v>26.200343299962899</v>
      </c>
      <c r="T170" s="402">
        <v>26.539277046119</v>
      </c>
      <c r="U170" s="402">
        <v>27.126191478077899</v>
      </c>
      <c r="V170" s="402">
        <v>27.713614394612001</v>
      </c>
      <c r="W170" s="402">
        <v>28.052069463668701</v>
      </c>
      <c r="X170" s="402">
        <v>28.227746260681801</v>
      </c>
      <c r="Y170" s="402">
        <v>0.56171130185528495</v>
      </c>
      <c r="Z170" s="47" t="s">
        <v>1714</v>
      </c>
    </row>
    <row r="171" spans="1:26" ht="10.8">
      <c r="A171" s="48" t="s">
        <v>6608</v>
      </c>
      <c r="B171" s="47" t="s">
        <v>1707</v>
      </c>
      <c r="C171" s="51" t="s">
        <v>1743</v>
      </c>
      <c r="D171" s="54" t="s">
        <v>1751</v>
      </c>
      <c r="E171" s="55">
        <v>265.08</v>
      </c>
      <c r="F171" s="51" t="s">
        <v>1732</v>
      </c>
      <c r="G171" s="51" t="s">
        <v>1735</v>
      </c>
      <c r="H171" s="51" t="s">
        <v>1721</v>
      </c>
      <c r="I171" s="47">
        <v>-10.5</v>
      </c>
      <c r="J171" s="47">
        <v>97.97</v>
      </c>
      <c r="K171" s="52">
        <v>21.549999999999997</v>
      </c>
      <c r="L171" s="47"/>
      <c r="M171" s="55">
        <v>265.08</v>
      </c>
      <c r="N171" s="51">
        <v>20.3</v>
      </c>
      <c r="O171" s="51">
        <v>-1</v>
      </c>
      <c r="P171" s="47" t="s">
        <v>1712</v>
      </c>
      <c r="Q171" s="47" t="s">
        <v>1713</v>
      </c>
      <c r="R171" s="402">
        <v>27.5838808244613</v>
      </c>
      <c r="S171" s="402">
        <v>27.787778270738698</v>
      </c>
      <c r="T171" s="402">
        <v>28.147685343848298</v>
      </c>
      <c r="U171" s="402">
        <v>28.820317638559999</v>
      </c>
      <c r="V171" s="402">
        <v>29.492275451840101</v>
      </c>
      <c r="W171" s="402">
        <v>29.8761160382609</v>
      </c>
      <c r="X171" s="402">
        <v>30.066915626927599</v>
      </c>
      <c r="Y171" s="402">
        <v>0.64104320123103797</v>
      </c>
      <c r="Z171" s="47" t="s">
        <v>1714</v>
      </c>
    </row>
    <row r="172" spans="1:26" ht="10.8">
      <c r="A172" s="48" t="s">
        <v>6609</v>
      </c>
      <c r="B172" s="47" t="s">
        <v>1707</v>
      </c>
      <c r="C172" s="51" t="s">
        <v>1743</v>
      </c>
      <c r="D172" s="54" t="s">
        <v>1751</v>
      </c>
      <c r="E172" s="55">
        <v>265.08999999999997</v>
      </c>
      <c r="F172" s="51" t="s">
        <v>1732</v>
      </c>
      <c r="G172" s="51" t="s">
        <v>1735</v>
      </c>
      <c r="H172" s="51" t="s">
        <v>1736</v>
      </c>
      <c r="I172" s="47">
        <v>-10.5</v>
      </c>
      <c r="J172" s="47">
        <v>97.97</v>
      </c>
      <c r="K172" s="52">
        <v>19.299999999999997</v>
      </c>
      <c r="L172" s="47"/>
      <c r="M172" s="55">
        <v>265.08999999999997</v>
      </c>
      <c r="N172" s="51">
        <v>20.8</v>
      </c>
      <c r="O172" s="51">
        <v>-1</v>
      </c>
      <c r="P172" s="47" t="s">
        <v>1712</v>
      </c>
      <c r="Q172" s="47" t="s">
        <v>1713</v>
      </c>
      <c r="R172" s="402">
        <v>25.649208421357201</v>
      </c>
      <c r="S172" s="402">
        <v>25.813271244690501</v>
      </c>
      <c r="T172" s="402">
        <v>26.148472368519201</v>
      </c>
      <c r="U172" s="402">
        <v>26.708323886169701</v>
      </c>
      <c r="V172" s="402">
        <v>27.263473404339798</v>
      </c>
      <c r="W172" s="402">
        <v>27.607683926815099</v>
      </c>
      <c r="X172" s="402">
        <v>27.776990175614099</v>
      </c>
      <c r="Y172" s="402">
        <v>0.54393901813548595</v>
      </c>
      <c r="Z172" s="47" t="s">
        <v>1714</v>
      </c>
    </row>
    <row r="173" spans="1:26" ht="10.8">
      <c r="A173" s="48" t="s">
        <v>6610</v>
      </c>
      <c r="B173" s="47" t="s">
        <v>1707</v>
      </c>
      <c r="C173" s="51" t="s">
        <v>1743</v>
      </c>
      <c r="D173" s="54" t="s">
        <v>1751</v>
      </c>
      <c r="E173" s="55">
        <v>265.43</v>
      </c>
      <c r="F173" s="51" t="s">
        <v>1732</v>
      </c>
      <c r="G173" s="51" t="s">
        <v>1735</v>
      </c>
      <c r="H173" s="51" t="s">
        <v>1711</v>
      </c>
      <c r="I173" s="47">
        <v>-10.5</v>
      </c>
      <c r="J173" s="47">
        <v>97.97</v>
      </c>
      <c r="K173" s="52">
        <v>20.650000000000006</v>
      </c>
      <c r="L173" s="47"/>
      <c r="M173" s="55">
        <v>265.43</v>
      </c>
      <c r="N173" s="51">
        <v>20.5</v>
      </c>
      <c r="O173" s="51">
        <v>-1</v>
      </c>
      <c r="P173" s="47" t="s">
        <v>1712</v>
      </c>
      <c r="Q173" s="47" t="s">
        <v>1713</v>
      </c>
      <c r="R173" s="402">
        <v>26.779824354578899</v>
      </c>
      <c r="S173" s="402">
        <v>26.975032715824501</v>
      </c>
      <c r="T173" s="402">
        <v>27.3473942319518</v>
      </c>
      <c r="U173" s="402">
        <v>27.960687057827698</v>
      </c>
      <c r="V173" s="402">
        <v>28.594179991354299</v>
      </c>
      <c r="W173" s="402">
        <v>28.9532939052723</v>
      </c>
      <c r="X173" s="402">
        <v>29.126813206133299</v>
      </c>
      <c r="Y173" s="402">
        <v>0.60131655242341298</v>
      </c>
      <c r="Z173" s="47" t="s">
        <v>1714</v>
      </c>
    </row>
    <row r="174" spans="1:26" ht="10.8">
      <c r="A174" s="48" t="s">
        <v>6611</v>
      </c>
      <c r="B174" s="47" t="s">
        <v>1707</v>
      </c>
      <c r="C174" s="51" t="s">
        <v>1743</v>
      </c>
      <c r="D174" s="54" t="s">
        <v>1751</v>
      </c>
      <c r="E174" s="55">
        <v>265.43</v>
      </c>
      <c r="F174" s="51" t="s">
        <v>1732</v>
      </c>
      <c r="G174" s="51" t="s">
        <v>1735</v>
      </c>
      <c r="H174" s="51" t="s">
        <v>1711</v>
      </c>
      <c r="I174" s="47">
        <v>-10.5</v>
      </c>
      <c r="J174" s="47">
        <v>97.97</v>
      </c>
      <c r="K174" s="52">
        <v>20.650000000000006</v>
      </c>
      <c r="L174" s="47"/>
      <c r="M174" s="55">
        <v>265.43</v>
      </c>
      <c r="N174" s="51">
        <v>20.5</v>
      </c>
      <c r="O174" s="51">
        <v>-1</v>
      </c>
      <c r="P174" s="47" t="s">
        <v>1712</v>
      </c>
      <c r="Q174" s="47" t="s">
        <v>1713</v>
      </c>
      <c r="R174" s="402">
        <v>26.8085048621029</v>
      </c>
      <c r="S174" s="402">
        <v>26.997410317723102</v>
      </c>
      <c r="T174" s="402">
        <v>27.3566327252416</v>
      </c>
      <c r="U174" s="402">
        <v>27.966337001639701</v>
      </c>
      <c r="V174" s="402">
        <v>28.580856703620199</v>
      </c>
      <c r="W174" s="402">
        <v>28.9395759900809</v>
      </c>
      <c r="X174" s="402">
        <v>29.152321888056999</v>
      </c>
      <c r="Y174" s="402">
        <v>0.59167785119831395</v>
      </c>
      <c r="Z174" s="47" t="s">
        <v>1714</v>
      </c>
    </row>
    <row r="175" spans="1:26" ht="10.8">
      <c r="A175" s="48" t="s">
        <v>6612</v>
      </c>
      <c r="B175" s="47" t="s">
        <v>1707</v>
      </c>
      <c r="C175" s="51" t="s">
        <v>1743</v>
      </c>
      <c r="D175" s="54" t="s">
        <v>1751</v>
      </c>
      <c r="E175" s="55">
        <v>265.54000000000002</v>
      </c>
      <c r="F175" s="51" t="s">
        <v>1732</v>
      </c>
      <c r="G175" s="51" t="s">
        <v>1735</v>
      </c>
      <c r="H175" s="51" t="s">
        <v>1736</v>
      </c>
      <c r="I175" s="47">
        <v>-10.5</v>
      </c>
      <c r="J175" s="47">
        <v>97.97</v>
      </c>
      <c r="K175" s="52">
        <v>19.750000000000014</v>
      </c>
      <c r="L175" s="47"/>
      <c r="M175" s="55">
        <v>265.54000000000002</v>
      </c>
      <c r="N175" s="51">
        <v>20.7</v>
      </c>
      <c r="O175" s="51">
        <v>-1</v>
      </c>
      <c r="P175" s="47" t="s">
        <v>1712</v>
      </c>
      <c r="Q175" s="47" t="s">
        <v>1713</v>
      </c>
      <c r="R175" s="402">
        <v>26.030870025255901</v>
      </c>
      <c r="S175" s="402">
        <v>26.204965623714401</v>
      </c>
      <c r="T175" s="402">
        <v>26.556225409236198</v>
      </c>
      <c r="U175" s="402">
        <v>27.1274662219821</v>
      </c>
      <c r="V175" s="402">
        <v>27.704365445169799</v>
      </c>
      <c r="W175" s="402">
        <v>28.033382608467999</v>
      </c>
      <c r="X175" s="402">
        <v>28.229753453439798</v>
      </c>
      <c r="Y175" s="402">
        <v>0.55963693000237003</v>
      </c>
      <c r="Z175" s="47" t="s">
        <v>1714</v>
      </c>
    </row>
    <row r="176" spans="1:26" ht="10.8">
      <c r="A176" s="48" t="s">
        <v>6613</v>
      </c>
      <c r="B176" s="47" t="s">
        <v>1707</v>
      </c>
      <c r="C176" s="51" t="s">
        <v>1743</v>
      </c>
      <c r="D176" s="54" t="s">
        <v>1751</v>
      </c>
      <c r="E176" s="55">
        <v>265.54000000000002</v>
      </c>
      <c r="F176" s="51" t="s">
        <v>1732</v>
      </c>
      <c r="G176" s="51" t="s">
        <v>1735</v>
      </c>
      <c r="H176" s="51" t="s">
        <v>1721</v>
      </c>
      <c r="I176" s="47">
        <v>-10.5</v>
      </c>
      <c r="J176" s="47">
        <v>97.97</v>
      </c>
      <c r="K176" s="52">
        <v>20.650000000000006</v>
      </c>
      <c r="L176" s="47"/>
      <c r="M176" s="55">
        <v>265.54000000000002</v>
      </c>
      <c r="N176" s="51">
        <v>20.5</v>
      </c>
      <c r="O176" s="51">
        <v>-1</v>
      </c>
      <c r="P176" s="47" t="s">
        <v>1712</v>
      </c>
      <c r="Q176" s="47" t="s">
        <v>1713</v>
      </c>
      <c r="R176" s="402">
        <v>26.804399536844901</v>
      </c>
      <c r="S176" s="402">
        <v>26.999700300478001</v>
      </c>
      <c r="T176" s="402">
        <v>27.353830976797799</v>
      </c>
      <c r="U176" s="402">
        <v>27.9694928314781</v>
      </c>
      <c r="V176" s="402">
        <v>28.576873450795599</v>
      </c>
      <c r="W176" s="402">
        <v>28.961995601589201</v>
      </c>
      <c r="X176" s="402">
        <v>29.163986527781901</v>
      </c>
      <c r="Y176" s="402">
        <v>0.59641236284019306</v>
      </c>
      <c r="Z176" s="47" t="s">
        <v>1714</v>
      </c>
    </row>
    <row r="177" spans="1:26" ht="10.8">
      <c r="A177" s="48" t="s">
        <v>6614</v>
      </c>
      <c r="B177" s="47" t="s">
        <v>1707</v>
      </c>
      <c r="C177" s="51" t="s">
        <v>1752</v>
      </c>
      <c r="D177" s="54" t="s">
        <v>1753</v>
      </c>
      <c r="E177" s="55">
        <v>265.75</v>
      </c>
      <c r="F177" s="51" t="s">
        <v>1732</v>
      </c>
      <c r="G177" s="51" t="s">
        <v>1735</v>
      </c>
      <c r="H177" s="51" t="s">
        <v>1711</v>
      </c>
      <c r="I177" s="47">
        <v>-10.5</v>
      </c>
      <c r="J177" s="47">
        <v>97.97</v>
      </c>
      <c r="K177" s="52">
        <v>19.299999999999997</v>
      </c>
      <c r="L177" s="47"/>
      <c r="M177" s="55">
        <v>265.75</v>
      </c>
      <c r="N177" s="51">
        <v>20.8</v>
      </c>
      <c r="O177" s="51">
        <v>-1</v>
      </c>
      <c r="P177" s="47" t="s">
        <v>1712</v>
      </c>
      <c r="Q177" s="47" t="s">
        <v>1713</v>
      </c>
      <c r="R177" s="402">
        <v>25.667276998249498</v>
      </c>
      <c r="S177" s="402">
        <v>25.826633014533702</v>
      </c>
      <c r="T177" s="402">
        <v>26.155616973607899</v>
      </c>
      <c r="U177" s="402">
        <v>26.711232908734701</v>
      </c>
      <c r="V177" s="402">
        <v>27.2739695760723</v>
      </c>
      <c r="W177" s="402">
        <v>27.5954887816659</v>
      </c>
      <c r="X177" s="402">
        <v>27.7540922627371</v>
      </c>
      <c r="Y177" s="402">
        <v>0.53704473060926405</v>
      </c>
      <c r="Z177" s="47" t="s">
        <v>1714</v>
      </c>
    </row>
    <row r="178" spans="1:26" ht="10.8">
      <c r="A178" s="48" t="s">
        <v>6615</v>
      </c>
      <c r="B178" s="47" t="s">
        <v>1707</v>
      </c>
      <c r="C178" s="51" t="s">
        <v>1752</v>
      </c>
      <c r="D178" s="54" t="s">
        <v>1754</v>
      </c>
      <c r="E178" s="55">
        <v>266.10000000000002</v>
      </c>
      <c r="F178" s="51" t="s">
        <v>1732</v>
      </c>
      <c r="G178" s="51" t="s">
        <v>1735</v>
      </c>
      <c r="H178" s="51" t="s">
        <v>1711</v>
      </c>
      <c r="I178" s="47">
        <v>-10.5</v>
      </c>
      <c r="J178" s="47">
        <v>97.97</v>
      </c>
      <c r="K178" s="52">
        <v>22.000000000000014</v>
      </c>
      <c r="L178" s="47"/>
      <c r="M178" s="55">
        <v>266.10000000000002</v>
      </c>
      <c r="N178" s="51">
        <v>20.2</v>
      </c>
      <c r="O178" s="51">
        <v>-1</v>
      </c>
      <c r="P178" s="47" t="s">
        <v>1712</v>
      </c>
      <c r="Q178" s="47" t="s">
        <v>1713</v>
      </c>
      <c r="R178" s="402">
        <v>27.941679318016199</v>
      </c>
      <c r="S178" s="402">
        <v>28.153195904890101</v>
      </c>
      <c r="T178" s="402">
        <v>28.5688718220485</v>
      </c>
      <c r="U178" s="402">
        <v>29.2358021772123</v>
      </c>
      <c r="V178" s="402">
        <v>29.910021830487501</v>
      </c>
      <c r="W178" s="402">
        <v>30.301489247049702</v>
      </c>
      <c r="X178" s="402">
        <v>30.5156618605176</v>
      </c>
      <c r="Y178" s="402">
        <v>0.65216343473871397</v>
      </c>
      <c r="Z178" s="47" t="s">
        <v>1714</v>
      </c>
    </row>
    <row r="179" spans="1:26" ht="10.8">
      <c r="A179" s="48" t="s">
        <v>6616</v>
      </c>
      <c r="B179" s="47" t="s">
        <v>1707</v>
      </c>
      <c r="C179" s="51" t="s">
        <v>1752</v>
      </c>
      <c r="D179" s="54" t="s">
        <v>1754</v>
      </c>
      <c r="E179" s="55">
        <v>266.38</v>
      </c>
      <c r="F179" s="51" t="s">
        <v>1732</v>
      </c>
      <c r="G179" s="51" t="s">
        <v>1735</v>
      </c>
      <c r="H179" s="51" t="s">
        <v>1711</v>
      </c>
      <c r="I179" s="47">
        <v>-10.5</v>
      </c>
      <c r="J179" s="47">
        <v>97.97</v>
      </c>
      <c r="K179" s="52">
        <v>18.850000000000009</v>
      </c>
      <c r="L179" s="47"/>
      <c r="M179" s="55">
        <v>266.38</v>
      </c>
      <c r="N179" s="51">
        <v>20.9</v>
      </c>
      <c r="O179" s="51">
        <v>-1</v>
      </c>
      <c r="P179" s="47" t="s">
        <v>1712</v>
      </c>
      <c r="Q179" s="47" t="s">
        <v>1713</v>
      </c>
      <c r="R179" s="402">
        <v>25.258187731758099</v>
      </c>
      <c r="S179" s="402">
        <v>25.423445538730501</v>
      </c>
      <c r="T179" s="402">
        <v>25.744808535954402</v>
      </c>
      <c r="U179" s="402">
        <v>26.288931868191799</v>
      </c>
      <c r="V179" s="402">
        <v>26.835186532512399</v>
      </c>
      <c r="W179" s="402">
        <v>27.1548337264671</v>
      </c>
      <c r="X179" s="402">
        <v>27.302765280362198</v>
      </c>
      <c r="Y179" s="402">
        <v>0.52680164996012802</v>
      </c>
      <c r="Z179" s="47" t="s">
        <v>1714</v>
      </c>
    </row>
    <row r="180" spans="1:26" ht="10.8">
      <c r="A180" s="48" t="s">
        <v>6617</v>
      </c>
      <c r="B180" s="47" t="s">
        <v>1707</v>
      </c>
      <c r="C180" s="51" t="s">
        <v>1752</v>
      </c>
      <c r="D180" s="54" t="s">
        <v>1754</v>
      </c>
      <c r="E180" s="55">
        <v>267.12</v>
      </c>
      <c r="F180" s="51" t="s">
        <v>1732</v>
      </c>
      <c r="G180" s="51" t="s">
        <v>1735</v>
      </c>
      <c r="H180" s="51" t="s">
        <v>1736</v>
      </c>
      <c r="I180" s="47">
        <v>-10.5</v>
      </c>
      <c r="J180" s="47">
        <v>97.97</v>
      </c>
      <c r="K180" s="52">
        <v>20.200000000000003</v>
      </c>
      <c r="L180" s="47"/>
      <c r="M180" s="55">
        <v>267.12</v>
      </c>
      <c r="N180" s="51">
        <v>20.6</v>
      </c>
      <c r="O180" s="51">
        <v>-1</v>
      </c>
      <c r="P180" s="47" t="s">
        <v>1712</v>
      </c>
      <c r="Q180" s="47" t="s">
        <v>1713</v>
      </c>
      <c r="R180" s="402">
        <v>26.404048078312201</v>
      </c>
      <c r="S180" s="402">
        <v>26.589710100537602</v>
      </c>
      <c r="T180" s="402">
        <v>26.9408197439421</v>
      </c>
      <c r="U180" s="402">
        <v>27.545661310104201</v>
      </c>
      <c r="V180" s="402">
        <v>28.1609132378472</v>
      </c>
      <c r="W180" s="402">
        <v>28.499560239299001</v>
      </c>
      <c r="X180" s="402">
        <v>28.688030963380601</v>
      </c>
      <c r="Y180" s="402">
        <v>0.58410006333508102</v>
      </c>
      <c r="Z180" s="47" t="s">
        <v>1714</v>
      </c>
    </row>
    <row r="181" spans="1:26" ht="10.8">
      <c r="A181" s="48" t="s">
        <v>6618</v>
      </c>
      <c r="B181" s="47" t="s">
        <v>1707</v>
      </c>
      <c r="C181" s="51" t="s">
        <v>1752</v>
      </c>
      <c r="D181" s="54" t="s">
        <v>1754</v>
      </c>
      <c r="E181" s="55">
        <v>267.61</v>
      </c>
      <c r="F181" s="51" t="s">
        <v>1732</v>
      </c>
      <c r="G181" s="51" t="s">
        <v>1735</v>
      </c>
      <c r="H181" s="51" t="s">
        <v>1711</v>
      </c>
      <c r="I181" s="47">
        <v>-10.5</v>
      </c>
      <c r="J181" s="47">
        <v>97.97</v>
      </c>
      <c r="K181" s="52">
        <v>19.299999999999997</v>
      </c>
      <c r="L181" s="47"/>
      <c r="M181" s="55">
        <v>267.61</v>
      </c>
      <c r="N181" s="51">
        <v>20.8</v>
      </c>
      <c r="O181" s="51">
        <v>-1</v>
      </c>
      <c r="P181" s="47" t="s">
        <v>1712</v>
      </c>
      <c r="Q181" s="47" t="s">
        <v>1713</v>
      </c>
      <c r="R181" s="402">
        <v>25.635269393771299</v>
      </c>
      <c r="S181" s="402">
        <v>25.8027775686887</v>
      </c>
      <c r="T181" s="402">
        <v>26.154825533082001</v>
      </c>
      <c r="U181" s="402">
        <v>26.700545623305</v>
      </c>
      <c r="V181" s="402">
        <v>27.2558736296243</v>
      </c>
      <c r="W181" s="402">
        <v>27.580487559875699</v>
      </c>
      <c r="X181" s="402">
        <v>27.7415685629461</v>
      </c>
      <c r="Y181" s="402">
        <v>0.53726258772869695</v>
      </c>
      <c r="Z181" s="47" t="s">
        <v>1714</v>
      </c>
    </row>
    <row r="182" spans="1:26" ht="10.8">
      <c r="A182" s="48" t="s">
        <v>6619</v>
      </c>
      <c r="B182" s="47" t="s">
        <v>1707</v>
      </c>
      <c r="C182" s="51" t="s">
        <v>1198</v>
      </c>
      <c r="D182" s="54" t="s">
        <v>1755</v>
      </c>
      <c r="E182" s="55">
        <v>269.6419161676647</v>
      </c>
      <c r="F182" s="51" t="s">
        <v>1756</v>
      </c>
      <c r="G182" s="51" t="s">
        <v>1757</v>
      </c>
      <c r="H182" s="51" t="s">
        <v>1711</v>
      </c>
      <c r="I182" s="47">
        <v>-8.8699999999999992</v>
      </c>
      <c r="J182" s="47">
        <v>94.15</v>
      </c>
      <c r="K182" s="52">
        <v>19.750000000000014</v>
      </c>
      <c r="L182" s="47"/>
      <c r="M182" s="55">
        <v>269.6419161676647</v>
      </c>
      <c r="N182" s="51">
        <v>20.7</v>
      </c>
      <c r="O182" s="51">
        <v>-0.7</v>
      </c>
      <c r="P182" s="47" t="s">
        <v>1712</v>
      </c>
      <c r="Q182" s="47" t="s">
        <v>1713</v>
      </c>
      <c r="R182" s="402">
        <v>27.169465239404602</v>
      </c>
      <c r="S182" s="402">
        <v>27.356923489038</v>
      </c>
      <c r="T182" s="402">
        <v>27.750215095882801</v>
      </c>
      <c r="U182" s="402">
        <v>28.3906458007847</v>
      </c>
      <c r="V182" s="402">
        <v>29.029714472957401</v>
      </c>
      <c r="W182" s="402">
        <v>29.414654329313301</v>
      </c>
      <c r="X182" s="402">
        <v>29.619581608358299</v>
      </c>
      <c r="Y182" s="402">
        <v>0.62088312427889603</v>
      </c>
      <c r="Z182" s="47" t="s">
        <v>1714</v>
      </c>
    </row>
    <row r="183" spans="1:26" ht="10.8">
      <c r="A183" s="48" t="s">
        <v>6620</v>
      </c>
      <c r="B183" s="47" t="s">
        <v>1707</v>
      </c>
      <c r="C183" s="51" t="s">
        <v>1198</v>
      </c>
      <c r="D183" s="54" t="s">
        <v>1755</v>
      </c>
      <c r="E183" s="55">
        <v>270.10598802395214</v>
      </c>
      <c r="F183" s="51" t="s">
        <v>1756</v>
      </c>
      <c r="G183" s="51" t="s">
        <v>1757</v>
      </c>
      <c r="H183" s="51" t="s">
        <v>1711</v>
      </c>
      <c r="I183" s="47">
        <v>-8.8699999999999992</v>
      </c>
      <c r="J183" s="47">
        <v>94.15</v>
      </c>
      <c r="K183" s="52">
        <v>15.250000000000014</v>
      </c>
      <c r="L183" s="47"/>
      <c r="M183" s="55">
        <v>270.10598802395214</v>
      </c>
      <c r="N183" s="51">
        <v>21.7</v>
      </c>
      <c r="O183" s="51">
        <v>-0.7</v>
      </c>
      <c r="P183" s="47" t="s">
        <v>1712</v>
      </c>
      <c r="Q183" s="47" t="s">
        <v>1713</v>
      </c>
      <c r="R183" s="402">
        <v>23.350946675143501</v>
      </c>
      <c r="S183" s="402">
        <v>23.487579486057101</v>
      </c>
      <c r="T183" s="402">
        <v>23.739564259282801</v>
      </c>
      <c r="U183" s="402">
        <v>24.178530197653899</v>
      </c>
      <c r="V183" s="402">
        <v>24.608143239771501</v>
      </c>
      <c r="W183" s="402">
        <v>24.868336349738101</v>
      </c>
      <c r="X183" s="402">
        <v>25.009260423912199</v>
      </c>
      <c r="Y183" s="402">
        <v>0.421537873997051</v>
      </c>
      <c r="Z183" s="47" t="s">
        <v>1714</v>
      </c>
    </row>
    <row r="184" spans="1:26" ht="10.8">
      <c r="A184" s="48" t="s">
        <v>6621</v>
      </c>
      <c r="B184" s="47" t="s">
        <v>1707</v>
      </c>
      <c r="C184" s="51" t="s">
        <v>1198</v>
      </c>
      <c r="D184" s="54" t="s">
        <v>1755</v>
      </c>
      <c r="E184" s="55">
        <v>270.52964071856292</v>
      </c>
      <c r="F184" s="51" t="s">
        <v>1756</v>
      </c>
      <c r="G184" s="51" t="s">
        <v>1757</v>
      </c>
      <c r="H184" s="51" t="s">
        <v>1711</v>
      </c>
      <c r="I184" s="47">
        <v>-8.8699999999999992</v>
      </c>
      <c r="J184" s="47">
        <v>94.15</v>
      </c>
      <c r="K184" s="52">
        <v>16.150000000000006</v>
      </c>
      <c r="L184" s="47"/>
      <c r="M184" s="55">
        <v>270.52964071856292</v>
      </c>
      <c r="N184" s="51">
        <v>21.5</v>
      </c>
      <c r="O184" s="51">
        <v>-0.7</v>
      </c>
      <c r="P184" s="47" t="s">
        <v>1712</v>
      </c>
      <c r="Q184" s="47" t="s">
        <v>1713</v>
      </c>
      <c r="R184" s="402">
        <v>24.1043608667621</v>
      </c>
      <c r="S184" s="402">
        <v>24.2622204139956</v>
      </c>
      <c r="T184" s="402">
        <v>24.533882190195399</v>
      </c>
      <c r="U184" s="402">
        <v>25.0163844468048</v>
      </c>
      <c r="V184" s="402">
        <v>25.500360759333098</v>
      </c>
      <c r="W184" s="402">
        <v>25.786459340588799</v>
      </c>
      <c r="X184" s="402">
        <v>25.935872491885601</v>
      </c>
      <c r="Y184" s="402">
        <v>0.46329182806345098</v>
      </c>
      <c r="Z184" s="47" t="s">
        <v>1714</v>
      </c>
    </row>
    <row r="185" spans="1:26" ht="10.8">
      <c r="A185" s="48" t="s">
        <v>6622</v>
      </c>
      <c r="B185" s="47" t="s">
        <v>1707</v>
      </c>
      <c r="C185" s="51" t="s">
        <v>1220</v>
      </c>
      <c r="D185" s="54" t="s">
        <v>1758</v>
      </c>
      <c r="E185" s="55">
        <v>272.34242424242422</v>
      </c>
      <c r="F185" s="51" t="s">
        <v>1756</v>
      </c>
      <c r="G185" s="51" t="s">
        <v>1757</v>
      </c>
      <c r="H185" s="51" t="s">
        <v>1711</v>
      </c>
      <c r="I185" s="47">
        <v>-8.8699999999999992</v>
      </c>
      <c r="J185" s="47">
        <v>94.15</v>
      </c>
      <c r="K185" s="52">
        <v>17.950000000000003</v>
      </c>
      <c r="L185" s="47"/>
      <c r="M185" s="55">
        <v>272.34242424242422</v>
      </c>
      <c r="N185" s="51">
        <v>21.1</v>
      </c>
      <c r="O185" s="51">
        <v>-0.3</v>
      </c>
      <c r="P185" s="47" t="s">
        <v>1712</v>
      </c>
      <c r="Q185" s="47" t="s">
        <v>1713</v>
      </c>
      <c r="R185" s="402">
        <v>27.158354115255499</v>
      </c>
      <c r="S185" s="402">
        <v>27.364156283115001</v>
      </c>
      <c r="T185" s="402">
        <v>27.752266683083</v>
      </c>
      <c r="U185" s="402">
        <v>28.393900897369001</v>
      </c>
      <c r="V185" s="402">
        <v>29.026414546803199</v>
      </c>
      <c r="W185" s="402">
        <v>29.400789994050601</v>
      </c>
      <c r="X185" s="402">
        <v>29.589470854800702</v>
      </c>
      <c r="Y185" s="402">
        <v>0.62080101328140003</v>
      </c>
      <c r="Z185" s="47" t="s">
        <v>1714</v>
      </c>
    </row>
    <row r="186" spans="1:26" ht="10.8">
      <c r="A186" s="48" t="s">
        <v>6623</v>
      </c>
      <c r="B186" s="47" t="s">
        <v>1707</v>
      </c>
      <c r="C186" s="51" t="s">
        <v>1220</v>
      </c>
      <c r="D186" s="54" t="s">
        <v>1759</v>
      </c>
      <c r="E186" s="55">
        <v>272.38484848484842</v>
      </c>
      <c r="F186" s="51" t="s">
        <v>1756</v>
      </c>
      <c r="G186" s="51" t="s">
        <v>1757</v>
      </c>
      <c r="H186" s="51" t="s">
        <v>1711</v>
      </c>
      <c r="I186" s="47">
        <v>-8.8699999999999992</v>
      </c>
      <c r="J186" s="47">
        <v>94.15</v>
      </c>
      <c r="K186" s="52">
        <v>14.350000000000009</v>
      </c>
      <c r="L186" s="47"/>
      <c r="M186" s="55">
        <v>272.38484848484842</v>
      </c>
      <c r="N186" s="51">
        <v>21.9</v>
      </c>
      <c r="O186" s="51">
        <v>-0.3</v>
      </c>
      <c r="P186" s="47" t="s">
        <v>1712</v>
      </c>
      <c r="Q186" s="47" t="s">
        <v>1713</v>
      </c>
      <c r="R186" s="402">
        <v>24.110484101900902</v>
      </c>
      <c r="S186" s="402">
        <v>24.252226993783999</v>
      </c>
      <c r="T186" s="402">
        <v>24.542220397649999</v>
      </c>
      <c r="U186" s="402">
        <v>25.019378722430599</v>
      </c>
      <c r="V186" s="402">
        <v>25.5054391285273</v>
      </c>
      <c r="W186" s="402">
        <v>25.769917519259302</v>
      </c>
      <c r="X186" s="402">
        <v>25.927442305695202</v>
      </c>
      <c r="Y186" s="402">
        <v>0.46500450946374899</v>
      </c>
      <c r="Z186" s="47" t="s">
        <v>1714</v>
      </c>
    </row>
    <row r="187" spans="1:26" ht="10.8">
      <c r="A187" s="48" t="s">
        <v>6624</v>
      </c>
      <c r="B187" s="47" t="s">
        <v>1707</v>
      </c>
      <c r="C187" s="51" t="s">
        <v>1220</v>
      </c>
      <c r="D187" s="54" t="s">
        <v>1760</v>
      </c>
      <c r="E187" s="55">
        <v>273.25391036109602</v>
      </c>
      <c r="F187" s="51" t="s">
        <v>1756</v>
      </c>
      <c r="G187" s="51" t="s">
        <v>1757</v>
      </c>
      <c r="H187" s="51" t="s">
        <v>1711</v>
      </c>
      <c r="I187" s="47">
        <v>-8.8699999999999992</v>
      </c>
      <c r="J187" s="47">
        <v>94.15</v>
      </c>
      <c r="K187" s="52">
        <v>13.900000000000006</v>
      </c>
      <c r="L187" s="47"/>
      <c r="M187" s="55">
        <v>273.25391036109602</v>
      </c>
      <c r="N187" s="56">
        <v>22</v>
      </c>
      <c r="O187" s="51">
        <v>-0.3</v>
      </c>
      <c r="P187" s="47" t="s">
        <v>1712</v>
      </c>
      <c r="Q187" s="47" t="s">
        <v>1713</v>
      </c>
      <c r="R187" s="402">
        <v>23.724515012277099</v>
      </c>
      <c r="S187" s="402">
        <v>23.8643347028131</v>
      </c>
      <c r="T187" s="402">
        <v>24.1396258796577</v>
      </c>
      <c r="U187" s="402">
        <v>24.597209053072</v>
      </c>
      <c r="V187" s="402">
        <v>25.056088341709302</v>
      </c>
      <c r="W187" s="402">
        <v>25.311905786065701</v>
      </c>
      <c r="X187" s="402">
        <v>25.454963668183201</v>
      </c>
      <c r="Y187" s="402">
        <v>0.441982647522075</v>
      </c>
      <c r="Z187" s="47" t="s">
        <v>1714</v>
      </c>
    </row>
    <row r="188" spans="1:26" ht="10.8">
      <c r="A188" s="48" t="s">
        <v>6625</v>
      </c>
      <c r="B188" s="47" t="s">
        <v>1707</v>
      </c>
      <c r="C188" s="51" t="s">
        <v>1220</v>
      </c>
      <c r="D188" s="54" t="s">
        <v>1760</v>
      </c>
      <c r="E188" s="55">
        <v>274.07000544365815</v>
      </c>
      <c r="F188" s="51" t="s">
        <v>1756</v>
      </c>
      <c r="G188" s="51" t="s">
        <v>1757</v>
      </c>
      <c r="H188" s="51" t="s">
        <v>1711</v>
      </c>
      <c r="I188" s="47">
        <v>-8.8699999999999992</v>
      </c>
      <c r="J188" s="47">
        <v>94.15</v>
      </c>
      <c r="K188" s="52">
        <v>18.850000000000009</v>
      </c>
      <c r="L188" s="47"/>
      <c r="M188" s="55">
        <v>274.07000544365815</v>
      </c>
      <c r="N188" s="51">
        <v>20.9</v>
      </c>
      <c r="O188" s="51">
        <v>-0.3</v>
      </c>
      <c r="P188" s="47" t="s">
        <v>1712</v>
      </c>
      <c r="Q188" s="47" t="s">
        <v>1713</v>
      </c>
      <c r="R188" s="402">
        <v>27.936166602477702</v>
      </c>
      <c r="S188" s="402">
        <v>28.161300411848199</v>
      </c>
      <c r="T188" s="402">
        <v>28.547959124471198</v>
      </c>
      <c r="U188" s="402">
        <v>29.233609588488999</v>
      </c>
      <c r="V188" s="402">
        <v>29.9146781061919</v>
      </c>
      <c r="W188" s="402">
        <v>30.309977701118999</v>
      </c>
      <c r="X188" s="402">
        <v>30.5335173492753</v>
      </c>
      <c r="Y188" s="402">
        <v>0.65424823416831202</v>
      </c>
      <c r="Z188" s="47" t="s">
        <v>1714</v>
      </c>
    </row>
    <row r="189" spans="1:26" ht="10.8">
      <c r="A189" s="48" t="s">
        <v>6626</v>
      </c>
      <c r="B189" s="47" t="s">
        <v>1707</v>
      </c>
      <c r="C189" s="51" t="s">
        <v>1220</v>
      </c>
      <c r="D189" s="54" t="s">
        <v>1760</v>
      </c>
      <c r="E189" s="55">
        <v>274.15574305933592</v>
      </c>
      <c r="F189" s="51" t="s">
        <v>1756</v>
      </c>
      <c r="G189" s="51" t="s">
        <v>1757</v>
      </c>
      <c r="H189" s="51" t="s">
        <v>1711</v>
      </c>
      <c r="I189" s="47">
        <v>-8.8699999999999992</v>
      </c>
      <c r="J189" s="47">
        <v>94.15</v>
      </c>
      <c r="K189" s="52">
        <v>13.900000000000006</v>
      </c>
      <c r="L189" s="47"/>
      <c r="M189" s="55">
        <v>274.15574305933592</v>
      </c>
      <c r="N189" s="56">
        <v>22</v>
      </c>
      <c r="O189" s="51">
        <v>-0.3</v>
      </c>
      <c r="P189" s="47" t="s">
        <v>1712</v>
      </c>
      <c r="Q189" s="47" t="s">
        <v>1713</v>
      </c>
      <c r="R189" s="402">
        <v>23.7359796432509</v>
      </c>
      <c r="S189" s="402">
        <v>23.869241298403299</v>
      </c>
      <c r="T189" s="402">
        <v>24.139136066413499</v>
      </c>
      <c r="U189" s="402">
        <v>24.593319532233298</v>
      </c>
      <c r="V189" s="402">
        <v>25.042266914110801</v>
      </c>
      <c r="W189" s="402">
        <v>25.3129499880651</v>
      </c>
      <c r="X189" s="402">
        <v>25.444819350438099</v>
      </c>
      <c r="Y189" s="402">
        <v>0.43567183145758098</v>
      </c>
      <c r="Z189" s="47" t="s">
        <v>1714</v>
      </c>
    </row>
    <row r="190" spans="1:26" ht="10.8">
      <c r="A190" s="48" t="s">
        <v>6627</v>
      </c>
      <c r="B190" s="47" t="s">
        <v>1707</v>
      </c>
      <c r="C190" s="51" t="s">
        <v>1220</v>
      </c>
      <c r="D190" s="54" t="s">
        <v>1760</v>
      </c>
      <c r="E190" s="55">
        <v>274.72415169660678</v>
      </c>
      <c r="F190" s="51" t="s">
        <v>1756</v>
      </c>
      <c r="G190" s="51" t="s">
        <v>1757</v>
      </c>
      <c r="H190" s="51" t="s">
        <v>1711</v>
      </c>
      <c r="I190" s="47">
        <v>-8.8699999999999992</v>
      </c>
      <c r="J190" s="47">
        <v>94.15</v>
      </c>
      <c r="K190" s="52">
        <v>16.150000000000006</v>
      </c>
      <c r="L190" s="47"/>
      <c r="M190" s="55">
        <v>274.72415169660678</v>
      </c>
      <c r="N190" s="51">
        <v>21.5</v>
      </c>
      <c r="O190" s="51">
        <v>-0.3</v>
      </c>
      <c r="P190" s="47" t="s">
        <v>1712</v>
      </c>
      <c r="Q190" s="47" t="s">
        <v>1713</v>
      </c>
      <c r="R190" s="402">
        <v>25.666666763484098</v>
      </c>
      <c r="S190" s="402">
        <v>25.842353544981901</v>
      </c>
      <c r="T190" s="402">
        <v>26.161909925124402</v>
      </c>
      <c r="U190" s="402">
        <v>26.716249797607901</v>
      </c>
      <c r="V190" s="402">
        <v>27.267580836322502</v>
      </c>
      <c r="W190" s="402">
        <v>27.607997324309601</v>
      </c>
      <c r="X190" s="402">
        <v>27.773228531769998</v>
      </c>
      <c r="Y190" s="402">
        <v>0.53382480520714404</v>
      </c>
      <c r="Z190" s="47" t="s">
        <v>1714</v>
      </c>
    </row>
    <row r="191" spans="1:26" ht="10.8">
      <c r="A191" s="48" t="s">
        <v>6628</v>
      </c>
      <c r="B191" s="47" t="s">
        <v>1707</v>
      </c>
      <c r="C191" s="51" t="s">
        <v>1220</v>
      </c>
      <c r="D191" s="54" t="s">
        <v>1760</v>
      </c>
      <c r="E191" s="55">
        <v>275.00359281437125</v>
      </c>
      <c r="F191" s="51" t="s">
        <v>1756</v>
      </c>
      <c r="G191" s="51" t="s">
        <v>1757</v>
      </c>
      <c r="H191" s="51" t="s">
        <v>1711</v>
      </c>
      <c r="I191" s="47">
        <v>-8.8699999999999992</v>
      </c>
      <c r="J191" s="47">
        <v>94.15</v>
      </c>
      <c r="K191" s="52">
        <v>13.450000000000003</v>
      </c>
      <c r="L191" s="47"/>
      <c r="M191" s="55">
        <v>275.00359281437125</v>
      </c>
      <c r="N191" s="51">
        <v>22.1</v>
      </c>
      <c r="O191" s="51">
        <v>-0.3</v>
      </c>
      <c r="P191" s="47" t="s">
        <v>1712</v>
      </c>
      <c r="Q191" s="47" t="s">
        <v>1713</v>
      </c>
      <c r="R191" s="402">
        <v>23.3530054167089</v>
      </c>
      <c r="S191" s="402">
        <v>23.476778259981401</v>
      </c>
      <c r="T191" s="402">
        <v>23.738982543955199</v>
      </c>
      <c r="U191" s="402">
        <v>24.166954891919101</v>
      </c>
      <c r="V191" s="402">
        <v>24.600404780287398</v>
      </c>
      <c r="W191" s="402">
        <v>24.863613940287799</v>
      </c>
      <c r="X191" s="402">
        <v>24.993010641959799</v>
      </c>
      <c r="Y191" s="402">
        <v>0.41877209583006603</v>
      </c>
      <c r="Z191" s="47" t="s">
        <v>1714</v>
      </c>
    </row>
    <row r="192" spans="1:26" ht="10.8">
      <c r="A192" s="48" t="s">
        <v>6629</v>
      </c>
      <c r="B192" s="47" t="s">
        <v>1707</v>
      </c>
      <c r="C192" s="51" t="s">
        <v>1220</v>
      </c>
      <c r="D192" s="54" t="s">
        <v>1760</v>
      </c>
      <c r="E192" s="55">
        <v>275.26715659589917</v>
      </c>
      <c r="F192" s="51" t="s">
        <v>1756</v>
      </c>
      <c r="G192" s="51" t="s">
        <v>1757</v>
      </c>
      <c r="H192" s="51" t="s">
        <v>1711</v>
      </c>
      <c r="I192" s="47">
        <v>-8.8699999999999992</v>
      </c>
      <c r="J192" s="47">
        <v>94.15</v>
      </c>
      <c r="K192" s="52">
        <v>13.900000000000006</v>
      </c>
      <c r="L192" s="47"/>
      <c r="M192" s="55">
        <v>275.26715659589917</v>
      </c>
      <c r="N192" s="56">
        <v>22</v>
      </c>
      <c r="O192" s="51">
        <v>-0.3</v>
      </c>
      <c r="P192" s="47" t="s">
        <v>1712</v>
      </c>
      <c r="Q192" s="47" t="s">
        <v>1713</v>
      </c>
      <c r="R192" s="402">
        <v>23.720730294234301</v>
      </c>
      <c r="S192" s="402">
        <v>23.874281316642499</v>
      </c>
      <c r="T192" s="402">
        <v>24.148052408448098</v>
      </c>
      <c r="U192" s="402">
        <v>24.5998550149314</v>
      </c>
      <c r="V192" s="402">
        <v>25.057007319582599</v>
      </c>
      <c r="W192" s="402">
        <v>25.325788594605498</v>
      </c>
      <c r="X192" s="402">
        <v>25.464821962982999</v>
      </c>
      <c r="Y192" s="402">
        <v>0.44116013676022697</v>
      </c>
      <c r="Z192" s="47" t="s">
        <v>1714</v>
      </c>
    </row>
    <row r="193" spans="1:26" ht="10.8">
      <c r="A193" s="48" t="s">
        <v>6630</v>
      </c>
      <c r="B193" s="47" t="s">
        <v>1707</v>
      </c>
      <c r="C193" s="51" t="s">
        <v>1220</v>
      </c>
      <c r="D193" s="54" t="s">
        <v>1760</v>
      </c>
      <c r="E193" s="55">
        <v>275.67996733805126</v>
      </c>
      <c r="F193" s="51" t="s">
        <v>1756</v>
      </c>
      <c r="G193" s="51" t="s">
        <v>1757</v>
      </c>
      <c r="H193" s="51" t="s">
        <v>1711</v>
      </c>
      <c r="I193" s="47">
        <v>-8.8699999999999992</v>
      </c>
      <c r="J193" s="47">
        <v>94.15</v>
      </c>
      <c r="K193" s="52">
        <v>14.350000000000009</v>
      </c>
      <c r="L193" s="47"/>
      <c r="M193" s="55">
        <v>275.67996733805126</v>
      </c>
      <c r="N193" s="51">
        <v>21.9</v>
      </c>
      <c r="O193" s="51">
        <v>-0.3</v>
      </c>
      <c r="P193" s="47" t="s">
        <v>1712</v>
      </c>
      <c r="Q193" s="47" t="s">
        <v>1713</v>
      </c>
      <c r="R193" s="402">
        <v>24.120522064671199</v>
      </c>
      <c r="S193" s="402">
        <v>24.2666566175361</v>
      </c>
      <c r="T193" s="402">
        <v>24.530397379271999</v>
      </c>
      <c r="U193" s="402">
        <v>25.015704265451799</v>
      </c>
      <c r="V193" s="402">
        <v>25.498184098890299</v>
      </c>
      <c r="W193" s="402">
        <v>25.7709696627184</v>
      </c>
      <c r="X193" s="402">
        <v>25.901171373501999</v>
      </c>
      <c r="Y193" s="402">
        <v>0.45885622808542598</v>
      </c>
      <c r="Z193" s="47" t="s">
        <v>1714</v>
      </c>
    </row>
    <row r="194" spans="1:26" ht="10.8">
      <c r="A194" s="48" t="s">
        <v>6631</v>
      </c>
      <c r="B194" s="47" t="s">
        <v>1707</v>
      </c>
      <c r="C194" s="51" t="s">
        <v>1220</v>
      </c>
      <c r="D194" s="54" t="s">
        <v>1760</v>
      </c>
      <c r="E194" s="55">
        <v>275.80698602794422</v>
      </c>
      <c r="F194" s="51" t="s">
        <v>1756</v>
      </c>
      <c r="G194" s="51" t="s">
        <v>1757</v>
      </c>
      <c r="H194" s="51" t="s">
        <v>1721</v>
      </c>
      <c r="I194" s="47">
        <v>-8.8699999999999992</v>
      </c>
      <c r="J194" s="47">
        <v>94.15</v>
      </c>
      <c r="K194" s="52">
        <v>14.350000000000009</v>
      </c>
      <c r="L194" s="47"/>
      <c r="M194" s="55">
        <v>275.80698602794422</v>
      </c>
      <c r="N194" s="51">
        <v>21.9</v>
      </c>
      <c r="O194" s="51">
        <v>-0.3</v>
      </c>
      <c r="P194" s="47" t="s">
        <v>1712</v>
      </c>
      <c r="Q194" s="47" t="s">
        <v>1713</v>
      </c>
      <c r="R194" s="402">
        <v>24.118444692714501</v>
      </c>
      <c r="S194" s="402">
        <v>24.262093102510899</v>
      </c>
      <c r="T194" s="402">
        <v>24.5476293124382</v>
      </c>
      <c r="U194" s="402">
        <v>25.0141415841079</v>
      </c>
      <c r="V194" s="402">
        <v>25.491399238722099</v>
      </c>
      <c r="W194" s="402">
        <v>25.7578620349319</v>
      </c>
      <c r="X194" s="402">
        <v>25.904420471053999</v>
      </c>
      <c r="Y194" s="402">
        <v>0.455382931492886</v>
      </c>
      <c r="Z194" s="47" t="s">
        <v>1714</v>
      </c>
    </row>
    <row r="195" spans="1:26" ht="10.8">
      <c r="A195" s="48" t="s">
        <v>6632</v>
      </c>
      <c r="B195" s="47" t="s">
        <v>1707</v>
      </c>
      <c r="C195" s="51" t="s">
        <v>1220</v>
      </c>
      <c r="D195" s="54" t="s">
        <v>1760</v>
      </c>
      <c r="E195" s="55">
        <v>275.80698602794422</v>
      </c>
      <c r="F195" s="51" t="s">
        <v>1756</v>
      </c>
      <c r="G195" s="51" t="s">
        <v>1757</v>
      </c>
      <c r="H195" s="51" t="s">
        <v>1711</v>
      </c>
      <c r="I195" s="47">
        <v>-8.8699999999999992</v>
      </c>
      <c r="J195" s="47">
        <v>94.15</v>
      </c>
      <c r="K195" s="52">
        <v>15.250000000000014</v>
      </c>
      <c r="L195" s="47"/>
      <c r="M195" s="55">
        <v>275.80698602794422</v>
      </c>
      <c r="N195" s="51">
        <v>21.7</v>
      </c>
      <c r="O195" s="51">
        <v>-0.3</v>
      </c>
      <c r="P195" s="47" t="s">
        <v>1712</v>
      </c>
      <c r="Q195" s="47" t="s">
        <v>1713</v>
      </c>
      <c r="R195" s="402">
        <v>24.875686413445699</v>
      </c>
      <c r="S195" s="402">
        <v>25.039327529489899</v>
      </c>
      <c r="T195" s="402">
        <v>25.3519998813792</v>
      </c>
      <c r="U195" s="402">
        <v>25.865768723535101</v>
      </c>
      <c r="V195" s="402">
        <v>26.374474724765999</v>
      </c>
      <c r="W195" s="402">
        <v>26.674951866516199</v>
      </c>
      <c r="X195" s="402">
        <v>26.844398668700201</v>
      </c>
      <c r="Y195" s="402">
        <v>0.49752956489126499</v>
      </c>
      <c r="Z195" s="47" t="s">
        <v>1714</v>
      </c>
    </row>
    <row r="196" spans="1:26" ht="10.8">
      <c r="A196" s="48" t="s">
        <v>6633</v>
      </c>
      <c r="B196" s="47" t="s">
        <v>1707</v>
      </c>
      <c r="C196" s="51" t="s">
        <v>1220</v>
      </c>
      <c r="D196" s="54" t="s">
        <v>1760</v>
      </c>
      <c r="E196" s="55">
        <v>275.80698602794422</v>
      </c>
      <c r="F196" s="51" t="s">
        <v>1756</v>
      </c>
      <c r="G196" s="51" t="s">
        <v>1757</v>
      </c>
      <c r="H196" s="51" t="s">
        <v>1711</v>
      </c>
      <c r="I196" s="47">
        <v>-8.8699999999999992</v>
      </c>
      <c r="J196" s="47">
        <v>94.15</v>
      </c>
      <c r="K196" s="52">
        <v>13.000000000000014</v>
      </c>
      <c r="L196" s="47"/>
      <c r="M196" s="55">
        <v>275.80698602794422</v>
      </c>
      <c r="N196" s="56">
        <v>22.2</v>
      </c>
      <c r="O196" s="51">
        <v>-0.3</v>
      </c>
      <c r="P196" s="47" t="s">
        <v>1712</v>
      </c>
      <c r="Q196" s="47" t="s">
        <v>1713</v>
      </c>
      <c r="R196" s="402">
        <v>22.983650703857901</v>
      </c>
      <c r="S196" s="402">
        <v>23.1077293429849</v>
      </c>
      <c r="T196" s="402">
        <v>23.334300516180601</v>
      </c>
      <c r="U196" s="402">
        <v>23.750379696218801</v>
      </c>
      <c r="V196" s="402">
        <v>24.160709817333299</v>
      </c>
      <c r="W196" s="402">
        <v>24.420636017507999</v>
      </c>
      <c r="X196" s="402">
        <v>24.551304992987099</v>
      </c>
      <c r="Y196" s="402">
        <v>0.398796059103037</v>
      </c>
      <c r="Z196" s="47" t="s">
        <v>1714</v>
      </c>
    </row>
    <row r="197" spans="1:26" ht="10.8">
      <c r="A197" s="48" t="s">
        <v>6634</v>
      </c>
      <c r="B197" s="47" t="s">
        <v>1707</v>
      </c>
      <c r="C197" s="51" t="s">
        <v>1220</v>
      </c>
      <c r="D197" s="54" t="s">
        <v>1760</v>
      </c>
      <c r="E197" s="55">
        <v>275.81968789693343</v>
      </c>
      <c r="F197" s="51" t="s">
        <v>1756</v>
      </c>
      <c r="G197" s="51" t="s">
        <v>1757</v>
      </c>
      <c r="H197" s="51" t="s">
        <v>1711</v>
      </c>
      <c r="I197" s="47">
        <v>-8.8699999999999992</v>
      </c>
      <c r="J197" s="47">
        <v>94.15</v>
      </c>
      <c r="K197" s="52">
        <v>10.750000000000014</v>
      </c>
      <c r="L197" s="47"/>
      <c r="M197" s="55">
        <v>275.81968789693343</v>
      </c>
      <c r="N197" s="51">
        <v>22.7</v>
      </c>
      <c r="O197" s="51">
        <v>-0.3</v>
      </c>
      <c r="P197" s="47" t="s">
        <v>1712</v>
      </c>
      <c r="Q197" s="47" t="s">
        <v>1713</v>
      </c>
      <c r="R197" s="402">
        <v>21.057839782326699</v>
      </c>
      <c r="S197" s="402">
        <v>21.148096543223598</v>
      </c>
      <c r="T197" s="402">
        <v>21.330841152638801</v>
      </c>
      <c r="U197" s="402">
        <v>21.640492203926399</v>
      </c>
      <c r="V197" s="402">
        <v>21.957508134515798</v>
      </c>
      <c r="W197" s="402">
        <v>22.129769113449999</v>
      </c>
      <c r="X197" s="402">
        <v>22.217673835241499</v>
      </c>
      <c r="Y197" s="402">
        <v>0.29946290399327602</v>
      </c>
      <c r="Z197" s="47" t="s">
        <v>1714</v>
      </c>
    </row>
    <row r="198" spans="1:26" ht="10.8">
      <c r="A198" s="48" t="s">
        <v>6635</v>
      </c>
      <c r="B198" s="47" t="s">
        <v>1707</v>
      </c>
      <c r="C198" s="51" t="s">
        <v>1220</v>
      </c>
      <c r="D198" s="54" t="s">
        <v>1760</v>
      </c>
      <c r="E198" s="55">
        <v>276.04514607149343</v>
      </c>
      <c r="F198" s="51" t="s">
        <v>1756</v>
      </c>
      <c r="G198" s="51" t="s">
        <v>1757</v>
      </c>
      <c r="H198" s="51" t="s">
        <v>1711</v>
      </c>
      <c r="I198" s="47">
        <v>-8.8699999999999992</v>
      </c>
      <c r="J198" s="47">
        <v>94.15</v>
      </c>
      <c r="K198" s="52">
        <v>13.450000000000003</v>
      </c>
      <c r="L198" s="47"/>
      <c r="M198" s="55">
        <v>276.04514607149343</v>
      </c>
      <c r="N198" s="51">
        <v>22.1</v>
      </c>
      <c r="O198" s="51">
        <v>-0.3</v>
      </c>
      <c r="P198" s="47" t="s">
        <v>1712</v>
      </c>
      <c r="Q198" s="47" t="s">
        <v>1713</v>
      </c>
      <c r="R198" s="402">
        <v>23.352043773010301</v>
      </c>
      <c r="S198" s="402">
        <v>23.480126289386099</v>
      </c>
      <c r="T198" s="402">
        <v>23.737650502697701</v>
      </c>
      <c r="U198" s="402">
        <v>24.172603026624198</v>
      </c>
      <c r="V198" s="402">
        <v>24.6104432657689</v>
      </c>
      <c r="W198" s="402">
        <v>24.855819687596899</v>
      </c>
      <c r="X198" s="402">
        <v>25.011178758066698</v>
      </c>
      <c r="Y198" s="402">
        <v>0.42026013832171899</v>
      </c>
      <c r="Z198" s="47" t="s">
        <v>1714</v>
      </c>
    </row>
    <row r="199" spans="1:26" ht="10.8">
      <c r="A199" s="48" t="s">
        <v>6636</v>
      </c>
      <c r="B199" s="47" t="s">
        <v>1707</v>
      </c>
      <c r="C199" s="51" t="s">
        <v>1220</v>
      </c>
      <c r="D199" s="54" t="s">
        <v>1761</v>
      </c>
      <c r="E199" s="55">
        <v>276.82948648158236</v>
      </c>
      <c r="F199" s="51" t="s">
        <v>1756</v>
      </c>
      <c r="G199" s="51" t="s">
        <v>1757</v>
      </c>
      <c r="H199" s="51" t="s">
        <v>1721</v>
      </c>
      <c r="I199" s="47">
        <v>-8.8699999999999992</v>
      </c>
      <c r="J199" s="47">
        <v>94.15</v>
      </c>
      <c r="K199" s="52">
        <v>15.250000000000014</v>
      </c>
      <c r="L199" s="47"/>
      <c r="M199" s="55">
        <v>276.82948648158236</v>
      </c>
      <c r="N199" s="51">
        <v>21.7</v>
      </c>
      <c r="O199" s="51">
        <v>-0.3</v>
      </c>
      <c r="P199" s="47" t="s">
        <v>1712</v>
      </c>
      <c r="Q199" s="47" t="s">
        <v>1713</v>
      </c>
      <c r="R199" s="402">
        <v>24.8745461867743</v>
      </c>
      <c r="S199" s="402">
        <v>25.0453661942901</v>
      </c>
      <c r="T199" s="402">
        <v>25.3501396567471</v>
      </c>
      <c r="U199" s="402">
        <v>25.865014840876</v>
      </c>
      <c r="V199" s="402">
        <v>26.382688216523299</v>
      </c>
      <c r="W199" s="402">
        <v>26.686325189223499</v>
      </c>
      <c r="X199" s="402">
        <v>26.8402470801669</v>
      </c>
      <c r="Y199" s="402">
        <v>0.49929436360507901</v>
      </c>
      <c r="Z199" s="47" t="s">
        <v>1714</v>
      </c>
    </row>
    <row r="200" spans="1:26" ht="10.8">
      <c r="A200" s="48" t="s">
        <v>6637</v>
      </c>
      <c r="B200" s="47" t="s">
        <v>1707</v>
      </c>
      <c r="C200" s="51" t="s">
        <v>1220</v>
      </c>
      <c r="D200" s="54" t="s">
        <v>1761</v>
      </c>
      <c r="E200" s="55">
        <v>277.37249138087464</v>
      </c>
      <c r="F200" s="51" t="s">
        <v>1756</v>
      </c>
      <c r="G200" s="51" t="s">
        <v>1757</v>
      </c>
      <c r="H200" s="51" t="s">
        <v>1721</v>
      </c>
      <c r="I200" s="47">
        <v>-8.8699999999999992</v>
      </c>
      <c r="J200" s="47">
        <v>94.15</v>
      </c>
      <c r="K200" s="52">
        <v>13.000000000000014</v>
      </c>
      <c r="L200" s="47"/>
      <c r="M200" s="55">
        <v>277.37249138087464</v>
      </c>
      <c r="N200" s="51">
        <v>22.2</v>
      </c>
      <c r="O200" s="51">
        <v>-0.3</v>
      </c>
      <c r="P200" s="47" t="s">
        <v>1712</v>
      </c>
      <c r="Q200" s="47" t="s">
        <v>1713</v>
      </c>
      <c r="R200" s="402">
        <v>22.960593917312099</v>
      </c>
      <c r="S200" s="402">
        <v>23.0819538399763</v>
      </c>
      <c r="T200" s="402">
        <v>23.330760580826102</v>
      </c>
      <c r="U200" s="402">
        <v>23.745273089716701</v>
      </c>
      <c r="V200" s="402">
        <v>24.158276461715499</v>
      </c>
      <c r="W200" s="402">
        <v>24.407766556051001</v>
      </c>
      <c r="X200" s="402">
        <v>24.536571006168199</v>
      </c>
      <c r="Y200" s="402">
        <v>0.400179794813595</v>
      </c>
      <c r="Z200" s="47" t="s">
        <v>1714</v>
      </c>
    </row>
    <row r="201" spans="1:26" ht="10.8">
      <c r="A201" s="48" t="s">
        <v>6638</v>
      </c>
      <c r="B201" s="47" t="s">
        <v>1707</v>
      </c>
      <c r="C201" s="51" t="s">
        <v>1220</v>
      </c>
      <c r="D201" s="54" t="s">
        <v>1762</v>
      </c>
      <c r="E201" s="55">
        <v>279.13487570313919</v>
      </c>
      <c r="F201" s="51" t="s">
        <v>1756</v>
      </c>
      <c r="G201" s="51" t="s">
        <v>1757</v>
      </c>
      <c r="H201" s="51" t="s">
        <v>1763</v>
      </c>
      <c r="I201" s="47">
        <v>-8.8699999999999992</v>
      </c>
      <c r="J201" s="47">
        <v>94.15</v>
      </c>
      <c r="K201" s="52">
        <v>13.900000000000006</v>
      </c>
      <c r="L201" s="47"/>
      <c r="M201" s="55">
        <v>279.13487570313919</v>
      </c>
      <c r="N201" s="56">
        <v>22</v>
      </c>
      <c r="O201" s="51">
        <v>-0.3</v>
      </c>
      <c r="P201" s="47" t="s">
        <v>1712</v>
      </c>
      <c r="Q201" s="47" t="s">
        <v>1713</v>
      </c>
      <c r="R201" s="402">
        <v>23.707364932183001</v>
      </c>
      <c r="S201" s="402">
        <v>23.8564107954553</v>
      </c>
      <c r="T201" s="402">
        <v>24.126063013507501</v>
      </c>
      <c r="U201" s="402">
        <v>24.5864613197426</v>
      </c>
      <c r="V201" s="402">
        <v>25.0496427149269</v>
      </c>
      <c r="W201" s="402">
        <v>25.315554646401701</v>
      </c>
      <c r="X201" s="402">
        <v>25.4580618240551</v>
      </c>
      <c r="Y201" s="402">
        <v>0.44465795248484302</v>
      </c>
      <c r="Z201" s="47" t="s">
        <v>1714</v>
      </c>
    </row>
    <row r="202" spans="1:26" ht="10.8">
      <c r="A202" s="48" t="s">
        <v>6639</v>
      </c>
      <c r="B202" s="47" t="s">
        <v>1707</v>
      </c>
      <c r="C202" s="51" t="s">
        <v>1220</v>
      </c>
      <c r="D202" s="54" t="s">
        <v>1762</v>
      </c>
      <c r="E202" s="55">
        <v>279.22061331881696</v>
      </c>
      <c r="F202" s="51" t="s">
        <v>1756</v>
      </c>
      <c r="G202" s="51" t="s">
        <v>1757</v>
      </c>
      <c r="H202" s="51" t="s">
        <v>1764</v>
      </c>
      <c r="I202" s="47">
        <v>-8.8699999999999992</v>
      </c>
      <c r="J202" s="47">
        <v>94.15</v>
      </c>
      <c r="K202" s="52">
        <v>16.600000000000009</v>
      </c>
      <c r="L202" s="47"/>
      <c r="M202" s="55">
        <v>279.22061331881696</v>
      </c>
      <c r="N202" s="51">
        <v>21.4</v>
      </c>
      <c r="O202" s="51">
        <v>-0.3</v>
      </c>
      <c r="P202" s="47" t="s">
        <v>1712</v>
      </c>
      <c r="Q202" s="47" t="s">
        <v>1713</v>
      </c>
      <c r="R202" s="402">
        <v>26.025060664590502</v>
      </c>
      <c r="S202" s="402">
        <v>26.213965900197199</v>
      </c>
      <c r="T202" s="402">
        <v>26.546632643766699</v>
      </c>
      <c r="U202" s="402">
        <v>27.120411466475598</v>
      </c>
      <c r="V202" s="402">
        <v>27.6944283103205</v>
      </c>
      <c r="W202" s="402">
        <v>28.044176173967301</v>
      </c>
      <c r="X202" s="402">
        <v>28.221754488666001</v>
      </c>
      <c r="Y202" s="402">
        <v>0.56072348068149103</v>
      </c>
      <c r="Z202" s="47" t="s">
        <v>1714</v>
      </c>
    </row>
    <row r="203" spans="1:26" ht="10.8">
      <c r="A203" s="48" t="s">
        <v>6640</v>
      </c>
      <c r="B203" s="47" t="s">
        <v>1707</v>
      </c>
      <c r="C203" s="51" t="s">
        <v>1220</v>
      </c>
      <c r="D203" s="54" t="s">
        <v>1762</v>
      </c>
      <c r="E203" s="55">
        <v>279.3</v>
      </c>
      <c r="F203" s="51" t="s">
        <v>1756</v>
      </c>
      <c r="G203" s="51" t="s">
        <v>1757</v>
      </c>
      <c r="H203" s="51" t="s">
        <v>1765</v>
      </c>
      <c r="I203" s="47">
        <v>-8.8699999999999992</v>
      </c>
      <c r="J203" s="47">
        <v>94.15</v>
      </c>
      <c r="K203" s="52">
        <v>16.600000000000009</v>
      </c>
      <c r="L203" s="47"/>
      <c r="M203" s="55">
        <v>279.3</v>
      </c>
      <c r="N203" s="51">
        <v>21.4</v>
      </c>
      <c r="O203" s="51">
        <v>-0.3</v>
      </c>
      <c r="P203" s="47" t="s">
        <v>1712</v>
      </c>
      <c r="Q203" s="47" t="s">
        <v>1713</v>
      </c>
      <c r="R203" s="402">
        <v>26.042648742455999</v>
      </c>
      <c r="S203" s="402">
        <v>26.215064724812901</v>
      </c>
      <c r="T203" s="402">
        <v>26.5506788848752</v>
      </c>
      <c r="U203" s="402">
        <v>27.121517470765301</v>
      </c>
      <c r="V203" s="402">
        <v>27.689432744598701</v>
      </c>
      <c r="W203" s="402">
        <v>28.0340933394207</v>
      </c>
      <c r="X203" s="402">
        <v>28.201793779231799</v>
      </c>
      <c r="Y203" s="402">
        <v>0.55089686978344399</v>
      </c>
      <c r="Z203" s="47" t="s">
        <v>1714</v>
      </c>
    </row>
    <row r="204" spans="1:26" ht="10.8">
      <c r="A204" s="48" t="s">
        <v>6641</v>
      </c>
      <c r="B204" s="47" t="s">
        <v>1707</v>
      </c>
      <c r="C204" s="51" t="s">
        <v>1245</v>
      </c>
      <c r="D204" s="54" t="s">
        <v>1766</v>
      </c>
      <c r="E204" s="55">
        <v>279.39999999999998</v>
      </c>
      <c r="F204" s="51" t="s">
        <v>1756</v>
      </c>
      <c r="G204" s="51" t="s">
        <v>1757</v>
      </c>
      <c r="H204" s="51" t="s">
        <v>1767</v>
      </c>
      <c r="I204" s="47">
        <v>-8.8699999999999992</v>
      </c>
      <c r="J204" s="47">
        <v>94.15</v>
      </c>
      <c r="K204" s="52">
        <v>14.350000000000009</v>
      </c>
      <c r="L204" s="47"/>
      <c r="M204" s="55">
        <v>279.39999999999998</v>
      </c>
      <c r="N204" s="51">
        <v>21.9</v>
      </c>
      <c r="O204" s="51">
        <v>-0.3</v>
      </c>
      <c r="P204" s="47" t="s">
        <v>1712</v>
      </c>
      <c r="Q204" s="47" t="s">
        <v>1713</v>
      </c>
      <c r="R204" s="402">
        <v>24.115234080967799</v>
      </c>
      <c r="S204" s="402">
        <v>24.259619236634698</v>
      </c>
      <c r="T204" s="402">
        <v>24.5477327581665</v>
      </c>
      <c r="U204" s="402">
        <v>25.0196363747209</v>
      </c>
      <c r="V204" s="402">
        <v>25.496690145176402</v>
      </c>
      <c r="W204" s="402">
        <v>25.786513396906901</v>
      </c>
      <c r="X204" s="402">
        <v>25.920219857713001</v>
      </c>
      <c r="Y204" s="402">
        <v>0.45823979548805299</v>
      </c>
      <c r="Z204" s="47" t="s">
        <v>1714</v>
      </c>
    </row>
    <row r="205" spans="1:26" ht="10.8">
      <c r="A205" s="48" t="s">
        <v>6642</v>
      </c>
      <c r="B205" s="47" t="s">
        <v>1707</v>
      </c>
      <c r="C205" s="51" t="s">
        <v>1245</v>
      </c>
      <c r="D205" s="54" t="s">
        <v>1766</v>
      </c>
      <c r="E205" s="55">
        <v>281.03542857142855</v>
      </c>
      <c r="F205" s="51" t="s">
        <v>1756</v>
      </c>
      <c r="G205" s="51" t="s">
        <v>1757</v>
      </c>
      <c r="H205" s="51" t="s">
        <v>1711</v>
      </c>
      <c r="I205" s="47">
        <v>-8.8699999999999992</v>
      </c>
      <c r="J205" s="47">
        <v>94.15</v>
      </c>
      <c r="K205" s="52">
        <v>14.350000000000009</v>
      </c>
      <c r="L205" s="47"/>
      <c r="M205" s="55">
        <v>281.03542857142855</v>
      </c>
      <c r="N205" s="51">
        <v>21.9</v>
      </c>
      <c r="O205" s="51">
        <v>0</v>
      </c>
      <c r="P205" s="47" t="s">
        <v>1712</v>
      </c>
      <c r="Q205" s="47" t="s">
        <v>1713</v>
      </c>
      <c r="R205" s="402">
        <v>25.284200871249102</v>
      </c>
      <c r="S205" s="402">
        <v>25.429692638783902</v>
      </c>
      <c r="T205" s="402">
        <v>25.741257630045201</v>
      </c>
      <c r="U205" s="402">
        <v>26.279946422910601</v>
      </c>
      <c r="V205" s="402">
        <v>26.809593303504101</v>
      </c>
      <c r="W205" s="402">
        <v>27.1355880322328</v>
      </c>
      <c r="X205" s="402">
        <v>27.294850412285001</v>
      </c>
      <c r="Y205" s="402">
        <v>0.51614929726180503</v>
      </c>
      <c r="Z205" s="47" t="s">
        <v>1714</v>
      </c>
    </row>
    <row r="206" spans="1:26" ht="10.8">
      <c r="A206" s="48" t="s">
        <v>6643</v>
      </c>
      <c r="B206" s="47" t="s">
        <v>1707</v>
      </c>
      <c r="C206" s="51" t="s">
        <v>1245</v>
      </c>
      <c r="D206" s="54" t="s">
        <v>1766</v>
      </c>
      <c r="E206" s="55">
        <v>283.34521904761903</v>
      </c>
      <c r="F206" s="51" t="s">
        <v>1756</v>
      </c>
      <c r="G206" s="51" t="s">
        <v>1757</v>
      </c>
      <c r="H206" s="51" t="s">
        <v>1711</v>
      </c>
      <c r="I206" s="47">
        <v>-8.8699999999999992</v>
      </c>
      <c r="J206" s="47">
        <v>94.15</v>
      </c>
      <c r="K206" s="52">
        <v>10.750000000000014</v>
      </c>
      <c r="L206" s="47"/>
      <c r="M206" s="55">
        <v>283.34521904761903</v>
      </c>
      <c r="N206" s="51">
        <v>22.7</v>
      </c>
      <c r="O206" s="51">
        <v>0</v>
      </c>
      <c r="P206" s="47" t="s">
        <v>1712</v>
      </c>
      <c r="Q206" s="47" t="s">
        <v>1713</v>
      </c>
      <c r="R206" s="402">
        <v>22.189713888782901</v>
      </c>
      <c r="S206" s="402">
        <v>22.3014179600342</v>
      </c>
      <c r="T206" s="402">
        <v>22.526635416933601</v>
      </c>
      <c r="U206" s="402">
        <v>22.897516146984</v>
      </c>
      <c r="V206" s="402">
        <v>23.2672280479498</v>
      </c>
      <c r="W206" s="402">
        <v>23.4840428125136</v>
      </c>
      <c r="X206" s="402">
        <v>23.598751944959801</v>
      </c>
      <c r="Y206" s="402">
        <v>0.35782750066361901</v>
      </c>
      <c r="Z206" s="47" t="s">
        <v>1714</v>
      </c>
    </row>
    <row r="207" spans="1:26" ht="10.8">
      <c r="A207" s="48" t="s">
        <v>6644</v>
      </c>
      <c r="B207" s="47" t="s">
        <v>1707</v>
      </c>
      <c r="C207" s="51" t="s">
        <v>1245</v>
      </c>
      <c r="D207" s="54" t="s">
        <v>1766</v>
      </c>
      <c r="E207" s="55">
        <v>285.47733333333332</v>
      </c>
      <c r="F207" s="51" t="s">
        <v>1756</v>
      </c>
      <c r="G207" s="51" t="s">
        <v>1757</v>
      </c>
      <c r="H207" s="51" t="s">
        <v>1711</v>
      </c>
      <c r="I207" s="47">
        <v>-8.9700000000000006</v>
      </c>
      <c r="J207" s="47">
        <v>97.45</v>
      </c>
      <c r="K207" s="52">
        <v>14.350000000000009</v>
      </c>
      <c r="L207" s="47"/>
      <c r="M207" s="55">
        <v>285.47733333333332</v>
      </c>
      <c r="N207" s="51">
        <v>21.9</v>
      </c>
      <c r="O207" s="51">
        <v>0</v>
      </c>
      <c r="P207" s="47" t="s">
        <v>1712</v>
      </c>
      <c r="Q207" s="47" t="s">
        <v>1713</v>
      </c>
      <c r="R207" s="402">
        <v>25.300749921878101</v>
      </c>
      <c r="S207" s="402">
        <v>25.4496683639744</v>
      </c>
      <c r="T207" s="402">
        <v>25.7478730531246</v>
      </c>
      <c r="U207" s="402">
        <v>26.282082733451102</v>
      </c>
      <c r="V207" s="402">
        <v>26.8129588371905</v>
      </c>
      <c r="W207" s="402">
        <v>27.141266260623301</v>
      </c>
      <c r="X207" s="402">
        <v>27.317034213817799</v>
      </c>
      <c r="Y207" s="402">
        <v>0.51573643964814897</v>
      </c>
      <c r="Z207" s="47" t="s">
        <v>1714</v>
      </c>
    </row>
    <row r="208" spans="1:26" ht="10.8">
      <c r="A208" s="48" t="s">
        <v>6645</v>
      </c>
      <c r="B208" s="47" t="s">
        <v>1707</v>
      </c>
      <c r="C208" s="51" t="s">
        <v>1245</v>
      </c>
      <c r="D208" s="54" t="s">
        <v>1766</v>
      </c>
      <c r="E208" s="55">
        <v>285.47733333333332</v>
      </c>
      <c r="F208" s="51" t="s">
        <v>1756</v>
      </c>
      <c r="G208" s="51" t="s">
        <v>1757</v>
      </c>
      <c r="H208" s="51" t="s">
        <v>1711</v>
      </c>
      <c r="I208" s="47">
        <v>-8.9700000000000006</v>
      </c>
      <c r="J208" s="47">
        <v>97.45</v>
      </c>
      <c r="K208" s="52">
        <v>12.549999999999997</v>
      </c>
      <c r="L208" s="47"/>
      <c r="M208" s="55">
        <v>285.47733333333332</v>
      </c>
      <c r="N208" s="51">
        <v>22.3</v>
      </c>
      <c r="O208" s="51">
        <v>0</v>
      </c>
      <c r="P208" s="47" t="s">
        <v>1712</v>
      </c>
      <c r="Q208" s="47" t="s">
        <v>1713</v>
      </c>
      <c r="R208" s="402">
        <v>23.730527411742699</v>
      </c>
      <c r="S208" s="402">
        <v>23.865340624826</v>
      </c>
      <c r="T208" s="402">
        <v>24.124676914765999</v>
      </c>
      <c r="U208" s="402">
        <v>24.590964598110101</v>
      </c>
      <c r="V208" s="402">
        <v>25.0552548100673</v>
      </c>
      <c r="W208" s="402">
        <v>25.326890139330001</v>
      </c>
      <c r="X208" s="402">
        <v>25.469639889829399</v>
      </c>
      <c r="Y208" s="402">
        <v>0.446775902724664</v>
      </c>
      <c r="Z208" s="47" t="s">
        <v>1714</v>
      </c>
    </row>
    <row r="209" spans="1:26" ht="10.8">
      <c r="A209" s="48" t="s">
        <v>6646</v>
      </c>
      <c r="B209" s="47" t="s">
        <v>1707</v>
      </c>
      <c r="C209" s="51" t="s">
        <v>1245</v>
      </c>
      <c r="D209" s="54" t="s">
        <v>1766</v>
      </c>
      <c r="E209" s="55">
        <v>285.47733333333332</v>
      </c>
      <c r="F209" s="51" t="s">
        <v>1756</v>
      </c>
      <c r="G209" s="51" t="s">
        <v>1757</v>
      </c>
      <c r="H209" s="51" t="s">
        <v>1711</v>
      </c>
      <c r="I209" s="47">
        <v>-8.9700000000000006</v>
      </c>
      <c r="J209" s="47">
        <v>97.45</v>
      </c>
      <c r="K209" s="52">
        <v>15.700000000000003</v>
      </c>
      <c r="L209" s="47"/>
      <c r="M209" s="55">
        <v>285.47733333333332</v>
      </c>
      <c r="N209" s="51">
        <v>21.6</v>
      </c>
      <c r="O209" s="51">
        <v>0</v>
      </c>
      <c r="P209" s="47" t="s">
        <v>1712</v>
      </c>
      <c r="Q209" s="47" t="s">
        <v>1713</v>
      </c>
      <c r="R209" s="402">
        <v>26.406324074048001</v>
      </c>
      <c r="S209" s="402">
        <v>26.587018076644799</v>
      </c>
      <c r="T209" s="402">
        <v>26.955385887138402</v>
      </c>
      <c r="U209" s="402">
        <v>27.546453839434399</v>
      </c>
      <c r="V209" s="402">
        <v>28.1397235521727</v>
      </c>
      <c r="W209" s="402">
        <v>28.494030826575301</v>
      </c>
      <c r="X209" s="402">
        <v>28.665183202523501</v>
      </c>
      <c r="Y209" s="402">
        <v>0.575868831705593</v>
      </c>
      <c r="Z209" s="47" t="s">
        <v>1714</v>
      </c>
    </row>
    <row r="210" spans="1:26" ht="10.8">
      <c r="A210" s="48" t="s">
        <v>6647</v>
      </c>
      <c r="B210" s="47" t="s">
        <v>1707</v>
      </c>
      <c r="C210" s="51" t="s">
        <v>1245</v>
      </c>
      <c r="D210" s="54" t="s">
        <v>1766</v>
      </c>
      <c r="E210" s="55">
        <v>287.96479999999997</v>
      </c>
      <c r="F210" s="51" t="s">
        <v>1756</v>
      </c>
      <c r="G210" s="51" t="s">
        <v>1757</v>
      </c>
      <c r="H210" s="51" t="s">
        <v>1711</v>
      </c>
      <c r="I210" s="47">
        <v>-8.9700000000000006</v>
      </c>
      <c r="J210" s="47">
        <v>97.45</v>
      </c>
      <c r="K210" s="52">
        <v>15.700000000000003</v>
      </c>
      <c r="L210" s="47"/>
      <c r="M210" s="55">
        <v>287.96479999999997</v>
      </c>
      <c r="N210" s="51">
        <v>21.6</v>
      </c>
      <c r="O210" s="51">
        <v>0</v>
      </c>
      <c r="P210" s="47" t="s">
        <v>1712</v>
      </c>
      <c r="Q210" s="47" t="s">
        <v>1713</v>
      </c>
      <c r="R210" s="402">
        <v>26.4325047645649</v>
      </c>
      <c r="S210" s="402">
        <v>26.609540468089001</v>
      </c>
      <c r="T210" s="402">
        <v>26.968593419858198</v>
      </c>
      <c r="U210" s="402">
        <v>27.5613034226301</v>
      </c>
      <c r="V210" s="402">
        <v>28.156290896454099</v>
      </c>
      <c r="W210" s="402">
        <v>28.531808561401199</v>
      </c>
      <c r="X210" s="402">
        <v>28.706977618441002</v>
      </c>
      <c r="Y210" s="402">
        <v>0.57888032980339899</v>
      </c>
      <c r="Z210" s="47" t="s">
        <v>1714</v>
      </c>
    </row>
    <row r="211" spans="1:26" ht="10.8">
      <c r="A211" s="48" t="s">
        <v>6648</v>
      </c>
      <c r="B211" s="47" t="s">
        <v>1707</v>
      </c>
      <c r="C211" s="51" t="s">
        <v>1245</v>
      </c>
      <c r="D211" s="54" t="s">
        <v>1766</v>
      </c>
      <c r="E211" s="55">
        <v>290</v>
      </c>
      <c r="F211" s="51" t="s">
        <v>1756</v>
      </c>
      <c r="G211" s="51" t="s">
        <v>1757</v>
      </c>
      <c r="H211" s="51" t="s">
        <v>1711</v>
      </c>
      <c r="I211" s="47">
        <v>-8.9700000000000006</v>
      </c>
      <c r="J211" s="47">
        <v>97.45</v>
      </c>
      <c r="K211" s="52">
        <v>13.000000000000014</v>
      </c>
      <c r="L211" s="47"/>
      <c r="M211" s="55">
        <v>290</v>
      </c>
      <c r="N211" s="51">
        <v>22.2</v>
      </c>
      <c r="O211" s="51">
        <v>0</v>
      </c>
      <c r="P211" s="47" t="s">
        <v>1712</v>
      </c>
      <c r="Q211" s="47" t="s">
        <v>1713</v>
      </c>
      <c r="R211" s="402">
        <v>24.1253214407363</v>
      </c>
      <c r="S211" s="402">
        <v>24.263024205070501</v>
      </c>
      <c r="T211" s="402">
        <v>24.536941234494201</v>
      </c>
      <c r="U211" s="402">
        <v>25.0192459546106</v>
      </c>
      <c r="V211" s="402">
        <v>25.499177425317001</v>
      </c>
      <c r="W211" s="402">
        <v>25.798553571637001</v>
      </c>
      <c r="X211" s="402">
        <v>25.935567103543399</v>
      </c>
      <c r="Y211" s="402">
        <v>0.46310552299733898</v>
      </c>
      <c r="Z211" s="47" t="s">
        <v>1714</v>
      </c>
    </row>
    <row r="212" spans="1:26" ht="10.8">
      <c r="A212" s="48" t="s">
        <v>6649</v>
      </c>
      <c r="B212" s="47" t="s">
        <v>1707</v>
      </c>
      <c r="C212" s="51" t="s">
        <v>1254</v>
      </c>
      <c r="D212" s="54" t="s">
        <v>1768</v>
      </c>
      <c r="E212" s="55">
        <v>291</v>
      </c>
      <c r="F212" s="51" t="s">
        <v>1756</v>
      </c>
      <c r="G212" s="51" t="s">
        <v>1757</v>
      </c>
      <c r="H212" s="51" t="s">
        <v>1711</v>
      </c>
      <c r="I212" s="47">
        <v>-8.9700000000000006</v>
      </c>
      <c r="J212" s="47">
        <v>97.45</v>
      </c>
      <c r="K212" s="52">
        <v>10.299999999999997</v>
      </c>
      <c r="L212" s="47"/>
      <c r="M212" s="55">
        <v>291</v>
      </c>
      <c r="N212" s="51">
        <v>22.8</v>
      </c>
      <c r="O212" s="51">
        <v>0</v>
      </c>
      <c r="P212" s="47" t="s">
        <v>1712</v>
      </c>
      <c r="Q212" s="47" t="s">
        <v>1713</v>
      </c>
      <c r="R212" s="402">
        <v>21.8086916762534</v>
      </c>
      <c r="S212" s="402">
        <v>21.909691236478402</v>
      </c>
      <c r="T212" s="402">
        <v>22.127690889987498</v>
      </c>
      <c r="U212" s="402">
        <v>22.4848298169785</v>
      </c>
      <c r="V212" s="402">
        <v>22.836340889264498</v>
      </c>
      <c r="W212" s="402">
        <v>23.052972705242901</v>
      </c>
      <c r="X212" s="402">
        <v>23.161188672355401</v>
      </c>
      <c r="Y212" s="402">
        <v>0.34431272142449698</v>
      </c>
      <c r="Z212" s="47" t="s">
        <v>1714</v>
      </c>
    </row>
    <row r="213" spans="1:26" ht="10.8">
      <c r="A213" s="48" t="s">
        <v>6650</v>
      </c>
      <c r="B213" s="47" t="s">
        <v>1707</v>
      </c>
      <c r="C213" s="51" t="s">
        <v>1254</v>
      </c>
      <c r="D213" s="54" t="s">
        <v>1768</v>
      </c>
      <c r="E213" s="55">
        <v>291.01297860034703</v>
      </c>
      <c r="F213" s="51" t="s">
        <v>1756</v>
      </c>
      <c r="G213" s="51" t="s">
        <v>1757</v>
      </c>
      <c r="H213" s="51" t="s">
        <v>1769</v>
      </c>
      <c r="I213" s="47">
        <v>-8.9700000000000006</v>
      </c>
      <c r="J213" s="47">
        <v>97.45</v>
      </c>
      <c r="K213" s="52">
        <v>13.900000000000006</v>
      </c>
      <c r="L213" s="47"/>
      <c r="M213" s="55">
        <v>291.01297860034703</v>
      </c>
      <c r="N213" s="56">
        <v>22</v>
      </c>
      <c r="O213" s="51">
        <v>0</v>
      </c>
      <c r="P213" s="47" t="s">
        <v>1712</v>
      </c>
      <c r="Q213" s="47" t="s">
        <v>1713</v>
      </c>
      <c r="R213" s="402">
        <v>24.8833673420155</v>
      </c>
      <c r="S213" s="402">
        <v>25.043657773541099</v>
      </c>
      <c r="T213" s="402">
        <v>25.339646726418099</v>
      </c>
      <c r="U213" s="402">
        <v>25.861748971060699</v>
      </c>
      <c r="V213" s="402">
        <v>26.382196531745901</v>
      </c>
      <c r="W213" s="402">
        <v>26.689683273174399</v>
      </c>
      <c r="X213" s="402">
        <v>26.858139280755601</v>
      </c>
      <c r="Y213" s="402">
        <v>0.50137016479349905</v>
      </c>
      <c r="Z213" s="47" t="s">
        <v>1714</v>
      </c>
    </row>
    <row r="214" spans="1:26" ht="10.8">
      <c r="A214" s="48" t="s">
        <v>6651</v>
      </c>
      <c r="B214" s="47" t="s">
        <v>1707</v>
      </c>
      <c r="C214" s="51" t="s">
        <v>1254</v>
      </c>
      <c r="D214" s="54" t="s">
        <v>1768</v>
      </c>
      <c r="E214" s="55">
        <v>291.37637941006363</v>
      </c>
      <c r="F214" s="51" t="s">
        <v>1756</v>
      </c>
      <c r="G214" s="51" t="s">
        <v>1757</v>
      </c>
      <c r="H214" s="51" t="s">
        <v>1770</v>
      </c>
      <c r="I214" s="47">
        <v>-8.9700000000000006</v>
      </c>
      <c r="J214" s="47">
        <v>97.45</v>
      </c>
      <c r="K214" s="52">
        <v>13.000000000000014</v>
      </c>
      <c r="L214" s="47"/>
      <c r="M214" s="55">
        <v>291.37637941006363</v>
      </c>
      <c r="N214" s="51">
        <v>22.2</v>
      </c>
      <c r="O214" s="51">
        <v>0</v>
      </c>
      <c r="P214" s="47" t="s">
        <v>1712</v>
      </c>
      <c r="Q214" s="47" t="s">
        <v>1713</v>
      </c>
      <c r="R214" s="402">
        <v>24.122347928064499</v>
      </c>
      <c r="S214" s="402">
        <v>24.264350015693601</v>
      </c>
      <c r="T214" s="402">
        <v>24.547214071096199</v>
      </c>
      <c r="U214" s="402">
        <v>25.017965787832299</v>
      </c>
      <c r="V214" s="402">
        <v>25.494133095911199</v>
      </c>
      <c r="W214" s="402">
        <v>25.774602753905601</v>
      </c>
      <c r="X214" s="402">
        <v>25.917198104514402</v>
      </c>
      <c r="Y214" s="402">
        <v>0.45921649739342102</v>
      </c>
      <c r="Z214" s="47" t="s">
        <v>1714</v>
      </c>
    </row>
    <row r="215" spans="1:26" ht="10.8">
      <c r="A215" s="48" t="s">
        <v>6652</v>
      </c>
      <c r="B215" s="47" t="s">
        <v>1707</v>
      </c>
      <c r="C215" s="51" t="s">
        <v>1254</v>
      </c>
      <c r="D215" s="54" t="s">
        <v>1768</v>
      </c>
      <c r="E215" s="55">
        <v>291.98637362637362</v>
      </c>
      <c r="F215" s="51" t="s">
        <v>1756</v>
      </c>
      <c r="G215" s="51" t="s">
        <v>1757</v>
      </c>
      <c r="H215" s="51" t="s">
        <v>1771</v>
      </c>
      <c r="I215" s="47">
        <v>-8.9700000000000006</v>
      </c>
      <c r="J215" s="47">
        <v>97.45</v>
      </c>
      <c r="K215" s="52">
        <v>10.750000000000014</v>
      </c>
      <c r="L215" s="47"/>
      <c r="M215" s="55">
        <v>291.98637362637362</v>
      </c>
      <c r="N215" s="51">
        <v>22.7</v>
      </c>
      <c r="O215" s="51">
        <v>0</v>
      </c>
      <c r="P215" s="47" t="s">
        <v>1712</v>
      </c>
      <c r="Q215" s="47" t="s">
        <v>1713</v>
      </c>
      <c r="R215" s="402">
        <v>22.2183794224857</v>
      </c>
      <c r="S215" s="402">
        <v>22.319383802861399</v>
      </c>
      <c r="T215" s="402">
        <v>22.534436603347402</v>
      </c>
      <c r="U215" s="402">
        <v>22.907853455707301</v>
      </c>
      <c r="V215" s="402">
        <v>23.277755342104999</v>
      </c>
      <c r="W215" s="402">
        <v>23.495670992457502</v>
      </c>
      <c r="X215" s="402">
        <v>23.612493166775</v>
      </c>
      <c r="Y215" s="402">
        <v>0.35642486214889701</v>
      </c>
      <c r="Z215" s="47" t="s">
        <v>1714</v>
      </c>
    </row>
    <row r="216" spans="1:26" ht="10.8">
      <c r="A216" s="48" t="s">
        <v>6653</v>
      </c>
      <c r="B216" s="47" t="s">
        <v>1707</v>
      </c>
      <c r="C216" s="51" t="s">
        <v>1254</v>
      </c>
      <c r="D216" s="54" t="s">
        <v>1768</v>
      </c>
      <c r="E216" s="55">
        <v>292.10318102949685</v>
      </c>
      <c r="F216" s="51" t="s">
        <v>1756</v>
      </c>
      <c r="G216" s="51" t="s">
        <v>1757</v>
      </c>
      <c r="H216" s="51" t="s">
        <v>1772</v>
      </c>
      <c r="I216" s="47">
        <v>-8.9700000000000006</v>
      </c>
      <c r="J216" s="47">
        <v>97.45</v>
      </c>
      <c r="K216" s="52">
        <v>14.350000000000009</v>
      </c>
      <c r="L216" s="47"/>
      <c r="M216" s="55">
        <v>292.10318102949685</v>
      </c>
      <c r="N216" s="51">
        <v>21.9</v>
      </c>
      <c r="O216" s="51">
        <v>0</v>
      </c>
      <c r="P216" s="47" t="s">
        <v>1712</v>
      </c>
      <c r="Q216" s="47" t="s">
        <v>1713</v>
      </c>
      <c r="R216" s="402">
        <v>25.266628982629999</v>
      </c>
      <c r="S216" s="402">
        <v>25.422826622891598</v>
      </c>
      <c r="T216" s="402">
        <v>25.734582244250401</v>
      </c>
      <c r="U216" s="402">
        <v>26.280851435401399</v>
      </c>
      <c r="V216" s="402">
        <v>26.8219931591331</v>
      </c>
      <c r="W216" s="402">
        <v>27.137955073588302</v>
      </c>
      <c r="X216" s="402">
        <v>27.309569902401499</v>
      </c>
      <c r="Y216" s="402">
        <v>0.51978552215822105</v>
      </c>
      <c r="Z216" s="47" t="s">
        <v>1714</v>
      </c>
    </row>
    <row r="217" spans="1:26" ht="10.8">
      <c r="A217" s="48" t="s">
        <v>6654</v>
      </c>
      <c r="B217" s="47" t="s">
        <v>1707</v>
      </c>
      <c r="C217" s="51" t="s">
        <v>1254</v>
      </c>
      <c r="D217" s="54" t="s">
        <v>1768</v>
      </c>
      <c r="E217" s="55">
        <v>292.44062463851941</v>
      </c>
      <c r="F217" s="51" t="s">
        <v>1756</v>
      </c>
      <c r="G217" s="51" t="s">
        <v>1757</v>
      </c>
      <c r="H217" s="51" t="s">
        <v>1725</v>
      </c>
      <c r="I217" s="47">
        <v>-8.9700000000000006</v>
      </c>
      <c r="J217" s="47">
        <v>97.45</v>
      </c>
      <c r="K217" s="52">
        <v>18.400000000000006</v>
      </c>
      <c r="L217" s="47"/>
      <c r="M217" s="55">
        <v>292.44062463851941</v>
      </c>
      <c r="N217" s="56">
        <v>21</v>
      </c>
      <c r="O217" s="51">
        <v>0</v>
      </c>
      <c r="P217" s="47" t="s">
        <v>1712</v>
      </c>
      <c r="Q217" s="47" t="s">
        <v>1713</v>
      </c>
      <c r="R217" s="402">
        <v>28.7037163365598</v>
      </c>
      <c r="S217" s="402">
        <v>28.931161109538099</v>
      </c>
      <c r="T217" s="402">
        <v>29.352269293652199</v>
      </c>
      <c r="U217" s="402">
        <v>30.0865444574756</v>
      </c>
      <c r="V217" s="402">
        <v>30.8246647502699</v>
      </c>
      <c r="W217" s="402">
        <v>31.251527906163801</v>
      </c>
      <c r="X217" s="402">
        <v>31.461820152088102</v>
      </c>
      <c r="Y217" s="402">
        <v>0.70426289151960497</v>
      </c>
      <c r="Z217" s="47" t="s">
        <v>1714</v>
      </c>
    </row>
    <row r="218" spans="1:26" ht="10.8">
      <c r="A218" s="48" t="s">
        <v>6655</v>
      </c>
      <c r="B218" s="47" t="s">
        <v>1707</v>
      </c>
      <c r="C218" s="51" t="s">
        <v>1254</v>
      </c>
      <c r="D218" s="54" t="s">
        <v>1768</v>
      </c>
      <c r="E218" s="55">
        <v>292.99870445344135</v>
      </c>
      <c r="F218" s="51" t="s">
        <v>1756</v>
      </c>
      <c r="G218" s="51" t="s">
        <v>1757</v>
      </c>
      <c r="H218" s="51" t="s">
        <v>1773</v>
      </c>
      <c r="I218" s="47">
        <v>-8.9700000000000006</v>
      </c>
      <c r="J218" s="47">
        <v>97.45</v>
      </c>
      <c r="K218" s="52">
        <v>13.450000000000003</v>
      </c>
      <c r="L218" s="47"/>
      <c r="M218" s="55">
        <v>292.99870445344135</v>
      </c>
      <c r="N218" s="51">
        <v>22.1</v>
      </c>
      <c r="O218" s="51">
        <v>0</v>
      </c>
      <c r="P218" s="47" t="s">
        <v>1712</v>
      </c>
      <c r="Q218" s="47" t="s">
        <v>1713</v>
      </c>
      <c r="R218" s="402">
        <v>24.491894136721299</v>
      </c>
      <c r="S218" s="402">
        <v>24.634586379699101</v>
      </c>
      <c r="T218" s="402">
        <v>24.9230510907176</v>
      </c>
      <c r="U218" s="402">
        <v>25.433208086274298</v>
      </c>
      <c r="V218" s="402">
        <v>25.932458061737801</v>
      </c>
      <c r="W218" s="402">
        <v>26.222395593760101</v>
      </c>
      <c r="X218" s="402">
        <v>26.371196411056101</v>
      </c>
      <c r="Y218" s="402">
        <v>0.48336326251417999</v>
      </c>
      <c r="Z218" s="47" t="s">
        <v>1714</v>
      </c>
    </row>
    <row r="219" spans="1:26" ht="10.8">
      <c r="A219" s="48" t="s">
        <v>6656</v>
      </c>
      <c r="B219" s="47" t="s">
        <v>1707</v>
      </c>
      <c r="C219" s="51" t="s">
        <v>1254</v>
      </c>
      <c r="D219" s="54" t="s">
        <v>1768</v>
      </c>
      <c r="E219" s="55">
        <v>292.99870445344135</v>
      </c>
      <c r="F219" s="51" t="s">
        <v>1756</v>
      </c>
      <c r="G219" s="51" t="s">
        <v>1757</v>
      </c>
      <c r="H219" s="51" t="s">
        <v>1763</v>
      </c>
      <c r="I219" s="47">
        <v>-8.9700000000000006</v>
      </c>
      <c r="J219" s="47">
        <v>97.45</v>
      </c>
      <c r="K219" s="52">
        <v>11.200000000000003</v>
      </c>
      <c r="L219" s="47"/>
      <c r="M219" s="55">
        <v>292.99870445344135</v>
      </c>
      <c r="N219" s="51">
        <v>22.6</v>
      </c>
      <c r="O219" s="51">
        <v>0</v>
      </c>
      <c r="P219" s="47" t="s">
        <v>1712</v>
      </c>
      <c r="Q219" s="47" t="s">
        <v>1713</v>
      </c>
      <c r="R219" s="402">
        <v>22.6013657978921</v>
      </c>
      <c r="S219" s="402">
        <v>22.7122262258838</v>
      </c>
      <c r="T219" s="402">
        <v>22.9384306050456</v>
      </c>
      <c r="U219" s="402">
        <v>23.3279999642257</v>
      </c>
      <c r="V219" s="402">
        <v>23.723955408686201</v>
      </c>
      <c r="W219" s="402">
        <v>23.950934997494102</v>
      </c>
      <c r="X219" s="402">
        <v>24.067862943462899</v>
      </c>
      <c r="Y219" s="402">
        <v>0.37831689707635602</v>
      </c>
      <c r="Z219" s="47" t="s">
        <v>1714</v>
      </c>
    </row>
    <row r="220" spans="1:26" ht="10.8">
      <c r="A220" s="48" t="s">
        <v>6657</v>
      </c>
      <c r="B220" s="47" t="s">
        <v>1707</v>
      </c>
      <c r="C220" s="51" t="s">
        <v>1254</v>
      </c>
      <c r="D220" s="54" t="s">
        <v>1774</v>
      </c>
      <c r="E220" s="55">
        <v>293.85529207634477</v>
      </c>
      <c r="F220" s="51" t="s">
        <v>1756</v>
      </c>
      <c r="G220" s="51" t="s">
        <v>1757</v>
      </c>
      <c r="H220" s="51" t="s">
        <v>1775</v>
      </c>
      <c r="I220" s="47">
        <v>-8.9700000000000006</v>
      </c>
      <c r="J220" s="47">
        <v>97.45</v>
      </c>
      <c r="K220" s="52">
        <v>11.200000000000003</v>
      </c>
      <c r="L220" s="47"/>
      <c r="M220" s="55">
        <v>293.85529207634477</v>
      </c>
      <c r="N220" s="51">
        <v>22.6</v>
      </c>
      <c r="O220" s="51">
        <v>0</v>
      </c>
      <c r="P220" s="47" t="s">
        <v>1712</v>
      </c>
      <c r="Q220" s="47" t="s">
        <v>1713</v>
      </c>
      <c r="R220" s="402">
        <v>22.590019866693801</v>
      </c>
      <c r="S220" s="402">
        <v>22.7031864818115</v>
      </c>
      <c r="T220" s="402">
        <v>22.942890057364099</v>
      </c>
      <c r="U220" s="402">
        <v>23.3288783318926</v>
      </c>
      <c r="V220" s="402">
        <v>23.727258651513999</v>
      </c>
      <c r="W220" s="402">
        <v>23.954775458416101</v>
      </c>
      <c r="X220" s="402">
        <v>24.0671989994215</v>
      </c>
      <c r="Y220" s="402">
        <v>0.37755446759252398</v>
      </c>
      <c r="Z220" s="47" t="s">
        <v>1714</v>
      </c>
    </row>
    <row r="221" spans="1:26" ht="10.8">
      <c r="A221" s="48" t="s">
        <v>6658</v>
      </c>
      <c r="B221" s="47" t="s">
        <v>1707</v>
      </c>
      <c r="C221" s="51" t="s">
        <v>1254</v>
      </c>
      <c r="D221" s="54" t="s">
        <v>1774</v>
      </c>
      <c r="E221" s="55">
        <v>293.85529207634477</v>
      </c>
      <c r="F221" s="51" t="s">
        <v>1756</v>
      </c>
      <c r="G221" s="51" t="s">
        <v>1757</v>
      </c>
      <c r="H221" s="51" t="s">
        <v>1765</v>
      </c>
      <c r="I221" s="47">
        <v>-8.9700000000000006</v>
      </c>
      <c r="J221" s="47">
        <v>97.45</v>
      </c>
      <c r="K221" s="52">
        <v>12.100000000000009</v>
      </c>
      <c r="L221" s="47"/>
      <c r="M221" s="55">
        <v>293.85529207634477</v>
      </c>
      <c r="N221" s="51">
        <v>22.4</v>
      </c>
      <c r="O221" s="51">
        <v>0</v>
      </c>
      <c r="P221" s="47" t="s">
        <v>1712</v>
      </c>
      <c r="Q221" s="47" t="s">
        <v>1713</v>
      </c>
      <c r="R221" s="402">
        <v>23.359285921159699</v>
      </c>
      <c r="S221" s="402">
        <v>23.489757719658002</v>
      </c>
      <c r="T221" s="402">
        <v>23.7339759137081</v>
      </c>
      <c r="U221" s="402">
        <v>24.170878700182801</v>
      </c>
      <c r="V221" s="402">
        <v>24.612263925702901</v>
      </c>
      <c r="W221" s="402">
        <v>24.8719505642384</v>
      </c>
      <c r="X221" s="402">
        <v>25.003692119500499</v>
      </c>
      <c r="Y221" s="402">
        <v>0.42205289261579498</v>
      </c>
      <c r="Z221" s="47" t="s">
        <v>1714</v>
      </c>
    </row>
    <row r="222" spans="1:26" ht="10.8">
      <c r="A222" s="48" t="s">
        <v>6659</v>
      </c>
      <c r="B222" s="47" t="s">
        <v>1707</v>
      </c>
      <c r="C222" s="51" t="s">
        <v>1254</v>
      </c>
      <c r="D222" s="54" t="s">
        <v>1774</v>
      </c>
      <c r="E222" s="55">
        <v>294.03699248120301</v>
      </c>
      <c r="F222" s="51" t="s">
        <v>1756</v>
      </c>
      <c r="G222" s="51" t="s">
        <v>1757</v>
      </c>
      <c r="H222" s="51" t="s">
        <v>1776</v>
      </c>
      <c r="I222" s="47">
        <v>-8.9700000000000006</v>
      </c>
      <c r="J222" s="47">
        <v>97.45</v>
      </c>
      <c r="K222" s="52">
        <v>10.750000000000014</v>
      </c>
      <c r="L222" s="47"/>
      <c r="M222" s="55">
        <v>294.03699248120301</v>
      </c>
      <c r="N222" s="51">
        <v>22.7</v>
      </c>
      <c r="O222" s="51">
        <v>0.5</v>
      </c>
      <c r="P222" s="47" t="s">
        <v>1712</v>
      </c>
      <c r="Q222" s="47" t="s">
        <v>1713</v>
      </c>
      <c r="R222" s="402">
        <v>24.1222850567789</v>
      </c>
      <c r="S222" s="402">
        <v>24.254347271549101</v>
      </c>
      <c r="T222" s="402">
        <v>24.5338166886261</v>
      </c>
      <c r="U222" s="402">
        <v>25.014226534004202</v>
      </c>
      <c r="V222" s="402">
        <v>25.4950518896567</v>
      </c>
      <c r="W222" s="402">
        <v>25.767061038091502</v>
      </c>
      <c r="X222" s="402">
        <v>25.918122833405999</v>
      </c>
      <c r="Y222" s="402">
        <v>0.46083878274905399</v>
      </c>
      <c r="Z222" s="47" t="s">
        <v>1714</v>
      </c>
    </row>
    <row r="223" spans="1:26" ht="10.8">
      <c r="A223" s="48" t="s">
        <v>6660</v>
      </c>
      <c r="B223" s="47" t="s">
        <v>1707</v>
      </c>
      <c r="C223" s="51" t="s">
        <v>1254</v>
      </c>
      <c r="D223" s="54" t="s">
        <v>1774</v>
      </c>
      <c r="E223" s="55">
        <v>294.14082128397916</v>
      </c>
      <c r="F223" s="51" t="s">
        <v>1756</v>
      </c>
      <c r="G223" s="51" t="s">
        <v>1757</v>
      </c>
      <c r="H223" s="51" t="s">
        <v>1767</v>
      </c>
      <c r="I223" s="47">
        <v>-8.9700000000000006</v>
      </c>
      <c r="J223" s="47">
        <v>97.45</v>
      </c>
      <c r="K223" s="52">
        <v>9.4000000000000057</v>
      </c>
      <c r="L223" s="47"/>
      <c r="M223" s="55">
        <v>294.14082128397916</v>
      </c>
      <c r="N223" s="56">
        <v>23</v>
      </c>
      <c r="O223" s="51">
        <v>0.5</v>
      </c>
      <c r="P223" s="47" t="s">
        <v>1712</v>
      </c>
      <c r="Q223" s="47" t="s">
        <v>1713</v>
      </c>
      <c r="R223" s="402">
        <v>22.970219409954499</v>
      </c>
      <c r="S223" s="402">
        <v>23.097236428677402</v>
      </c>
      <c r="T223" s="402">
        <v>23.340069426270301</v>
      </c>
      <c r="U223" s="402">
        <v>23.755340080846199</v>
      </c>
      <c r="V223" s="402">
        <v>24.1746943167377</v>
      </c>
      <c r="W223" s="402">
        <v>24.4129233159831</v>
      </c>
      <c r="X223" s="402">
        <v>24.544102054032599</v>
      </c>
      <c r="Y223" s="402">
        <v>0.400819139603104</v>
      </c>
      <c r="Z223" s="47" t="s">
        <v>1714</v>
      </c>
    </row>
    <row r="224" spans="1:26" ht="10.8">
      <c r="A224" s="48" t="s">
        <v>6661</v>
      </c>
      <c r="B224" s="47" t="s">
        <v>1707</v>
      </c>
      <c r="C224" s="51" t="s">
        <v>1254</v>
      </c>
      <c r="D224" s="54" t="s">
        <v>1774</v>
      </c>
      <c r="E224" s="55">
        <v>294.37443609022557</v>
      </c>
      <c r="F224" s="51" t="s">
        <v>1756</v>
      </c>
      <c r="G224" s="51" t="s">
        <v>1757</v>
      </c>
      <c r="H224" s="51" t="s">
        <v>1777</v>
      </c>
      <c r="I224" s="47">
        <v>-8.9700000000000006</v>
      </c>
      <c r="J224" s="47">
        <v>97.45</v>
      </c>
      <c r="K224" s="52">
        <v>11.650000000000006</v>
      </c>
      <c r="L224" s="47"/>
      <c r="M224" s="55">
        <v>294.37443609022557</v>
      </c>
      <c r="N224" s="51">
        <v>22.5</v>
      </c>
      <c r="O224" s="51">
        <v>0.5</v>
      </c>
      <c r="P224" s="47" t="s">
        <v>1712</v>
      </c>
      <c r="Q224" s="47" t="s">
        <v>1713</v>
      </c>
      <c r="R224" s="402">
        <v>24.876338228376198</v>
      </c>
      <c r="S224" s="402">
        <v>25.032943375761</v>
      </c>
      <c r="T224" s="402">
        <v>25.348088885897401</v>
      </c>
      <c r="U224" s="402">
        <v>25.8576962128692</v>
      </c>
      <c r="V224" s="402">
        <v>26.369565738497101</v>
      </c>
      <c r="W224" s="402">
        <v>26.680356999683401</v>
      </c>
      <c r="X224" s="402">
        <v>26.8327912110372</v>
      </c>
      <c r="Y224" s="402">
        <v>0.49579657985514702</v>
      </c>
      <c r="Z224" s="47" t="s">
        <v>1714</v>
      </c>
    </row>
    <row r="225" spans="1:26" ht="10.8">
      <c r="A225" s="48" t="s">
        <v>6662</v>
      </c>
      <c r="B225" s="47" t="s">
        <v>1707</v>
      </c>
      <c r="C225" s="51" t="s">
        <v>1254</v>
      </c>
      <c r="D225" s="54" t="s">
        <v>1774</v>
      </c>
      <c r="E225" s="55">
        <v>294.63400809716603</v>
      </c>
      <c r="F225" s="51" t="s">
        <v>1756</v>
      </c>
      <c r="G225" s="51" t="s">
        <v>1757</v>
      </c>
      <c r="H225" s="51" t="s">
        <v>1767</v>
      </c>
      <c r="I225" s="47">
        <v>-8.9700000000000006</v>
      </c>
      <c r="J225" s="47">
        <v>97.45</v>
      </c>
      <c r="K225" s="52">
        <v>10.299999999999997</v>
      </c>
      <c r="L225" s="47"/>
      <c r="M225" s="55">
        <v>294.63400809716603</v>
      </c>
      <c r="N225" s="51">
        <v>22.8</v>
      </c>
      <c r="O225" s="51">
        <v>0.5</v>
      </c>
      <c r="P225" s="47" t="s">
        <v>1712</v>
      </c>
      <c r="Q225" s="47" t="s">
        <v>1713</v>
      </c>
      <c r="R225" s="402">
        <v>23.743940399067899</v>
      </c>
      <c r="S225" s="402">
        <v>23.874688597600201</v>
      </c>
      <c r="T225" s="402">
        <v>24.140659404337601</v>
      </c>
      <c r="U225" s="402">
        <v>24.6017978287286</v>
      </c>
      <c r="V225" s="402">
        <v>25.061153787125502</v>
      </c>
      <c r="W225" s="402">
        <v>25.333207647702199</v>
      </c>
      <c r="X225" s="402">
        <v>25.467557541350001</v>
      </c>
      <c r="Y225" s="402">
        <v>0.44184860538316201</v>
      </c>
      <c r="Z225" s="47" t="s">
        <v>1714</v>
      </c>
    </row>
    <row r="226" spans="1:26" ht="10.8">
      <c r="A226" s="48" t="s">
        <v>6663</v>
      </c>
      <c r="B226" s="47" t="s">
        <v>1707</v>
      </c>
      <c r="C226" s="51" t="s">
        <v>1254</v>
      </c>
      <c r="D226" s="54" t="s">
        <v>1774</v>
      </c>
      <c r="E226" s="55">
        <v>295.04932330827069</v>
      </c>
      <c r="F226" s="51" t="s">
        <v>1756</v>
      </c>
      <c r="G226" s="51" t="s">
        <v>1757</v>
      </c>
      <c r="H226" s="51" t="s">
        <v>1765</v>
      </c>
      <c r="I226" s="47">
        <v>-8.9700000000000006</v>
      </c>
      <c r="J226" s="47">
        <v>97.45</v>
      </c>
      <c r="K226" s="52">
        <v>13.900000000000006</v>
      </c>
      <c r="L226" s="47"/>
      <c r="M226" s="55">
        <v>295.04932330827069</v>
      </c>
      <c r="N226" s="56">
        <v>22</v>
      </c>
      <c r="O226" s="51">
        <v>0.5</v>
      </c>
      <c r="P226" s="47" t="s">
        <v>1712</v>
      </c>
      <c r="Q226" s="47" t="s">
        <v>1713</v>
      </c>
      <c r="R226" s="402">
        <v>26.807327801522401</v>
      </c>
      <c r="S226" s="402">
        <v>26.998326970320999</v>
      </c>
      <c r="T226" s="402">
        <v>27.366331481388901</v>
      </c>
      <c r="U226" s="402">
        <v>27.976724544095301</v>
      </c>
      <c r="V226" s="402">
        <v>28.590498736204399</v>
      </c>
      <c r="W226" s="402">
        <v>28.9568876700855</v>
      </c>
      <c r="X226" s="402">
        <v>29.146174395907899</v>
      </c>
      <c r="Y226" s="402">
        <v>0.59561094534907399</v>
      </c>
      <c r="Z226" s="47" t="s">
        <v>1714</v>
      </c>
    </row>
    <row r="227" spans="1:26" ht="10.8">
      <c r="A227" s="48" t="s">
        <v>6664</v>
      </c>
      <c r="B227" s="47" t="s">
        <v>1707</v>
      </c>
      <c r="C227" s="51" t="s">
        <v>1254</v>
      </c>
      <c r="D227" s="54" t="s">
        <v>1774</v>
      </c>
      <c r="E227" s="55">
        <v>295.07528050896474</v>
      </c>
      <c r="F227" s="51" t="s">
        <v>1756</v>
      </c>
      <c r="G227" s="51" t="s">
        <v>1757</v>
      </c>
      <c r="H227" s="51" t="s">
        <v>1778</v>
      </c>
      <c r="I227" s="47">
        <v>-8.9700000000000006</v>
      </c>
      <c r="J227" s="47">
        <v>97.45</v>
      </c>
      <c r="K227" s="52">
        <v>12.549999999999997</v>
      </c>
      <c r="L227" s="47"/>
      <c r="M227" s="55">
        <v>295.07528050896474</v>
      </c>
      <c r="N227" s="51">
        <v>22.3</v>
      </c>
      <c r="O227" s="51">
        <v>0.5</v>
      </c>
      <c r="P227" s="47" t="s">
        <v>1712</v>
      </c>
      <c r="Q227" s="47" t="s">
        <v>1713</v>
      </c>
      <c r="R227" s="402">
        <v>25.6544347198816</v>
      </c>
      <c r="S227" s="402">
        <v>25.827284085230801</v>
      </c>
      <c r="T227" s="402">
        <v>26.156377679631301</v>
      </c>
      <c r="U227" s="402">
        <v>26.7105952100762</v>
      </c>
      <c r="V227" s="402">
        <v>27.267105843651201</v>
      </c>
      <c r="W227" s="402">
        <v>27.6079166638864</v>
      </c>
      <c r="X227" s="402">
        <v>27.765326530493301</v>
      </c>
      <c r="Y227" s="402">
        <v>0.53935462045729299</v>
      </c>
      <c r="Z227" s="47" t="s">
        <v>1714</v>
      </c>
    </row>
    <row r="228" spans="1:26" ht="10.8">
      <c r="A228" s="48" t="s">
        <v>6665</v>
      </c>
      <c r="B228" s="47" t="s">
        <v>1707</v>
      </c>
      <c r="C228" s="51" t="s">
        <v>1254</v>
      </c>
      <c r="D228" s="54" t="s">
        <v>1774</v>
      </c>
      <c r="E228" s="55">
        <v>295.39999999999998</v>
      </c>
      <c r="F228" s="51" t="s">
        <v>1756</v>
      </c>
      <c r="G228" s="51" t="s">
        <v>1757</v>
      </c>
      <c r="H228" s="51" t="s">
        <v>1773</v>
      </c>
      <c r="I228" s="47">
        <v>-8.9700000000000006</v>
      </c>
      <c r="J228" s="47">
        <v>97.45</v>
      </c>
      <c r="K228" s="52">
        <v>21.549999999999997</v>
      </c>
      <c r="L228" s="47"/>
      <c r="M228" s="55">
        <v>295.39999999999998</v>
      </c>
      <c r="N228" s="51">
        <v>20.3</v>
      </c>
      <c r="O228" s="51">
        <v>0.5</v>
      </c>
      <c r="P228" s="47" t="s">
        <v>1712</v>
      </c>
      <c r="Q228" s="47" t="s">
        <v>1713</v>
      </c>
      <c r="R228" s="402">
        <v>33.284119572430598</v>
      </c>
      <c r="S228" s="402">
        <v>33.588263922842799</v>
      </c>
      <c r="T228" s="402">
        <v>34.169272113957199</v>
      </c>
      <c r="U228" s="402">
        <v>35.136466128315298</v>
      </c>
      <c r="V228" s="402">
        <v>36.102519165345299</v>
      </c>
      <c r="W228" s="402">
        <v>36.694440918453999</v>
      </c>
      <c r="X228" s="402">
        <v>37.001321624322003</v>
      </c>
      <c r="Y228" s="402">
        <v>0.94243550939586895</v>
      </c>
      <c r="Z228" s="47" t="s">
        <v>1714</v>
      </c>
    </row>
    <row r="229" spans="1:26" ht="10.8">
      <c r="A229" s="48" t="s">
        <v>6666</v>
      </c>
      <c r="B229" s="47" t="s">
        <v>1707</v>
      </c>
      <c r="C229" s="51" t="s">
        <v>1269</v>
      </c>
      <c r="D229" s="54" t="s">
        <v>1779</v>
      </c>
      <c r="E229" s="55">
        <v>296</v>
      </c>
      <c r="F229" s="51" t="s">
        <v>1756</v>
      </c>
      <c r="G229" s="51" t="s">
        <v>1757</v>
      </c>
      <c r="H229" s="51" t="s">
        <v>1725</v>
      </c>
      <c r="I229" s="47">
        <v>-8.9700000000000006</v>
      </c>
      <c r="J229" s="47">
        <v>97.45</v>
      </c>
      <c r="K229" s="52">
        <v>12.100000000000009</v>
      </c>
      <c r="L229" s="47"/>
      <c r="M229" s="55">
        <v>296</v>
      </c>
      <c r="N229" s="56">
        <v>22.4</v>
      </c>
      <c r="O229" s="51">
        <v>0.5</v>
      </c>
      <c r="P229" s="47" t="s">
        <v>1712</v>
      </c>
      <c r="Q229" s="47" t="s">
        <v>1713</v>
      </c>
      <c r="R229" s="402">
        <v>25.2747203226082</v>
      </c>
      <c r="S229" s="402">
        <v>25.424079903326501</v>
      </c>
      <c r="T229" s="402">
        <v>25.746585733475701</v>
      </c>
      <c r="U229" s="402">
        <v>26.2823551742345</v>
      </c>
      <c r="V229" s="402">
        <v>26.812345731032298</v>
      </c>
      <c r="W229" s="402">
        <v>27.1319388868123</v>
      </c>
      <c r="X229" s="402">
        <v>27.2824744986018</v>
      </c>
      <c r="Y229" s="402">
        <v>0.51548158908259101</v>
      </c>
      <c r="Z229" s="47" t="s">
        <v>1714</v>
      </c>
    </row>
    <row r="230" spans="1:26" ht="10.8">
      <c r="A230" s="48" t="s">
        <v>6667</v>
      </c>
      <c r="B230" s="47" t="s">
        <v>1707</v>
      </c>
      <c r="C230" s="51" t="s">
        <v>1269</v>
      </c>
      <c r="D230" s="54" t="s">
        <v>1779</v>
      </c>
      <c r="E230" s="55">
        <v>296.3358258795468</v>
      </c>
      <c r="F230" s="51" t="s">
        <v>1756</v>
      </c>
      <c r="G230" s="51" t="s">
        <v>1757</v>
      </c>
      <c r="H230" s="51" t="s">
        <v>1780</v>
      </c>
      <c r="I230" s="47">
        <v>-8.9700000000000006</v>
      </c>
      <c r="J230" s="47">
        <v>97.45</v>
      </c>
      <c r="K230" s="52">
        <v>11.200000000000003</v>
      </c>
      <c r="L230" s="47"/>
      <c r="M230" s="55">
        <v>296.3358258795468</v>
      </c>
      <c r="N230" s="51">
        <v>22.6</v>
      </c>
      <c r="O230" s="51">
        <v>0.5</v>
      </c>
      <c r="P230" s="47" t="s">
        <v>1712</v>
      </c>
      <c r="Q230" s="47" t="s">
        <v>1713</v>
      </c>
      <c r="R230" s="402">
        <v>24.5437069260973</v>
      </c>
      <c r="S230" s="402">
        <v>24.673032908964299</v>
      </c>
      <c r="T230" s="402">
        <v>24.958339473918102</v>
      </c>
      <c r="U230" s="402">
        <v>25.446424680681101</v>
      </c>
      <c r="V230" s="402">
        <v>25.927335478287802</v>
      </c>
      <c r="W230" s="402">
        <v>26.2305929539312</v>
      </c>
      <c r="X230" s="402">
        <v>26.3910798944171</v>
      </c>
      <c r="Y230" s="402">
        <v>0.47302770786979798</v>
      </c>
      <c r="Z230" s="47" t="s">
        <v>1714</v>
      </c>
    </row>
    <row r="231" spans="1:26" ht="10.8">
      <c r="A231" s="48" t="s">
        <v>6668</v>
      </c>
      <c r="B231" s="47" t="s">
        <v>1707</v>
      </c>
      <c r="C231" s="51" t="s">
        <v>1269</v>
      </c>
      <c r="D231" s="54" t="s">
        <v>1779</v>
      </c>
      <c r="E231" s="55">
        <v>296.57169946332738</v>
      </c>
      <c r="F231" s="51" t="s">
        <v>1756</v>
      </c>
      <c r="G231" s="51" t="s">
        <v>1757</v>
      </c>
      <c r="H231" s="51" t="s">
        <v>1725</v>
      </c>
      <c r="I231" s="47">
        <v>-8.9700000000000006</v>
      </c>
      <c r="J231" s="47">
        <v>97.45</v>
      </c>
      <c r="K231" s="52">
        <v>12.549999999999997</v>
      </c>
      <c r="L231" s="47"/>
      <c r="M231" s="55">
        <v>296.57169946332738</v>
      </c>
      <c r="N231" s="51">
        <v>22.3</v>
      </c>
      <c r="O231" s="51">
        <v>0.5</v>
      </c>
      <c r="P231" s="47" t="s">
        <v>1712</v>
      </c>
      <c r="Q231" s="47" t="s">
        <v>1713</v>
      </c>
      <c r="R231" s="402">
        <v>25.626131590964398</v>
      </c>
      <c r="S231" s="402">
        <v>25.8040609551012</v>
      </c>
      <c r="T231" s="402">
        <v>26.147909478291599</v>
      </c>
      <c r="U231" s="402">
        <v>26.7082181074422</v>
      </c>
      <c r="V231" s="402">
        <v>27.273034351365599</v>
      </c>
      <c r="W231" s="402">
        <v>27.597222962495898</v>
      </c>
      <c r="X231" s="402">
        <v>27.7661572987762</v>
      </c>
      <c r="Y231" s="402">
        <v>0.54500340790475899</v>
      </c>
      <c r="Z231" s="47" t="s">
        <v>1714</v>
      </c>
    </row>
    <row r="232" spans="1:26" ht="10.8">
      <c r="A232" s="48" t="s">
        <v>6669</v>
      </c>
      <c r="B232" s="47" t="s">
        <v>1707</v>
      </c>
      <c r="C232" s="51" t="s">
        <v>1269</v>
      </c>
      <c r="D232" s="54" t="s">
        <v>1779</v>
      </c>
      <c r="E232" s="55">
        <v>296.61735241502686</v>
      </c>
      <c r="F232" s="51" t="s">
        <v>1756</v>
      </c>
      <c r="G232" s="51" t="s">
        <v>1757</v>
      </c>
      <c r="H232" s="51" t="s">
        <v>1781</v>
      </c>
      <c r="I232" s="47">
        <v>-8.9700000000000006</v>
      </c>
      <c r="J232" s="47">
        <v>97.45</v>
      </c>
      <c r="K232" s="52">
        <v>12.549999999999997</v>
      </c>
      <c r="L232" s="47"/>
      <c r="M232" s="55">
        <v>296.61735241502686</v>
      </c>
      <c r="N232" s="51">
        <v>22.3</v>
      </c>
      <c r="O232" s="51">
        <v>0.5</v>
      </c>
      <c r="P232" s="47" t="s">
        <v>1712</v>
      </c>
      <c r="Q232" s="47" t="s">
        <v>1713</v>
      </c>
      <c r="R232" s="402">
        <v>25.6507062379419</v>
      </c>
      <c r="S232" s="402">
        <v>25.826041716367701</v>
      </c>
      <c r="T232" s="402">
        <v>26.1484373996391</v>
      </c>
      <c r="U232" s="402">
        <v>26.702036465897798</v>
      </c>
      <c r="V232" s="402">
        <v>27.264193923971199</v>
      </c>
      <c r="W232" s="402">
        <v>27.5856347878522</v>
      </c>
      <c r="X232" s="402">
        <v>27.755089148195001</v>
      </c>
      <c r="Y232" s="402">
        <v>0.53600718348030896</v>
      </c>
      <c r="Z232" s="47" t="s">
        <v>1714</v>
      </c>
    </row>
    <row r="233" spans="1:26" ht="10.8">
      <c r="A233" s="48" t="s">
        <v>6670</v>
      </c>
      <c r="B233" s="47" t="s">
        <v>1707</v>
      </c>
      <c r="C233" s="51" t="s">
        <v>1269</v>
      </c>
      <c r="D233" s="54" t="s">
        <v>1779</v>
      </c>
      <c r="E233" s="55">
        <v>296.7695289206917</v>
      </c>
      <c r="F233" s="51" t="s">
        <v>1756</v>
      </c>
      <c r="G233" s="51" t="s">
        <v>1757</v>
      </c>
      <c r="H233" s="51" t="s">
        <v>1763</v>
      </c>
      <c r="I233" s="47">
        <v>-8.9700000000000006</v>
      </c>
      <c r="J233" s="47">
        <v>97.45</v>
      </c>
      <c r="K233" s="52">
        <v>17.500000000000014</v>
      </c>
      <c r="L233" s="47"/>
      <c r="M233" s="55">
        <v>296.7695289206917</v>
      </c>
      <c r="N233" s="51">
        <v>21.2</v>
      </c>
      <c r="O233" s="51">
        <v>0.5</v>
      </c>
      <c r="P233" s="47" t="s">
        <v>1712</v>
      </c>
      <c r="Q233" s="47" t="s">
        <v>1713</v>
      </c>
      <c r="R233" s="402">
        <v>29.843301913209999</v>
      </c>
      <c r="S233" s="402">
        <v>30.091017282208899</v>
      </c>
      <c r="T233" s="402">
        <v>30.5524428787594</v>
      </c>
      <c r="U233" s="402">
        <v>31.344709769833202</v>
      </c>
      <c r="V233" s="402">
        <v>32.1413647247482</v>
      </c>
      <c r="W233" s="402">
        <v>32.6254422111883</v>
      </c>
      <c r="X233" s="402">
        <v>32.850480374170999</v>
      </c>
      <c r="Y233" s="402">
        <v>0.76418349683393205</v>
      </c>
      <c r="Z233" s="47" t="s">
        <v>1714</v>
      </c>
    </row>
    <row r="234" spans="1:26" ht="10.8">
      <c r="A234" s="48" t="s">
        <v>6671</v>
      </c>
      <c r="B234" s="47" t="s">
        <v>1707</v>
      </c>
      <c r="C234" s="51" t="s">
        <v>1269</v>
      </c>
      <c r="D234" s="54" t="s">
        <v>1779</v>
      </c>
      <c r="E234" s="55">
        <v>296.79996422182467</v>
      </c>
      <c r="F234" s="51" t="s">
        <v>1756</v>
      </c>
      <c r="G234" s="51" t="s">
        <v>1757</v>
      </c>
      <c r="H234" s="51" t="s">
        <v>1782</v>
      </c>
      <c r="I234" s="47">
        <v>-8.9700000000000006</v>
      </c>
      <c r="J234" s="47">
        <v>97.45</v>
      </c>
      <c r="K234" s="52">
        <v>12.100000000000009</v>
      </c>
      <c r="L234" s="47"/>
      <c r="M234" s="55">
        <v>296.79996422182467</v>
      </c>
      <c r="N234" s="51">
        <v>22.4</v>
      </c>
      <c r="O234" s="51">
        <v>0.5</v>
      </c>
      <c r="P234" s="47" t="s">
        <v>1712</v>
      </c>
      <c r="Q234" s="47" t="s">
        <v>1713</v>
      </c>
      <c r="R234" s="402">
        <v>25.264793188372401</v>
      </c>
      <c r="S234" s="402">
        <v>25.443042532477701</v>
      </c>
      <c r="T234" s="402">
        <v>25.740956257663498</v>
      </c>
      <c r="U234" s="402">
        <v>26.279181338949801</v>
      </c>
      <c r="V234" s="402">
        <v>26.8190120748718</v>
      </c>
      <c r="W234" s="402">
        <v>27.1393718224904</v>
      </c>
      <c r="X234" s="402">
        <v>27.2978449236155</v>
      </c>
      <c r="Y234" s="402">
        <v>0.51975253776407604</v>
      </c>
      <c r="Z234" s="47" t="s">
        <v>1714</v>
      </c>
    </row>
    <row r="235" spans="1:26" ht="10.8">
      <c r="A235" s="48" t="s">
        <v>6672</v>
      </c>
      <c r="B235" s="47" t="s">
        <v>1707</v>
      </c>
      <c r="C235" s="51" t="s">
        <v>1269</v>
      </c>
      <c r="D235" s="54" t="s">
        <v>1779</v>
      </c>
      <c r="E235" s="55">
        <v>296.99779367918904</v>
      </c>
      <c r="F235" s="51" t="s">
        <v>1756</v>
      </c>
      <c r="G235" s="51" t="s">
        <v>1757</v>
      </c>
      <c r="H235" s="51" t="s">
        <v>1776</v>
      </c>
      <c r="I235" s="47">
        <v>-8.9700000000000006</v>
      </c>
      <c r="J235" s="47">
        <v>97.45</v>
      </c>
      <c r="K235" s="52">
        <v>13.000000000000014</v>
      </c>
      <c r="L235" s="47"/>
      <c r="M235" s="55">
        <v>296.99779367918904</v>
      </c>
      <c r="N235" s="51">
        <v>22.2</v>
      </c>
      <c r="O235" s="51">
        <v>0.5</v>
      </c>
      <c r="P235" s="47" t="s">
        <v>1712</v>
      </c>
      <c r="Q235" s="47" t="s">
        <v>1713</v>
      </c>
      <c r="R235" s="402">
        <v>26.037432548775001</v>
      </c>
      <c r="S235" s="402">
        <v>26.211203607191798</v>
      </c>
      <c r="T235" s="402">
        <v>26.539557108071001</v>
      </c>
      <c r="U235" s="402">
        <v>27.1270947220187</v>
      </c>
      <c r="V235" s="402">
        <v>27.719908116581301</v>
      </c>
      <c r="W235" s="402">
        <v>28.048204165404101</v>
      </c>
      <c r="X235" s="402">
        <v>28.220166970779399</v>
      </c>
      <c r="Y235" s="402">
        <v>0.56066617758163895</v>
      </c>
      <c r="Z235" s="47" t="s">
        <v>1714</v>
      </c>
    </row>
    <row r="236" spans="1:26" ht="10.8">
      <c r="A236" s="48" t="s">
        <v>6673</v>
      </c>
      <c r="B236" s="47" t="s">
        <v>1707</v>
      </c>
      <c r="C236" s="51" t="s">
        <v>1269</v>
      </c>
      <c r="D236" s="54" t="s">
        <v>1779</v>
      </c>
      <c r="E236" s="55">
        <v>297.14997018485394</v>
      </c>
      <c r="F236" s="51" t="s">
        <v>1756</v>
      </c>
      <c r="G236" s="51" t="s">
        <v>1757</v>
      </c>
      <c r="H236" s="51" t="s">
        <v>1783</v>
      </c>
      <c r="I236" s="47">
        <v>-8.9700000000000006</v>
      </c>
      <c r="J236" s="47">
        <v>97.45</v>
      </c>
      <c r="K236" s="52">
        <v>13.000000000000014</v>
      </c>
      <c r="L236" s="47"/>
      <c r="M236" s="55">
        <v>297.14997018485394</v>
      </c>
      <c r="N236" s="51">
        <v>22.2</v>
      </c>
      <c r="O236" s="51">
        <v>0.5</v>
      </c>
      <c r="P236" s="47" t="s">
        <v>1712</v>
      </c>
      <c r="Q236" s="47" t="s">
        <v>1713</v>
      </c>
      <c r="R236" s="402">
        <v>26.043554120359602</v>
      </c>
      <c r="S236" s="402">
        <v>26.214660715699001</v>
      </c>
      <c r="T236" s="402">
        <v>26.5536667309348</v>
      </c>
      <c r="U236" s="402">
        <v>27.1300352087361</v>
      </c>
      <c r="V236" s="402">
        <v>27.714537732037801</v>
      </c>
      <c r="W236" s="402">
        <v>28.050189435446399</v>
      </c>
      <c r="X236" s="402">
        <v>28.223429408383499</v>
      </c>
      <c r="Y236" s="402">
        <v>0.55982410600080701</v>
      </c>
      <c r="Z236" s="47" t="s">
        <v>1714</v>
      </c>
    </row>
    <row r="237" spans="1:26" ht="10.8">
      <c r="A237" s="48" t="s">
        <v>6674</v>
      </c>
      <c r="B237" s="47" t="s">
        <v>1707</v>
      </c>
      <c r="C237" s="51" t="s">
        <v>1269</v>
      </c>
      <c r="D237" s="54" t="s">
        <v>1779</v>
      </c>
      <c r="E237" s="55">
        <v>297.1651878354204</v>
      </c>
      <c r="F237" s="51" t="s">
        <v>1756</v>
      </c>
      <c r="G237" s="51" t="s">
        <v>1757</v>
      </c>
      <c r="H237" s="51" t="s">
        <v>1725</v>
      </c>
      <c r="I237" s="47">
        <v>-8.9700000000000006</v>
      </c>
      <c r="J237" s="47">
        <v>97.45</v>
      </c>
      <c r="K237" s="52">
        <v>10.299999999999997</v>
      </c>
      <c r="L237" s="47"/>
      <c r="M237" s="55">
        <v>297.1651878354204</v>
      </c>
      <c r="N237" s="51">
        <v>22.8</v>
      </c>
      <c r="O237" s="51">
        <v>0.5</v>
      </c>
      <c r="P237" s="47" t="s">
        <v>1712</v>
      </c>
      <c r="Q237" s="47" t="s">
        <v>1713</v>
      </c>
      <c r="R237" s="402">
        <v>23.732354701572699</v>
      </c>
      <c r="S237" s="402">
        <v>23.8670205137268</v>
      </c>
      <c r="T237" s="402">
        <v>24.131362713462799</v>
      </c>
      <c r="U237" s="402">
        <v>24.589966799120202</v>
      </c>
      <c r="V237" s="402">
        <v>25.0527595403214</v>
      </c>
      <c r="W237" s="402">
        <v>25.326030381689598</v>
      </c>
      <c r="X237" s="402">
        <v>25.469437547315302</v>
      </c>
      <c r="Y237" s="402">
        <v>0.44302752384815097</v>
      </c>
      <c r="Z237" s="47" t="s">
        <v>1714</v>
      </c>
    </row>
    <row r="238" spans="1:26" ht="10.8">
      <c r="A238" s="48" t="s">
        <v>6675</v>
      </c>
      <c r="B238" s="47" t="s">
        <v>1707</v>
      </c>
      <c r="C238" s="51" t="s">
        <v>1269</v>
      </c>
      <c r="D238" s="54" t="s">
        <v>1779</v>
      </c>
      <c r="E238" s="55">
        <v>297.56845557543232</v>
      </c>
      <c r="F238" s="51" t="s">
        <v>1756</v>
      </c>
      <c r="G238" s="51" t="s">
        <v>1757</v>
      </c>
      <c r="H238" s="51" t="s">
        <v>1725</v>
      </c>
      <c r="I238" s="47">
        <v>-8.9700000000000006</v>
      </c>
      <c r="J238" s="47">
        <v>97.45</v>
      </c>
      <c r="K238" s="52">
        <v>9.4000000000000057</v>
      </c>
      <c r="L238" s="47"/>
      <c r="M238" s="55">
        <v>297.56845557543232</v>
      </c>
      <c r="N238" s="56">
        <v>23</v>
      </c>
      <c r="O238" s="51">
        <v>0.5</v>
      </c>
      <c r="P238" s="47" t="s">
        <v>1712</v>
      </c>
      <c r="Q238" s="47" t="s">
        <v>1713</v>
      </c>
      <c r="R238" s="402">
        <v>22.961695132509401</v>
      </c>
      <c r="S238" s="402">
        <v>23.0886380477316</v>
      </c>
      <c r="T238" s="402">
        <v>23.329925997662301</v>
      </c>
      <c r="U238" s="402">
        <v>23.746177252265799</v>
      </c>
      <c r="V238" s="402">
        <v>24.165601798423801</v>
      </c>
      <c r="W238" s="402">
        <v>24.4078244764438</v>
      </c>
      <c r="X238" s="402">
        <v>24.522252131440599</v>
      </c>
      <c r="Y238" s="402">
        <v>0.40212903114520199</v>
      </c>
      <c r="Z238" s="47" t="s">
        <v>1714</v>
      </c>
    </row>
    <row r="239" spans="1:26" ht="10.8">
      <c r="A239" s="48" t="s">
        <v>6676</v>
      </c>
      <c r="B239" s="47" t="s">
        <v>1707</v>
      </c>
      <c r="C239" s="51" t="s">
        <v>1269</v>
      </c>
      <c r="D239" s="54" t="s">
        <v>1779</v>
      </c>
      <c r="E239" s="55">
        <v>297.58367322599884</v>
      </c>
      <c r="F239" s="51" t="s">
        <v>1756</v>
      </c>
      <c r="G239" s="51" t="s">
        <v>1757</v>
      </c>
      <c r="H239" s="51" t="s">
        <v>1770</v>
      </c>
      <c r="I239" s="47">
        <v>-8.9700000000000006</v>
      </c>
      <c r="J239" s="47">
        <v>97.45</v>
      </c>
      <c r="K239" s="52">
        <v>11.650000000000006</v>
      </c>
      <c r="L239" s="47"/>
      <c r="M239" s="55">
        <v>297.58367322599884</v>
      </c>
      <c r="N239" s="51">
        <v>22.5</v>
      </c>
      <c r="O239" s="51">
        <v>0.5</v>
      </c>
      <c r="P239" s="47" t="s">
        <v>1712</v>
      </c>
      <c r="Q239" s="47" t="s">
        <v>1713</v>
      </c>
      <c r="R239" s="402">
        <v>24.862800130592699</v>
      </c>
      <c r="S239" s="402">
        <v>25.022115028375001</v>
      </c>
      <c r="T239" s="402">
        <v>25.341552280237298</v>
      </c>
      <c r="U239" s="402">
        <v>25.854966915537499</v>
      </c>
      <c r="V239" s="402">
        <v>26.3791971493518</v>
      </c>
      <c r="W239" s="402">
        <v>26.692722928884901</v>
      </c>
      <c r="X239" s="402">
        <v>26.8206002482234</v>
      </c>
      <c r="Y239" s="402">
        <v>0.50329102784771695</v>
      </c>
      <c r="Z239" s="47" t="s">
        <v>1714</v>
      </c>
    </row>
    <row r="240" spans="1:26" ht="10.8">
      <c r="A240" s="48" t="s">
        <v>6677</v>
      </c>
      <c r="B240" s="47" t="s">
        <v>1707</v>
      </c>
      <c r="C240" s="51" t="s">
        <v>1269</v>
      </c>
      <c r="D240" s="54" t="s">
        <v>1779</v>
      </c>
      <c r="E240" s="55">
        <v>297.78150268336316</v>
      </c>
      <c r="F240" s="51" t="s">
        <v>1756</v>
      </c>
      <c r="G240" s="51" t="s">
        <v>1757</v>
      </c>
      <c r="H240" s="51" t="s">
        <v>1784</v>
      </c>
      <c r="I240" s="47">
        <v>-8.9700000000000006</v>
      </c>
      <c r="J240" s="47">
        <v>97.45</v>
      </c>
      <c r="K240" s="52">
        <v>9.8500000000000085</v>
      </c>
      <c r="L240" s="47"/>
      <c r="M240" s="55">
        <v>297.78150268336316</v>
      </c>
      <c r="N240" s="51">
        <v>22.9</v>
      </c>
      <c r="O240" s="51">
        <v>0.5</v>
      </c>
      <c r="P240" s="47" t="s">
        <v>1712</v>
      </c>
      <c r="Q240" s="47" t="s">
        <v>1713</v>
      </c>
      <c r="R240" s="402">
        <v>23.3545344551707</v>
      </c>
      <c r="S240" s="402">
        <v>23.479552597965998</v>
      </c>
      <c r="T240" s="402">
        <v>23.7349652319554</v>
      </c>
      <c r="U240" s="402">
        <v>24.172260273748901</v>
      </c>
      <c r="V240" s="402">
        <v>24.611653998229201</v>
      </c>
      <c r="W240" s="402">
        <v>24.867332280948201</v>
      </c>
      <c r="X240" s="402">
        <v>25.013296878422999</v>
      </c>
      <c r="Y240" s="402">
        <v>0.42258453225853998</v>
      </c>
      <c r="Z240" s="47" t="s">
        <v>1714</v>
      </c>
    </row>
    <row r="241" spans="1:26" ht="10.8">
      <c r="A241" s="48" t="s">
        <v>6678</v>
      </c>
      <c r="B241" s="47" t="s">
        <v>1707</v>
      </c>
      <c r="C241" s="51" t="s">
        <v>1269</v>
      </c>
      <c r="D241" s="54" t="s">
        <v>1785</v>
      </c>
      <c r="E241" s="55">
        <v>298.16955277280857</v>
      </c>
      <c r="F241" s="51" t="s">
        <v>1756</v>
      </c>
      <c r="G241" s="51" t="s">
        <v>1757</v>
      </c>
      <c r="H241" s="51" t="s">
        <v>1780</v>
      </c>
      <c r="I241" s="47">
        <v>-8.9700000000000006</v>
      </c>
      <c r="J241" s="47">
        <v>97.45</v>
      </c>
      <c r="K241" s="52">
        <v>13.450000000000003</v>
      </c>
      <c r="L241" s="47"/>
      <c r="M241" s="55">
        <v>298.16955277280857</v>
      </c>
      <c r="N241" s="51">
        <v>22.1</v>
      </c>
      <c r="O241" s="51">
        <v>0.5</v>
      </c>
      <c r="P241" s="47" t="s">
        <v>1712</v>
      </c>
      <c r="Q241" s="47" t="s">
        <v>1713</v>
      </c>
      <c r="R241" s="402">
        <v>26.4043272906179</v>
      </c>
      <c r="S241" s="402">
        <v>26.591852203969299</v>
      </c>
      <c r="T241" s="402">
        <v>26.954124038351999</v>
      </c>
      <c r="U241" s="402">
        <v>27.547384783965999</v>
      </c>
      <c r="V241" s="402">
        <v>28.141895498828799</v>
      </c>
      <c r="W241" s="402">
        <v>28.491695909682001</v>
      </c>
      <c r="X241" s="402">
        <v>28.668881785595399</v>
      </c>
      <c r="Y241" s="402">
        <v>0.57869177717557796</v>
      </c>
      <c r="Z241" s="47" t="s">
        <v>1714</v>
      </c>
    </row>
    <row r="242" spans="1:26" ht="10.8">
      <c r="A242" s="48" t="s">
        <v>6679</v>
      </c>
      <c r="B242" s="47" t="s">
        <v>1707</v>
      </c>
      <c r="C242" s="51" t="s">
        <v>1269</v>
      </c>
      <c r="D242" s="54" t="s">
        <v>1786</v>
      </c>
      <c r="E242" s="55">
        <v>298.29890280262373</v>
      </c>
      <c r="F242" s="51" t="s">
        <v>1756</v>
      </c>
      <c r="G242" s="51" t="s">
        <v>1757</v>
      </c>
      <c r="H242" s="51" t="s">
        <v>1776</v>
      </c>
      <c r="I242" s="47">
        <v>-8.9700000000000006</v>
      </c>
      <c r="J242" s="47">
        <v>97.45</v>
      </c>
      <c r="K242" s="52">
        <v>11.650000000000006</v>
      </c>
      <c r="L242" s="47"/>
      <c r="M242" s="55">
        <v>298.29890280262373</v>
      </c>
      <c r="N242" s="51">
        <v>22.5</v>
      </c>
      <c r="O242" s="51">
        <v>0.5</v>
      </c>
      <c r="P242" s="47" t="s">
        <v>1712</v>
      </c>
      <c r="Q242" s="47" t="s">
        <v>1713</v>
      </c>
      <c r="R242" s="402">
        <v>24.904764651285401</v>
      </c>
      <c r="S242" s="402">
        <v>25.0501251106475</v>
      </c>
      <c r="T242" s="402">
        <v>25.344489503294898</v>
      </c>
      <c r="U242" s="402">
        <v>25.859102279371999</v>
      </c>
      <c r="V242" s="402">
        <v>26.377979146431599</v>
      </c>
      <c r="W242" s="402">
        <v>26.670867782680101</v>
      </c>
      <c r="X242" s="402">
        <v>26.827096980325798</v>
      </c>
      <c r="Y242" s="402">
        <v>0.49425024236238302</v>
      </c>
      <c r="Z242" s="47" t="s">
        <v>1714</v>
      </c>
    </row>
    <row r="243" spans="1:26" ht="10.8">
      <c r="A243" s="48" t="s">
        <v>6680</v>
      </c>
      <c r="B243" s="47" t="s">
        <v>1707</v>
      </c>
      <c r="C243" s="51" t="s">
        <v>1269</v>
      </c>
      <c r="D243" s="54" t="s">
        <v>1787</v>
      </c>
      <c r="E243" s="55">
        <v>298.63369111508649</v>
      </c>
      <c r="F243" s="51" t="s">
        <v>1756</v>
      </c>
      <c r="G243" s="51" t="s">
        <v>1757</v>
      </c>
      <c r="H243" s="51" t="s">
        <v>1782</v>
      </c>
      <c r="I243" s="47">
        <v>-8.9700000000000006</v>
      </c>
      <c r="J243" s="47">
        <v>97.45</v>
      </c>
      <c r="K243" s="52">
        <v>14.350000000000009</v>
      </c>
      <c r="L243" s="47"/>
      <c r="M243" s="55">
        <v>298.63369111508649</v>
      </c>
      <c r="N243" s="51">
        <v>21.9</v>
      </c>
      <c r="O243" s="51">
        <v>0.5</v>
      </c>
      <c r="P243" s="47" t="s">
        <v>1712</v>
      </c>
      <c r="Q243" s="47" t="s">
        <v>1713</v>
      </c>
      <c r="R243" s="402">
        <v>27.153269631884001</v>
      </c>
      <c r="S243" s="402">
        <v>27.348456250226601</v>
      </c>
      <c r="T243" s="402">
        <v>27.7408691606927</v>
      </c>
      <c r="U243" s="402">
        <v>28.3906587654695</v>
      </c>
      <c r="V243" s="402">
        <v>29.0514079476417</v>
      </c>
      <c r="W243" s="402">
        <v>29.422832874121699</v>
      </c>
      <c r="X243" s="402">
        <v>29.624979398245699</v>
      </c>
      <c r="Y243" s="402">
        <v>0.628227349613248</v>
      </c>
      <c r="Z243" s="47" t="s">
        <v>1714</v>
      </c>
    </row>
    <row r="244" spans="1:26" ht="10.8">
      <c r="A244" s="48" t="s">
        <v>6681</v>
      </c>
      <c r="B244" s="47" t="s">
        <v>1707</v>
      </c>
      <c r="C244" s="51" t="s">
        <v>1269</v>
      </c>
      <c r="D244" s="54" t="s">
        <v>1787</v>
      </c>
      <c r="E244" s="55">
        <v>298.82391174716759</v>
      </c>
      <c r="F244" s="51" t="s">
        <v>1756</v>
      </c>
      <c r="G244" s="51" t="s">
        <v>1757</v>
      </c>
      <c r="H244" s="51" t="s">
        <v>1777</v>
      </c>
      <c r="I244" s="47">
        <v>-8.9700000000000006</v>
      </c>
      <c r="J244" s="47">
        <v>97.45</v>
      </c>
      <c r="K244" s="52">
        <v>17.500000000000014</v>
      </c>
      <c r="L244" s="47"/>
      <c r="M244" s="55">
        <v>298.82391174716759</v>
      </c>
      <c r="N244" s="51">
        <v>21.2</v>
      </c>
      <c r="O244" s="51">
        <v>0.5</v>
      </c>
      <c r="P244" s="47" t="s">
        <v>1712</v>
      </c>
      <c r="Q244" s="47" t="s">
        <v>1713</v>
      </c>
      <c r="R244" s="402">
        <v>29.876886939646099</v>
      </c>
      <c r="S244" s="402">
        <v>30.121529030437902</v>
      </c>
      <c r="T244" s="402">
        <v>30.568579055850201</v>
      </c>
      <c r="U244" s="402">
        <v>31.347647739382602</v>
      </c>
      <c r="V244" s="402">
        <v>32.131746478011699</v>
      </c>
      <c r="W244" s="402">
        <v>32.582227581963998</v>
      </c>
      <c r="X244" s="402">
        <v>32.829745920365099</v>
      </c>
      <c r="Y244" s="402">
        <v>0.75409022922105196</v>
      </c>
      <c r="Z244" s="47" t="s">
        <v>1714</v>
      </c>
    </row>
    <row r="245" spans="1:26" ht="10.8">
      <c r="A245" s="48" t="s">
        <v>6682</v>
      </c>
      <c r="B245" s="47" t="s">
        <v>1707</v>
      </c>
      <c r="C245" s="51" t="s">
        <v>1269</v>
      </c>
      <c r="D245" s="54" t="s">
        <v>1787</v>
      </c>
      <c r="E245" s="55">
        <v>298.83152057245081</v>
      </c>
      <c r="F245" s="51" t="s">
        <v>1756</v>
      </c>
      <c r="G245" s="51" t="s">
        <v>1757</v>
      </c>
      <c r="H245" s="51" t="s">
        <v>1725</v>
      </c>
      <c r="I245" s="47">
        <v>-8.9700000000000006</v>
      </c>
      <c r="J245" s="47">
        <v>97.45</v>
      </c>
      <c r="K245" s="52">
        <v>12.100000000000009</v>
      </c>
      <c r="L245" s="47"/>
      <c r="M245" s="55">
        <v>298.83152057245081</v>
      </c>
      <c r="N245" s="51">
        <v>22.4</v>
      </c>
      <c r="O245" s="51">
        <v>0.5</v>
      </c>
      <c r="P245" s="47" t="s">
        <v>1712</v>
      </c>
      <c r="Q245" s="47" t="s">
        <v>1713</v>
      </c>
      <c r="R245" s="402">
        <v>25.2601197895284</v>
      </c>
      <c r="S245" s="402">
        <v>25.4177745848522</v>
      </c>
      <c r="T245" s="402">
        <v>25.7431150772987</v>
      </c>
      <c r="U245" s="402">
        <v>26.285117327990701</v>
      </c>
      <c r="V245" s="402">
        <v>26.817084512849799</v>
      </c>
      <c r="W245" s="402">
        <v>27.149071122262502</v>
      </c>
      <c r="X245" s="402">
        <v>27.3161161230448</v>
      </c>
      <c r="Y245" s="402">
        <v>0.52025791319939196</v>
      </c>
      <c r="Z245" s="47" t="s">
        <v>1714</v>
      </c>
    </row>
    <row r="246" spans="1:26" ht="10.8">
      <c r="A246" s="48" t="s">
        <v>6683</v>
      </c>
      <c r="B246" s="47" t="s">
        <v>1707</v>
      </c>
      <c r="C246" s="51" t="s">
        <v>1269</v>
      </c>
      <c r="D246" s="54" t="s">
        <v>1787</v>
      </c>
      <c r="E246" s="55">
        <v>298.89999999999998</v>
      </c>
      <c r="F246" s="51" t="s">
        <v>1756</v>
      </c>
      <c r="G246" s="51" t="s">
        <v>1757</v>
      </c>
      <c r="H246" s="51" t="s">
        <v>1788</v>
      </c>
      <c r="I246" s="47">
        <v>-8.9700000000000006</v>
      </c>
      <c r="J246" s="47">
        <v>97.45</v>
      </c>
      <c r="K246" s="52">
        <v>9.8500000000000085</v>
      </c>
      <c r="L246" s="47"/>
      <c r="M246" s="55">
        <v>298.89999999999998</v>
      </c>
      <c r="N246" s="51">
        <v>22.9</v>
      </c>
      <c r="O246" s="51">
        <v>0.5</v>
      </c>
      <c r="P246" s="47" t="s">
        <v>1712</v>
      </c>
      <c r="Q246" s="47" t="s">
        <v>1713</v>
      </c>
      <c r="R246" s="402">
        <v>23.331875178112401</v>
      </c>
      <c r="S246" s="402">
        <v>23.477289569189601</v>
      </c>
      <c r="T246" s="402">
        <v>23.735287778642402</v>
      </c>
      <c r="U246" s="402">
        <v>24.173502474315399</v>
      </c>
      <c r="V246" s="402">
        <v>24.610956287233499</v>
      </c>
      <c r="W246" s="402">
        <v>24.8721691905033</v>
      </c>
      <c r="X246" s="402">
        <v>25.003796033650499</v>
      </c>
      <c r="Y246" s="402">
        <v>0.42651470076888598</v>
      </c>
      <c r="Z246" s="47" t="s">
        <v>1714</v>
      </c>
    </row>
    <row r="247" spans="1:26" ht="10.8">
      <c r="A247" s="48" t="s">
        <v>6684</v>
      </c>
      <c r="B247" s="58" t="s">
        <v>1789</v>
      </c>
      <c r="C247" s="51" t="s">
        <v>1288</v>
      </c>
      <c r="D247" s="54" t="s">
        <v>1787</v>
      </c>
      <c r="E247" s="55">
        <v>299.04512820512821</v>
      </c>
      <c r="F247" s="51" t="s">
        <v>1756</v>
      </c>
      <c r="G247" s="51" t="s">
        <v>1757</v>
      </c>
      <c r="H247" s="51" t="s">
        <v>1771</v>
      </c>
      <c r="I247" s="47">
        <v>-8.9700000000000006</v>
      </c>
      <c r="J247" s="47">
        <v>97.45</v>
      </c>
      <c r="K247" s="52">
        <v>14.350000000000009</v>
      </c>
      <c r="L247" s="47"/>
      <c r="M247" s="55">
        <v>299.04512820512821</v>
      </c>
      <c r="N247" s="51">
        <v>21.9</v>
      </c>
      <c r="O247" s="51">
        <v>0.5</v>
      </c>
      <c r="P247" s="47" t="s">
        <v>1712</v>
      </c>
      <c r="Q247" s="47" t="s">
        <v>1713</v>
      </c>
      <c r="R247" s="402">
        <v>27.171425999341501</v>
      </c>
      <c r="S247" s="402">
        <v>27.364229706186102</v>
      </c>
      <c r="T247" s="402">
        <v>27.731062363417799</v>
      </c>
      <c r="U247" s="402">
        <v>28.3795856365474</v>
      </c>
      <c r="V247" s="402">
        <v>29.022531508593499</v>
      </c>
      <c r="W247" s="402">
        <v>29.3924777770258</v>
      </c>
      <c r="X247" s="402">
        <v>29.608183337450601</v>
      </c>
      <c r="Y247" s="402">
        <v>0.62071817429821496</v>
      </c>
      <c r="Z247" s="47" t="s">
        <v>1714</v>
      </c>
    </row>
    <row r="248" spans="1:26" ht="10.8">
      <c r="A248" s="48" t="s">
        <v>6685</v>
      </c>
      <c r="B248" s="58" t="s">
        <v>1789</v>
      </c>
      <c r="C248" s="51" t="s">
        <v>1288</v>
      </c>
      <c r="D248" s="54" t="s">
        <v>1787</v>
      </c>
      <c r="E248" s="55">
        <v>299.22564102564104</v>
      </c>
      <c r="F248" s="51" t="s">
        <v>1756</v>
      </c>
      <c r="G248" s="51" t="s">
        <v>1757</v>
      </c>
      <c r="H248" s="51" t="s">
        <v>1780</v>
      </c>
      <c r="I248" s="47">
        <v>-8.9700000000000006</v>
      </c>
      <c r="J248" s="47">
        <v>97.45</v>
      </c>
      <c r="K248" s="52">
        <v>12.549999999999997</v>
      </c>
      <c r="L248" s="47"/>
      <c r="M248" s="55">
        <v>299.22564102564104</v>
      </c>
      <c r="N248" s="51">
        <v>22.3</v>
      </c>
      <c r="O248" s="51">
        <v>0.5</v>
      </c>
      <c r="P248" s="47" t="s">
        <v>1712</v>
      </c>
      <c r="Q248" s="47" t="s">
        <v>1713</v>
      </c>
      <c r="R248" s="402">
        <v>25.668977345094302</v>
      </c>
      <c r="S248" s="402">
        <v>25.8175515105195</v>
      </c>
      <c r="T248" s="402">
        <v>26.1427947069594</v>
      </c>
      <c r="U248" s="402">
        <v>26.709625071700799</v>
      </c>
      <c r="V248" s="402">
        <v>27.261563963911598</v>
      </c>
      <c r="W248" s="402">
        <v>27.601309936439598</v>
      </c>
      <c r="X248" s="402">
        <v>27.7763423410798</v>
      </c>
      <c r="Y248" s="402">
        <v>0.53803536845900701</v>
      </c>
      <c r="Z248" s="47" t="s">
        <v>1714</v>
      </c>
    </row>
    <row r="249" spans="1:26" ht="10.8">
      <c r="A249" s="48" t="s">
        <v>6686</v>
      </c>
      <c r="B249" s="58" t="s">
        <v>1789</v>
      </c>
      <c r="C249" s="51" t="s">
        <v>1288</v>
      </c>
      <c r="D249" s="54" t="s">
        <v>1790</v>
      </c>
      <c r="E249" s="55">
        <v>299.42871794871797</v>
      </c>
      <c r="F249" s="51" t="s">
        <v>1756</v>
      </c>
      <c r="G249" s="51" t="s">
        <v>1757</v>
      </c>
      <c r="H249" s="51" t="s">
        <v>1773</v>
      </c>
      <c r="I249" s="47">
        <v>-8.9700000000000006</v>
      </c>
      <c r="J249" s="47">
        <v>97.45</v>
      </c>
      <c r="K249" s="52">
        <v>14.799999999999997</v>
      </c>
      <c r="L249" s="47"/>
      <c r="M249" s="55">
        <v>299.42871794871797</v>
      </c>
      <c r="N249" s="51">
        <v>21.8</v>
      </c>
      <c r="O249" s="51">
        <v>0.5</v>
      </c>
      <c r="P249" s="47" t="s">
        <v>1712</v>
      </c>
      <c r="Q249" s="47" t="s">
        <v>1713</v>
      </c>
      <c r="R249" s="402">
        <v>27.5608125794007</v>
      </c>
      <c r="S249" s="402">
        <v>27.751317580879501</v>
      </c>
      <c r="T249" s="402">
        <v>28.150674320716298</v>
      </c>
      <c r="U249" s="402">
        <v>28.818655464050799</v>
      </c>
      <c r="V249" s="402">
        <v>29.486303786828</v>
      </c>
      <c r="W249" s="402">
        <v>29.870158405926801</v>
      </c>
      <c r="X249" s="402">
        <v>30.056831428931002</v>
      </c>
      <c r="Y249" s="402">
        <v>0.63970969315739301</v>
      </c>
      <c r="Z249" s="47" t="s">
        <v>1714</v>
      </c>
    </row>
    <row r="250" spans="1:26" ht="10.8">
      <c r="A250" s="48" t="s">
        <v>6687</v>
      </c>
      <c r="B250" s="58" t="s">
        <v>1789</v>
      </c>
      <c r="C250" s="51" t="s">
        <v>1288</v>
      </c>
      <c r="D250" s="54" t="s">
        <v>1790</v>
      </c>
      <c r="E250" s="55">
        <v>299.42871794871797</v>
      </c>
      <c r="F250" s="51" t="s">
        <v>1756</v>
      </c>
      <c r="G250" s="51" t="s">
        <v>1757</v>
      </c>
      <c r="H250" s="51" t="s">
        <v>1781</v>
      </c>
      <c r="I250" s="47">
        <v>-8.9700000000000006</v>
      </c>
      <c r="J250" s="47">
        <v>97.45</v>
      </c>
      <c r="K250" s="52">
        <v>16.150000000000006</v>
      </c>
      <c r="L250" s="47"/>
      <c r="M250" s="55">
        <v>299.42871794871797</v>
      </c>
      <c r="N250" s="51">
        <v>21.5</v>
      </c>
      <c r="O250" s="51">
        <v>0.5</v>
      </c>
      <c r="P250" s="47" t="s">
        <v>1712</v>
      </c>
      <c r="Q250" s="47" t="s">
        <v>1713</v>
      </c>
      <c r="R250" s="402">
        <v>28.713836790545901</v>
      </c>
      <c r="S250" s="402">
        <v>28.930105878564401</v>
      </c>
      <c r="T250" s="402">
        <v>29.3565261441627</v>
      </c>
      <c r="U250" s="402">
        <v>30.078395223931601</v>
      </c>
      <c r="V250" s="402">
        <v>30.815934573303501</v>
      </c>
      <c r="W250" s="402">
        <v>31.213046113815501</v>
      </c>
      <c r="X250" s="402">
        <v>31.422615190633302</v>
      </c>
      <c r="Y250" s="402">
        <v>0.699695920032532</v>
      </c>
      <c r="Z250" s="47" t="s">
        <v>1714</v>
      </c>
    </row>
    <row r="251" spans="1:26" ht="10.8">
      <c r="A251" s="48" t="s">
        <v>6688</v>
      </c>
      <c r="B251" s="47" t="s">
        <v>1707</v>
      </c>
      <c r="C251" s="51" t="s">
        <v>1743</v>
      </c>
      <c r="D251" s="54" t="s">
        <v>1791</v>
      </c>
      <c r="E251" s="55">
        <v>262.02918399999999</v>
      </c>
      <c r="F251" s="51" t="s">
        <v>1792</v>
      </c>
      <c r="G251" s="51" t="s">
        <v>1793</v>
      </c>
      <c r="H251" s="51" t="s">
        <v>1794</v>
      </c>
      <c r="I251" s="47">
        <v>4.24</v>
      </c>
      <c r="J251" s="47">
        <v>-33.520000000000003</v>
      </c>
      <c r="K251" s="52">
        <v>14.350000000000009</v>
      </c>
      <c r="L251" s="47"/>
      <c r="M251" s="55">
        <v>262.02918399999999</v>
      </c>
      <c r="N251" s="51">
        <v>21.9</v>
      </c>
      <c r="O251" s="51">
        <v>-1</v>
      </c>
      <c r="P251" s="47" t="s">
        <v>1712</v>
      </c>
      <c r="Q251" s="47" t="s">
        <v>1713</v>
      </c>
      <c r="R251" s="402">
        <v>21.4337109938776</v>
      </c>
      <c r="S251" s="402">
        <v>21.529116265778601</v>
      </c>
      <c r="T251" s="402">
        <v>21.723891692262299</v>
      </c>
      <c r="U251" s="402">
        <v>22.062648267465701</v>
      </c>
      <c r="V251" s="402">
        <v>22.3998150012577</v>
      </c>
      <c r="W251" s="402">
        <v>22.587475622074901</v>
      </c>
      <c r="X251" s="402">
        <v>22.6882668025874</v>
      </c>
      <c r="Y251" s="402">
        <v>0.321868099424931</v>
      </c>
      <c r="Z251" s="47" t="s">
        <v>1714</v>
      </c>
    </row>
    <row r="252" spans="1:26" ht="10.8">
      <c r="A252" s="48" t="s">
        <v>6689</v>
      </c>
      <c r="B252" s="47" t="s">
        <v>1707</v>
      </c>
      <c r="C252" s="51" t="s">
        <v>1743</v>
      </c>
      <c r="D252" s="54" t="s">
        <v>1791</v>
      </c>
      <c r="E252" s="55">
        <v>262.19942400000002</v>
      </c>
      <c r="F252" s="51" t="s">
        <v>1792</v>
      </c>
      <c r="G252" s="51" t="s">
        <v>1795</v>
      </c>
      <c r="H252" s="51" t="s">
        <v>1796</v>
      </c>
      <c r="I252" s="47">
        <v>4.24</v>
      </c>
      <c r="J252" s="47">
        <v>-33.520000000000003</v>
      </c>
      <c r="K252" s="52">
        <v>19.299999999999997</v>
      </c>
      <c r="L252" s="47"/>
      <c r="M252" s="55">
        <v>262.19942400000002</v>
      </c>
      <c r="N252" s="51">
        <v>20.8</v>
      </c>
      <c r="O252" s="51">
        <v>-1</v>
      </c>
      <c r="P252" s="47" t="s">
        <v>1712</v>
      </c>
      <c r="Q252" s="47" t="s">
        <v>1713</v>
      </c>
      <c r="R252" s="402">
        <v>25.633053983922199</v>
      </c>
      <c r="S252" s="402">
        <v>25.802216701096398</v>
      </c>
      <c r="T252" s="402">
        <v>26.140050226009699</v>
      </c>
      <c r="U252" s="402">
        <v>26.700194317295502</v>
      </c>
      <c r="V252" s="402">
        <v>27.260892770443402</v>
      </c>
      <c r="W252" s="402">
        <v>27.573648606196201</v>
      </c>
      <c r="X252" s="402">
        <v>27.753198421619398</v>
      </c>
      <c r="Y252" s="402">
        <v>0.54228240075184397</v>
      </c>
      <c r="Z252" s="47" t="s">
        <v>1714</v>
      </c>
    </row>
    <row r="253" spans="1:26" ht="10.8">
      <c r="A253" s="48" t="s">
        <v>6690</v>
      </c>
      <c r="B253" s="47" t="s">
        <v>1707</v>
      </c>
      <c r="C253" s="51" t="s">
        <v>1743</v>
      </c>
      <c r="D253" s="54" t="s">
        <v>1791</v>
      </c>
      <c r="E253" s="55">
        <v>262.22496000000001</v>
      </c>
      <c r="F253" s="51" t="s">
        <v>1792</v>
      </c>
      <c r="G253" s="51" t="s">
        <v>1797</v>
      </c>
      <c r="H253" s="51" t="s">
        <v>1798</v>
      </c>
      <c r="I253" s="47">
        <v>4.24</v>
      </c>
      <c r="J253" s="47">
        <v>-33.520000000000003</v>
      </c>
      <c r="K253" s="52">
        <v>16.600000000000009</v>
      </c>
      <c r="L253" s="47"/>
      <c r="M253" s="55">
        <v>262.22496000000001</v>
      </c>
      <c r="N253" s="51">
        <v>21.4</v>
      </c>
      <c r="O253" s="51">
        <v>-1</v>
      </c>
      <c r="P253" s="47" t="s">
        <v>1712</v>
      </c>
      <c r="Q253" s="47" t="s">
        <v>1713</v>
      </c>
      <c r="R253" s="402">
        <v>23.3531826153548</v>
      </c>
      <c r="S253" s="402">
        <v>23.476595631725701</v>
      </c>
      <c r="T253" s="402">
        <v>23.736860294845901</v>
      </c>
      <c r="U253" s="402">
        <v>24.1697116915743</v>
      </c>
      <c r="V253" s="402">
        <v>24.604865259328001</v>
      </c>
      <c r="W253" s="402">
        <v>24.860597964663501</v>
      </c>
      <c r="X253" s="402">
        <v>24.9969327511388</v>
      </c>
      <c r="Y253" s="402">
        <v>0.42073845331242998</v>
      </c>
      <c r="Z253" s="47" t="s">
        <v>1714</v>
      </c>
    </row>
    <row r="254" spans="1:26" ht="10.8">
      <c r="A254" s="48" t="s">
        <v>6691</v>
      </c>
      <c r="B254" s="47" t="s">
        <v>1707</v>
      </c>
      <c r="C254" s="51" t="s">
        <v>1743</v>
      </c>
      <c r="D254" s="54" t="s">
        <v>1751</v>
      </c>
      <c r="E254" s="55">
        <v>262.40371199999998</v>
      </c>
      <c r="F254" s="51" t="s">
        <v>1792</v>
      </c>
      <c r="G254" s="51" t="s">
        <v>1793</v>
      </c>
      <c r="H254" s="51" t="s">
        <v>1799</v>
      </c>
      <c r="I254" s="47">
        <v>4.24</v>
      </c>
      <c r="J254" s="47">
        <v>-33.520000000000003</v>
      </c>
      <c r="K254" s="52">
        <v>18.850000000000009</v>
      </c>
      <c r="L254" s="47"/>
      <c r="M254" s="55">
        <v>262.40371199999998</v>
      </c>
      <c r="N254" s="51">
        <v>20.9</v>
      </c>
      <c r="O254" s="51">
        <v>-1</v>
      </c>
      <c r="P254" s="47" t="s">
        <v>1712</v>
      </c>
      <c r="Q254" s="47" t="s">
        <v>1713</v>
      </c>
      <c r="R254" s="402">
        <v>25.283484511498699</v>
      </c>
      <c r="S254" s="402">
        <v>25.441297798905701</v>
      </c>
      <c r="T254" s="402">
        <v>25.736308379192501</v>
      </c>
      <c r="U254" s="402">
        <v>26.279016319018901</v>
      </c>
      <c r="V254" s="402">
        <v>26.815306062622302</v>
      </c>
      <c r="W254" s="402">
        <v>27.135471512530799</v>
      </c>
      <c r="X254" s="402">
        <v>27.286894397912199</v>
      </c>
      <c r="Y254" s="402">
        <v>0.51449336933526402</v>
      </c>
      <c r="Z254" s="47" t="s">
        <v>1714</v>
      </c>
    </row>
    <row r="255" spans="1:26" ht="10.8">
      <c r="A255" s="48" t="s">
        <v>6692</v>
      </c>
      <c r="B255" s="47" t="s">
        <v>1707</v>
      </c>
      <c r="C255" s="51" t="s">
        <v>1743</v>
      </c>
      <c r="D255" s="54" t="s">
        <v>1751</v>
      </c>
      <c r="E255" s="55">
        <v>263.19532800000002</v>
      </c>
      <c r="F255" s="51" t="s">
        <v>1792</v>
      </c>
      <c r="G255" s="51" t="s">
        <v>1795</v>
      </c>
      <c r="H255" s="51" t="s">
        <v>1800</v>
      </c>
      <c r="I255" s="47">
        <v>4.24</v>
      </c>
      <c r="J255" s="47">
        <v>-33.520000000000003</v>
      </c>
      <c r="K255" s="52">
        <v>17.049999999999997</v>
      </c>
      <c r="L255" s="47"/>
      <c r="M255" s="55">
        <v>263.19532800000002</v>
      </c>
      <c r="N255" s="51">
        <v>21.3</v>
      </c>
      <c r="O255" s="51">
        <v>-1</v>
      </c>
      <c r="P255" s="47" t="s">
        <v>1712</v>
      </c>
      <c r="Q255" s="47" t="s">
        <v>1713</v>
      </c>
      <c r="R255" s="402">
        <v>23.719338565982898</v>
      </c>
      <c r="S255" s="402">
        <v>23.873006251298001</v>
      </c>
      <c r="T255" s="402">
        <v>24.146586060799201</v>
      </c>
      <c r="U255" s="402">
        <v>24.588438368155099</v>
      </c>
      <c r="V255" s="402">
        <v>25.042479970016</v>
      </c>
      <c r="W255" s="402">
        <v>25.301766071295098</v>
      </c>
      <c r="X255" s="402">
        <v>25.448725307216801</v>
      </c>
      <c r="Y255" s="402">
        <v>0.43810579570687302</v>
      </c>
      <c r="Z255" s="47" t="s">
        <v>1714</v>
      </c>
    </row>
    <row r="256" spans="1:26" ht="10.8">
      <c r="A256" s="48" t="s">
        <v>6693</v>
      </c>
      <c r="B256" s="47" t="s">
        <v>1707</v>
      </c>
      <c r="C256" s="51" t="s">
        <v>1743</v>
      </c>
      <c r="D256" s="54" t="s">
        <v>1751</v>
      </c>
      <c r="E256" s="55">
        <v>264.60831999999999</v>
      </c>
      <c r="F256" s="51" t="s">
        <v>1792</v>
      </c>
      <c r="G256" s="51" t="s">
        <v>1801</v>
      </c>
      <c r="H256" s="51" t="s">
        <v>1802</v>
      </c>
      <c r="I256" s="47">
        <v>4.24</v>
      </c>
      <c r="J256" s="47">
        <v>-33.520000000000003</v>
      </c>
      <c r="K256" s="52">
        <v>16.150000000000006</v>
      </c>
      <c r="L256" s="47"/>
      <c r="M256" s="55">
        <v>264.60831999999999</v>
      </c>
      <c r="N256" s="51">
        <v>21.5</v>
      </c>
      <c r="O256" s="51">
        <v>-1</v>
      </c>
      <c r="P256" s="47" t="s">
        <v>1712</v>
      </c>
      <c r="Q256" s="47" t="s">
        <v>1713</v>
      </c>
      <c r="R256" s="402">
        <v>22.953025058836101</v>
      </c>
      <c r="S256" s="402">
        <v>23.081865620915501</v>
      </c>
      <c r="T256" s="402">
        <v>23.329388752420599</v>
      </c>
      <c r="U256" s="402">
        <v>23.745072525978699</v>
      </c>
      <c r="V256" s="402">
        <v>24.1604800580252</v>
      </c>
      <c r="W256" s="402">
        <v>24.3973214884935</v>
      </c>
      <c r="X256" s="402">
        <v>24.517864974458799</v>
      </c>
      <c r="Y256" s="402">
        <v>0.40187669384279601</v>
      </c>
      <c r="Z256" s="47" t="s">
        <v>1714</v>
      </c>
    </row>
    <row r="257" spans="1:26" ht="10.8">
      <c r="A257" s="48" t="s">
        <v>6694</v>
      </c>
      <c r="B257" s="47" t="s">
        <v>1707</v>
      </c>
      <c r="C257" s="51" t="s">
        <v>1743</v>
      </c>
      <c r="D257" s="54" t="s">
        <v>1751</v>
      </c>
      <c r="E257" s="55">
        <v>264.77856000000003</v>
      </c>
      <c r="F257" s="51" t="s">
        <v>1792</v>
      </c>
      <c r="G257" s="51" t="s">
        <v>1803</v>
      </c>
      <c r="H257" s="51" t="s">
        <v>1804</v>
      </c>
      <c r="I257" s="47">
        <v>4.24</v>
      </c>
      <c r="J257" s="47">
        <v>-33.520000000000003</v>
      </c>
      <c r="K257" s="52">
        <v>14.799999999999997</v>
      </c>
      <c r="L257" s="47"/>
      <c r="M257" s="55">
        <v>264.77856000000003</v>
      </c>
      <c r="N257" s="51">
        <v>21.8</v>
      </c>
      <c r="O257" s="51">
        <v>-1</v>
      </c>
      <c r="P257" s="47" t="s">
        <v>1712</v>
      </c>
      <c r="Q257" s="47" t="s">
        <v>1713</v>
      </c>
      <c r="R257" s="402">
        <v>21.8217885067845</v>
      </c>
      <c r="S257" s="402">
        <v>21.928430404393598</v>
      </c>
      <c r="T257" s="402">
        <v>22.136858111949699</v>
      </c>
      <c r="U257" s="402">
        <v>22.4871970159097</v>
      </c>
      <c r="V257" s="402">
        <v>22.8412788506689</v>
      </c>
      <c r="W257" s="402">
        <v>23.050235594652701</v>
      </c>
      <c r="X257" s="402">
        <v>23.155795666014001</v>
      </c>
      <c r="Y257" s="402">
        <v>0.33987948092783699</v>
      </c>
      <c r="Z257" s="47" t="s">
        <v>1714</v>
      </c>
    </row>
    <row r="258" spans="1:26" ht="10.8">
      <c r="A258" s="48" t="s">
        <v>6695</v>
      </c>
      <c r="B258" s="47" t="s">
        <v>1707</v>
      </c>
      <c r="C258" s="51" t="s">
        <v>1743</v>
      </c>
      <c r="D258" s="54" t="s">
        <v>1751</v>
      </c>
      <c r="E258" s="55">
        <v>264.86367999999999</v>
      </c>
      <c r="F258" s="51" t="s">
        <v>1792</v>
      </c>
      <c r="G258" s="51" t="s">
        <v>1805</v>
      </c>
      <c r="H258" s="51" t="s">
        <v>1806</v>
      </c>
      <c r="I258" s="47">
        <v>4.24</v>
      </c>
      <c r="J258" s="47">
        <v>-33.520000000000003</v>
      </c>
      <c r="K258" s="52">
        <v>16.600000000000009</v>
      </c>
      <c r="L258" s="47"/>
      <c r="M258" s="55">
        <v>264.86367999999999</v>
      </c>
      <c r="N258" s="51">
        <v>21.4</v>
      </c>
      <c r="O258" s="51">
        <v>-1</v>
      </c>
      <c r="P258" s="47" t="s">
        <v>1712</v>
      </c>
      <c r="Q258" s="47" t="s">
        <v>1713</v>
      </c>
      <c r="R258" s="402">
        <v>23.3315992477512</v>
      </c>
      <c r="S258" s="402">
        <v>23.475884774715801</v>
      </c>
      <c r="T258" s="402">
        <v>23.733871541165598</v>
      </c>
      <c r="U258" s="402">
        <v>24.175061674072001</v>
      </c>
      <c r="V258" s="402">
        <v>24.611982348538501</v>
      </c>
      <c r="W258" s="402">
        <v>24.8653295488017</v>
      </c>
      <c r="X258" s="402">
        <v>24.9868711592026</v>
      </c>
      <c r="Y258" s="402">
        <v>0.422651345518682</v>
      </c>
      <c r="Z258" s="47" t="s">
        <v>1714</v>
      </c>
    </row>
    <row r="259" spans="1:26" ht="10.8">
      <c r="A259" s="48" t="s">
        <v>6696</v>
      </c>
      <c r="B259" s="47" t="s">
        <v>1707</v>
      </c>
      <c r="C259" s="51" t="s">
        <v>1743</v>
      </c>
      <c r="D259" s="54" t="s">
        <v>1751</v>
      </c>
      <c r="E259" s="55">
        <v>264.94880000000001</v>
      </c>
      <c r="F259" s="51" t="s">
        <v>1792</v>
      </c>
      <c r="G259" s="51" t="s">
        <v>1801</v>
      </c>
      <c r="H259" s="51" t="s">
        <v>1794</v>
      </c>
      <c r="I259" s="47">
        <v>4.24</v>
      </c>
      <c r="J259" s="47">
        <v>-33.520000000000003</v>
      </c>
      <c r="K259" s="52">
        <v>17.049999999999997</v>
      </c>
      <c r="L259" s="47"/>
      <c r="M259" s="55">
        <v>264.94880000000001</v>
      </c>
      <c r="N259" s="51">
        <v>21.3</v>
      </c>
      <c r="O259" s="51">
        <v>-1</v>
      </c>
      <c r="P259" s="47" t="s">
        <v>1712</v>
      </c>
      <c r="Q259" s="47" t="s">
        <v>1713</v>
      </c>
      <c r="R259" s="402">
        <v>23.7228244838664</v>
      </c>
      <c r="S259" s="402">
        <v>23.870942052895199</v>
      </c>
      <c r="T259" s="402">
        <v>24.142028328590399</v>
      </c>
      <c r="U259" s="402">
        <v>24.594257415264899</v>
      </c>
      <c r="V259" s="402">
        <v>25.0502329506891</v>
      </c>
      <c r="W259" s="402">
        <v>25.315397370764501</v>
      </c>
      <c r="X259" s="402">
        <v>25.449975339926802</v>
      </c>
      <c r="Y259" s="402">
        <v>0.4401335524319</v>
      </c>
      <c r="Z259" s="47" t="s">
        <v>1714</v>
      </c>
    </row>
    <row r="260" spans="1:26" ht="10.8">
      <c r="A260" s="48" t="s">
        <v>6697</v>
      </c>
      <c r="B260" s="47" t="s">
        <v>1707</v>
      </c>
      <c r="C260" s="51" t="s">
        <v>1752</v>
      </c>
      <c r="D260" s="54" t="s">
        <v>1754</v>
      </c>
      <c r="E260" s="55">
        <v>265.82943999999998</v>
      </c>
      <c r="F260" s="51" t="s">
        <v>1792</v>
      </c>
      <c r="G260" s="51" t="s">
        <v>1807</v>
      </c>
      <c r="H260" s="51" t="s">
        <v>1808</v>
      </c>
      <c r="I260" s="47">
        <v>3.04</v>
      </c>
      <c r="J260" s="47">
        <v>-33.9</v>
      </c>
      <c r="K260" s="52">
        <v>16.150000000000006</v>
      </c>
      <c r="L260" s="47"/>
      <c r="M260" s="55">
        <v>265.82943999999998</v>
      </c>
      <c r="N260" s="51">
        <v>21.5</v>
      </c>
      <c r="O260" s="51">
        <v>-1</v>
      </c>
      <c r="P260" s="47" t="s">
        <v>1712</v>
      </c>
      <c r="Q260" s="47" t="s">
        <v>1713</v>
      </c>
      <c r="R260" s="402">
        <v>22.965820123817899</v>
      </c>
      <c r="S260" s="402">
        <v>23.1053092952613</v>
      </c>
      <c r="T260" s="402">
        <v>23.344068932631</v>
      </c>
      <c r="U260" s="402">
        <v>23.755033874197501</v>
      </c>
      <c r="V260" s="402">
        <v>24.1672458385416</v>
      </c>
      <c r="W260" s="402">
        <v>24.4187342945228</v>
      </c>
      <c r="X260" s="402">
        <v>24.539827700018598</v>
      </c>
      <c r="Y260" s="402">
        <v>0.40018474883302002</v>
      </c>
      <c r="Z260" s="47" t="s">
        <v>1714</v>
      </c>
    </row>
    <row r="261" spans="1:26" ht="10.8">
      <c r="A261" s="48" t="s">
        <v>6698</v>
      </c>
      <c r="B261" s="47" t="s">
        <v>1707</v>
      </c>
      <c r="C261" s="51" t="s">
        <v>1752</v>
      </c>
      <c r="D261" s="54" t="s">
        <v>1754</v>
      </c>
      <c r="E261" s="55">
        <v>265.86363999999998</v>
      </c>
      <c r="F261" s="51" t="s">
        <v>1792</v>
      </c>
      <c r="G261" s="51" t="s">
        <v>1807</v>
      </c>
      <c r="H261" s="51" t="s">
        <v>1809</v>
      </c>
      <c r="I261" s="47">
        <v>3.04</v>
      </c>
      <c r="J261" s="47">
        <v>-33.9</v>
      </c>
      <c r="K261" s="52">
        <v>16.600000000000009</v>
      </c>
      <c r="L261" s="47"/>
      <c r="M261" s="55">
        <v>265.86363999999998</v>
      </c>
      <c r="N261" s="51">
        <v>21.4</v>
      </c>
      <c r="O261" s="51">
        <v>-1</v>
      </c>
      <c r="P261" s="47" t="s">
        <v>1712</v>
      </c>
      <c r="Q261" s="47" t="s">
        <v>1713</v>
      </c>
      <c r="R261" s="402">
        <v>23.3530838168627</v>
      </c>
      <c r="S261" s="402">
        <v>23.4866659684463</v>
      </c>
      <c r="T261" s="402">
        <v>23.740600510846601</v>
      </c>
      <c r="U261" s="402">
        <v>24.1738479792674</v>
      </c>
      <c r="V261" s="402">
        <v>24.6171113465426</v>
      </c>
      <c r="W261" s="402">
        <v>24.865451754180199</v>
      </c>
      <c r="X261" s="402">
        <v>25.000781877518001</v>
      </c>
      <c r="Y261" s="402">
        <v>0.42177583325704798</v>
      </c>
      <c r="Z261" s="47" t="s">
        <v>1714</v>
      </c>
    </row>
    <row r="262" spans="1:26" ht="10.8">
      <c r="A262" s="48" t="s">
        <v>6699</v>
      </c>
      <c r="B262" s="47" t="s">
        <v>1707</v>
      </c>
      <c r="C262" s="51" t="s">
        <v>1752</v>
      </c>
      <c r="D262" s="54" t="s">
        <v>1754</v>
      </c>
      <c r="E262" s="55">
        <v>266.03464000000002</v>
      </c>
      <c r="F262" s="51" t="s">
        <v>1792</v>
      </c>
      <c r="G262" s="51" t="s">
        <v>1807</v>
      </c>
      <c r="H262" s="51" t="s">
        <v>1796</v>
      </c>
      <c r="I262" s="47">
        <v>3.04</v>
      </c>
      <c r="J262" s="47">
        <v>-33.9</v>
      </c>
      <c r="K262" s="52">
        <v>14.350000000000009</v>
      </c>
      <c r="L262" s="47"/>
      <c r="M262" s="55">
        <v>266.03464000000002</v>
      </c>
      <c r="N262" s="51">
        <v>21.9</v>
      </c>
      <c r="O262" s="51">
        <v>-1</v>
      </c>
      <c r="P262" s="47" t="s">
        <v>1712</v>
      </c>
      <c r="Q262" s="47" t="s">
        <v>1713</v>
      </c>
      <c r="R262" s="402">
        <v>21.431262943285802</v>
      </c>
      <c r="S262" s="402">
        <v>21.534538703174</v>
      </c>
      <c r="T262" s="402">
        <v>21.725032756614201</v>
      </c>
      <c r="U262" s="402">
        <v>22.0562239077851</v>
      </c>
      <c r="V262" s="402">
        <v>22.385341369746602</v>
      </c>
      <c r="W262" s="402">
        <v>22.581981863952301</v>
      </c>
      <c r="X262" s="402">
        <v>22.677621116074899</v>
      </c>
      <c r="Y262" s="402">
        <v>0.31950600425893999</v>
      </c>
      <c r="Z262" s="47" t="s">
        <v>1714</v>
      </c>
    </row>
    <row r="263" spans="1:26" ht="10.8">
      <c r="A263" s="48" t="s">
        <v>6700</v>
      </c>
      <c r="B263" s="47" t="s">
        <v>1707</v>
      </c>
      <c r="C263" s="51" t="s">
        <v>1752</v>
      </c>
      <c r="D263" s="54" t="s">
        <v>1754</v>
      </c>
      <c r="E263" s="50">
        <v>266.22099200000002</v>
      </c>
      <c r="F263" s="51" t="s">
        <v>1792</v>
      </c>
      <c r="G263" s="51" t="s">
        <v>1810</v>
      </c>
      <c r="H263" s="51" t="s">
        <v>1811</v>
      </c>
      <c r="I263" s="47">
        <v>3.04</v>
      </c>
      <c r="J263" s="47">
        <v>-33.9</v>
      </c>
      <c r="K263" s="52">
        <v>14.799999999999997</v>
      </c>
      <c r="L263" s="47"/>
      <c r="M263" s="50">
        <v>266.22099200000002</v>
      </c>
      <c r="N263" s="51">
        <v>21.8</v>
      </c>
      <c r="O263" s="51">
        <v>-1</v>
      </c>
      <c r="P263" s="47" t="s">
        <v>1712</v>
      </c>
      <c r="Q263" s="47" t="s">
        <v>1713</v>
      </c>
      <c r="R263" s="402">
        <v>21.8173935603558</v>
      </c>
      <c r="S263" s="402">
        <v>21.927612497944899</v>
      </c>
      <c r="T263" s="402">
        <v>22.1321621873543</v>
      </c>
      <c r="U263" s="402">
        <v>22.4857634482692</v>
      </c>
      <c r="V263" s="402">
        <v>22.841455626309799</v>
      </c>
      <c r="W263" s="402">
        <v>23.0528803831746</v>
      </c>
      <c r="X263" s="402">
        <v>23.161652938490601</v>
      </c>
      <c r="Y263" s="402">
        <v>0.34296800952773998</v>
      </c>
      <c r="Z263" s="47" t="s">
        <v>1714</v>
      </c>
    </row>
    <row r="264" spans="1:26" ht="10.8">
      <c r="A264" s="48" t="s">
        <v>6701</v>
      </c>
      <c r="B264" s="47" t="s">
        <v>1707</v>
      </c>
      <c r="C264" s="51" t="s">
        <v>1752</v>
      </c>
      <c r="D264" s="54" t="s">
        <v>1754</v>
      </c>
      <c r="E264" s="50">
        <v>266.24379199999998</v>
      </c>
      <c r="F264" s="51" t="s">
        <v>1792</v>
      </c>
      <c r="G264" s="51" t="s">
        <v>1812</v>
      </c>
      <c r="H264" s="51" t="s">
        <v>1811</v>
      </c>
      <c r="I264" s="47">
        <v>3.04</v>
      </c>
      <c r="J264" s="47">
        <v>-33.9</v>
      </c>
      <c r="K264" s="52">
        <v>15.700000000000003</v>
      </c>
      <c r="L264" s="47"/>
      <c r="M264" s="50">
        <v>266.24379199999998</v>
      </c>
      <c r="N264" s="51">
        <v>21.6</v>
      </c>
      <c r="O264" s="51">
        <v>-1</v>
      </c>
      <c r="P264" s="47" t="s">
        <v>1712</v>
      </c>
      <c r="Q264" s="47" t="s">
        <v>1713</v>
      </c>
      <c r="R264" s="402">
        <v>22.6078548245824</v>
      </c>
      <c r="S264" s="402">
        <v>22.7028010015745</v>
      </c>
      <c r="T264" s="402">
        <v>22.9341135449293</v>
      </c>
      <c r="U264" s="402">
        <v>23.332530804927799</v>
      </c>
      <c r="V264" s="402">
        <v>23.728560468509102</v>
      </c>
      <c r="W264" s="402">
        <v>23.954764487179599</v>
      </c>
      <c r="X264" s="402">
        <v>24.0644524224641</v>
      </c>
      <c r="Y264" s="402">
        <v>0.379599548107657</v>
      </c>
      <c r="Z264" s="47" t="s">
        <v>1714</v>
      </c>
    </row>
    <row r="265" spans="1:26" ht="10.8">
      <c r="A265" s="48" t="s">
        <v>6702</v>
      </c>
      <c r="B265" s="47" t="s">
        <v>1707</v>
      </c>
      <c r="C265" s="51" t="s">
        <v>1752</v>
      </c>
      <c r="D265" s="54" t="s">
        <v>1754</v>
      </c>
      <c r="E265" s="50">
        <v>266.24379199999998</v>
      </c>
      <c r="F265" s="51" t="s">
        <v>1792</v>
      </c>
      <c r="G265" s="51" t="s">
        <v>1813</v>
      </c>
      <c r="H265" s="51" t="s">
        <v>1794</v>
      </c>
      <c r="I265" s="47">
        <v>3.04</v>
      </c>
      <c r="J265" s="47">
        <v>-33.9</v>
      </c>
      <c r="K265" s="52">
        <v>15.700000000000003</v>
      </c>
      <c r="L265" s="47"/>
      <c r="M265" s="50">
        <v>266.24379199999998</v>
      </c>
      <c r="N265" s="51">
        <v>21.6</v>
      </c>
      <c r="O265" s="51">
        <v>-1</v>
      </c>
      <c r="P265" s="47" t="s">
        <v>1712</v>
      </c>
      <c r="Q265" s="47" t="s">
        <v>1713</v>
      </c>
      <c r="R265" s="402">
        <v>22.590059887576501</v>
      </c>
      <c r="S265" s="402">
        <v>22.702343008195399</v>
      </c>
      <c r="T265" s="402">
        <v>22.9376718544856</v>
      </c>
      <c r="U265" s="402">
        <v>23.328678635871999</v>
      </c>
      <c r="V265" s="402">
        <v>23.726412037922799</v>
      </c>
      <c r="W265" s="402">
        <v>23.956116942346</v>
      </c>
      <c r="X265" s="402">
        <v>24.0744786198924</v>
      </c>
      <c r="Y265" s="402">
        <v>0.379485157040165</v>
      </c>
      <c r="Z265" s="47" t="s">
        <v>1714</v>
      </c>
    </row>
    <row r="266" spans="1:26" ht="10.8">
      <c r="A266" s="48" t="s">
        <v>6703</v>
      </c>
      <c r="B266" s="47" t="s">
        <v>1707</v>
      </c>
      <c r="C266" s="51" t="s">
        <v>1752</v>
      </c>
      <c r="D266" s="54" t="s">
        <v>1754</v>
      </c>
      <c r="E266" s="55">
        <v>266.33864</v>
      </c>
      <c r="F266" s="51" t="s">
        <v>1792</v>
      </c>
      <c r="G266" s="51" t="s">
        <v>1814</v>
      </c>
      <c r="H266" s="51" t="s">
        <v>1815</v>
      </c>
      <c r="I266" s="47">
        <v>3.04</v>
      </c>
      <c r="J266" s="47">
        <v>-33.9</v>
      </c>
      <c r="K266" s="52">
        <v>17.500000000000014</v>
      </c>
      <c r="L266" s="47"/>
      <c r="M266" s="55">
        <v>266.33864</v>
      </c>
      <c r="N266" s="51">
        <v>21.2</v>
      </c>
      <c r="O266" s="51">
        <v>-1</v>
      </c>
      <c r="P266" s="47" t="s">
        <v>1712</v>
      </c>
      <c r="Q266" s="47" t="s">
        <v>1713</v>
      </c>
      <c r="R266" s="402">
        <v>24.1134487137044</v>
      </c>
      <c r="S266" s="402">
        <v>24.247444328021501</v>
      </c>
      <c r="T266" s="402">
        <v>24.539593141775299</v>
      </c>
      <c r="U266" s="402">
        <v>25.012512996124801</v>
      </c>
      <c r="V266" s="402">
        <v>25.4906388332391</v>
      </c>
      <c r="W266" s="402">
        <v>25.774403920566002</v>
      </c>
      <c r="X266" s="402">
        <v>25.907176855187501</v>
      </c>
      <c r="Y266" s="402">
        <v>0.46001447586914801</v>
      </c>
      <c r="Z266" s="47" t="s">
        <v>1714</v>
      </c>
    </row>
    <row r="267" spans="1:26" ht="10.8">
      <c r="A267" s="48" t="s">
        <v>6704</v>
      </c>
      <c r="B267" s="47" t="s">
        <v>1707</v>
      </c>
      <c r="C267" s="51" t="s">
        <v>1752</v>
      </c>
      <c r="D267" s="54" t="s">
        <v>1754</v>
      </c>
      <c r="E267" s="50">
        <v>266.35513200000003</v>
      </c>
      <c r="F267" s="51" t="s">
        <v>1792</v>
      </c>
      <c r="G267" s="51" t="s">
        <v>1816</v>
      </c>
      <c r="H267" s="51" t="s">
        <v>1811</v>
      </c>
      <c r="I267" s="47">
        <v>3.04</v>
      </c>
      <c r="J267" s="47">
        <v>-33.9</v>
      </c>
      <c r="K267" s="52">
        <v>13.900000000000006</v>
      </c>
      <c r="L267" s="47"/>
      <c r="M267" s="50">
        <v>266.35513200000003</v>
      </c>
      <c r="N267" s="56">
        <v>22</v>
      </c>
      <c r="O267" s="51">
        <v>-1</v>
      </c>
      <c r="P267" s="47" t="s">
        <v>1712</v>
      </c>
      <c r="Q267" s="47" t="s">
        <v>1713</v>
      </c>
      <c r="R267" s="402">
        <v>21.0436265284938</v>
      </c>
      <c r="S267" s="402">
        <v>21.134661436804201</v>
      </c>
      <c r="T267" s="402">
        <v>21.3233698614657</v>
      </c>
      <c r="U267" s="402">
        <v>21.6377134922867</v>
      </c>
      <c r="V267" s="402">
        <v>21.946214825335399</v>
      </c>
      <c r="W267" s="402">
        <v>22.130361369589799</v>
      </c>
      <c r="X267" s="402">
        <v>22.223310215692901</v>
      </c>
      <c r="Y267" s="402">
        <v>0.30189025945449199</v>
      </c>
      <c r="Z267" s="47" t="s">
        <v>1714</v>
      </c>
    </row>
    <row r="268" spans="1:26" ht="10.8">
      <c r="A268" s="48" t="s">
        <v>6705</v>
      </c>
      <c r="B268" s="47" t="s">
        <v>1707</v>
      </c>
      <c r="C268" s="51" t="s">
        <v>1752</v>
      </c>
      <c r="D268" s="54" t="s">
        <v>1754</v>
      </c>
      <c r="E268" s="50">
        <v>266.35513200000003</v>
      </c>
      <c r="F268" s="51" t="s">
        <v>1792</v>
      </c>
      <c r="G268" s="51" t="s">
        <v>1817</v>
      </c>
      <c r="H268" s="51" t="s">
        <v>1818</v>
      </c>
      <c r="I268" s="47">
        <v>3.04</v>
      </c>
      <c r="J268" s="47">
        <v>-33.9</v>
      </c>
      <c r="K268" s="52">
        <v>15.700000000000003</v>
      </c>
      <c r="L268" s="47"/>
      <c r="M268" s="50">
        <v>266.35513200000003</v>
      </c>
      <c r="N268" s="51">
        <v>21.6</v>
      </c>
      <c r="O268" s="51">
        <v>-1</v>
      </c>
      <c r="P268" s="47" t="s">
        <v>1712</v>
      </c>
      <c r="Q268" s="47" t="s">
        <v>1713</v>
      </c>
      <c r="R268" s="402">
        <v>22.5805186718488</v>
      </c>
      <c r="S268" s="402">
        <v>22.698499483501799</v>
      </c>
      <c r="T268" s="402">
        <v>22.926250213081801</v>
      </c>
      <c r="U268" s="402">
        <v>23.3270830055082</v>
      </c>
      <c r="V268" s="402">
        <v>23.733090098983599</v>
      </c>
      <c r="W268" s="402">
        <v>23.968073768014701</v>
      </c>
      <c r="X268" s="402">
        <v>24.092190651551501</v>
      </c>
      <c r="Y268" s="402">
        <v>0.38732524828077902</v>
      </c>
      <c r="Z268" s="47" t="s">
        <v>1714</v>
      </c>
    </row>
    <row r="269" spans="1:26" ht="10.8">
      <c r="A269" s="48" t="s">
        <v>6706</v>
      </c>
      <c r="B269" s="47" t="s">
        <v>1707</v>
      </c>
      <c r="C269" s="51" t="s">
        <v>1752</v>
      </c>
      <c r="D269" s="54" t="s">
        <v>1754</v>
      </c>
      <c r="E269" s="55">
        <v>266.36903999999998</v>
      </c>
      <c r="F269" s="51" t="s">
        <v>1792</v>
      </c>
      <c r="G269" s="51" t="s">
        <v>1807</v>
      </c>
      <c r="H269" s="51" t="s">
        <v>1811</v>
      </c>
      <c r="I269" s="47">
        <v>3.04</v>
      </c>
      <c r="J269" s="47">
        <v>-33.9</v>
      </c>
      <c r="K269" s="52">
        <v>16.600000000000009</v>
      </c>
      <c r="L269" s="47"/>
      <c r="M269" s="55">
        <v>266.36903999999998</v>
      </c>
      <c r="N269" s="51">
        <v>21.4</v>
      </c>
      <c r="O269" s="51">
        <v>-1</v>
      </c>
      <c r="P269" s="47" t="s">
        <v>1712</v>
      </c>
      <c r="Q269" s="47" t="s">
        <v>1713</v>
      </c>
      <c r="R269" s="402">
        <v>23.343494043493902</v>
      </c>
      <c r="S269" s="402">
        <v>23.4789142883529</v>
      </c>
      <c r="T269" s="402">
        <v>23.731321667807499</v>
      </c>
      <c r="U269" s="402">
        <v>24.171096952112698</v>
      </c>
      <c r="V269" s="402">
        <v>24.613154524363299</v>
      </c>
      <c r="W269" s="402">
        <v>24.884035159530502</v>
      </c>
      <c r="X269" s="402">
        <v>25.020996271694699</v>
      </c>
      <c r="Y269" s="402">
        <v>0.42794029258435801</v>
      </c>
      <c r="Z269" s="47" t="s">
        <v>1714</v>
      </c>
    </row>
    <row r="270" spans="1:26" ht="10.8">
      <c r="A270" s="48" t="s">
        <v>6707</v>
      </c>
      <c r="B270" s="47" t="s">
        <v>1707</v>
      </c>
      <c r="C270" s="51" t="s">
        <v>1752</v>
      </c>
      <c r="D270" s="54" t="s">
        <v>1754</v>
      </c>
      <c r="E270" s="50">
        <v>266.39769200000001</v>
      </c>
      <c r="F270" s="51" t="s">
        <v>1792</v>
      </c>
      <c r="G270" s="51" t="s">
        <v>1819</v>
      </c>
      <c r="H270" s="51" t="s">
        <v>1798</v>
      </c>
      <c r="I270" s="47">
        <v>3.04</v>
      </c>
      <c r="J270" s="47">
        <v>-33.9</v>
      </c>
      <c r="K270" s="52">
        <v>14.799999999999997</v>
      </c>
      <c r="L270" s="47"/>
      <c r="M270" s="50">
        <v>266.39769200000001</v>
      </c>
      <c r="N270" s="51">
        <v>21.8</v>
      </c>
      <c r="O270" s="51">
        <v>-1</v>
      </c>
      <c r="P270" s="47" t="s">
        <v>1712</v>
      </c>
      <c r="Q270" s="47" t="s">
        <v>1713</v>
      </c>
      <c r="R270" s="402">
        <v>21.8217870601149</v>
      </c>
      <c r="S270" s="402">
        <v>21.932521020394301</v>
      </c>
      <c r="T270" s="402">
        <v>22.137055848387099</v>
      </c>
      <c r="U270" s="402">
        <v>22.4854710773295</v>
      </c>
      <c r="V270" s="402">
        <v>22.835913490834699</v>
      </c>
      <c r="W270" s="402">
        <v>23.031637868302798</v>
      </c>
      <c r="X270" s="402">
        <v>23.135818437322001</v>
      </c>
      <c r="Y270" s="402">
        <v>0.33629188075772998</v>
      </c>
      <c r="Z270" s="47" t="s">
        <v>1714</v>
      </c>
    </row>
    <row r="271" spans="1:26" ht="10.8">
      <c r="A271" s="48" t="s">
        <v>6708</v>
      </c>
      <c r="B271" s="47" t="s">
        <v>1707</v>
      </c>
      <c r="C271" s="51" t="s">
        <v>1820</v>
      </c>
      <c r="D271" s="54" t="s">
        <v>1754</v>
      </c>
      <c r="E271" s="55">
        <v>266.42984000000001</v>
      </c>
      <c r="F271" s="51" t="s">
        <v>1792</v>
      </c>
      <c r="G271" s="51" t="s">
        <v>1807</v>
      </c>
      <c r="H271" s="51" t="s">
        <v>1811</v>
      </c>
      <c r="I271" s="47">
        <v>3.04</v>
      </c>
      <c r="J271" s="47">
        <v>-33.9</v>
      </c>
      <c r="K271" s="52">
        <v>16.600000000000009</v>
      </c>
      <c r="L271" s="47"/>
      <c r="M271" s="55">
        <v>266.42984000000001</v>
      </c>
      <c r="N271" s="51">
        <v>21.4</v>
      </c>
      <c r="O271" s="51">
        <v>-1</v>
      </c>
      <c r="P271" s="47" t="s">
        <v>1712</v>
      </c>
      <c r="Q271" s="47" t="s">
        <v>1713</v>
      </c>
      <c r="R271" s="402">
        <v>23.360626992879599</v>
      </c>
      <c r="S271" s="402">
        <v>23.481577052333801</v>
      </c>
      <c r="T271" s="402">
        <v>23.746761387118799</v>
      </c>
      <c r="U271" s="402">
        <v>24.1776035535825</v>
      </c>
      <c r="V271" s="402">
        <v>24.613672241252399</v>
      </c>
      <c r="W271" s="402">
        <v>24.865820298233</v>
      </c>
      <c r="X271" s="402">
        <v>24.984990686853902</v>
      </c>
      <c r="Y271" s="402">
        <v>0.41865840369371499</v>
      </c>
      <c r="Z271" s="47" t="s">
        <v>1714</v>
      </c>
    </row>
    <row r="272" spans="1:26" ht="10.8">
      <c r="A272" s="48" t="s">
        <v>6709</v>
      </c>
      <c r="B272" s="47" t="s">
        <v>1707</v>
      </c>
      <c r="C272" s="51" t="s">
        <v>1198</v>
      </c>
      <c r="D272" s="54" t="s">
        <v>1755</v>
      </c>
      <c r="E272" s="55">
        <v>270.21570000000003</v>
      </c>
      <c r="F272" s="51" t="s">
        <v>1792</v>
      </c>
      <c r="G272" s="51" t="s">
        <v>1821</v>
      </c>
      <c r="H272" s="51" t="s">
        <v>1808</v>
      </c>
      <c r="I272" s="47">
        <v>3.04</v>
      </c>
      <c r="J272" s="47">
        <v>-33.9</v>
      </c>
      <c r="K272" s="52">
        <v>18.400000000000006</v>
      </c>
      <c r="L272" s="47"/>
      <c r="M272" s="55">
        <v>270.21570000000003</v>
      </c>
      <c r="N272" s="56">
        <v>21</v>
      </c>
      <c r="O272" s="51">
        <v>-0.7</v>
      </c>
      <c r="P272" s="47" t="s">
        <v>1712</v>
      </c>
      <c r="Q272" s="47" t="s">
        <v>1713</v>
      </c>
      <c r="R272" s="402">
        <v>26.027403839115799</v>
      </c>
      <c r="S272" s="402">
        <v>26.2013806322203</v>
      </c>
      <c r="T272" s="402">
        <v>26.5484662811701</v>
      </c>
      <c r="U272" s="402">
        <v>27.1226887533916</v>
      </c>
      <c r="V272" s="402">
        <v>27.7070538613787</v>
      </c>
      <c r="W272" s="402">
        <v>28.0392877519587</v>
      </c>
      <c r="X272" s="402">
        <v>28.225809853202399</v>
      </c>
      <c r="Y272" s="402">
        <v>0.56116390161948004</v>
      </c>
      <c r="Z272" s="47" t="s">
        <v>1714</v>
      </c>
    </row>
    <row r="273" spans="1:26" ht="10.8">
      <c r="A273" s="48" t="s">
        <v>6710</v>
      </c>
      <c r="B273" s="47" t="s">
        <v>1707</v>
      </c>
      <c r="C273" s="51" t="s">
        <v>1198</v>
      </c>
      <c r="D273" s="54" t="s">
        <v>1755</v>
      </c>
      <c r="E273" s="55">
        <v>270.25980000000004</v>
      </c>
      <c r="F273" s="51" t="s">
        <v>1792</v>
      </c>
      <c r="G273" s="51" t="s">
        <v>1821</v>
      </c>
      <c r="H273" s="51" t="s">
        <v>1811</v>
      </c>
      <c r="I273" s="47">
        <v>3.04</v>
      </c>
      <c r="J273" s="47">
        <v>-33.9</v>
      </c>
      <c r="K273" s="52">
        <v>17.950000000000003</v>
      </c>
      <c r="L273" s="47"/>
      <c r="M273" s="55">
        <v>270.25980000000004</v>
      </c>
      <c r="N273" s="51">
        <v>21.1</v>
      </c>
      <c r="O273" s="51">
        <v>-0.7</v>
      </c>
      <c r="P273" s="47" t="s">
        <v>1712</v>
      </c>
      <c r="Q273" s="47" t="s">
        <v>1713</v>
      </c>
      <c r="R273" s="402">
        <v>25.6429366719886</v>
      </c>
      <c r="S273" s="402">
        <v>25.811707008883999</v>
      </c>
      <c r="T273" s="402">
        <v>26.145888685637999</v>
      </c>
      <c r="U273" s="402">
        <v>26.703515059993599</v>
      </c>
      <c r="V273" s="402">
        <v>27.2630287178517</v>
      </c>
      <c r="W273" s="402">
        <v>27.605301341137</v>
      </c>
      <c r="X273" s="402">
        <v>27.756977650200401</v>
      </c>
      <c r="Y273" s="402">
        <v>0.54006896542279703</v>
      </c>
      <c r="Z273" s="47" t="s">
        <v>1714</v>
      </c>
    </row>
    <row r="274" spans="1:26" ht="10.8">
      <c r="A274" s="48" t="s">
        <v>6711</v>
      </c>
      <c r="B274" s="47" t="s">
        <v>1707</v>
      </c>
      <c r="C274" s="51" t="s">
        <v>1198</v>
      </c>
      <c r="D274" s="54" t="s">
        <v>1755</v>
      </c>
      <c r="E274" s="50">
        <v>270.27870000000001</v>
      </c>
      <c r="F274" s="51" t="s">
        <v>1792</v>
      </c>
      <c r="G274" s="51" t="s">
        <v>1821</v>
      </c>
      <c r="H274" s="51" t="s">
        <v>1800</v>
      </c>
      <c r="I274" s="47">
        <v>3.04</v>
      </c>
      <c r="J274" s="47">
        <v>-33.9</v>
      </c>
      <c r="K274" s="52">
        <v>17.049999999999997</v>
      </c>
      <c r="L274" s="47"/>
      <c r="M274" s="50">
        <v>270.27870000000001</v>
      </c>
      <c r="N274" s="51">
        <v>21.3</v>
      </c>
      <c r="O274" s="51">
        <v>-0.7</v>
      </c>
      <c r="P274" s="47" t="s">
        <v>1712</v>
      </c>
      <c r="Q274" s="47" t="s">
        <v>1713</v>
      </c>
      <c r="R274" s="402">
        <v>24.887501197463799</v>
      </c>
      <c r="S274" s="402">
        <v>25.033059844453199</v>
      </c>
      <c r="T274" s="402">
        <v>25.350420366329299</v>
      </c>
      <c r="U274" s="402">
        <v>25.8628328741842</v>
      </c>
      <c r="V274" s="402">
        <v>26.3783686804361</v>
      </c>
      <c r="W274" s="402">
        <v>26.6799185955275</v>
      </c>
      <c r="X274" s="402">
        <v>26.826501875207299</v>
      </c>
      <c r="Y274" s="402">
        <v>0.49951006846977702</v>
      </c>
      <c r="Z274" s="47" t="s">
        <v>1714</v>
      </c>
    </row>
    <row r="275" spans="1:26" ht="10.8">
      <c r="A275" s="48" t="s">
        <v>6712</v>
      </c>
      <c r="B275" s="47" t="s">
        <v>1707</v>
      </c>
      <c r="C275" s="51" t="s">
        <v>1198</v>
      </c>
      <c r="D275" s="54" t="s">
        <v>1755</v>
      </c>
      <c r="E275" s="55">
        <v>270.53070000000002</v>
      </c>
      <c r="F275" s="51" t="s">
        <v>1792</v>
      </c>
      <c r="G275" s="51" t="s">
        <v>1822</v>
      </c>
      <c r="H275" s="51" t="s">
        <v>1799</v>
      </c>
      <c r="I275" s="47">
        <v>3.04</v>
      </c>
      <c r="J275" s="47">
        <v>-33.9</v>
      </c>
      <c r="K275" s="52">
        <v>17.500000000000014</v>
      </c>
      <c r="L275" s="47"/>
      <c r="M275" s="55">
        <v>270.53070000000002</v>
      </c>
      <c r="N275" s="51">
        <v>21.2</v>
      </c>
      <c r="O275" s="51">
        <v>-0.7</v>
      </c>
      <c r="P275" s="47" t="s">
        <v>1712</v>
      </c>
      <c r="Q275" s="47" t="s">
        <v>1713</v>
      </c>
      <c r="R275" s="402">
        <v>25.271150007707799</v>
      </c>
      <c r="S275" s="402">
        <v>25.4419725850668</v>
      </c>
      <c r="T275" s="402">
        <v>25.746711831658601</v>
      </c>
      <c r="U275" s="402">
        <v>26.286909579871001</v>
      </c>
      <c r="V275" s="402">
        <v>26.825095254120299</v>
      </c>
      <c r="W275" s="402">
        <v>27.1383793684534</v>
      </c>
      <c r="X275" s="402">
        <v>27.2971513082807</v>
      </c>
      <c r="Y275" s="402">
        <v>0.51843102567024502</v>
      </c>
      <c r="Z275" s="47" t="s">
        <v>1714</v>
      </c>
    </row>
    <row r="276" spans="1:26" ht="10.8">
      <c r="A276" s="48" t="s">
        <v>6713</v>
      </c>
      <c r="B276" s="47" t="s">
        <v>1707</v>
      </c>
      <c r="C276" s="51" t="s">
        <v>1220</v>
      </c>
      <c r="D276" s="54" t="s">
        <v>1755</v>
      </c>
      <c r="E276" s="55">
        <v>272.3</v>
      </c>
      <c r="F276" s="51" t="s">
        <v>1792</v>
      </c>
      <c r="G276" s="51" t="s">
        <v>1823</v>
      </c>
      <c r="H276" s="51" t="s">
        <v>1800</v>
      </c>
      <c r="I276" s="47">
        <v>3.04</v>
      </c>
      <c r="J276" s="47">
        <v>-33.9</v>
      </c>
      <c r="K276" s="52">
        <v>18.400000000000006</v>
      </c>
      <c r="L276" s="47"/>
      <c r="M276" s="55">
        <v>272.3</v>
      </c>
      <c r="N276" s="56">
        <v>21</v>
      </c>
      <c r="O276" s="51">
        <v>-0.3</v>
      </c>
      <c r="P276" s="47" t="s">
        <v>1712</v>
      </c>
      <c r="Q276" s="47" t="s">
        <v>1713</v>
      </c>
      <c r="R276" s="402">
        <v>27.558853127299699</v>
      </c>
      <c r="S276" s="402">
        <v>27.740660768601298</v>
      </c>
      <c r="T276" s="402">
        <v>28.156796993996</v>
      </c>
      <c r="U276" s="402">
        <v>28.8184321186929</v>
      </c>
      <c r="V276" s="402">
        <v>29.4779360843999</v>
      </c>
      <c r="W276" s="402">
        <v>29.872310999426102</v>
      </c>
      <c r="X276" s="402">
        <v>30.084315219584301</v>
      </c>
      <c r="Y276" s="402">
        <v>0.64275488577183004</v>
      </c>
      <c r="Z276" s="47" t="s">
        <v>1714</v>
      </c>
    </row>
    <row r="277" spans="1:26" ht="10.8">
      <c r="A277" s="48" t="s">
        <v>6714</v>
      </c>
      <c r="B277" s="47" t="s">
        <v>1707</v>
      </c>
      <c r="C277" s="51" t="s">
        <v>1220</v>
      </c>
      <c r="D277" s="54" t="s">
        <v>1824</v>
      </c>
      <c r="E277" s="55">
        <v>272.34242424242422</v>
      </c>
      <c r="F277" s="51" t="s">
        <v>1792</v>
      </c>
      <c r="G277" s="51" t="s">
        <v>1823</v>
      </c>
      <c r="H277" s="51" t="s">
        <v>1825</v>
      </c>
      <c r="I277" s="47">
        <v>3.04</v>
      </c>
      <c r="J277" s="47">
        <v>-33.9</v>
      </c>
      <c r="K277" s="52">
        <v>17.950000000000003</v>
      </c>
      <c r="L277" s="47"/>
      <c r="M277" s="55">
        <v>272.34242424242422</v>
      </c>
      <c r="N277" s="51">
        <v>21.1</v>
      </c>
      <c r="O277" s="51">
        <v>-0.3</v>
      </c>
      <c r="P277" s="47" t="s">
        <v>1712</v>
      </c>
      <c r="Q277" s="47" t="s">
        <v>1713</v>
      </c>
      <c r="R277" s="402">
        <v>27.178589714756601</v>
      </c>
      <c r="S277" s="402">
        <v>27.389142016879099</v>
      </c>
      <c r="T277" s="402">
        <v>27.747218213969301</v>
      </c>
      <c r="U277" s="402">
        <v>28.392974998252999</v>
      </c>
      <c r="V277" s="402">
        <v>29.031534921097698</v>
      </c>
      <c r="W277" s="402">
        <v>29.4075877216255</v>
      </c>
      <c r="X277" s="402">
        <v>29.604525376674498</v>
      </c>
      <c r="Y277" s="402">
        <v>0.617263392661768</v>
      </c>
      <c r="Z277" s="47" t="s">
        <v>1714</v>
      </c>
    </row>
    <row r="278" spans="1:26" ht="10.8">
      <c r="A278" s="48" t="s">
        <v>6715</v>
      </c>
      <c r="B278" s="47" t="s">
        <v>1707</v>
      </c>
      <c r="C278" s="48" t="s">
        <v>1708</v>
      </c>
      <c r="D278" s="49"/>
      <c r="E278" s="50">
        <v>252.14807999999999</v>
      </c>
      <c r="F278" s="48" t="s">
        <v>1826</v>
      </c>
      <c r="G278" s="48" t="s">
        <v>1827</v>
      </c>
      <c r="H278" s="48"/>
      <c r="I278" s="47">
        <v>-20.329999999999998</v>
      </c>
      <c r="J278" s="47">
        <v>48.31</v>
      </c>
      <c r="K278" s="52">
        <v>21.549999999999997</v>
      </c>
      <c r="L278" s="47"/>
      <c r="M278" s="50">
        <v>252.14807999999999</v>
      </c>
      <c r="N278" s="48">
        <v>20.3</v>
      </c>
      <c r="O278" s="51">
        <v>-1</v>
      </c>
      <c r="P278" s="47" t="s">
        <v>1712</v>
      </c>
      <c r="Q278" s="47" t="s">
        <v>1713</v>
      </c>
      <c r="R278" s="402">
        <v>27.572244826682699</v>
      </c>
      <c r="S278" s="402">
        <v>27.757529110279499</v>
      </c>
      <c r="T278" s="402">
        <v>28.1525814508698</v>
      </c>
      <c r="U278" s="402">
        <v>28.8101024032974</v>
      </c>
      <c r="V278" s="402">
        <v>29.469048364228001</v>
      </c>
      <c r="W278" s="402">
        <v>29.868780409034699</v>
      </c>
      <c r="X278" s="402">
        <v>30.066391357405902</v>
      </c>
      <c r="Y278" s="402">
        <v>0.63801920526625</v>
      </c>
      <c r="Z278" s="47" t="s">
        <v>1714</v>
      </c>
    </row>
    <row r="279" spans="1:26" ht="10.8">
      <c r="A279" s="48" t="s">
        <v>6716</v>
      </c>
      <c r="B279" s="47" t="s">
        <v>1707</v>
      </c>
      <c r="C279" s="48" t="s">
        <v>1708</v>
      </c>
      <c r="D279" s="49"/>
      <c r="E279" s="50">
        <v>252.18794567062815</v>
      </c>
      <c r="F279" s="48" t="s">
        <v>1826</v>
      </c>
      <c r="G279" s="48" t="s">
        <v>1827</v>
      </c>
      <c r="H279" s="48"/>
      <c r="I279" s="47">
        <v>-20.329999999999998</v>
      </c>
      <c r="J279" s="47">
        <v>48.31</v>
      </c>
      <c r="K279" s="52">
        <v>22.450000000000003</v>
      </c>
      <c r="L279" s="47"/>
      <c r="M279" s="50">
        <v>252.18794567062815</v>
      </c>
      <c r="N279" s="48">
        <v>20.100000000000001</v>
      </c>
      <c r="O279" s="51">
        <v>-1</v>
      </c>
      <c r="P279" s="47" t="s">
        <v>1712</v>
      </c>
      <c r="Q279" s="47" t="s">
        <v>1713</v>
      </c>
      <c r="R279" s="402">
        <v>28.3470536793204</v>
      </c>
      <c r="S279" s="402">
        <v>28.5613657521927</v>
      </c>
      <c r="T279" s="402">
        <v>28.960652831799901</v>
      </c>
      <c r="U279" s="402">
        <v>29.657467294894001</v>
      </c>
      <c r="V279" s="402">
        <v>30.353581601170799</v>
      </c>
      <c r="W279" s="402">
        <v>30.765003209482099</v>
      </c>
      <c r="X279" s="402">
        <v>30.9818473665309</v>
      </c>
      <c r="Y279" s="402">
        <v>0.66865569395292801</v>
      </c>
      <c r="Z279" s="47" t="s">
        <v>1714</v>
      </c>
    </row>
    <row r="280" spans="1:26" ht="10.8">
      <c r="A280" s="48" t="s">
        <v>6717</v>
      </c>
      <c r="B280" s="47" t="s">
        <v>1707</v>
      </c>
      <c r="C280" s="48" t="s">
        <v>1708</v>
      </c>
      <c r="D280" s="49"/>
      <c r="E280" s="50">
        <v>252.31167567567564</v>
      </c>
      <c r="F280" s="48" t="s">
        <v>1826</v>
      </c>
      <c r="G280" s="48" t="s">
        <v>1827</v>
      </c>
      <c r="H280" s="48"/>
      <c r="I280" s="47">
        <v>-20.329999999999998</v>
      </c>
      <c r="J280" s="47">
        <v>48.31</v>
      </c>
      <c r="K280" s="52">
        <v>22.450000000000003</v>
      </c>
      <c r="L280" s="47"/>
      <c r="M280" s="50">
        <v>252.31167567567564</v>
      </c>
      <c r="N280" s="48">
        <v>20.100000000000001</v>
      </c>
      <c r="O280" s="51">
        <v>-1</v>
      </c>
      <c r="P280" s="47" t="s">
        <v>1712</v>
      </c>
      <c r="Q280" s="47" t="s">
        <v>1713</v>
      </c>
      <c r="R280" s="402">
        <v>28.318796988575599</v>
      </c>
      <c r="S280" s="402">
        <v>28.526266890018501</v>
      </c>
      <c r="T280" s="402">
        <v>28.950937297655599</v>
      </c>
      <c r="U280" s="402">
        <v>29.664926405462701</v>
      </c>
      <c r="V280" s="402">
        <v>30.380936957230801</v>
      </c>
      <c r="W280" s="402">
        <v>30.789494230105898</v>
      </c>
      <c r="X280" s="402">
        <v>31.000801214170998</v>
      </c>
      <c r="Y280" s="402">
        <v>0.68770409012084199</v>
      </c>
      <c r="Z280" s="47" t="s">
        <v>1714</v>
      </c>
    </row>
    <row r="281" spans="1:26" ht="10.8">
      <c r="A281" s="48" t="s">
        <v>6718</v>
      </c>
      <c r="B281" s="47" t="s">
        <v>1707</v>
      </c>
      <c r="C281" s="48" t="s">
        <v>1708</v>
      </c>
      <c r="D281" s="49"/>
      <c r="E281" s="50">
        <v>252.31561969439727</v>
      </c>
      <c r="F281" s="48" t="s">
        <v>1826</v>
      </c>
      <c r="G281" s="48" t="s">
        <v>1827</v>
      </c>
      <c r="H281" s="48"/>
      <c r="I281" s="47">
        <v>-20.329999999999998</v>
      </c>
      <c r="J281" s="47">
        <v>48.31</v>
      </c>
      <c r="K281" s="52">
        <v>20.650000000000006</v>
      </c>
      <c r="L281" s="47"/>
      <c r="M281" s="50">
        <v>252.31561969439727</v>
      </c>
      <c r="N281" s="48">
        <v>20.5</v>
      </c>
      <c r="O281" s="51">
        <v>-1</v>
      </c>
      <c r="P281" s="47" t="s">
        <v>1712</v>
      </c>
      <c r="Q281" s="47" t="s">
        <v>1713</v>
      </c>
      <c r="R281" s="402">
        <v>26.795688853184899</v>
      </c>
      <c r="S281" s="402">
        <v>26.967433755661698</v>
      </c>
      <c r="T281" s="402">
        <v>27.3252029370482</v>
      </c>
      <c r="U281" s="402">
        <v>27.960595862977101</v>
      </c>
      <c r="V281" s="402">
        <v>28.586647201833198</v>
      </c>
      <c r="W281" s="402">
        <v>28.9447723514388</v>
      </c>
      <c r="X281" s="402">
        <v>29.135431644295501</v>
      </c>
      <c r="Y281" s="402">
        <v>0.60093720480766499</v>
      </c>
      <c r="Z281" s="47" t="s">
        <v>1714</v>
      </c>
    </row>
    <row r="282" spans="1:26" ht="10.8">
      <c r="A282" s="48" t="s">
        <v>6719</v>
      </c>
      <c r="B282" s="47" t="s">
        <v>1707</v>
      </c>
      <c r="C282" s="48" t="s">
        <v>1708</v>
      </c>
      <c r="D282" s="49"/>
      <c r="E282" s="50">
        <v>252.36495135135132</v>
      </c>
      <c r="F282" s="48" t="s">
        <v>1826</v>
      </c>
      <c r="G282" s="48" t="s">
        <v>1827</v>
      </c>
      <c r="H282" s="48"/>
      <c r="I282" s="47">
        <v>-20.329999999999998</v>
      </c>
      <c r="J282" s="47">
        <v>48.31</v>
      </c>
      <c r="K282" s="52">
        <v>18.850000000000009</v>
      </c>
      <c r="L282" s="47"/>
      <c r="M282" s="50">
        <v>252.36495135135132</v>
      </c>
      <c r="N282" s="48">
        <v>20.9</v>
      </c>
      <c r="O282" s="51">
        <v>-1</v>
      </c>
      <c r="P282" s="47" t="s">
        <v>1712</v>
      </c>
      <c r="Q282" s="47" t="s">
        <v>1713</v>
      </c>
      <c r="R282" s="402">
        <v>25.268715727586301</v>
      </c>
      <c r="S282" s="402">
        <v>25.4401697378111</v>
      </c>
      <c r="T282" s="402">
        <v>25.7611686168818</v>
      </c>
      <c r="U282" s="402">
        <v>26.295480456027999</v>
      </c>
      <c r="V282" s="402">
        <v>26.837342139186699</v>
      </c>
      <c r="W282" s="402">
        <v>27.151507494575199</v>
      </c>
      <c r="X282" s="402">
        <v>27.3168481772618</v>
      </c>
      <c r="Y282" s="402">
        <v>0.52149040211851505</v>
      </c>
      <c r="Z282" s="47" t="s">
        <v>1714</v>
      </c>
    </row>
    <row r="283" spans="1:26" ht="10.8">
      <c r="A283" s="48" t="s">
        <v>6720</v>
      </c>
      <c r="B283" s="47" t="s">
        <v>1707</v>
      </c>
      <c r="C283" s="48" t="s">
        <v>1708</v>
      </c>
      <c r="D283" s="49"/>
      <c r="E283" s="50">
        <v>252.3843243243243</v>
      </c>
      <c r="F283" s="48" t="s">
        <v>1826</v>
      </c>
      <c r="G283" s="48" t="s">
        <v>1827</v>
      </c>
      <c r="H283" s="48"/>
      <c r="I283" s="47">
        <v>-20.329999999999998</v>
      </c>
      <c r="J283" s="47">
        <v>48.31</v>
      </c>
      <c r="K283" s="52">
        <v>18.850000000000009</v>
      </c>
      <c r="L283" s="47"/>
      <c r="M283" s="50">
        <v>252.3843243243243</v>
      </c>
      <c r="N283" s="48">
        <v>20.9</v>
      </c>
      <c r="O283" s="51">
        <v>-1</v>
      </c>
      <c r="P283" s="47" t="s">
        <v>1712</v>
      </c>
      <c r="Q283" s="47" t="s">
        <v>1713</v>
      </c>
      <c r="R283" s="402">
        <v>25.2600137293526</v>
      </c>
      <c r="S283" s="402">
        <v>25.4102509483325</v>
      </c>
      <c r="T283" s="402">
        <v>25.7381638156353</v>
      </c>
      <c r="U283" s="402">
        <v>26.279176947467899</v>
      </c>
      <c r="V283" s="402">
        <v>26.825899442214499</v>
      </c>
      <c r="W283" s="402">
        <v>27.1293190651092</v>
      </c>
      <c r="X283" s="402">
        <v>27.276650846404401</v>
      </c>
      <c r="Y283" s="402">
        <v>0.52244353828169299</v>
      </c>
      <c r="Z283" s="47" t="s">
        <v>1714</v>
      </c>
    </row>
    <row r="284" spans="1:26" ht="10.8">
      <c r="A284" s="48" t="s">
        <v>6721</v>
      </c>
      <c r="B284" s="47" t="s">
        <v>1707</v>
      </c>
      <c r="C284" s="48" t="s">
        <v>1708</v>
      </c>
      <c r="D284" s="49"/>
      <c r="E284" s="50">
        <v>252.41459459459458</v>
      </c>
      <c r="F284" s="48" t="s">
        <v>1826</v>
      </c>
      <c r="G284" s="48" t="s">
        <v>1827</v>
      </c>
      <c r="H284" s="48"/>
      <c r="I284" s="47">
        <v>-20.329999999999998</v>
      </c>
      <c r="J284" s="47">
        <v>48.31</v>
      </c>
      <c r="K284" s="52">
        <v>22.450000000000003</v>
      </c>
      <c r="L284" s="47"/>
      <c r="M284" s="50">
        <v>252.41459459459458</v>
      </c>
      <c r="N284" s="48">
        <v>20.100000000000001</v>
      </c>
      <c r="O284" s="51">
        <v>-1</v>
      </c>
      <c r="P284" s="47" t="s">
        <v>1712</v>
      </c>
      <c r="Q284" s="47" t="s">
        <v>1713</v>
      </c>
      <c r="R284" s="402">
        <v>28.370602229373102</v>
      </c>
      <c r="S284" s="402">
        <v>28.570062006475698</v>
      </c>
      <c r="T284" s="402">
        <v>28.970528491303199</v>
      </c>
      <c r="U284" s="402">
        <v>29.669535638025799</v>
      </c>
      <c r="V284" s="402">
        <v>30.359843284955101</v>
      </c>
      <c r="W284" s="402">
        <v>30.765171866930601</v>
      </c>
      <c r="X284" s="402">
        <v>30.986768595796502</v>
      </c>
      <c r="Y284" s="402">
        <v>0.672715564488508</v>
      </c>
      <c r="Z284" s="47" t="s">
        <v>1714</v>
      </c>
    </row>
    <row r="285" spans="1:26" ht="10.8">
      <c r="A285" s="48" t="s">
        <v>6722</v>
      </c>
      <c r="B285" s="47" t="s">
        <v>1707</v>
      </c>
      <c r="C285" s="48" t="s">
        <v>1708</v>
      </c>
      <c r="D285" s="49"/>
      <c r="E285" s="50">
        <v>252.41884550084887</v>
      </c>
      <c r="F285" s="48" t="s">
        <v>1826</v>
      </c>
      <c r="G285" s="48" t="s">
        <v>1827</v>
      </c>
      <c r="H285" s="48"/>
      <c r="I285" s="47">
        <v>-20.329999999999998</v>
      </c>
      <c r="J285" s="47">
        <v>48.31</v>
      </c>
      <c r="K285" s="52">
        <v>20.650000000000006</v>
      </c>
      <c r="L285" s="47"/>
      <c r="M285" s="50">
        <v>252.41884550084887</v>
      </c>
      <c r="N285" s="48">
        <v>20.5</v>
      </c>
      <c r="O285" s="51">
        <v>-1</v>
      </c>
      <c r="P285" s="47" t="s">
        <v>1712</v>
      </c>
      <c r="Q285" s="47" t="s">
        <v>1713</v>
      </c>
      <c r="R285" s="402">
        <v>26.779149900160501</v>
      </c>
      <c r="S285" s="402">
        <v>26.965824976222301</v>
      </c>
      <c r="T285" s="402">
        <v>27.347148796270002</v>
      </c>
      <c r="U285" s="402">
        <v>27.969157650949001</v>
      </c>
      <c r="V285" s="402">
        <v>28.579517667891299</v>
      </c>
      <c r="W285" s="402">
        <v>28.943510888062399</v>
      </c>
      <c r="X285" s="402">
        <v>29.124647156585901</v>
      </c>
      <c r="Y285" s="402">
        <v>0.59806719705614997</v>
      </c>
      <c r="Z285" s="47" t="s">
        <v>1714</v>
      </c>
    </row>
    <row r="286" spans="1:26" ht="10.8">
      <c r="A286" s="48" t="s">
        <v>6723</v>
      </c>
      <c r="B286" s="47" t="s">
        <v>1707</v>
      </c>
      <c r="C286" s="48" t="s">
        <v>1708</v>
      </c>
      <c r="D286" s="49"/>
      <c r="E286" s="50">
        <v>252.53567567567566</v>
      </c>
      <c r="F286" s="48" t="s">
        <v>1826</v>
      </c>
      <c r="G286" s="48" t="s">
        <v>1827</v>
      </c>
      <c r="H286" s="48"/>
      <c r="I286" s="47">
        <v>-20.329999999999998</v>
      </c>
      <c r="J286" s="47">
        <v>48.31</v>
      </c>
      <c r="K286" s="52">
        <v>20.200000000000003</v>
      </c>
      <c r="L286" s="47"/>
      <c r="M286" s="50">
        <v>252.53567567567566</v>
      </c>
      <c r="N286" s="48">
        <v>20.6</v>
      </c>
      <c r="O286" s="51">
        <v>-1</v>
      </c>
      <c r="P286" s="47" t="s">
        <v>1712</v>
      </c>
      <c r="Q286" s="47" t="s">
        <v>1713</v>
      </c>
      <c r="R286" s="402">
        <v>26.409160425255799</v>
      </c>
      <c r="S286" s="402">
        <v>26.589177513066101</v>
      </c>
      <c r="T286" s="402">
        <v>26.950401918475599</v>
      </c>
      <c r="U286" s="402">
        <v>27.546560422818501</v>
      </c>
      <c r="V286" s="402">
        <v>28.144178022174899</v>
      </c>
      <c r="W286" s="402">
        <v>28.502806601515498</v>
      </c>
      <c r="X286" s="402">
        <v>28.710809601798001</v>
      </c>
      <c r="Y286" s="402">
        <v>0.58010662951016501</v>
      </c>
      <c r="Z286" s="47" t="s">
        <v>1714</v>
      </c>
    </row>
    <row r="287" spans="1:26" ht="10.8">
      <c r="A287" s="48" t="s">
        <v>6724</v>
      </c>
      <c r="B287" s="47" t="s">
        <v>1707</v>
      </c>
      <c r="C287" s="48" t="s">
        <v>1708</v>
      </c>
      <c r="D287" s="49"/>
      <c r="E287" s="50">
        <v>252.58183361629878</v>
      </c>
      <c r="F287" s="48" t="s">
        <v>1826</v>
      </c>
      <c r="G287" s="48" t="s">
        <v>1827</v>
      </c>
      <c r="H287" s="48"/>
      <c r="I287" s="47">
        <v>-20.329999999999998</v>
      </c>
      <c r="J287" s="47">
        <v>48.31</v>
      </c>
      <c r="K287" s="52">
        <v>21.100000000000009</v>
      </c>
      <c r="L287" s="47"/>
      <c r="M287" s="50">
        <v>252.58183361629878</v>
      </c>
      <c r="N287" s="48">
        <v>20.399999999999999</v>
      </c>
      <c r="O287" s="51">
        <v>-1</v>
      </c>
      <c r="P287" s="47" t="s">
        <v>1712</v>
      </c>
      <c r="Q287" s="47" t="s">
        <v>1713</v>
      </c>
      <c r="R287" s="402">
        <v>27.187718846095699</v>
      </c>
      <c r="S287" s="402">
        <v>27.368998915759398</v>
      </c>
      <c r="T287" s="402">
        <v>27.7603327622469</v>
      </c>
      <c r="U287" s="402">
        <v>28.3986372643141</v>
      </c>
      <c r="V287" s="402">
        <v>29.034828421680899</v>
      </c>
      <c r="W287" s="402">
        <v>29.420579763284501</v>
      </c>
      <c r="X287" s="402">
        <v>29.624955978546701</v>
      </c>
      <c r="Y287" s="402">
        <v>0.62225307811362995</v>
      </c>
      <c r="Z287" s="47" t="s">
        <v>1714</v>
      </c>
    </row>
    <row r="288" spans="1:26" ht="10.8">
      <c r="A288" s="48" t="s">
        <v>6725</v>
      </c>
      <c r="B288" s="47" t="s">
        <v>1707</v>
      </c>
      <c r="C288" s="48" t="s">
        <v>1708</v>
      </c>
      <c r="D288" s="49"/>
      <c r="E288" s="50">
        <v>252.65070270270269</v>
      </c>
      <c r="F288" s="48" t="s">
        <v>1826</v>
      </c>
      <c r="G288" s="48" t="s">
        <v>1827</v>
      </c>
      <c r="H288" s="48"/>
      <c r="I288" s="47">
        <v>-20.329999999999998</v>
      </c>
      <c r="J288" s="47">
        <v>48.31</v>
      </c>
      <c r="K288" s="52">
        <v>21.549999999999997</v>
      </c>
      <c r="L288" s="47"/>
      <c r="M288" s="50">
        <v>252.65070270270269</v>
      </c>
      <c r="N288" s="48">
        <v>20.3</v>
      </c>
      <c r="O288" s="51">
        <v>-1</v>
      </c>
      <c r="P288" s="47" t="s">
        <v>1712</v>
      </c>
      <c r="Q288" s="47" t="s">
        <v>1713</v>
      </c>
      <c r="R288" s="402">
        <v>27.5690400603802</v>
      </c>
      <c r="S288" s="402">
        <v>27.770053539495301</v>
      </c>
      <c r="T288" s="402">
        <v>28.153850425889001</v>
      </c>
      <c r="U288" s="402">
        <v>28.814114196543201</v>
      </c>
      <c r="V288" s="402">
        <v>29.470594422831802</v>
      </c>
      <c r="W288" s="402">
        <v>29.859891738080101</v>
      </c>
      <c r="X288" s="402">
        <v>30.046757884002901</v>
      </c>
      <c r="Y288" s="402">
        <v>0.63681275130314896</v>
      </c>
      <c r="Z288" s="47" t="s">
        <v>1714</v>
      </c>
    </row>
    <row r="289" spans="1:26" ht="10.8">
      <c r="A289" s="48" t="s">
        <v>6726</v>
      </c>
      <c r="B289" s="47" t="s">
        <v>1707</v>
      </c>
      <c r="C289" s="48" t="s">
        <v>1708</v>
      </c>
      <c r="D289" s="49"/>
      <c r="E289" s="50">
        <v>252.69049235993208</v>
      </c>
      <c r="F289" s="48" t="s">
        <v>1826</v>
      </c>
      <c r="G289" s="48" t="s">
        <v>1827</v>
      </c>
      <c r="H289" s="48"/>
      <c r="I289" s="47">
        <v>-20.329999999999998</v>
      </c>
      <c r="J289" s="47">
        <v>48.31</v>
      </c>
      <c r="K289" s="52">
        <v>23.350000000000009</v>
      </c>
      <c r="L289" s="47"/>
      <c r="M289" s="50">
        <v>252.69049235993208</v>
      </c>
      <c r="N289" s="48">
        <v>19.899999999999999</v>
      </c>
      <c r="O289" s="51">
        <v>-1</v>
      </c>
      <c r="P289" s="47" t="s">
        <v>1712</v>
      </c>
      <c r="Q289" s="47" t="s">
        <v>1713</v>
      </c>
      <c r="R289" s="402">
        <v>29.100347190647</v>
      </c>
      <c r="S289" s="402">
        <v>29.330357317388</v>
      </c>
      <c r="T289" s="402">
        <v>29.7589093372249</v>
      </c>
      <c r="U289" s="402">
        <v>30.5013173839912</v>
      </c>
      <c r="V289" s="402">
        <v>31.2476560149044</v>
      </c>
      <c r="W289" s="402">
        <v>31.677027397985899</v>
      </c>
      <c r="X289" s="402">
        <v>31.8941267384109</v>
      </c>
      <c r="Y289" s="402">
        <v>0.71409294904598497</v>
      </c>
      <c r="Z289" s="47" t="s">
        <v>1714</v>
      </c>
    </row>
    <row r="290" spans="1:26" ht="10.8">
      <c r="A290" s="48" t="s">
        <v>6727</v>
      </c>
      <c r="B290" s="47" t="s">
        <v>1707</v>
      </c>
      <c r="C290" s="48" t="s">
        <v>1708</v>
      </c>
      <c r="D290" s="49"/>
      <c r="E290" s="50">
        <v>252.83595675675673</v>
      </c>
      <c r="F290" s="48" t="s">
        <v>1826</v>
      </c>
      <c r="G290" s="48" t="s">
        <v>1827</v>
      </c>
      <c r="H290" s="48"/>
      <c r="I290" s="47">
        <v>-20.329999999999998</v>
      </c>
      <c r="J290" s="47">
        <v>48.31</v>
      </c>
      <c r="K290" s="52">
        <v>22.450000000000003</v>
      </c>
      <c r="L290" s="47"/>
      <c r="M290" s="50">
        <v>252.83595675675673</v>
      </c>
      <c r="N290" s="48">
        <v>20.100000000000001</v>
      </c>
      <c r="O290" s="51">
        <v>-1</v>
      </c>
      <c r="P290" s="47" t="s">
        <v>1712</v>
      </c>
      <c r="Q290" s="47" t="s">
        <v>1713</v>
      </c>
      <c r="R290" s="402">
        <v>28.326005707529301</v>
      </c>
      <c r="S290" s="402">
        <v>28.5431581119866</v>
      </c>
      <c r="T290" s="402">
        <v>28.954495012482401</v>
      </c>
      <c r="U290" s="402">
        <v>29.6467402773579</v>
      </c>
      <c r="V290" s="402">
        <v>30.340745385131498</v>
      </c>
      <c r="W290" s="402">
        <v>30.755521590304902</v>
      </c>
      <c r="X290" s="402">
        <v>30.959803864525401</v>
      </c>
      <c r="Y290" s="402">
        <v>0.67441567309782602</v>
      </c>
      <c r="Z290" s="47" t="s">
        <v>1714</v>
      </c>
    </row>
    <row r="291" spans="1:26" ht="10.8">
      <c r="A291" s="48" t="s">
        <v>6728</v>
      </c>
      <c r="B291" s="47" t="s">
        <v>1707</v>
      </c>
      <c r="C291" s="48" t="s">
        <v>1708</v>
      </c>
      <c r="D291" s="49"/>
      <c r="E291" s="50">
        <v>252.89286486486486</v>
      </c>
      <c r="F291" s="48" t="s">
        <v>1826</v>
      </c>
      <c r="G291" s="48" t="s">
        <v>1827</v>
      </c>
      <c r="H291" s="48"/>
      <c r="I291" s="47">
        <v>-20.329999999999998</v>
      </c>
      <c r="J291" s="47">
        <v>48.31</v>
      </c>
      <c r="K291" s="52">
        <v>21.100000000000009</v>
      </c>
      <c r="L291" s="47"/>
      <c r="M291" s="50">
        <v>252.89286486486486</v>
      </c>
      <c r="N291" s="48">
        <v>20.399999999999999</v>
      </c>
      <c r="O291" s="51">
        <v>-1</v>
      </c>
      <c r="P291" s="47" t="s">
        <v>1712</v>
      </c>
      <c r="Q291" s="47" t="s">
        <v>1713</v>
      </c>
      <c r="R291" s="402">
        <v>27.147889546431099</v>
      </c>
      <c r="S291" s="402">
        <v>27.3768380028</v>
      </c>
      <c r="T291" s="402">
        <v>27.7321874020822</v>
      </c>
      <c r="U291" s="402">
        <v>28.3808827036464</v>
      </c>
      <c r="V291" s="402">
        <v>29.022835423469498</v>
      </c>
      <c r="W291" s="402">
        <v>29.383122760832901</v>
      </c>
      <c r="X291" s="402">
        <v>29.587236983014598</v>
      </c>
      <c r="Y291" s="402">
        <v>0.61929302319902702</v>
      </c>
      <c r="Z291" s="47" t="s">
        <v>1714</v>
      </c>
    </row>
    <row r="292" spans="1:26" ht="10.8">
      <c r="A292" s="48" t="s">
        <v>6729</v>
      </c>
      <c r="B292" s="47" t="s">
        <v>1707</v>
      </c>
      <c r="C292" s="48" t="s">
        <v>1708</v>
      </c>
      <c r="D292" s="49"/>
      <c r="E292" s="50">
        <v>252.97762162162161</v>
      </c>
      <c r="F292" s="48" t="s">
        <v>1826</v>
      </c>
      <c r="G292" s="48" t="s">
        <v>1827</v>
      </c>
      <c r="H292" s="48"/>
      <c r="I292" s="47">
        <v>-20.329999999999998</v>
      </c>
      <c r="J292" s="47">
        <v>48.31</v>
      </c>
      <c r="K292" s="52">
        <v>22.000000000000014</v>
      </c>
      <c r="L292" s="47"/>
      <c r="M292" s="50">
        <v>252.97762162162161</v>
      </c>
      <c r="N292" s="48">
        <v>20.2</v>
      </c>
      <c r="O292" s="51">
        <v>-1</v>
      </c>
      <c r="P292" s="47" t="s">
        <v>1712</v>
      </c>
      <c r="Q292" s="47" t="s">
        <v>1713</v>
      </c>
      <c r="R292" s="402">
        <v>27.969645105679099</v>
      </c>
      <c r="S292" s="402">
        <v>28.164982403250399</v>
      </c>
      <c r="T292" s="402">
        <v>28.539653914113401</v>
      </c>
      <c r="U292" s="402">
        <v>29.235407889517099</v>
      </c>
      <c r="V292" s="402">
        <v>29.918097815032102</v>
      </c>
      <c r="W292" s="402">
        <v>30.320886077003198</v>
      </c>
      <c r="X292" s="402">
        <v>30.546822468963999</v>
      </c>
      <c r="Y292" s="402">
        <v>0.65873534454064997</v>
      </c>
      <c r="Z292" s="47" t="s">
        <v>1714</v>
      </c>
    </row>
    <row r="293" spans="1:26" ht="10.8">
      <c r="A293" s="48" t="s">
        <v>6730</v>
      </c>
      <c r="B293" s="47" t="s">
        <v>1707</v>
      </c>
      <c r="C293" s="48" t="s">
        <v>1708</v>
      </c>
      <c r="D293" s="49"/>
      <c r="E293" s="50">
        <v>253.03059422750422</v>
      </c>
      <c r="F293" s="48" t="s">
        <v>1826</v>
      </c>
      <c r="G293" s="48" t="s">
        <v>1827</v>
      </c>
      <c r="H293" s="48"/>
      <c r="I293" s="47">
        <v>-20.329999999999998</v>
      </c>
      <c r="J293" s="47">
        <v>48.31</v>
      </c>
      <c r="K293" s="52">
        <v>22.900000000000006</v>
      </c>
      <c r="L293" s="47"/>
      <c r="M293" s="50">
        <v>253.03059422750422</v>
      </c>
      <c r="N293" s="53">
        <v>20</v>
      </c>
      <c r="O293" s="51">
        <v>-1</v>
      </c>
      <c r="P293" s="47" t="s">
        <v>1712</v>
      </c>
      <c r="Q293" s="47" t="s">
        <v>1713</v>
      </c>
      <c r="R293" s="402">
        <v>28.704630346095001</v>
      </c>
      <c r="S293" s="402">
        <v>28.933515876718399</v>
      </c>
      <c r="T293" s="402">
        <v>29.360635200607501</v>
      </c>
      <c r="U293" s="402">
        <v>30.081065181923101</v>
      </c>
      <c r="V293" s="402">
        <v>30.7936215179969</v>
      </c>
      <c r="W293" s="402">
        <v>31.245588894466199</v>
      </c>
      <c r="X293" s="402">
        <v>31.463134228078498</v>
      </c>
      <c r="Y293" s="402">
        <v>0.69590180137791002</v>
      </c>
      <c r="Z293" s="47" t="s">
        <v>1714</v>
      </c>
    </row>
    <row r="294" spans="1:26" ht="10.8">
      <c r="A294" s="48" t="s">
        <v>6731</v>
      </c>
      <c r="B294" s="47" t="s">
        <v>1707</v>
      </c>
      <c r="C294" s="48" t="s">
        <v>1708</v>
      </c>
      <c r="D294" s="49"/>
      <c r="E294" s="50">
        <v>253.08926994906619</v>
      </c>
      <c r="F294" s="48" t="s">
        <v>1826</v>
      </c>
      <c r="G294" s="48" t="s">
        <v>1827</v>
      </c>
      <c r="H294" s="48"/>
      <c r="I294" s="47">
        <v>-20.329999999999998</v>
      </c>
      <c r="J294" s="47">
        <v>48.31</v>
      </c>
      <c r="K294" s="52">
        <v>21.549999999999997</v>
      </c>
      <c r="L294" s="47"/>
      <c r="M294" s="50">
        <v>253.08926994906619</v>
      </c>
      <c r="N294" s="48">
        <v>20.3</v>
      </c>
      <c r="O294" s="51">
        <v>-1</v>
      </c>
      <c r="P294" s="47" t="s">
        <v>1712</v>
      </c>
      <c r="Q294" s="47" t="s">
        <v>1713</v>
      </c>
      <c r="R294" s="402">
        <v>27.567534642776799</v>
      </c>
      <c r="S294" s="402">
        <v>27.746431158974701</v>
      </c>
      <c r="T294" s="402">
        <v>28.133507731552299</v>
      </c>
      <c r="U294" s="402">
        <v>28.808689912337201</v>
      </c>
      <c r="V294" s="402">
        <v>29.472838806176998</v>
      </c>
      <c r="W294" s="402">
        <v>29.856467185876902</v>
      </c>
      <c r="X294" s="402">
        <v>30.062724968867901</v>
      </c>
      <c r="Y294" s="402">
        <v>0.64349837022473499</v>
      </c>
      <c r="Z294" s="47" t="s">
        <v>1714</v>
      </c>
    </row>
    <row r="295" spans="1:26" ht="10.8">
      <c r="A295" s="48" t="s">
        <v>6732</v>
      </c>
      <c r="B295" s="47" t="s">
        <v>1707</v>
      </c>
      <c r="C295" s="48" t="s">
        <v>1708</v>
      </c>
      <c r="D295" s="49"/>
      <c r="E295" s="50">
        <v>253.13001697792868</v>
      </c>
      <c r="F295" s="48" t="s">
        <v>1826</v>
      </c>
      <c r="G295" s="48" t="s">
        <v>1827</v>
      </c>
      <c r="H295" s="48"/>
      <c r="I295" s="47">
        <v>-20.329999999999998</v>
      </c>
      <c r="J295" s="47">
        <v>48.31</v>
      </c>
      <c r="K295" s="52">
        <v>20.200000000000003</v>
      </c>
      <c r="L295" s="47"/>
      <c r="M295" s="50">
        <v>253.13001697792868</v>
      </c>
      <c r="N295" s="48">
        <v>20.6</v>
      </c>
      <c r="O295" s="51">
        <v>-1</v>
      </c>
      <c r="P295" s="47" t="s">
        <v>1712</v>
      </c>
      <c r="Q295" s="47" t="s">
        <v>1713</v>
      </c>
      <c r="R295" s="402">
        <v>26.412687590632</v>
      </c>
      <c r="S295" s="402">
        <v>26.590087121733902</v>
      </c>
      <c r="T295" s="402">
        <v>26.9470052450019</v>
      </c>
      <c r="U295" s="402">
        <v>27.545602592158598</v>
      </c>
      <c r="V295" s="402">
        <v>28.132059475475799</v>
      </c>
      <c r="W295" s="402">
        <v>28.487581592656401</v>
      </c>
      <c r="X295" s="402">
        <v>28.670734003121801</v>
      </c>
      <c r="Y295" s="402">
        <v>0.57620661341229895</v>
      </c>
      <c r="Z295" s="47" t="s">
        <v>1714</v>
      </c>
    </row>
    <row r="296" spans="1:26" ht="10.8">
      <c r="A296" s="48" t="s">
        <v>6733</v>
      </c>
      <c r="B296" s="47" t="s">
        <v>1707</v>
      </c>
      <c r="C296" s="48" t="s">
        <v>1708</v>
      </c>
      <c r="D296" s="49"/>
      <c r="E296" s="50">
        <v>253.23487266553479</v>
      </c>
      <c r="F296" s="48" t="s">
        <v>1826</v>
      </c>
      <c r="G296" s="48" t="s">
        <v>1827</v>
      </c>
      <c r="H296" s="48"/>
      <c r="I296" s="47">
        <v>-20.329999999999998</v>
      </c>
      <c r="J296" s="47">
        <v>48.31</v>
      </c>
      <c r="K296" s="52">
        <v>22.450000000000003</v>
      </c>
      <c r="L296" s="47"/>
      <c r="M296" s="50">
        <v>253.23487266553479</v>
      </c>
      <c r="N296" s="48">
        <v>20.100000000000001</v>
      </c>
      <c r="O296" s="51">
        <v>-1</v>
      </c>
      <c r="P296" s="47" t="s">
        <v>1712</v>
      </c>
      <c r="Q296" s="47" t="s">
        <v>1713</v>
      </c>
      <c r="R296" s="402">
        <v>28.307876861512799</v>
      </c>
      <c r="S296" s="402">
        <v>28.521122119247199</v>
      </c>
      <c r="T296" s="402">
        <v>28.936950376325601</v>
      </c>
      <c r="U296" s="402">
        <v>29.6489550648819</v>
      </c>
      <c r="V296" s="402">
        <v>30.346346400005402</v>
      </c>
      <c r="W296" s="402">
        <v>30.7727532306873</v>
      </c>
      <c r="X296" s="402">
        <v>30.9756264152869</v>
      </c>
      <c r="Y296" s="402">
        <v>0.67977613770052503</v>
      </c>
      <c r="Z296" s="47" t="s">
        <v>1714</v>
      </c>
    </row>
    <row r="297" spans="1:26" ht="10.8">
      <c r="A297" s="48" t="s">
        <v>6734</v>
      </c>
      <c r="B297" s="47" t="s">
        <v>1707</v>
      </c>
      <c r="C297" s="48" t="s">
        <v>1708</v>
      </c>
      <c r="D297" s="49"/>
      <c r="E297" s="50">
        <v>253.30713073005091</v>
      </c>
      <c r="F297" s="48" t="s">
        <v>1826</v>
      </c>
      <c r="G297" s="48" t="s">
        <v>1827</v>
      </c>
      <c r="H297" s="48"/>
      <c r="I297" s="47">
        <v>-20.329999999999998</v>
      </c>
      <c r="J297" s="47">
        <v>48.31</v>
      </c>
      <c r="K297" s="52">
        <v>23.350000000000009</v>
      </c>
      <c r="L297" s="47"/>
      <c r="M297" s="50">
        <v>253.30713073005091</v>
      </c>
      <c r="N297" s="48">
        <v>19.899999999999999</v>
      </c>
      <c r="O297" s="51">
        <v>-1</v>
      </c>
      <c r="P297" s="47" t="s">
        <v>1712</v>
      </c>
      <c r="Q297" s="47" t="s">
        <v>1713</v>
      </c>
      <c r="R297" s="402">
        <v>29.0570294521787</v>
      </c>
      <c r="S297" s="402">
        <v>29.305479241173099</v>
      </c>
      <c r="T297" s="402">
        <v>29.750265195524499</v>
      </c>
      <c r="U297" s="402">
        <v>30.494129569484301</v>
      </c>
      <c r="V297" s="402">
        <v>31.254398904892401</v>
      </c>
      <c r="W297" s="402">
        <v>31.6924786296718</v>
      </c>
      <c r="X297" s="402">
        <v>31.928507131078899</v>
      </c>
      <c r="Y297" s="402">
        <v>0.72726763757818702</v>
      </c>
      <c r="Z297" s="47" t="s">
        <v>1714</v>
      </c>
    </row>
    <row r="298" spans="1:26" ht="10.8">
      <c r="A298" s="48" t="s">
        <v>6735</v>
      </c>
      <c r="B298" s="47" t="s">
        <v>1707</v>
      </c>
      <c r="C298" s="48" t="s">
        <v>1708</v>
      </c>
      <c r="D298" s="49"/>
      <c r="E298" s="50">
        <v>253.49402376910015</v>
      </c>
      <c r="F298" s="48" t="s">
        <v>1826</v>
      </c>
      <c r="G298" s="48" t="s">
        <v>1827</v>
      </c>
      <c r="H298" s="48"/>
      <c r="I298" s="47">
        <v>-20.329999999999998</v>
      </c>
      <c r="J298" s="47">
        <v>48.31</v>
      </c>
      <c r="K298" s="52">
        <v>23.799999999999997</v>
      </c>
      <c r="L298" s="47"/>
      <c r="M298" s="50">
        <v>253.49402376910015</v>
      </c>
      <c r="N298" s="48">
        <v>19.8</v>
      </c>
      <c r="O298" s="51">
        <v>-1</v>
      </c>
      <c r="P298" s="47" t="s">
        <v>1712</v>
      </c>
      <c r="Q298" s="47" t="s">
        <v>1713</v>
      </c>
      <c r="R298" s="402">
        <v>29.477562054228599</v>
      </c>
      <c r="S298" s="402">
        <v>29.708777424970599</v>
      </c>
      <c r="T298" s="402">
        <v>30.159954065024401</v>
      </c>
      <c r="U298" s="402">
        <v>30.919978267402701</v>
      </c>
      <c r="V298" s="402">
        <v>31.675547686542998</v>
      </c>
      <c r="W298" s="402">
        <v>32.140991267807699</v>
      </c>
      <c r="X298" s="402">
        <v>32.384683074084499</v>
      </c>
      <c r="Y298" s="402">
        <v>0.73589283622790702</v>
      </c>
      <c r="Z298" s="47" t="s">
        <v>1714</v>
      </c>
    </row>
    <row r="299" spans="1:26" ht="10.8">
      <c r="A299" s="48" t="s">
        <v>6736</v>
      </c>
      <c r="B299" s="47" t="s">
        <v>1707</v>
      </c>
      <c r="C299" s="48" t="s">
        <v>1708</v>
      </c>
      <c r="D299" s="49"/>
      <c r="E299" s="50">
        <v>253.66081494057724</v>
      </c>
      <c r="F299" s="48" t="s">
        <v>1826</v>
      </c>
      <c r="G299" s="48" t="s">
        <v>1827</v>
      </c>
      <c r="H299" s="48"/>
      <c r="I299" s="47">
        <v>-20.329999999999998</v>
      </c>
      <c r="J299" s="47">
        <v>48.31</v>
      </c>
      <c r="K299" s="52">
        <v>23.350000000000009</v>
      </c>
      <c r="L299" s="47"/>
      <c r="M299" s="50">
        <v>253.66081494057724</v>
      </c>
      <c r="N299" s="48">
        <v>19.899999999999999</v>
      </c>
      <c r="O299" s="51">
        <v>-1</v>
      </c>
      <c r="P299" s="47" t="s">
        <v>1712</v>
      </c>
      <c r="Q299" s="47" t="s">
        <v>1713</v>
      </c>
      <c r="R299" s="402">
        <v>29.053742365622998</v>
      </c>
      <c r="S299" s="402">
        <v>29.3148770337021</v>
      </c>
      <c r="T299" s="402">
        <v>29.761089105074898</v>
      </c>
      <c r="U299" s="402">
        <v>30.516971877886299</v>
      </c>
      <c r="V299" s="402">
        <v>31.2659399386087</v>
      </c>
      <c r="W299" s="402">
        <v>31.7188294419479</v>
      </c>
      <c r="X299" s="402">
        <v>31.944227289656201</v>
      </c>
      <c r="Y299" s="402">
        <v>0.73068180915375802</v>
      </c>
      <c r="Z299" s="47" t="s">
        <v>1714</v>
      </c>
    </row>
    <row r="300" spans="1:26" ht="10.8">
      <c r="A300" s="48" t="s">
        <v>6737</v>
      </c>
      <c r="B300" s="47" t="s">
        <v>1707</v>
      </c>
      <c r="C300" s="48" t="s">
        <v>1708</v>
      </c>
      <c r="D300" s="49"/>
      <c r="E300" s="50">
        <v>253.71731748726654</v>
      </c>
      <c r="F300" s="48" t="s">
        <v>1826</v>
      </c>
      <c r="G300" s="48" t="s">
        <v>1827</v>
      </c>
      <c r="H300" s="48"/>
      <c r="I300" s="47">
        <v>-20.329999999999998</v>
      </c>
      <c r="J300" s="47">
        <v>48.31</v>
      </c>
      <c r="K300" s="52">
        <v>23.799999999999997</v>
      </c>
      <c r="L300" s="47"/>
      <c r="M300" s="50">
        <v>253.71731748726654</v>
      </c>
      <c r="N300" s="48">
        <v>19.8</v>
      </c>
      <c r="O300" s="51">
        <v>-1</v>
      </c>
      <c r="P300" s="47" t="s">
        <v>1712</v>
      </c>
      <c r="Q300" s="47" t="s">
        <v>1713</v>
      </c>
      <c r="R300" s="402">
        <v>29.4843878316934</v>
      </c>
      <c r="S300" s="402">
        <v>29.7124023149081</v>
      </c>
      <c r="T300" s="402">
        <v>30.176239754823399</v>
      </c>
      <c r="U300" s="402">
        <v>30.9351772981158</v>
      </c>
      <c r="V300" s="402">
        <v>31.705587774055001</v>
      </c>
      <c r="W300" s="402">
        <v>32.1315870676302</v>
      </c>
      <c r="X300" s="402">
        <v>32.392558329693998</v>
      </c>
      <c r="Y300" s="402">
        <v>0.74226903773322095</v>
      </c>
      <c r="Z300" s="47" t="s">
        <v>1714</v>
      </c>
    </row>
    <row r="301" spans="1:26" ht="10.8">
      <c r="A301" s="48" t="s">
        <v>6738</v>
      </c>
      <c r="B301" s="47" t="s">
        <v>1707</v>
      </c>
      <c r="C301" s="48" t="s">
        <v>1708</v>
      </c>
      <c r="D301" s="49"/>
      <c r="E301" s="50">
        <v>253.79989813242781</v>
      </c>
      <c r="F301" s="48" t="s">
        <v>1826</v>
      </c>
      <c r="G301" s="48" t="s">
        <v>1827</v>
      </c>
      <c r="H301" s="48"/>
      <c r="I301" s="47">
        <v>-20.329999999999998</v>
      </c>
      <c r="J301" s="47">
        <v>48.31</v>
      </c>
      <c r="K301" s="52">
        <v>21.549999999999997</v>
      </c>
      <c r="L301" s="47"/>
      <c r="M301" s="50">
        <v>253.79989813242781</v>
      </c>
      <c r="N301" s="48">
        <v>20.3</v>
      </c>
      <c r="O301" s="51">
        <v>-1</v>
      </c>
      <c r="P301" s="47" t="s">
        <v>1712</v>
      </c>
      <c r="Q301" s="47" t="s">
        <v>1713</v>
      </c>
      <c r="R301" s="402">
        <v>27.5746380389803</v>
      </c>
      <c r="S301" s="402">
        <v>27.7702874316095</v>
      </c>
      <c r="T301" s="402">
        <v>28.161498941109901</v>
      </c>
      <c r="U301" s="402">
        <v>28.824326699480501</v>
      </c>
      <c r="V301" s="402">
        <v>29.4896506263579</v>
      </c>
      <c r="W301" s="402">
        <v>29.887019539008101</v>
      </c>
      <c r="X301" s="402">
        <v>30.076434819110698</v>
      </c>
      <c r="Y301" s="402">
        <v>0.64342972500137396</v>
      </c>
      <c r="Z301" s="47" t="s">
        <v>1714</v>
      </c>
    </row>
    <row r="302" spans="1:26" ht="10.8">
      <c r="A302" s="48" t="s">
        <v>6739</v>
      </c>
      <c r="B302" s="47" t="s">
        <v>1707</v>
      </c>
      <c r="C302" s="48" t="s">
        <v>1708</v>
      </c>
      <c r="D302" s="49"/>
      <c r="E302" s="50">
        <v>253.91073005093375</v>
      </c>
      <c r="F302" s="48" t="s">
        <v>1826</v>
      </c>
      <c r="G302" s="48" t="s">
        <v>1827</v>
      </c>
      <c r="H302" s="48"/>
      <c r="I302" s="47">
        <v>-20.329999999999998</v>
      </c>
      <c r="J302" s="47">
        <v>48.31</v>
      </c>
      <c r="K302" s="52">
        <v>18.850000000000009</v>
      </c>
      <c r="L302" s="47"/>
      <c r="M302" s="50">
        <v>253.91073005093375</v>
      </c>
      <c r="N302" s="48">
        <v>20.9</v>
      </c>
      <c r="O302" s="51">
        <v>-1</v>
      </c>
      <c r="P302" s="47" t="s">
        <v>1712</v>
      </c>
      <c r="Q302" s="47" t="s">
        <v>1713</v>
      </c>
      <c r="R302" s="402">
        <v>25.271830232350101</v>
      </c>
      <c r="S302" s="402">
        <v>25.429164800612501</v>
      </c>
      <c r="T302" s="402">
        <v>25.738661732607898</v>
      </c>
      <c r="U302" s="402">
        <v>26.280830694729801</v>
      </c>
      <c r="V302" s="402">
        <v>26.8310793660307</v>
      </c>
      <c r="W302" s="402">
        <v>27.148760438307001</v>
      </c>
      <c r="X302" s="402">
        <v>27.309082241769101</v>
      </c>
      <c r="Y302" s="402">
        <v>0.52391822890819795</v>
      </c>
      <c r="Z302" s="47" t="s">
        <v>1714</v>
      </c>
    </row>
    <row r="303" spans="1:26" ht="10.8">
      <c r="A303" s="48" t="s">
        <v>6740</v>
      </c>
      <c r="B303" s="47" t="s">
        <v>1707</v>
      </c>
      <c r="C303" s="48" t="s">
        <v>1708</v>
      </c>
      <c r="D303" s="49"/>
      <c r="E303" s="50">
        <v>254.0492699490662</v>
      </c>
      <c r="F303" s="48" t="s">
        <v>1826</v>
      </c>
      <c r="G303" s="48" t="s">
        <v>1827</v>
      </c>
      <c r="H303" s="48"/>
      <c r="I303" s="47">
        <v>-20.329999999999998</v>
      </c>
      <c r="J303" s="47">
        <v>48.31</v>
      </c>
      <c r="K303" s="52">
        <v>21.100000000000009</v>
      </c>
      <c r="L303" s="47"/>
      <c r="M303" s="50">
        <v>254.0492699490662</v>
      </c>
      <c r="N303" s="48">
        <v>20.399999999999999</v>
      </c>
      <c r="O303" s="51">
        <v>-1</v>
      </c>
      <c r="P303" s="47" t="s">
        <v>1712</v>
      </c>
      <c r="Q303" s="47" t="s">
        <v>1713</v>
      </c>
      <c r="R303" s="402">
        <v>27.185174066198002</v>
      </c>
      <c r="S303" s="402">
        <v>27.367435591159399</v>
      </c>
      <c r="T303" s="402">
        <v>27.739674906528801</v>
      </c>
      <c r="U303" s="402">
        <v>28.384235856037598</v>
      </c>
      <c r="V303" s="402">
        <v>29.030062694314498</v>
      </c>
      <c r="W303" s="402">
        <v>29.403720800573399</v>
      </c>
      <c r="X303" s="402">
        <v>29.586557699489301</v>
      </c>
      <c r="Y303" s="402">
        <v>0.62040004215964395</v>
      </c>
      <c r="Z303" s="47" t="s">
        <v>1714</v>
      </c>
    </row>
    <row r="304" spans="1:26" ht="10.8">
      <c r="A304" s="48" t="s">
        <v>6741</v>
      </c>
      <c r="B304" s="47" t="s">
        <v>1707</v>
      </c>
      <c r="C304" s="48" t="s">
        <v>1708</v>
      </c>
      <c r="D304" s="49"/>
      <c r="E304" s="50">
        <v>254.14</v>
      </c>
      <c r="F304" s="48" t="s">
        <v>1826</v>
      </c>
      <c r="G304" s="48" t="s">
        <v>1827</v>
      </c>
      <c r="H304" s="48"/>
      <c r="I304" s="47">
        <v>-20.329999999999998</v>
      </c>
      <c r="J304" s="47">
        <v>48.31</v>
      </c>
      <c r="K304" s="52">
        <v>23.799999999999997</v>
      </c>
      <c r="L304" s="47"/>
      <c r="M304" s="50">
        <v>254.14</v>
      </c>
      <c r="N304" s="48">
        <v>19.8</v>
      </c>
      <c r="O304" s="51">
        <v>-1</v>
      </c>
      <c r="P304" s="47" t="s">
        <v>1712</v>
      </c>
      <c r="Q304" s="47" t="s">
        <v>1713</v>
      </c>
      <c r="R304" s="402">
        <v>29.472168256351601</v>
      </c>
      <c r="S304" s="402">
        <v>29.705589586058501</v>
      </c>
      <c r="T304" s="402">
        <v>30.170398747758799</v>
      </c>
      <c r="U304" s="402">
        <v>30.931791881914201</v>
      </c>
      <c r="V304" s="402">
        <v>31.703864547697801</v>
      </c>
      <c r="W304" s="402">
        <v>32.164561312157502</v>
      </c>
      <c r="X304" s="402">
        <v>32.424757567112501</v>
      </c>
      <c r="Y304" s="402">
        <v>0.74872548119990201</v>
      </c>
      <c r="Z304" s="47" t="s">
        <v>1714</v>
      </c>
    </row>
    <row r="305" spans="1:26" ht="10.8">
      <c r="A305" s="48" t="s">
        <v>6742</v>
      </c>
      <c r="B305" s="47" t="s">
        <v>1707</v>
      </c>
      <c r="C305" s="51" t="s">
        <v>1728</v>
      </c>
      <c r="D305" s="54"/>
      <c r="E305" s="55">
        <v>254.30068965517242</v>
      </c>
      <c r="F305" s="51" t="s">
        <v>1826</v>
      </c>
      <c r="G305" s="51" t="s">
        <v>1827</v>
      </c>
      <c r="H305" s="51"/>
      <c r="I305" s="47">
        <v>-20.329999999999998</v>
      </c>
      <c r="J305" s="47">
        <v>48.31</v>
      </c>
      <c r="K305" s="52">
        <v>15.700000000000003</v>
      </c>
      <c r="L305" s="47"/>
      <c r="M305" s="55">
        <v>254.30068965517242</v>
      </c>
      <c r="N305" s="51">
        <v>21.6</v>
      </c>
      <c r="O305" s="51">
        <v>-1</v>
      </c>
      <c r="P305" s="47" t="s">
        <v>1712</v>
      </c>
      <c r="Q305" s="47" t="s">
        <v>1713</v>
      </c>
      <c r="R305" s="402">
        <v>22.580400923996301</v>
      </c>
      <c r="S305" s="402">
        <v>22.704583228380699</v>
      </c>
      <c r="T305" s="402">
        <v>22.9323299029464</v>
      </c>
      <c r="U305" s="402">
        <v>23.328395956844901</v>
      </c>
      <c r="V305" s="402">
        <v>23.719925826469101</v>
      </c>
      <c r="W305" s="402">
        <v>23.956449123614</v>
      </c>
      <c r="X305" s="402">
        <v>24.0847027128295</v>
      </c>
      <c r="Y305" s="402">
        <v>0.38123889669525102</v>
      </c>
      <c r="Z305" s="47" t="s">
        <v>1714</v>
      </c>
    </row>
    <row r="306" spans="1:26" ht="10.8">
      <c r="A306" s="48" t="s">
        <v>6743</v>
      </c>
      <c r="B306" s="47" t="s">
        <v>1707</v>
      </c>
      <c r="C306" s="51" t="s">
        <v>1728</v>
      </c>
      <c r="D306" s="54"/>
      <c r="E306" s="55">
        <v>254.46</v>
      </c>
      <c r="F306" s="51" t="s">
        <v>1826</v>
      </c>
      <c r="G306" s="51" t="s">
        <v>1827</v>
      </c>
      <c r="H306" s="51"/>
      <c r="I306" s="47">
        <v>-20.329999999999998</v>
      </c>
      <c r="J306" s="47">
        <v>48.31</v>
      </c>
      <c r="K306" s="52">
        <v>21.549999999999997</v>
      </c>
      <c r="L306" s="47"/>
      <c r="M306" s="55">
        <v>254.46</v>
      </c>
      <c r="N306" s="51">
        <v>20.3</v>
      </c>
      <c r="O306" s="51">
        <v>-1</v>
      </c>
      <c r="P306" s="47" t="s">
        <v>1712</v>
      </c>
      <c r="Q306" s="47" t="s">
        <v>1713</v>
      </c>
      <c r="R306" s="402">
        <v>27.549389523653598</v>
      </c>
      <c r="S306" s="402">
        <v>27.749506622073099</v>
      </c>
      <c r="T306" s="402">
        <v>28.1369335952492</v>
      </c>
      <c r="U306" s="402">
        <v>28.810070342531102</v>
      </c>
      <c r="V306" s="402">
        <v>29.4760037604098</v>
      </c>
      <c r="W306" s="402">
        <v>29.868671114314601</v>
      </c>
      <c r="X306" s="402">
        <v>30.070772260040201</v>
      </c>
      <c r="Y306" s="402">
        <v>0.643208028057073</v>
      </c>
      <c r="Z306" s="47" t="s">
        <v>1714</v>
      </c>
    </row>
    <row r="307" spans="1:26" ht="10.8">
      <c r="A307" s="48" t="s">
        <v>6744</v>
      </c>
      <c r="B307" s="47" t="s">
        <v>1707</v>
      </c>
      <c r="C307" s="51" t="s">
        <v>1728</v>
      </c>
      <c r="D307" s="54"/>
      <c r="E307" s="55">
        <v>255.62068965517241</v>
      </c>
      <c r="F307" s="51" t="s">
        <v>1826</v>
      </c>
      <c r="G307" s="51" t="s">
        <v>1827</v>
      </c>
      <c r="H307" s="51"/>
      <c r="I307" s="47">
        <v>-23.95</v>
      </c>
      <c r="J307" s="47">
        <v>48.27</v>
      </c>
      <c r="K307" s="52">
        <v>19.299999999999997</v>
      </c>
      <c r="L307" s="47"/>
      <c r="M307" s="55">
        <v>255.62068965517241</v>
      </c>
      <c r="N307" s="51">
        <v>20.8</v>
      </c>
      <c r="O307" s="51">
        <v>-1</v>
      </c>
      <c r="P307" s="47" t="s">
        <v>1712</v>
      </c>
      <c r="Q307" s="47" t="s">
        <v>1713</v>
      </c>
      <c r="R307" s="402">
        <v>25.626973131857198</v>
      </c>
      <c r="S307" s="402">
        <v>25.792524532862899</v>
      </c>
      <c r="T307" s="402">
        <v>26.1348001548558</v>
      </c>
      <c r="U307" s="402">
        <v>26.692041377887499</v>
      </c>
      <c r="V307" s="402">
        <v>27.259960382365701</v>
      </c>
      <c r="W307" s="402">
        <v>27.576470242564799</v>
      </c>
      <c r="X307" s="402">
        <v>27.747961150767701</v>
      </c>
      <c r="Y307" s="402">
        <v>0.54237335235627404</v>
      </c>
      <c r="Z307" s="47" t="s">
        <v>1714</v>
      </c>
    </row>
    <row r="308" spans="1:26" ht="10.8">
      <c r="A308" s="48" t="s">
        <v>6745</v>
      </c>
      <c r="B308" s="47" t="s">
        <v>1707</v>
      </c>
      <c r="C308" s="51" t="s">
        <v>1728</v>
      </c>
      <c r="D308" s="54"/>
      <c r="E308" s="55">
        <v>255.84827586206896</v>
      </c>
      <c r="F308" s="51" t="s">
        <v>1826</v>
      </c>
      <c r="G308" s="51" t="s">
        <v>1827</v>
      </c>
      <c r="H308" s="51"/>
      <c r="I308" s="47">
        <v>-23.95</v>
      </c>
      <c r="J308" s="47">
        <v>48.27</v>
      </c>
      <c r="K308" s="52">
        <v>21.549999999999997</v>
      </c>
      <c r="L308" s="47"/>
      <c r="M308" s="55">
        <v>255.84827586206896</v>
      </c>
      <c r="N308" s="51">
        <v>20.3</v>
      </c>
      <c r="O308" s="51">
        <v>-1</v>
      </c>
      <c r="P308" s="47" t="s">
        <v>1712</v>
      </c>
      <c r="Q308" s="47" t="s">
        <v>1713</v>
      </c>
      <c r="R308" s="402">
        <v>27.571735524735399</v>
      </c>
      <c r="S308" s="402">
        <v>27.7727028010761</v>
      </c>
      <c r="T308" s="402">
        <v>28.165401928714498</v>
      </c>
      <c r="U308" s="402">
        <v>28.823623548059899</v>
      </c>
      <c r="V308" s="402">
        <v>29.477000692589701</v>
      </c>
      <c r="W308" s="402">
        <v>29.844594576757299</v>
      </c>
      <c r="X308" s="402">
        <v>30.060568318535399</v>
      </c>
      <c r="Y308" s="402">
        <v>0.63504923838926997</v>
      </c>
      <c r="Z308" s="47" t="s">
        <v>1714</v>
      </c>
    </row>
    <row r="309" spans="1:26" ht="10.8">
      <c r="A309" s="48" t="s">
        <v>6746</v>
      </c>
      <c r="B309" s="47" t="s">
        <v>1707</v>
      </c>
      <c r="C309" s="51" t="s">
        <v>1728</v>
      </c>
      <c r="D309" s="54"/>
      <c r="E309" s="55">
        <v>256.30344827586208</v>
      </c>
      <c r="F309" s="51" t="s">
        <v>1826</v>
      </c>
      <c r="G309" s="51" t="s">
        <v>1827</v>
      </c>
      <c r="H309" s="51"/>
      <c r="I309" s="47">
        <v>-23.95</v>
      </c>
      <c r="J309" s="47">
        <v>48.27</v>
      </c>
      <c r="K309" s="52">
        <v>23.799999999999997</v>
      </c>
      <c r="L309" s="47"/>
      <c r="M309" s="55">
        <v>256.30344827586208</v>
      </c>
      <c r="N309" s="51">
        <v>19.8</v>
      </c>
      <c r="O309" s="51">
        <v>-1</v>
      </c>
      <c r="P309" s="47" t="s">
        <v>1712</v>
      </c>
      <c r="Q309" s="47" t="s">
        <v>1713</v>
      </c>
      <c r="R309" s="402">
        <v>29.464883062263901</v>
      </c>
      <c r="S309" s="402">
        <v>29.691144745786101</v>
      </c>
      <c r="T309" s="402">
        <v>30.148077983043201</v>
      </c>
      <c r="U309" s="402">
        <v>30.921858641843802</v>
      </c>
      <c r="V309" s="402">
        <v>31.693585082872499</v>
      </c>
      <c r="W309" s="402">
        <v>32.124141635386302</v>
      </c>
      <c r="X309" s="402">
        <v>32.338764422416297</v>
      </c>
      <c r="Y309" s="402">
        <v>0.74090076610867495</v>
      </c>
      <c r="Z309" s="47" t="s">
        <v>1714</v>
      </c>
    </row>
  </sheetData>
  <sortState ref="A2:Y308">
    <sortCondition ref="A2:A308"/>
  </sortState>
  <mergeCells count="1">
    <mergeCell ref="R1:Y1"/>
  </mergeCells>
  <phoneticPr fontId="3" type="noConversion"/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1"/>
  <sheetViews>
    <sheetView topLeftCell="J1" zoomScale="85" zoomScaleNormal="85" workbookViewId="0">
      <pane ySplit="2" topLeftCell="A3" activePane="bottomLeft" state="frozen"/>
      <selection pane="bottomLeft" activeCell="S2" sqref="S1:S1048576"/>
    </sheetView>
  </sheetViews>
  <sheetFormatPr defaultColWidth="9" defaultRowHeight="10.8"/>
  <cols>
    <col min="1" max="1" width="9" style="61"/>
    <col min="2" max="2" width="7.33203125" style="61" customWidth="1"/>
    <col min="3" max="3" width="11.88671875" style="61" customWidth="1"/>
    <col min="4" max="4" width="9.109375" style="61" customWidth="1"/>
    <col min="5" max="5" width="11.44140625" style="61" customWidth="1"/>
    <col min="6" max="6" width="9.77734375" style="61" customWidth="1"/>
    <col min="7" max="7" width="13.109375" style="61" bestFit="1" customWidth="1"/>
    <col min="8" max="8" width="11.44140625" style="61" customWidth="1"/>
    <col min="9" max="9" width="13.6640625" style="61" customWidth="1"/>
    <col min="10" max="10" width="9" style="378" bestFit="1" customWidth="1"/>
    <col min="11" max="11" width="9.44140625" style="61" customWidth="1"/>
    <col min="12" max="12" width="9" style="61" customWidth="1"/>
    <col min="13" max="13" width="5.109375" style="61" bestFit="1" customWidth="1"/>
    <col min="14" max="14" width="3.109375" style="61" bestFit="1" customWidth="1"/>
    <col min="15" max="15" width="6.88671875" style="61" bestFit="1" customWidth="1"/>
    <col min="16" max="17" width="10.109375" style="61" bestFit="1" customWidth="1"/>
    <col min="18" max="18" width="8.88671875" style="61" bestFit="1" customWidth="1"/>
    <col min="19" max="26" width="7" style="410" customWidth="1"/>
    <col min="27" max="27" width="11.33203125" style="61" customWidth="1"/>
    <col min="28" max="16384" width="9" style="61"/>
  </cols>
  <sheetData>
    <row r="1" spans="1:27" s="60" customFormat="1" ht="14.4">
      <c r="J1" s="375"/>
      <c r="S1" s="439" t="s">
        <v>9520</v>
      </c>
      <c r="T1" s="440"/>
      <c r="U1" s="440"/>
      <c r="V1" s="440"/>
      <c r="W1" s="440"/>
      <c r="X1" s="440"/>
      <c r="Y1" s="440"/>
      <c r="Z1" s="440"/>
    </row>
    <row r="2" spans="1:27" s="267" customFormat="1" ht="24.6" thickBot="1">
      <c r="A2" s="117" t="s">
        <v>5773</v>
      </c>
      <c r="B2" s="10" t="s">
        <v>4971</v>
      </c>
      <c r="C2" s="1" t="s">
        <v>994</v>
      </c>
      <c r="D2" s="10" t="s">
        <v>1612</v>
      </c>
      <c r="E2" s="1" t="s">
        <v>2</v>
      </c>
      <c r="F2" s="10" t="s">
        <v>4110</v>
      </c>
      <c r="G2" s="1" t="s">
        <v>1614</v>
      </c>
      <c r="H2" s="10" t="s">
        <v>2159</v>
      </c>
      <c r="I2" s="1" t="s">
        <v>1105</v>
      </c>
      <c r="J2" s="279" t="s">
        <v>2161</v>
      </c>
      <c r="K2" s="1" t="s">
        <v>2162</v>
      </c>
      <c r="L2" s="1" t="s">
        <v>2160</v>
      </c>
      <c r="M2" s="10" t="s">
        <v>1840</v>
      </c>
      <c r="N2" s="1" t="s">
        <v>1101</v>
      </c>
      <c r="O2" s="10" t="s">
        <v>1841</v>
      </c>
      <c r="P2" s="1" t="s">
        <v>2157</v>
      </c>
      <c r="Q2" s="10" t="s">
        <v>1842</v>
      </c>
      <c r="R2" s="1" t="s">
        <v>1843</v>
      </c>
      <c r="S2" s="251">
        <v>2.5000000000000001E-2</v>
      </c>
      <c r="T2" s="251">
        <v>0.05</v>
      </c>
      <c r="U2" s="251">
        <v>0.15</v>
      </c>
      <c r="V2" s="251" t="s">
        <v>9519</v>
      </c>
      <c r="W2" s="251">
        <v>0.85</v>
      </c>
      <c r="X2" s="251">
        <v>0.95</v>
      </c>
      <c r="Y2" s="251">
        <v>0.97499999999999998</v>
      </c>
      <c r="Z2" s="251" t="s">
        <v>9518</v>
      </c>
      <c r="AA2" s="10" t="s">
        <v>4</v>
      </c>
    </row>
    <row r="3" spans="1:27" ht="11.4" thickTop="1">
      <c r="A3" s="61" t="s">
        <v>6747</v>
      </c>
      <c r="B3" s="61" t="s">
        <v>1844</v>
      </c>
      <c r="C3" s="60" t="s">
        <v>1845</v>
      </c>
      <c r="D3" s="61" t="s">
        <v>1846</v>
      </c>
      <c r="E3" s="61" t="s">
        <v>1847</v>
      </c>
      <c r="F3" s="374">
        <v>44.75</v>
      </c>
      <c r="G3" s="61" t="s">
        <v>1848</v>
      </c>
      <c r="H3" s="62" t="s">
        <v>1849</v>
      </c>
      <c r="I3" s="60" t="s">
        <v>1850</v>
      </c>
      <c r="J3" s="375">
        <v>251.56936162361623</v>
      </c>
      <c r="K3" s="374">
        <v>18.710339662479136</v>
      </c>
      <c r="L3" s="376">
        <f t="shared" ref="L3:L66" si="0">117.4-4.5*(K3+1)</f>
        <v>28.703471518843898</v>
      </c>
      <c r="M3" s="377">
        <v>0.37947805178377941</v>
      </c>
      <c r="N3" s="61">
        <v>26</v>
      </c>
      <c r="O3" s="377">
        <v>7.4421768885602479E-2</v>
      </c>
      <c r="P3" s="377">
        <f t="shared" ref="P3:P66" si="1">119.3-4.38*(K3+1)</f>
        <v>32.968712278341386</v>
      </c>
      <c r="Q3" s="376">
        <f t="shared" ref="Q3:Q66" si="2">118.7-4.22*(K3+1.9)</f>
        <v>31.72436662433806</v>
      </c>
      <c r="R3" s="61" t="s">
        <v>1851</v>
      </c>
      <c r="S3" s="402">
        <v>33.613675677992099</v>
      </c>
      <c r="T3" s="402">
        <v>33.939765367068702</v>
      </c>
      <c r="U3" s="402">
        <v>34.521217672023297</v>
      </c>
      <c r="V3" s="402">
        <v>35.524249692095502</v>
      </c>
      <c r="W3" s="402">
        <v>36.497251682868502</v>
      </c>
      <c r="X3" s="402">
        <v>37.103460981190899</v>
      </c>
      <c r="Y3" s="402">
        <v>37.373326521074802</v>
      </c>
      <c r="Z3" s="402">
        <v>0.95562462523234903</v>
      </c>
      <c r="AA3" s="61" t="s">
        <v>4080</v>
      </c>
    </row>
    <row r="4" spans="1:27">
      <c r="A4" s="61" t="s">
        <v>6748</v>
      </c>
      <c r="B4" s="61" t="s">
        <v>1852</v>
      </c>
      <c r="C4" s="60" t="s">
        <v>1853</v>
      </c>
      <c r="D4" s="61" t="s">
        <v>1854</v>
      </c>
      <c r="E4" s="61" t="s">
        <v>1847</v>
      </c>
      <c r="F4" s="374">
        <v>43.089999999999982</v>
      </c>
      <c r="G4" s="61" t="s">
        <v>1848</v>
      </c>
      <c r="H4" s="62" t="s">
        <v>1849</v>
      </c>
      <c r="I4" s="60" t="s">
        <v>1855</v>
      </c>
      <c r="J4" s="375">
        <v>251.72459302325581</v>
      </c>
      <c r="K4" s="374">
        <v>18.219479225386628</v>
      </c>
      <c r="L4" s="376">
        <f t="shared" si="0"/>
        <v>30.912343485760175</v>
      </c>
      <c r="M4" s="377">
        <v>0.35977727448961022</v>
      </c>
      <c r="N4" s="61">
        <v>20</v>
      </c>
      <c r="O4" s="377">
        <v>8.044864425183694E-2</v>
      </c>
      <c r="P4" s="377">
        <f t="shared" si="1"/>
        <v>35.118680992806574</v>
      </c>
      <c r="Q4" s="376">
        <f t="shared" si="2"/>
        <v>33.795797668868445</v>
      </c>
      <c r="R4" s="61" t="s">
        <v>1856</v>
      </c>
      <c r="S4" s="402">
        <v>35.550684477475201</v>
      </c>
      <c r="T4" s="402">
        <v>35.890061243559003</v>
      </c>
      <c r="U4" s="402">
        <v>36.522306266040999</v>
      </c>
      <c r="V4" s="402">
        <v>37.593552675729498</v>
      </c>
      <c r="W4" s="402">
        <v>38.669868007280201</v>
      </c>
      <c r="X4" s="402">
        <v>39.325794175587703</v>
      </c>
      <c r="Y4" s="402">
        <v>39.712370872414901</v>
      </c>
      <c r="Z4" s="402">
        <v>1.0496710723548499</v>
      </c>
      <c r="AA4" s="61" t="s">
        <v>4080</v>
      </c>
    </row>
    <row r="5" spans="1:27">
      <c r="A5" s="61" t="s">
        <v>6749</v>
      </c>
      <c r="B5" s="61" t="s">
        <v>1857</v>
      </c>
      <c r="C5" s="60" t="s">
        <v>1858</v>
      </c>
      <c r="D5" s="61" t="s">
        <v>1854</v>
      </c>
      <c r="E5" s="61" t="s">
        <v>1847</v>
      </c>
      <c r="F5" s="374">
        <v>43</v>
      </c>
      <c r="G5" s="61" t="s">
        <v>1859</v>
      </c>
      <c r="H5" s="62" t="s">
        <v>1860</v>
      </c>
      <c r="I5" s="60" t="s">
        <v>1850</v>
      </c>
      <c r="J5" s="375">
        <v>251.74013372093023</v>
      </c>
      <c r="K5" s="374">
        <v>18.162506654449707</v>
      </c>
      <c r="L5" s="376">
        <f t="shared" si="0"/>
        <v>31.168720054976319</v>
      </c>
      <c r="M5" s="377">
        <v>0.29699934694750024</v>
      </c>
      <c r="N5" s="61">
        <v>10</v>
      </c>
      <c r="O5" s="377">
        <v>9.3919439993667767E-2</v>
      </c>
      <c r="P5" s="377">
        <f t="shared" si="1"/>
        <v>35.36822085351028</v>
      </c>
      <c r="Q5" s="376">
        <f t="shared" si="2"/>
        <v>34.036221918222253</v>
      </c>
      <c r="R5" s="61" t="s">
        <v>1851</v>
      </c>
      <c r="S5" s="402">
        <v>35.726238380411402</v>
      </c>
      <c r="T5" s="402">
        <v>36.0734564001866</v>
      </c>
      <c r="U5" s="402">
        <v>36.712688056421797</v>
      </c>
      <c r="V5" s="402">
        <v>37.840467817442502</v>
      </c>
      <c r="W5" s="402">
        <v>38.936822214843097</v>
      </c>
      <c r="X5" s="402">
        <v>39.595268462800497</v>
      </c>
      <c r="Y5" s="402">
        <v>39.940765480353697</v>
      </c>
      <c r="Z5" s="402">
        <v>1.0728900164369399</v>
      </c>
      <c r="AA5" s="61" t="s">
        <v>4080</v>
      </c>
    </row>
    <row r="6" spans="1:27">
      <c r="A6" s="61" t="s">
        <v>6750</v>
      </c>
      <c r="B6" s="61" t="s">
        <v>1861</v>
      </c>
      <c r="C6" s="60" t="s">
        <v>1862</v>
      </c>
      <c r="D6" s="61" t="s">
        <v>1863</v>
      </c>
      <c r="E6" s="61" t="s">
        <v>1864</v>
      </c>
      <c r="F6" s="374">
        <v>42.76</v>
      </c>
      <c r="G6" s="61" t="s">
        <v>1848</v>
      </c>
      <c r="H6" s="62" t="s">
        <v>1849</v>
      </c>
      <c r="I6" s="60" t="s">
        <v>1850</v>
      </c>
      <c r="J6" s="375">
        <v>251.78157558139534</v>
      </c>
      <c r="K6" s="374">
        <v>17.82618682797915</v>
      </c>
      <c r="L6" s="376">
        <f t="shared" si="0"/>
        <v>32.682159274093834</v>
      </c>
      <c r="M6" s="377">
        <v>0.30920998732643368</v>
      </c>
      <c r="N6" s="61">
        <v>10</v>
      </c>
      <c r="O6" s="377">
        <v>9.7780783522332881E-2</v>
      </c>
      <c r="P6" s="377">
        <f t="shared" si="1"/>
        <v>36.841301693451328</v>
      </c>
      <c r="Q6" s="376">
        <f t="shared" si="2"/>
        <v>35.455491585928002</v>
      </c>
      <c r="R6" s="61" t="s">
        <v>1856</v>
      </c>
      <c r="S6" s="402">
        <v>37.068788875152499</v>
      </c>
      <c r="T6" s="402">
        <v>37.413669616268599</v>
      </c>
      <c r="U6" s="402">
        <v>38.084902224349001</v>
      </c>
      <c r="V6" s="402">
        <v>39.258304784870496</v>
      </c>
      <c r="W6" s="402">
        <v>40.430425552943497</v>
      </c>
      <c r="X6" s="402">
        <v>41.129842137578699</v>
      </c>
      <c r="Y6" s="402">
        <v>41.4483882693251</v>
      </c>
      <c r="Z6" s="402">
        <v>1.1257733890927999</v>
      </c>
      <c r="AA6" s="61" t="s">
        <v>4080</v>
      </c>
    </row>
    <row r="7" spans="1:27">
      <c r="A7" s="61" t="s">
        <v>6751</v>
      </c>
      <c r="B7" s="61" t="s">
        <v>1865</v>
      </c>
      <c r="C7" s="60" t="s">
        <v>1862</v>
      </c>
      <c r="D7" s="61" t="s">
        <v>1846</v>
      </c>
      <c r="E7" s="61" t="s">
        <v>1866</v>
      </c>
      <c r="F7" s="374">
        <v>42.76</v>
      </c>
      <c r="G7" s="61" t="s">
        <v>1848</v>
      </c>
      <c r="H7" s="62" t="s">
        <v>1849</v>
      </c>
      <c r="I7" s="60" t="s">
        <v>1867</v>
      </c>
      <c r="J7" s="378">
        <v>251.78157558139534</v>
      </c>
      <c r="K7" s="374">
        <v>17.634694785675645</v>
      </c>
      <c r="L7" s="376">
        <f t="shared" si="0"/>
        <v>33.543873464459608</v>
      </c>
      <c r="M7" s="377">
        <v>0.31814898922686302</v>
      </c>
      <c r="N7" s="61">
        <v>3</v>
      </c>
      <c r="O7" s="377">
        <v>0.18368340457253673</v>
      </c>
      <c r="P7" s="377">
        <f t="shared" si="1"/>
        <v>37.680036838740676</v>
      </c>
      <c r="Q7" s="376">
        <f t="shared" si="2"/>
        <v>36.263588004448792</v>
      </c>
      <c r="R7" s="61" t="s">
        <v>1856</v>
      </c>
      <c r="S7" s="402">
        <v>37.7726147078235</v>
      </c>
      <c r="T7" s="402">
        <v>38.146050408972101</v>
      </c>
      <c r="U7" s="402">
        <v>38.874958631399103</v>
      </c>
      <c r="V7" s="402">
        <v>40.089967588676799</v>
      </c>
      <c r="W7" s="402">
        <v>41.308026101569602</v>
      </c>
      <c r="X7" s="402">
        <v>42.007850042678903</v>
      </c>
      <c r="Y7" s="402">
        <v>42.381699530514503</v>
      </c>
      <c r="Z7" s="402">
        <v>1.1692187998958401</v>
      </c>
      <c r="AA7" s="61" t="s">
        <v>4080</v>
      </c>
    </row>
    <row r="8" spans="1:27">
      <c r="A8" s="61" t="s">
        <v>6752</v>
      </c>
      <c r="B8" s="61" t="s">
        <v>1868</v>
      </c>
      <c r="C8" s="60" t="s">
        <v>1869</v>
      </c>
      <c r="D8" s="61" t="s">
        <v>1854</v>
      </c>
      <c r="E8" s="61" t="s">
        <v>1866</v>
      </c>
      <c r="F8" s="374">
        <v>42.689999999999984</v>
      </c>
      <c r="G8" s="61" t="s">
        <v>1859</v>
      </c>
      <c r="H8" s="62" t="s">
        <v>1860</v>
      </c>
      <c r="I8" s="60" t="s">
        <v>1855</v>
      </c>
      <c r="J8" s="375">
        <v>251.79366279069768</v>
      </c>
      <c r="K8" s="374">
        <v>18.663877626779243</v>
      </c>
      <c r="L8" s="376">
        <f t="shared" si="0"/>
        <v>28.912550679493407</v>
      </c>
      <c r="M8" s="377">
        <v>0.38899461546990471</v>
      </c>
      <c r="N8" s="61">
        <v>10</v>
      </c>
      <c r="O8" s="377">
        <v>0.12301089824262687</v>
      </c>
      <c r="P8" s="377">
        <f t="shared" si="1"/>
        <v>33.172215994706917</v>
      </c>
      <c r="Q8" s="376">
        <f t="shared" si="2"/>
        <v>31.920436414991613</v>
      </c>
      <c r="R8" s="61" t="s">
        <v>1870</v>
      </c>
      <c r="S8" s="402">
        <v>33.868629863331599</v>
      </c>
      <c r="T8" s="402">
        <v>34.143638484186702</v>
      </c>
      <c r="U8" s="402">
        <v>34.734195906550397</v>
      </c>
      <c r="V8" s="402">
        <v>35.738167328236003</v>
      </c>
      <c r="W8" s="402">
        <v>36.744835489300897</v>
      </c>
      <c r="X8" s="402">
        <v>37.316939060193498</v>
      </c>
      <c r="Y8" s="402">
        <v>37.615141617247403</v>
      </c>
      <c r="Z8" s="402">
        <v>0.96277781468889601</v>
      </c>
      <c r="AA8" s="61" t="s">
        <v>4080</v>
      </c>
    </row>
    <row r="9" spans="1:27">
      <c r="A9" s="61" t="s">
        <v>6753</v>
      </c>
      <c r="B9" s="61" t="s">
        <v>1871</v>
      </c>
      <c r="C9" s="60" t="s">
        <v>1872</v>
      </c>
      <c r="D9" s="61" t="s">
        <v>1854</v>
      </c>
      <c r="E9" s="61" t="s">
        <v>1864</v>
      </c>
      <c r="F9" s="374">
        <v>42.619999999999983</v>
      </c>
      <c r="G9" s="61" t="s">
        <v>1873</v>
      </c>
      <c r="H9" s="62" t="s">
        <v>1874</v>
      </c>
      <c r="I9" s="60" t="s">
        <v>1855</v>
      </c>
      <c r="J9" s="375">
        <v>251.80574999999999</v>
      </c>
      <c r="K9" s="374">
        <v>18.266293234615965</v>
      </c>
      <c r="L9" s="376">
        <f t="shared" si="0"/>
        <v>30.70168044422816</v>
      </c>
      <c r="M9" s="377">
        <v>0.37610311890493342</v>
      </c>
      <c r="N9" s="61">
        <v>13</v>
      </c>
      <c r="O9" s="377">
        <v>0.10431223692874363</v>
      </c>
      <c r="P9" s="377">
        <f t="shared" si="1"/>
        <v>34.913635632382068</v>
      </c>
      <c r="Q9" s="376">
        <f t="shared" si="2"/>
        <v>33.598242549920641</v>
      </c>
      <c r="R9" s="61" t="s">
        <v>1856</v>
      </c>
      <c r="S9" s="402">
        <v>35.305215094894898</v>
      </c>
      <c r="T9" s="402">
        <v>35.649838340949898</v>
      </c>
      <c r="U9" s="402">
        <v>36.293102867844802</v>
      </c>
      <c r="V9" s="402">
        <v>37.383575451293801</v>
      </c>
      <c r="W9" s="402">
        <v>38.455307027841201</v>
      </c>
      <c r="X9" s="402">
        <v>39.113939468898103</v>
      </c>
      <c r="Y9" s="402">
        <v>39.444385723850502</v>
      </c>
      <c r="Z9" s="402">
        <v>1.0524963371512801</v>
      </c>
      <c r="AA9" s="61" t="s">
        <v>4080</v>
      </c>
    </row>
    <row r="10" spans="1:27">
      <c r="A10" s="61" t="s">
        <v>6754</v>
      </c>
      <c r="B10" s="61" t="s">
        <v>1875</v>
      </c>
      <c r="C10" s="60" t="s">
        <v>1876</v>
      </c>
      <c r="D10" s="61" t="s">
        <v>1854</v>
      </c>
      <c r="E10" s="61" t="s">
        <v>1864</v>
      </c>
      <c r="F10" s="374">
        <v>42.559999999999981</v>
      </c>
      <c r="G10" s="61" t="s">
        <v>1873</v>
      </c>
      <c r="H10" s="62" t="s">
        <v>1874</v>
      </c>
      <c r="I10" s="60" t="s">
        <v>1855</v>
      </c>
      <c r="J10" s="375">
        <v>251.81611046511628</v>
      </c>
      <c r="K10" s="374">
        <v>18.586509703591677</v>
      </c>
      <c r="L10" s="376">
        <f t="shared" si="0"/>
        <v>29.260706333837462</v>
      </c>
      <c r="M10" s="377">
        <v>0.2780881155932815</v>
      </c>
      <c r="N10" s="61">
        <v>12</v>
      </c>
      <c r="O10" s="377">
        <v>8.0277124198108424E-2</v>
      </c>
      <c r="P10" s="377">
        <f t="shared" si="1"/>
        <v>33.511087498268452</v>
      </c>
      <c r="Q10" s="376">
        <f t="shared" si="2"/>
        <v>32.246929050843136</v>
      </c>
      <c r="R10" s="61" t="s">
        <v>1870</v>
      </c>
      <c r="S10" s="402">
        <v>34.102509539102797</v>
      </c>
      <c r="T10" s="402">
        <v>34.407855492547398</v>
      </c>
      <c r="U10" s="402">
        <v>35.0046266978148</v>
      </c>
      <c r="V10" s="402">
        <v>36.028502106387101</v>
      </c>
      <c r="W10" s="402">
        <v>37.0464367970946</v>
      </c>
      <c r="X10" s="402">
        <v>37.692080221616102</v>
      </c>
      <c r="Y10" s="402">
        <v>37.987227188605502</v>
      </c>
      <c r="Z10" s="402">
        <v>0.99045732371370998</v>
      </c>
      <c r="AA10" s="61" t="s">
        <v>4080</v>
      </c>
    </row>
    <row r="11" spans="1:27">
      <c r="A11" s="61" t="s">
        <v>6755</v>
      </c>
      <c r="B11" s="61" t="s">
        <v>1877</v>
      </c>
      <c r="C11" s="60" t="s">
        <v>1878</v>
      </c>
      <c r="D11" s="61" t="s">
        <v>1854</v>
      </c>
      <c r="E11" s="61" t="s">
        <v>1866</v>
      </c>
      <c r="F11" s="374">
        <v>42.479999999999983</v>
      </c>
      <c r="G11" s="61" t="s">
        <v>1859</v>
      </c>
      <c r="H11" s="62" t="s">
        <v>1860</v>
      </c>
      <c r="I11" s="60" t="s">
        <v>1855</v>
      </c>
      <c r="J11" s="375">
        <v>251.82992441860466</v>
      </c>
      <c r="K11" s="374">
        <v>18.766807336305821</v>
      </c>
      <c r="L11" s="376">
        <f t="shared" si="0"/>
        <v>28.449366986623815</v>
      </c>
      <c r="M11" s="377">
        <v>0.1826261513899084</v>
      </c>
      <c r="N11" s="61">
        <v>13</v>
      </c>
      <c r="O11" s="377">
        <v>5.0651381005920294E-2</v>
      </c>
      <c r="P11" s="377">
        <f t="shared" si="1"/>
        <v>32.721383866980503</v>
      </c>
      <c r="Q11" s="376">
        <f t="shared" si="2"/>
        <v>31.486073040789449</v>
      </c>
      <c r="R11" s="61" t="s">
        <v>1870</v>
      </c>
      <c r="S11" s="402">
        <v>33.4045820026002</v>
      </c>
      <c r="T11" s="402">
        <v>33.700151491603101</v>
      </c>
      <c r="U11" s="402">
        <v>34.286756509540503</v>
      </c>
      <c r="V11" s="402">
        <v>35.2680050369325</v>
      </c>
      <c r="W11" s="402">
        <v>36.253705764071</v>
      </c>
      <c r="X11" s="402">
        <v>36.836220101311497</v>
      </c>
      <c r="Y11" s="402">
        <v>37.1535879239918</v>
      </c>
      <c r="Z11" s="402">
        <v>0.95034227465477705</v>
      </c>
      <c r="AA11" s="61" t="s">
        <v>4080</v>
      </c>
    </row>
    <row r="12" spans="1:27">
      <c r="A12" s="61" t="s">
        <v>6756</v>
      </c>
      <c r="B12" s="61" t="s">
        <v>1879</v>
      </c>
      <c r="C12" s="60" t="s">
        <v>1880</v>
      </c>
      <c r="D12" s="61" t="s">
        <v>1863</v>
      </c>
      <c r="E12" s="61" t="s">
        <v>1866</v>
      </c>
      <c r="F12" s="374">
        <v>42.41999999999998</v>
      </c>
      <c r="G12" s="61" t="s">
        <v>1859</v>
      </c>
      <c r="H12" s="62" t="s">
        <v>1860</v>
      </c>
      <c r="I12" s="60" t="s">
        <v>1855</v>
      </c>
      <c r="J12" s="375">
        <v>251.84028488372093</v>
      </c>
      <c r="K12" s="374">
        <v>19.054720395798007</v>
      </c>
      <c r="L12" s="376">
        <f t="shared" si="0"/>
        <v>27.153758218908976</v>
      </c>
      <c r="M12" s="377">
        <v>0.25753062863706561</v>
      </c>
      <c r="N12" s="61">
        <v>10</v>
      </c>
      <c r="O12" s="377">
        <v>8.1438335374811155E-2</v>
      </c>
      <c r="P12" s="377">
        <f t="shared" si="1"/>
        <v>31.46032466640473</v>
      </c>
      <c r="Q12" s="376">
        <f t="shared" si="2"/>
        <v>30.271079929732423</v>
      </c>
      <c r="R12" s="61" t="s">
        <v>1870</v>
      </c>
      <c r="S12" s="402">
        <v>32.379751607303596</v>
      </c>
      <c r="T12" s="402">
        <v>32.647547130985402</v>
      </c>
      <c r="U12" s="402">
        <v>33.186537397250902</v>
      </c>
      <c r="V12" s="402">
        <v>34.096326461384301</v>
      </c>
      <c r="W12" s="402">
        <v>35.0029955873636</v>
      </c>
      <c r="X12" s="402">
        <v>35.543664950555403</v>
      </c>
      <c r="Y12" s="402">
        <v>35.849909078532399</v>
      </c>
      <c r="Z12" s="402">
        <v>0.88249831101271803</v>
      </c>
      <c r="AA12" s="61" t="s">
        <v>4080</v>
      </c>
    </row>
    <row r="13" spans="1:27">
      <c r="A13" s="61" t="s">
        <v>6757</v>
      </c>
      <c r="B13" s="61" t="s">
        <v>1881</v>
      </c>
      <c r="C13" s="60" t="s">
        <v>1882</v>
      </c>
      <c r="D13" s="61" t="s">
        <v>1863</v>
      </c>
      <c r="E13" s="61" t="s">
        <v>1864</v>
      </c>
      <c r="F13" s="374">
        <v>42.359999999999978</v>
      </c>
      <c r="G13" s="61" t="s">
        <v>1859</v>
      </c>
      <c r="H13" s="62" t="s">
        <v>1860</v>
      </c>
      <c r="I13" s="60" t="s">
        <v>1883</v>
      </c>
      <c r="J13" s="375">
        <v>251.85064534883722</v>
      </c>
      <c r="K13" s="374">
        <v>19.470568455294156</v>
      </c>
      <c r="L13" s="376">
        <f t="shared" si="0"/>
        <v>25.28244195117631</v>
      </c>
      <c r="M13" s="377">
        <v>0.1925722630129128</v>
      </c>
      <c r="N13" s="61">
        <v>5</v>
      </c>
      <c r="O13" s="377">
        <v>8.6120934135568289E-2</v>
      </c>
      <c r="P13" s="377">
        <f t="shared" si="1"/>
        <v>29.638910165811595</v>
      </c>
      <c r="Q13" s="376">
        <f t="shared" si="2"/>
        <v>28.516201118658671</v>
      </c>
      <c r="R13" s="61" t="s">
        <v>1870</v>
      </c>
      <c r="S13" s="402">
        <v>30.745633629357901</v>
      </c>
      <c r="T13" s="402">
        <v>30.980004523009502</v>
      </c>
      <c r="U13" s="402">
        <v>31.4821204690993</v>
      </c>
      <c r="V13" s="402">
        <v>32.316439926199998</v>
      </c>
      <c r="W13" s="402">
        <v>33.1381654372531</v>
      </c>
      <c r="X13" s="402">
        <v>33.634592766694603</v>
      </c>
      <c r="Y13" s="402">
        <v>33.8830101234891</v>
      </c>
      <c r="Z13" s="402">
        <v>0.802284061064787</v>
      </c>
      <c r="AA13" s="61" t="s">
        <v>4080</v>
      </c>
    </row>
    <row r="14" spans="1:27">
      <c r="A14" s="61" t="s">
        <v>6758</v>
      </c>
      <c r="B14" s="61" t="s">
        <v>1884</v>
      </c>
      <c r="C14" s="60" t="s">
        <v>1882</v>
      </c>
      <c r="D14" s="61" t="s">
        <v>1854</v>
      </c>
      <c r="E14" s="61" t="s">
        <v>1864</v>
      </c>
      <c r="F14" s="374">
        <v>42.359999999999978</v>
      </c>
      <c r="G14" s="61" t="s">
        <v>1873</v>
      </c>
      <c r="H14" s="62" t="s">
        <v>1860</v>
      </c>
      <c r="I14" s="60" t="s">
        <v>1885</v>
      </c>
      <c r="J14" s="375">
        <v>251.85064534883722</v>
      </c>
      <c r="K14" s="374">
        <v>19.194656579779647</v>
      </c>
      <c r="L14" s="376">
        <f t="shared" si="0"/>
        <v>26.524045390991603</v>
      </c>
      <c r="M14" s="377">
        <v>0.34254129940098232</v>
      </c>
      <c r="N14" s="61">
        <v>6</v>
      </c>
      <c r="O14" s="377">
        <v>0.13984189989372131</v>
      </c>
      <c r="P14" s="377">
        <f t="shared" si="1"/>
        <v>30.84740418056515</v>
      </c>
      <c r="Q14" s="376">
        <f t="shared" si="2"/>
        <v>29.680549233329899</v>
      </c>
      <c r="R14" s="61" t="s">
        <v>1870</v>
      </c>
      <c r="S14" s="402">
        <v>31.788414128168998</v>
      </c>
      <c r="T14" s="402">
        <v>32.0743945432882</v>
      </c>
      <c r="U14" s="402">
        <v>32.601149528897601</v>
      </c>
      <c r="V14" s="402">
        <v>33.488156288383898</v>
      </c>
      <c r="W14" s="402">
        <v>34.378887942645001</v>
      </c>
      <c r="X14" s="402">
        <v>34.919614985846003</v>
      </c>
      <c r="Y14" s="402">
        <v>35.182811353653797</v>
      </c>
      <c r="Z14" s="402">
        <v>0.86091080009932397</v>
      </c>
      <c r="AA14" s="61" t="s">
        <v>4080</v>
      </c>
    </row>
    <row r="15" spans="1:27">
      <c r="A15" s="61" t="s">
        <v>6759</v>
      </c>
      <c r="B15" s="61" t="s">
        <v>1886</v>
      </c>
      <c r="C15" s="60" t="s">
        <v>1882</v>
      </c>
      <c r="D15" s="61" t="s">
        <v>1854</v>
      </c>
      <c r="E15" s="61" t="s">
        <v>1847</v>
      </c>
      <c r="F15" s="374">
        <v>42.359999999999978</v>
      </c>
      <c r="G15" s="61" t="s">
        <v>1859</v>
      </c>
      <c r="H15" s="62" t="s">
        <v>1860</v>
      </c>
      <c r="I15" s="60" t="s">
        <v>1867</v>
      </c>
      <c r="J15" s="379">
        <v>251.85064534883722</v>
      </c>
      <c r="K15" s="380">
        <v>18.911774149117505</v>
      </c>
      <c r="L15" s="381">
        <f t="shared" si="0"/>
        <v>27.797016328971239</v>
      </c>
      <c r="M15" s="377">
        <v>0.30659602004061776</v>
      </c>
      <c r="N15" s="61">
        <v>9</v>
      </c>
      <c r="O15" s="377">
        <v>0.10219867334687259</v>
      </c>
      <c r="P15" s="377">
        <f t="shared" si="1"/>
        <v>32.08642922686532</v>
      </c>
      <c r="Q15" s="376">
        <f t="shared" si="2"/>
        <v>30.874313090724144</v>
      </c>
      <c r="R15" s="61" t="s">
        <v>1870</v>
      </c>
      <c r="S15" s="402">
        <v>32.871624167076298</v>
      </c>
      <c r="T15" s="402">
        <v>33.1641948223036</v>
      </c>
      <c r="U15" s="402">
        <v>33.727177783942402</v>
      </c>
      <c r="V15" s="402">
        <v>34.6801885777179</v>
      </c>
      <c r="W15" s="402">
        <v>35.626093565148302</v>
      </c>
      <c r="X15" s="402">
        <v>36.169174359764099</v>
      </c>
      <c r="Y15" s="402">
        <v>36.473758513736598</v>
      </c>
      <c r="Z15" s="402">
        <v>0.91535405873470199</v>
      </c>
      <c r="AA15" s="61" t="s">
        <v>4080</v>
      </c>
    </row>
    <row r="16" spans="1:27">
      <c r="A16" s="61" t="s">
        <v>6760</v>
      </c>
      <c r="B16" s="61" t="s">
        <v>1887</v>
      </c>
      <c r="C16" s="60" t="s">
        <v>1888</v>
      </c>
      <c r="D16" s="61" t="s">
        <v>1854</v>
      </c>
      <c r="E16" s="61" t="s">
        <v>1864</v>
      </c>
      <c r="F16" s="374">
        <v>42.319999999999979</v>
      </c>
      <c r="G16" s="61" t="s">
        <v>1859</v>
      </c>
      <c r="H16" s="62" t="s">
        <v>1860</v>
      </c>
      <c r="I16" s="60" t="s">
        <v>1855</v>
      </c>
      <c r="J16" s="382">
        <v>251.85755232558139</v>
      </c>
      <c r="K16" s="380">
        <v>18.567916902676263</v>
      </c>
      <c r="L16" s="381">
        <f t="shared" si="0"/>
        <v>29.344373937956817</v>
      </c>
      <c r="M16" s="377">
        <v>0.31144989511661203</v>
      </c>
      <c r="N16" s="61">
        <v>20</v>
      </c>
      <c r="O16" s="377">
        <v>6.9642313706592421E-2</v>
      </c>
      <c r="P16" s="377">
        <f t="shared" si="1"/>
        <v>33.592523966277966</v>
      </c>
      <c r="Q16" s="376">
        <f t="shared" si="2"/>
        <v>32.325390670706184</v>
      </c>
      <c r="R16" s="61" t="s">
        <v>1870</v>
      </c>
      <c r="S16" s="402">
        <v>34.188161408966998</v>
      </c>
      <c r="T16" s="402">
        <v>34.501663024811101</v>
      </c>
      <c r="U16" s="402">
        <v>35.096512427667399</v>
      </c>
      <c r="V16" s="402">
        <v>36.116482373826798</v>
      </c>
      <c r="W16" s="402">
        <v>37.133359231732399</v>
      </c>
      <c r="X16" s="402">
        <v>37.714273689095997</v>
      </c>
      <c r="Y16" s="402">
        <v>38.0240686232084</v>
      </c>
      <c r="Z16" s="402">
        <v>0.98264412071869101</v>
      </c>
      <c r="AA16" s="61" t="s">
        <v>4080</v>
      </c>
    </row>
    <row r="17" spans="1:27">
      <c r="A17" s="61" t="s">
        <v>6761</v>
      </c>
      <c r="B17" s="61" t="s">
        <v>1889</v>
      </c>
      <c r="C17" s="60" t="s">
        <v>1890</v>
      </c>
      <c r="D17" s="61" t="s">
        <v>1854</v>
      </c>
      <c r="E17" s="61" t="s">
        <v>1864</v>
      </c>
      <c r="F17" s="374">
        <v>42.219999999999978</v>
      </c>
      <c r="G17" s="61" t="s">
        <v>1859</v>
      </c>
      <c r="H17" s="62" t="s">
        <v>1860</v>
      </c>
      <c r="I17" s="60" t="s">
        <v>1855</v>
      </c>
      <c r="J17" s="382">
        <v>251.87481976744186</v>
      </c>
      <c r="K17" s="380">
        <v>18.842820303634415</v>
      </c>
      <c r="L17" s="381">
        <f t="shared" si="0"/>
        <v>28.107308633645133</v>
      </c>
      <c r="M17" s="377">
        <v>0.37588099161244098</v>
      </c>
      <c r="N17" s="61">
        <v>6</v>
      </c>
      <c r="O17" s="377">
        <v>0.15345277224364068</v>
      </c>
      <c r="P17" s="377">
        <f t="shared" si="1"/>
        <v>32.388447070081256</v>
      </c>
      <c r="Q17" s="376">
        <f t="shared" si="2"/>
        <v>31.165298318662778</v>
      </c>
      <c r="R17" s="61" t="s">
        <v>1870</v>
      </c>
      <c r="S17" s="402">
        <v>33.186349957171103</v>
      </c>
      <c r="T17" s="402">
        <v>33.463256228072296</v>
      </c>
      <c r="U17" s="402">
        <v>34.025518016184698</v>
      </c>
      <c r="V17" s="402">
        <v>34.985214982029703</v>
      </c>
      <c r="W17" s="402">
        <v>35.950916091228301</v>
      </c>
      <c r="X17" s="402">
        <v>36.5346486856239</v>
      </c>
      <c r="Y17" s="402">
        <v>36.830140543241399</v>
      </c>
      <c r="Z17" s="402">
        <v>0.931474647701658</v>
      </c>
      <c r="AA17" s="61" t="s">
        <v>4080</v>
      </c>
    </row>
    <row r="18" spans="1:27">
      <c r="A18" s="61" t="s">
        <v>6762</v>
      </c>
      <c r="B18" s="61" t="s">
        <v>1891</v>
      </c>
      <c r="C18" s="60" t="s">
        <v>1890</v>
      </c>
      <c r="D18" s="61" t="s">
        <v>1846</v>
      </c>
      <c r="E18" s="61" t="s">
        <v>1864</v>
      </c>
      <c r="F18" s="374">
        <v>42.219999999999978</v>
      </c>
      <c r="G18" s="61" t="s">
        <v>1859</v>
      </c>
      <c r="H18" s="62" t="s">
        <v>1849</v>
      </c>
      <c r="I18" s="60" t="s">
        <v>1867</v>
      </c>
      <c r="J18" s="379">
        <v>251.87481976744186</v>
      </c>
      <c r="K18" s="380">
        <v>18.653524584334441</v>
      </c>
      <c r="L18" s="381">
        <f t="shared" si="0"/>
        <v>28.959139370495024</v>
      </c>
      <c r="M18" s="377">
        <v>0.34344123317790648</v>
      </c>
      <c r="N18" s="61">
        <v>11</v>
      </c>
      <c r="O18" s="377">
        <v>0.10355142799891583</v>
      </c>
      <c r="P18" s="377">
        <f t="shared" si="1"/>
        <v>33.217562320615144</v>
      </c>
      <c r="Q18" s="376">
        <f t="shared" si="2"/>
        <v>31.964126254108677</v>
      </c>
      <c r="R18" s="61" t="s">
        <v>1870</v>
      </c>
      <c r="S18" s="402">
        <v>33.894885569393601</v>
      </c>
      <c r="T18" s="402">
        <v>34.1798851737571</v>
      </c>
      <c r="U18" s="402">
        <v>34.758329975771503</v>
      </c>
      <c r="V18" s="402">
        <v>35.776458404540897</v>
      </c>
      <c r="W18" s="402">
        <v>36.8091269624082</v>
      </c>
      <c r="X18" s="402">
        <v>37.387105301921203</v>
      </c>
      <c r="Y18" s="402">
        <v>37.661860676942801</v>
      </c>
      <c r="Z18" s="402">
        <v>0.97213655496063001</v>
      </c>
      <c r="AA18" s="61" t="s">
        <v>4080</v>
      </c>
    </row>
    <row r="19" spans="1:27">
      <c r="A19" s="61" t="s">
        <v>6763</v>
      </c>
      <c r="B19" s="61" t="s">
        <v>1892</v>
      </c>
      <c r="C19" s="60" t="s">
        <v>1893</v>
      </c>
      <c r="D19" s="61" t="s">
        <v>1854</v>
      </c>
      <c r="E19" s="61" t="s">
        <v>1864</v>
      </c>
      <c r="F19" s="374">
        <v>42.189999999999976</v>
      </c>
      <c r="G19" s="61" t="s">
        <v>1859</v>
      </c>
      <c r="H19" s="62" t="s">
        <v>1894</v>
      </c>
      <c r="I19" s="60" t="s">
        <v>1855</v>
      </c>
      <c r="J19" s="382">
        <v>251.88</v>
      </c>
      <c r="K19" s="380">
        <v>17.900097893701254</v>
      </c>
      <c r="L19" s="381">
        <f t="shared" si="0"/>
        <v>32.349559478344361</v>
      </c>
      <c r="M19" s="377">
        <v>0.34034790654058072</v>
      </c>
      <c r="N19" s="61">
        <v>7</v>
      </c>
      <c r="O19" s="377">
        <v>0.1286394171354043</v>
      </c>
      <c r="P19" s="377">
        <f t="shared" si="1"/>
        <v>36.517571225588512</v>
      </c>
      <c r="Q19" s="376">
        <f t="shared" si="2"/>
        <v>35.143586888580728</v>
      </c>
      <c r="R19" s="61" t="s">
        <v>1851</v>
      </c>
      <c r="S19" s="402">
        <v>36.768481353822203</v>
      </c>
      <c r="T19" s="402">
        <v>37.135108462566897</v>
      </c>
      <c r="U19" s="402">
        <v>37.783045330285297</v>
      </c>
      <c r="V19" s="402">
        <v>38.946229347948702</v>
      </c>
      <c r="W19" s="402">
        <v>40.094567387112299</v>
      </c>
      <c r="X19" s="402">
        <v>40.779863549041004</v>
      </c>
      <c r="Y19" s="402">
        <v>41.144466066430198</v>
      </c>
      <c r="Z19" s="402">
        <v>1.11430427008321</v>
      </c>
      <c r="AA19" s="61" t="s">
        <v>4080</v>
      </c>
    </row>
    <row r="20" spans="1:27">
      <c r="A20" s="61" t="s">
        <v>6764</v>
      </c>
      <c r="B20" s="61" t="s">
        <v>1895</v>
      </c>
      <c r="C20" s="60" t="s">
        <v>1896</v>
      </c>
      <c r="D20" s="61" t="s">
        <v>1854</v>
      </c>
      <c r="E20" s="61" t="s">
        <v>1864</v>
      </c>
      <c r="F20" s="374">
        <v>42.17</v>
      </c>
      <c r="G20" s="61" t="s">
        <v>1859</v>
      </c>
      <c r="H20" s="62" t="s">
        <v>1894</v>
      </c>
      <c r="I20" s="60" t="s">
        <v>1850</v>
      </c>
      <c r="J20" s="378">
        <v>251.88469230769229</v>
      </c>
      <c r="K20" s="374">
        <v>18.942064874131901</v>
      </c>
      <c r="L20" s="376">
        <f t="shared" si="0"/>
        <v>27.660708066406443</v>
      </c>
      <c r="M20" s="377">
        <v>0.363201403688025</v>
      </c>
      <c r="N20" s="61">
        <v>12</v>
      </c>
      <c r="O20" s="377">
        <v>0.10484721409466559</v>
      </c>
      <c r="P20" s="377">
        <f t="shared" si="1"/>
        <v>31.953755851302276</v>
      </c>
      <c r="Q20" s="376">
        <f t="shared" si="2"/>
        <v>30.746486231163388</v>
      </c>
      <c r="R20" s="61" t="s">
        <v>1870</v>
      </c>
      <c r="S20" s="402">
        <v>32.756682423863801</v>
      </c>
      <c r="T20" s="402">
        <v>33.049841464816701</v>
      </c>
      <c r="U20" s="402">
        <v>33.608926096920896</v>
      </c>
      <c r="V20" s="402">
        <v>34.544855319888299</v>
      </c>
      <c r="W20" s="402">
        <v>35.486111067250199</v>
      </c>
      <c r="X20" s="402">
        <v>36.031963052752999</v>
      </c>
      <c r="Y20" s="402">
        <v>36.348802966446698</v>
      </c>
      <c r="Z20" s="402">
        <v>0.91089551130346402</v>
      </c>
      <c r="AA20" s="61" t="s">
        <v>4080</v>
      </c>
    </row>
    <row r="21" spans="1:27">
      <c r="A21" s="61" t="s">
        <v>6765</v>
      </c>
      <c r="B21" s="61" t="s">
        <v>1897</v>
      </c>
      <c r="C21" s="60" t="s">
        <v>1898</v>
      </c>
      <c r="D21" s="61" t="s">
        <v>1854</v>
      </c>
      <c r="E21" s="61" t="s">
        <v>1866</v>
      </c>
      <c r="F21" s="374">
        <v>42.149999999999977</v>
      </c>
      <c r="G21" s="61" t="s">
        <v>1859</v>
      </c>
      <c r="H21" s="62" t="s">
        <v>1894</v>
      </c>
      <c r="I21" s="60" t="s">
        <v>1883</v>
      </c>
      <c r="J21" s="375">
        <v>251.88938461538461</v>
      </c>
      <c r="K21" s="374">
        <v>19.399769031889608</v>
      </c>
      <c r="L21" s="376">
        <f t="shared" si="0"/>
        <v>25.60103935649677</v>
      </c>
      <c r="M21" s="377">
        <v>0.35463588427182463</v>
      </c>
      <c r="N21" s="61">
        <v>12</v>
      </c>
      <c r="O21" s="377">
        <v>0.10237456162431946</v>
      </c>
      <c r="P21" s="377">
        <f t="shared" si="1"/>
        <v>29.949011640323519</v>
      </c>
      <c r="Q21" s="376">
        <f t="shared" si="2"/>
        <v>28.814974685425867</v>
      </c>
      <c r="R21" s="61" t="s">
        <v>1870</v>
      </c>
      <c r="S21" s="402">
        <v>30.966991400637699</v>
      </c>
      <c r="T21" s="402">
        <v>31.2367332634946</v>
      </c>
      <c r="U21" s="402">
        <v>31.769443948219099</v>
      </c>
      <c r="V21" s="402">
        <v>32.6069452796539</v>
      </c>
      <c r="W21" s="402">
        <v>33.471560906605397</v>
      </c>
      <c r="X21" s="402">
        <v>33.934184021653898</v>
      </c>
      <c r="Y21" s="402">
        <v>34.196080405752298</v>
      </c>
      <c r="Z21" s="402">
        <v>0.81820248435709897</v>
      </c>
      <c r="AA21" s="61" t="s">
        <v>4080</v>
      </c>
    </row>
    <row r="22" spans="1:27">
      <c r="A22" s="61" t="s">
        <v>6766</v>
      </c>
      <c r="B22" s="61" t="s">
        <v>1899</v>
      </c>
      <c r="C22" s="60" t="s">
        <v>1898</v>
      </c>
      <c r="D22" s="61" t="s">
        <v>1854</v>
      </c>
      <c r="E22" s="61" t="s">
        <v>1864</v>
      </c>
      <c r="F22" s="374">
        <v>42.149999999999977</v>
      </c>
      <c r="G22" s="61" t="s">
        <v>1873</v>
      </c>
      <c r="H22" s="62" t="s">
        <v>1894</v>
      </c>
      <c r="I22" s="60" t="s">
        <v>1855</v>
      </c>
      <c r="J22" s="378">
        <v>251.88938461538461</v>
      </c>
      <c r="K22" s="374">
        <v>18.542339344692444</v>
      </c>
      <c r="L22" s="376">
        <f t="shared" si="0"/>
        <v>29.459472948884013</v>
      </c>
      <c r="M22" s="377">
        <v>0.34685196041720873</v>
      </c>
      <c r="N22" s="61">
        <v>40</v>
      </c>
      <c r="O22" s="377">
        <v>5.4842110290647304E-2</v>
      </c>
      <c r="P22" s="377">
        <f t="shared" si="1"/>
        <v>33.704553670247094</v>
      </c>
      <c r="Q22" s="376">
        <f t="shared" si="2"/>
        <v>32.433327965397908</v>
      </c>
      <c r="R22" s="61" t="s">
        <v>1870</v>
      </c>
      <c r="S22" s="402">
        <v>34.322668700721998</v>
      </c>
      <c r="T22" s="402">
        <v>34.615181018959099</v>
      </c>
      <c r="U22" s="402">
        <v>35.189925938219098</v>
      </c>
      <c r="V22" s="402">
        <v>36.232403373805802</v>
      </c>
      <c r="W22" s="402">
        <v>37.259980777226801</v>
      </c>
      <c r="X22" s="402">
        <v>37.887640467708401</v>
      </c>
      <c r="Y22" s="402">
        <v>38.189258680170497</v>
      </c>
      <c r="Z22" s="402">
        <v>0.99292354502021696</v>
      </c>
      <c r="AA22" s="61" t="s">
        <v>4080</v>
      </c>
    </row>
    <row r="23" spans="1:27">
      <c r="A23" s="61" t="s">
        <v>6767</v>
      </c>
      <c r="B23" s="61" t="s">
        <v>1900</v>
      </c>
      <c r="C23" s="60" t="s">
        <v>1898</v>
      </c>
      <c r="D23" s="61" t="s">
        <v>1863</v>
      </c>
      <c r="E23" s="61" t="s">
        <v>1864</v>
      </c>
      <c r="F23" s="374">
        <v>42.149999999999977</v>
      </c>
      <c r="G23" s="61" t="s">
        <v>1859</v>
      </c>
      <c r="H23" s="62" t="s">
        <v>1894</v>
      </c>
      <c r="I23" s="60" t="s">
        <v>1867</v>
      </c>
      <c r="J23" s="378">
        <v>251.88938461538461</v>
      </c>
      <c r="K23" s="374">
        <v>18.637199192463711</v>
      </c>
      <c r="L23" s="376">
        <f t="shared" si="0"/>
        <v>29.032603633913311</v>
      </c>
      <c r="M23" s="377">
        <v>0.29447299661562149</v>
      </c>
      <c r="N23" s="61">
        <v>12</v>
      </c>
      <c r="O23" s="377">
        <v>8.5007031932552421E-2</v>
      </c>
      <c r="P23" s="377">
        <f t="shared" si="1"/>
        <v>33.289067537008947</v>
      </c>
      <c r="Q23" s="376">
        <f t="shared" si="2"/>
        <v>32.033019407803152</v>
      </c>
      <c r="R23" s="61" t="s">
        <v>1870</v>
      </c>
      <c r="S23" s="402">
        <v>33.942672544539903</v>
      </c>
      <c r="T23" s="402">
        <v>34.226138316351602</v>
      </c>
      <c r="U23" s="402">
        <v>34.794445596825902</v>
      </c>
      <c r="V23" s="402">
        <v>35.809570294144102</v>
      </c>
      <c r="W23" s="402">
        <v>36.806920227910602</v>
      </c>
      <c r="X23" s="402">
        <v>37.409828100448799</v>
      </c>
      <c r="Y23" s="402">
        <v>37.715921374642001</v>
      </c>
      <c r="Z23" s="402">
        <v>0.96753818385633406</v>
      </c>
      <c r="AA23" s="61" t="s">
        <v>4080</v>
      </c>
    </row>
    <row r="24" spans="1:27">
      <c r="A24" s="61" t="s">
        <v>6768</v>
      </c>
      <c r="B24" s="61" t="s">
        <v>1901</v>
      </c>
      <c r="C24" s="60" t="s">
        <v>1902</v>
      </c>
      <c r="D24" s="61" t="s">
        <v>1854</v>
      </c>
      <c r="E24" s="61" t="s">
        <v>1864</v>
      </c>
      <c r="F24" s="374">
        <v>42.109999999999978</v>
      </c>
      <c r="G24" s="61" t="s">
        <v>1873</v>
      </c>
      <c r="H24" s="62" t="s">
        <v>1903</v>
      </c>
      <c r="I24" s="60" t="s">
        <v>1883</v>
      </c>
      <c r="J24" s="375">
        <v>251.89876923076923</v>
      </c>
      <c r="K24" s="374">
        <v>18.645770045500743</v>
      </c>
      <c r="L24" s="376">
        <f t="shared" si="0"/>
        <v>28.994034795246662</v>
      </c>
      <c r="M24" s="377">
        <v>0.29342401376997379</v>
      </c>
      <c r="N24" s="61">
        <v>6</v>
      </c>
      <c r="O24" s="377">
        <v>0.11978985200263681</v>
      </c>
      <c r="P24" s="377">
        <f t="shared" si="1"/>
        <v>33.251527200706747</v>
      </c>
      <c r="Q24" s="376">
        <f t="shared" si="2"/>
        <v>31.996850407986884</v>
      </c>
      <c r="R24" s="61" t="s">
        <v>1870</v>
      </c>
      <c r="S24" s="402">
        <v>33.865749412016903</v>
      </c>
      <c r="T24" s="402">
        <v>34.160278411630202</v>
      </c>
      <c r="U24" s="402">
        <v>34.755714700279697</v>
      </c>
      <c r="V24" s="402">
        <v>35.780145200406899</v>
      </c>
      <c r="W24" s="402">
        <v>36.789345123099203</v>
      </c>
      <c r="X24" s="402">
        <v>37.390698314690198</v>
      </c>
      <c r="Y24" s="402">
        <v>37.698348531925198</v>
      </c>
      <c r="Z24" s="402">
        <v>0.97895446543309095</v>
      </c>
      <c r="AA24" s="61" t="s">
        <v>4080</v>
      </c>
    </row>
    <row r="25" spans="1:27">
      <c r="A25" s="61" t="s">
        <v>6769</v>
      </c>
      <c r="B25" s="61" t="s">
        <v>1904</v>
      </c>
      <c r="C25" s="60" t="s">
        <v>1902</v>
      </c>
      <c r="D25" s="61" t="s">
        <v>1854</v>
      </c>
      <c r="E25" s="61" t="s">
        <v>1864</v>
      </c>
      <c r="F25" s="374">
        <v>42.109999999999978</v>
      </c>
      <c r="G25" s="61" t="s">
        <v>1859</v>
      </c>
      <c r="H25" s="62" t="s">
        <v>1903</v>
      </c>
      <c r="I25" s="60" t="s">
        <v>1855</v>
      </c>
      <c r="J25" s="378">
        <v>251.89876923076923</v>
      </c>
      <c r="K25" s="374">
        <v>18.836506543041533</v>
      </c>
      <c r="L25" s="376">
        <f t="shared" si="0"/>
        <v>28.135720556313103</v>
      </c>
      <c r="M25" s="377">
        <v>0.39718567632418378</v>
      </c>
      <c r="N25" s="61">
        <v>13</v>
      </c>
      <c r="O25" s="377">
        <v>0.11015948629743755</v>
      </c>
      <c r="P25" s="377">
        <f t="shared" si="1"/>
        <v>32.416101341478083</v>
      </c>
      <c r="Q25" s="376">
        <f t="shared" si="2"/>
        <v>31.191942388364737</v>
      </c>
      <c r="R25" s="61" t="s">
        <v>1870</v>
      </c>
      <c r="S25" s="402">
        <v>33.1693703279741</v>
      </c>
      <c r="T25" s="402">
        <v>33.472682540172102</v>
      </c>
      <c r="U25" s="402">
        <v>34.021992223172496</v>
      </c>
      <c r="V25" s="402">
        <v>34.983990961436703</v>
      </c>
      <c r="W25" s="402">
        <v>35.952460723515003</v>
      </c>
      <c r="X25" s="402">
        <v>36.501721021012102</v>
      </c>
      <c r="Y25" s="402">
        <v>36.807430260373799</v>
      </c>
      <c r="Z25" s="402">
        <v>0.93106852966866804</v>
      </c>
      <c r="AA25" s="61" t="s">
        <v>4080</v>
      </c>
    </row>
    <row r="26" spans="1:27">
      <c r="A26" s="61" t="s">
        <v>6770</v>
      </c>
      <c r="B26" s="61" t="s">
        <v>1905</v>
      </c>
      <c r="C26" s="60" t="s">
        <v>1906</v>
      </c>
      <c r="D26" s="61" t="s">
        <v>1854</v>
      </c>
      <c r="E26" s="61" t="s">
        <v>1864</v>
      </c>
      <c r="F26" s="374">
        <v>42.069999999999979</v>
      </c>
      <c r="G26" s="61" t="s">
        <v>1907</v>
      </c>
      <c r="H26" s="62" t="s">
        <v>1908</v>
      </c>
      <c r="I26" s="60" t="s">
        <v>1883</v>
      </c>
      <c r="J26" s="375">
        <v>251.90815384615385</v>
      </c>
      <c r="K26" s="374">
        <v>19.306689217841217</v>
      </c>
      <c r="L26" s="376">
        <f t="shared" si="0"/>
        <v>26.01989851971453</v>
      </c>
      <c r="M26" s="377">
        <v>0.28517794980643452</v>
      </c>
      <c r="N26" s="61">
        <v>12</v>
      </c>
      <c r="O26" s="377">
        <v>8.2323783043845286E-2</v>
      </c>
      <c r="P26" s="377">
        <f t="shared" si="1"/>
        <v>30.35670122585546</v>
      </c>
      <c r="Q26" s="376">
        <f t="shared" si="2"/>
        <v>29.207771500710081</v>
      </c>
      <c r="R26" s="61" t="s">
        <v>1870</v>
      </c>
      <c r="S26" s="402">
        <v>31.358063277007801</v>
      </c>
      <c r="T26" s="402">
        <v>31.634883116739299</v>
      </c>
      <c r="U26" s="402">
        <v>32.125432708538902</v>
      </c>
      <c r="V26" s="402">
        <v>33.001436222015897</v>
      </c>
      <c r="W26" s="402">
        <v>33.886468180090297</v>
      </c>
      <c r="X26" s="402">
        <v>34.385220011142003</v>
      </c>
      <c r="Y26" s="402">
        <v>34.631072578445099</v>
      </c>
      <c r="Z26" s="402">
        <v>0.84173162646089505</v>
      </c>
      <c r="AA26" s="61" t="s">
        <v>4080</v>
      </c>
    </row>
    <row r="27" spans="1:27">
      <c r="A27" s="61" t="s">
        <v>6771</v>
      </c>
      <c r="B27" s="61" t="s">
        <v>1909</v>
      </c>
      <c r="C27" s="60" t="s">
        <v>1906</v>
      </c>
      <c r="D27" s="61" t="s">
        <v>1854</v>
      </c>
      <c r="E27" s="61" t="s">
        <v>1864</v>
      </c>
      <c r="F27" s="374">
        <v>42.069999999999979</v>
      </c>
      <c r="G27" s="61" t="s">
        <v>1907</v>
      </c>
      <c r="H27" s="62" t="s">
        <v>1908</v>
      </c>
      <c r="I27" s="60" t="s">
        <v>1850</v>
      </c>
      <c r="J27" s="378">
        <v>251.90815384615385</v>
      </c>
      <c r="K27" s="374">
        <v>18.727246948073144</v>
      </c>
      <c r="L27" s="376">
        <f t="shared" si="0"/>
        <v>28.627388733670855</v>
      </c>
      <c r="M27" s="377">
        <v>0.26512858459090832</v>
      </c>
      <c r="N27" s="61">
        <v>11</v>
      </c>
      <c r="O27" s="377">
        <v>7.9939276026004105E-2</v>
      </c>
      <c r="P27" s="377">
        <f t="shared" si="1"/>
        <v>32.894658367439632</v>
      </c>
      <c r="Q27" s="376">
        <f t="shared" si="2"/>
        <v>31.65301787913134</v>
      </c>
      <c r="R27" s="61" t="s">
        <v>1870</v>
      </c>
      <c r="S27" s="402">
        <v>33.572836124626598</v>
      </c>
      <c r="T27" s="402">
        <v>33.831652336855697</v>
      </c>
      <c r="U27" s="402">
        <v>34.438911547638099</v>
      </c>
      <c r="V27" s="402">
        <v>35.439213685801001</v>
      </c>
      <c r="W27" s="402">
        <v>36.4370726968925</v>
      </c>
      <c r="X27" s="402">
        <v>37.021533457529699</v>
      </c>
      <c r="Y27" s="402">
        <v>37.320026064918999</v>
      </c>
      <c r="Z27" s="402">
        <v>0.95810248396166897</v>
      </c>
      <c r="AA27" s="61" t="s">
        <v>4080</v>
      </c>
    </row>
    <row r="28" spans="1:27">
      <c r="A28" s="61" t="s">
        <v>6772</v>
      </c>
      <c r="B28" s="61" t="s">
        <v>1910</v>
      </c>
      <c r="C28" s="60" t="s">
        <v>1906</v>
      </c>
      <c r="D28" s="61" t="s">
        <v>1854</v>
      </c>
      <c r="E28" s="61" t="s">
        <v>1864</v>
      </c>
      <c r="F28" s="374">
        <v>42.069999999999979</v>
      </c>
      <c r="G28" s="61" t="s">
        <v>1907</v>
      </c>
      <c r="H28" s="62" t="s">
        <v>1908</v>
      </c>
      <c r="I28" s="60" t="s">
        <v>1867</v>
      </c>
      <c r="J28" s="378">
        <v>251.90815384615385</v>
      </c>
      <c r="K28" s="374">
        <v>18.924530387658727</v>
      </c>
      <c r="L28" s="376">
        <f t="shared" si="0"/>
        <v>27.73961325553573</v>
      </c>
      <c r="M28" s="377">
        <v>0.24947261857556344</v>
      </c>
      <c r="N28" s="61">
        <v>8</v>
      </c>
      <c r="O28" s="377">
        <v>8.8201890157572974E-2</v>
      </c>
      <c r="P28" s="377">
        <f t="shared" si="1"/>
        <v>32.030556902054769</v>
      </c>
      <c r="Q28" s="376">
        <f t="shared" si="2"/>
        <v>30.820481764080185</v>
      </c>
      <c r="R28" s="61" t="s">
        <v>1870</v>
      </c>
      <c r="S28" s="402">
        <v>32.8105623610683</v>
      </c>
      <c r="T28" s="402">
        <v>33.112800127037303</v>
      </c>
      <c r="U28" s="402">
        <v>33.662443556714301</v>
      </c>
      <c r="V28" s="402">
        <v>34.629900794460099</v>
      </c>
      <c r="W28" s="402">
        <v>35.5762803750494</v>
      </c>
      <c r="X28" s="402">
        <v>36.145884580825197</v>
      </c>
      <c r="Y28" s="402">
        <v>36.437442690602303</v>
      </c>
      <c r="Z28" s="402">
        <v>0.92324430184156203</v>
      </c>
      <c r="AA28" s="61" t="s">
        <v>4080</v>
      </c>
    </row>
    <row r="29" spans="1:27">
      <c r="A29" s="61" t="s">
        <v>6773</v>
      </c>
      <c r="B29" s="61" t="s">
        <v>1911</v>
      </c>
      <c r="C29" s="60" t="s">
        <v>1912</v>
      </c>
      <c r="D29" s="61" t="s">
        <v>1854</v>
      </c>
      <c r="E29" s="61" t="s">
        <v>1864</v>
      </c>
      <c r="F29" s="374">
        <v>42.02999999999998</v>
      </c>
      <c r="G29" s="61" t="s">
        <v>1907</v>
      </c>
      <c r="H29" s="62" t="s">
        <v>1908</v>
      </c>
      <c r="I29" s="60" t="s">
        <v>1913</v>
      </c>
      <c r="J29" s="375">
        <v>251.91753846153847</v>
      </c>
      <c r="K29" s="374">
        <v>19.441895357784013</v>
      </c>
      <c r="L29" s="376">
        <f t="shared" si="0"/>
        <v>25.411470889971952</v>
      </c>
      <c r="M29" s="377">
        <v>0.18119802121365991</v>
      </c>
      <c r="N29" s="61">
        <v>5</v>
      </c>
      <c r="O29" s="377">
        <v>8.1034218564438501E-2</v>
      </c>
      <c r="P29" s="377">
        <f t="shared" si="1"/>
        <v>29.76449833290603</v>
      </c>
      <c r="Q29" s="376">
        <f t="shared" si="2"/>
        <v>28.637201590151477</v>
      </c>
      <c r="R29" s="61" t="s">
        <v>1870</v>
      </c>
      <c r="S29" s="402">
        <v>30.874837891504502</v>
      </c>
      <c r="T29" s="402">
        <v>31.137555954884402</v>
      </c>
      <c r="U29" s="402">
        <v>31.632803908711001</v>
      </c>
      <c r="V29" s="402">
        <v>32.454626617723399</v>
      </c>
      <c r="W29" s="402">
        <v>33.282161525104399</v>
      </c>
      <c r="X29" s="402">
        <v>33.769448670018598</v>
      </c>
      <c r="Y29" s="402">
        <v>34.014071523454803</v>
      </c>
      <c r="Z29" s="402">
        <v>0.801176572636074</v>
      </c>
      <c r="AA29" s="61" t="s">
        <v>4080</v>
      </c>
    </row>
    <row r="30" spans="1:27">
      <c r="A30" s="61" t="s">
        <v>6774</v>
      </c>
      <c r="B30" s="61" t="s">
        <v>1914</v>
      </c>
      <c r="C30" s="60" t="s">
        <v>1912</v>
      </c>
      <c r="D30" s="61" t="s">
        <v>1846</v>
      </c>
      <c r="E30" s="61" t="s">
        <v>1847</v>
      </c>
      <c r="F30" s="374">
        <v>42.02999999999998</v>
      </c>
      <c r="G30" s="61" t="s">
        <v>1907</v>
      </c>
      <c r="H30" s="62" t="s">
        <v>1908</v>
      </c>
      <c r="I30" s="60" t="s">
        <v>1855</v>
      </c>
      <c r="J30" s="378">
        <v>251.91753846153847</v>
      </c>
      <c r="K30" s="374">
        <v>18.635292525148873</v>
      </c>
      <c r="L30" s="376">
        <f t="shared" si="0"/>
        <v>29.04118363683007</v>
      </c>
      <c r="M30" s="377">
        <v>0.3605248395272283</v>
      </c>
      <c r="N30" s="61">
        <v>5</v>
      </c>
      <c r="O30" s="377">
        <v>0.16123160975201711</v>
      </c>
      <c r="P30" s="377">
        <f t="shared" si="1"/>
        <v>33.297418739847927</v>
      </c>
      <c r="Q30" s="376">
        <f t="shared" si="2"/>
        <v>32.041065543871767</v>
      </c>
      <c r="R30" s="61" t="s">
        <v>1870</v>
      </c>
      <c r="S30" s="402">
        <v>33.941670825741099</v>
      </c>
      <c r="T30" s="402">
        <v>34.239605480513603</v>
      </c>
      <c r="U30" s="402">
        <v>34.810404899496099</v>
      </c>
      <c r="V30" s="402">
        <v>35.811848259920097</v>
      </c>
      <c r="W30" s="402">
        <v>36.816782402763501</v>
      </c>
      <c r="X30" s="402">
        <v>37.405064563374303</v>
      </c>
      <c r="Y30" s="402">
        <v>37.707250527446099</v>
      </c>
      <c r="Z30" s="402">
        <v>0.96710034799712796</v>
      </c>
      <c r="AA30" s="61" t="s">
        <v>4080</v>
      </c>
    </row>
    <row r="31" spans="1:27">
      <c r="A31" s="61" t="s">
        <v>6775</v>
      </c>
      <c r="B31" s="61" t="s">
        <v>1915</v>
      </c>
      <c r="C31" s="60" t="s">
        <v>1916</v>
      </c>
      <c r="D31" s="61" t="s">
        <v>1854</v>
      </c>
      <c r="E31" s="61" t="s">
        <v>1864</v>
      </c>
      <c r="F31" s="374">
        <v>41.969999999999978</v>
      </c>
      <c r="G31" s="61" t="s">
        <v>1907</v>
      </c>
      <c r="H31" s="62" t="s">
        <v>1917</v>
      </c>
      <c r="I31" s="60" t="s">
        <v>1883</v>
      </c>
      <c r="J31" s="375">
        <v>251.93161538461538</v>
      </c>
      <c r="K31" s="374">
        <v>20.085587192092529</v>
      </c>
      <c r="L31" s="376">
        <f t="shared" si="0"/>
        <v>22.514857635583624</v>
      </c>
      <c r="M31" s="377">
        <v>0.46319519955882626</v>
      </c>
      <c r="N31" s="61">
        <v>26</v>
      </c>
      <c r="O31" s="377">
        <v>9.0840052352036904E-2</v>
      </c>
      <c r="P31" s="377">
        <f t="shared" si="1"/>
        <v>26.945128098634726</v>
      </c>
      <c r="Q31" s="376">
        <f t="shared" si="2"/>
        <v>25.920822049369548</v>
      </c>
      <c r="R31" s="61" t="s">
        <v>1870</v>
      </c>
      <c r="S31" s="402">
        <v>28.378792820016301</v>
      </c>
      <c r="T31" s="402">
        <v>28.583061671462701</v>
      </c>
      <c r="U31" s="402">
        <v>29.001698043159301</v>
      </c>
      <c r="V31" s="402">
        <v>29.696916890446701</v>
      </c>
      <c r="W31" s="402">
        <v>30.393922694932101</v>
      </c>
      <c r="X31" s="402">
        <v>30.8256738095535</v>
      </c>
      <c r="Y31" s="402">
        <v>31.045131086259602</v>
      </c>
      <c r="Z31" s="402">
        <v>0.67850710745729703</v>
      </c>
      <c r="AA31" s="61" t="s">
        <v>4080</v>
      </c>
    </row>
    <row r="32" spans="1:27">
      <c r="A32" s="61" t="s">
        <v>6776</v>
      </c>
      <c r="B32" s="61" t="s">
        <v>1918</v>
      </c>
      <c r="C32" s="60" t="s">
        <v>1919</v>
      </c>
      <c r="D32" s="61" t="s">
        <v>1854</v>
      </c>
      <c r="E32" s="61" t="s">
        <v>1864</v>
      </c>
      <c r="F32" s="374">
        <v>41.929999999999978</v>
      </c>
      <c r="G32" s="61" t="s">
        <v>1907</v>
      </c>
      <c r="H32" s="62" t="s">
        <v>1920</v>
      </c>
      <c r="I32" s="60" t="s">
        <v>1883</v>
      </c>
      <c r="J32" s="375">
        <v>251.941</v>
      </c>
      <c r="K32" s="374">
        <v>21.001426352632649</v>
      </c>
      <c r="L32" s="376">
        <f t="shared" si="0"/>
        <v>18.393581413153086</v>
      </c>
      <c r="M32" s="377">
        <v>0.26570803349351868</v>
      </c>
      <c r="N32" s="61">
        <v>8</v>
      </c>
      <c r="O32" s="377">
        <v>9.3941976149504669E-2</v>
      </c>
      <c r="P32" s="377">
        <f t="shared" si="1"/>
        <v>22.933752575469001</v>
      </c>
      <c r="Q32" s="376">
        <f t="shared" si="2"/>
        <v>22.055980791890235</v>
      </c>
      <c r="R32" s="61" t="s">
        <v>1870</v>
      </c>
      <c r="S32" s="402">
        <v>24.880820354645799</v>
      </c>
      <c r="T32" s="402">
        <v>25.044605966030002</v>
      </c>
      <c r="U32" s="402">
        <v>25.348683155512301</v>
      </c>
      <c r="V32" s="402">
        <v>25.8636404239999</v>
      </c>
      <c r="W32" s="402">
        <v>26.3830357373723</v>
      </c>
      <c r="X32" s="402">
        <v>26.6956492933082</v>
      </c>
      <c r="Y32" s="402">
        <v>26.833195055248499</v>
      </c>
      <c r="Z32" s="402">
        <v>0.49861149396725701</v>
      </c>
      <c r="AA32" s="61" t="s">
        <v>4080</v>
      </c>
    </row>
    <row r="33" spans="1:27">
      <c r="A33" s="61" t="s">
        <v>6777</v>
      </c>
      <c r="B33" s="61" t="s">
        <v>1921</v>
      </c>
      <c r="C33" s="60" t="s">
        <v>1922</v>
      </c>
      <c r="D33" s="61" t="s">
        <v>1854</v>
      </c>
      <c r="E33" s="61" t="s">
        <v>1864</v>
      </c>
      <c r="F33" s="374">
        <v>41.91999999999998</v>
      </c>
      <c r="G33" s="61" t="s">
        <v>1907</v>
      </c>
      <c r="H33" s="62" t="s">
        <v>1920</v>
      </c>
      <c r="I33" s="60" t="s">
        <v>1913</v>
      </c>
      <c r="J33" s="382">
        <v>251.94136877828055</v>
      </c>
      <c r="K33" s="380">
        <v>21.121505891453115</v>
      </c>
      <c r="L33" s="381">
        <f t="shared" si="0"/>
        <v>17.853223488460984</v>
      </c>
      <c r="M33" s="377">
        <v>0.20326538077284526</v>
      </c>
      <c r="N33" s="61">
        <v>12</v>
      </c>
      <c r="O33" s="377">
        <v>5.8677661153066996E-2</v>
      </c>
      <c r="P33" s="377">
        <f t="shared" si="1"/>
        <v>22.407804195435361</v>
      </c>
      <c r="Q33" s="376">
        <f t="shared" si="2"/>
        <v>21.549245138067874</v>
      </c>
      <c r="R33" s="61" t="s">
        <v>1870</v>
      </c>
      <c r="S33" s="402">
        <v>24.417877440995099</v>
      </c>
      <c r="T33" s="402">
        <v>24.5682360106583</v>
      </c>
      <c r="U33" s="402">
        <v>24.869145960829801</v>
      </c>
      <c r="V33" s="402">
        <v>25.353024014677001</v>
      </c>
      <c r="W33" s="402">
        <v>25.839764103546901</v>
      </c>
      <c r="X33" s="402">
        <v>26.144004207918702</v>
      </c>
      <c r="Y33" s="402">
        <v>26.306968850013799</v>
      </c>
      <c r="Z33" s="402">
        <v>0.47647668416231098</v>
      </c>
      <c r="AA33" s="61" t="s">
        <v>4080</v>
      </c>
    </row>
    <row r="34" spans="1:27">
      <c r="A34" s="61" t="s">
        <v>6778</v>
      </c>
      <c r="B34" s="61" t="s">
        <v>1923</v>
      </c>
      <c r="C34" s="60" t="s">
        <v>1924</v>
      </c>
      <c r="D34" s="61" t="s">
        <v>1854</v>
      </c>
      <c r="E34" s="61" t="s">
        <v>1864</v>
      </c>
      <c r="F34" s="374">
        <v>41.889999999999979</v>
      </c>
      <c r="G34" s="61" t="s">
        <v>1907</v>
      </c>
      <c r="H34" s="62" t="s">
        <v>1920</v>
      </c>
      <c r="I34" s="60" t="s">
        <v>1883</v>
      </c>
      <c r="J34" s="382">
        <v>251.94247511312219</v>
      </c>
      <c r="K34" s="380">
        <v>20.858633857022014</v>
      </c>
      <c r="L34" s="381">
        <f t="shared" si="0"/>
        <v>19.036147643400938</v>
      </c>
      <c r="M34" s="377">
        <v>0.28694855635375888</v>
      </c>
      <c r="N34" s="61">
        <v>30</v>
      </c>
      <c r="O34" s="377">
        <v>5.2389399052832034E-2</v>
      </c>
      <c r="P34" s="377">
        <f t="shared" si="1"/>
        <v>23.559183706243587</v>
      </c>
      <c r="Q34" s="376">
        <f t="shared" si="2"/>
        <v>22.658565123367111</v>
      </c>
      <c r="R34" s="61" t="s">
        <v>1870</v>
      </c>
      <c r="S34" s="402">
        <v>25.419358204402801</v>
      </c>
      <c r="T34" s="402">
        <v>25.584253527031901</v>
      </c>
      <c r="U34" s="402">
        <v>25.9016622828821</v>
      </c>
      <c r="V34" s="402">
        <v>26.452234636928502</v>
      </c>
      <c r="W34" s="402">
        <v>27.004110270612902</v>
      </c>
      <c r="X34" s="402">
        <v>27.331380899239701</v>
      </c>
      <c r="Y34" s="402">
        <v>27.4959189376784</v>
      </c>
      <c r="Z34" s="402">
        <v>0.531224729980598</v>
      </c>
      <c r="AA34" s="61" t="s">
        <v>4080</v>
      </c>
    </row>
    <row r="35" spans="1:27">
      <c r="A35" s="61" t="s">
        <v>6779</v>
      </c>
      <c r="B35" s="61" t="s">
        <v>1925</v>
      </c>
      <c r="C35" s="60" t="s">
        <v>1926</v>
      </c>
      <c r="D35" s="61" t="s">
        <v>1854</v>
      </c>
      <c r="E35" s="61" t="s">
        <v>1847</v>
      </c>
      <c r="F35" s="374">
        <v>41.86</v>
      </c>
      <c r="G35" s="61" t="s">
        <v>1907</v>
      </c>
      <c r="H35" s="62" t="s">
        <v>1920</v>
      </c>
      <c r="I35" s="60" t="s">
        <v>1883</v>
      </c>
      <c r="J35" s="382">
        <v>251.94358144796379</v>
      </c>
      <c r="K35" s="380">
        <v>21.123630952714333</v>
      </c>
      <c r="L35" s="381">
        <f t="shared" si="0"/>
        <v>17.843660712785507</v>
      </c>
      <c r="M35" s="377">
        <v>0.32746250165319007</v>
      </c>
      <c r="N35" s="61">
        <v>14</v>
      </c>
      <c r="O35" s="377">
        <v>8.7518034871580899E-2</v>
      </c>
      <c r="P35" s="377">
        <f t="shared" si="1"/>
        <v>22.398496427111226</v>
      </c>
      <c r="Q35" s="376">
        <f t="shared" si="2"/>
        <v>21.540277379545529</v>
      </c>
      <c r="R35" s="61" t="s">
        <v>1870</v>
      </c>
      <c r="S35" s="402">
        <v>24.407844781575399</v>
      </c>
      <c r="T35" s="402">
        <v>24.5723898378419</v>
      </c>
      <c r="U35" s="402">
        <v>24.8566649318694</v>
      </c>
      <c r="V35" s="402">
        <v>25.347887267627598</v>
      </c>
      <c r="W35" s="402">
        <v>25.83887260617</v>
      </c>
      <c r="X35" s="402">
        <v>26.132367300609001</v>
      </c>
      <c r="Y35" s="402">
        <v>26.286576801986499</v>
      </c>
      <c r="Z35" s="402">
        <v>0.47316028748834899</v>
      </c>
      <c r="AA35" s="61" t="s">
        <v>4080</v>
      </c>
    </row>
    <row r="36" spans="1:27">
      <c r="A36" s="61" t="s">
        <v>6780</v>
      </c>
      <c r="B36" s="61" t="s">
        <v>1927</v>
      </c>
      <c r="C36" s="60" t="s">
        <v>1928</v>
      </c>
      <c r="D36" s="61" t="s">
        <v>1854</v>
      </c>
      <c r="E36" s="61" t="s">
        <v>1864</v>
      </c>
      <c r="F36" s="374">
        <v>41.63</v>
      </c>
      <c r="G36" s="61" t="s">
        <v>1907</v>
      </c>
      <c r="H36" s="62" t="s">
        <v>1920</v>
      </c>
      <c r="I36" s="60" t="s">
        <v>1883</v>
      </c>
      <c r="J36" s="382">
        <v>251.95206334841629</v>
      </c>
      <c r="K36" s="380">
        <v>21.023464662198712</v>
      </c>
      <c r="L36" s="381">
        <f t="shared" si="0"/>
        <v>18.294409020105803</v>
      </c>
      <c r="M36" s="377">
        <v>0.40129532034810733</v>
      </c>
      <c r="N36" s="61">
        <v>18</v>
      </c>
      <c r="O36" s="377">
        <v>9.4586214092191548E-2</v>
      </c>
      <c r="P36" s="377">
        <f t="shared" si="1"/>
        <v>22.837224779569638</v>
      </c>
      <c r="Q36" s="376">
        <f t="shared" si="2"/>
        <v>21.962979125521443</v>
      </c>
      <c r="R36" s="61" t="s">
        <v>1870</v>
      </c>
      <c r="S36" s="402">
        <v>24.7957096901279</v>
      </c>
      <c r="T36" s="402">
        <v>24.957688147431401</v>
      </c>
      <c r="U36" s="402">
        <v>25.259757407625099</v>
      </c>
      <c r="V36" s="402">
        <v>25.776001211799699</v>
      </c>
      <c r="W36" s="402">
        <v>26.286549733675301</v>
      </c>
      <c r="X36" s="402">
        <v>26.597835554544702</v>
      </c>
      <c r="Y36" s="402">
        <v>26.760769984664599</v>
      </c>
      <c r="Z36" s="402">
        <v>0.49998558572302698</v>
      </c>
      <c r="AA36" s="61" t="s">
        <v>4080</v>
      </c>
    </row>
    <row r="37" spans="1:27">
      <c r="A37" s="61" t="s">
        <v>6781</v>
      </c>
      <c r="B37" s="61" t="s">
        <v>1929</v>
      </c>
      <c r="C37" s="60" t="s">
        <v>1930</v>
      </c>
      <c r="D37" s="61" t="s">
        <v>1854</v>
      </c>
      <c r="E37" s="61" t="s">
        <v>1847</v>
      </c>
      <c r="F37" s="374">
        <v>41.549999999999976</v>
      </c>
      <c r="G37" s="61" t="s">
        <v>1907</v>
      </c>
      <c r="H37" s="62" t="s">
        <v>1931</v>
      </c>
      <c r="I37" s="60" t="s">
        <v>1883</v>
      </c>
      <c r="J37" s="382">
        <v>251.95501357466063</v>
      </c>
      <c r="K37" s="380">
        <v>21.131959384401348</v>
      </c>
      <c r="L37" s="381">
        <f t="shared" si="0"/>
        <v>17.806182770193942</v>
      </c>
      <c r="M37" s="377">
        <v>0.36084560899796259</v>
      </c>
      <c r="N37" s="61">
        <v>15</v>
      </c>
      <c r="O37" s="377">
        <v>9.316993561341215E-2</v>
      </c>
      <c r="P37" s="377">
        <f t="shared" si="1"/>
        <v>22.362017896322101</v>
      </c>
      <c r="Q37" s="376">
        <f t="shared" si="2"/>
        <v>21.505131397826318</v>
      </c>
      <c r="R37" s="61" t="s">
        <v>1870</v>
      </c>
      <c r="S37" s="402">
        <v>24.400573225979102</v>
      </c>
      <c r="T37" s="402">
        <v>24.545302537674399</v>
      </c>
      <c r="U37" s="402">
        <v>24.829524754482598</v>
      </c>
      <c r="V37" s="402">
        <v>25.315167512314598</v>
      </c>
      <c r="W37" s="402">
        <v>25.795014472829202</v>
      </c>
      <c r="X37" s="402">
        <v>26.0846309533419</v>
      </c>
      <c r="Y37" s="402">
        <v>26.222491214388398</v>
      </c>
      <c r="Z37" s="402">
        <v>0.46525975798281199</v>
      </c>
      <c r="AA37" s="61" t="s">
        <v>4080</v>
      </c>
    </row>
    <row r="38" spans="1:27">
      <c r="A38" s="61" t="s">
        <v>6782</v>
      </c>
      <c r="B38" s="61" t="s">
        <v>1932</v>
      </c>
      <c r="C38" s="60" t="s">
        <v>1933</v>
      </c>
      <c r="D38" s="61" t="s">
        <v>1854</v>
      </c>
      <c r="E38" s="61" t="s">
        <v>1864</v>
      </c>
      <c r="F38" s="374">
        <v>41.479999999999976</v>
      </c>
      <c r="G38" s="61" t="s">
        <v>1907</v>
      </c>
      <c r="H38" s="62" t="s">
        <v>1931</v>
      </c>
      <c r="I38" s="60" t="s">
        <v>1883</v>
      </c>
      <c r="J38" s="375">
        <v>251.95759502262445</v>
      </c>
      <c r="K38" s="374">
        <v>20.788270498568135</v>
      </c>
      <c r="L38" s="376">
        <f t="shared" si="0"/>
        <v>19.352782756443403</v>
      </c>
      <c r="M38" s="377">
        <v>0.35832889982736987</v>
      </c>
      <c r="N38" s="61">
        <v>14</v>
      </c>
      <c r="O38" s="377">
        <v>9.5767426780975579E-2</v>
      </c>
      <c r="P38" s="377">
        <f t="shared" si="1"/>
        <v>23.867375216271569</v>
      </c>
      <c r="Q38" s="376">
        <f t="shared" si="2"/>
        <v>22.95549849604248</v>
      </c>
      <c r="R38" s="61" t="s">
        <v>1870</v>
      </c>
      <c r="S38" s="402">
        <v>25.6583941120068</v>
      </c>
      <c r="T38" s="402">
        <v>25.825165366839101</v>
      </c>
      <c r="U38" s="402">
        <v>26.168208559745601</v>
      </c>
      <c r="V38" s="402">
        <v>26.739838187544699</v>
      </c>
      <c r="W38" s="402">
        <v>27.308944044062599</v>
      </c>
      <c r="X38" s="402">
        <v>27.648634095023802</v>
      </c>
      <c r="Y38" s="402">
        <v>27.8021871481982</v>
      </c>
      <c r="Z38" s="402">
        <v>0.54895405811528497</v>
      </c>
      <c r="AA38" s="61" t="s">
        <v>4080</v>
      </c>
    </row>
    <row r="39" spans="1:27">
      <c r="A39" s="61" t="s">
        <v>6783</v>
      </c>
      <c r="B39" s="61" t="s">
        <v>1934</v>
      </c>
      <c r="C39" s="60" t="s">
        <v>1935</v>
      </c>
      <c r="D39" s="61" t="s">
        <v>1854</v>
      </c>
      <c r="E39" s="61" t="s">
        <v>1864</v>
      </c>
      <c r="F39" s="374">
        <v>41.449999999999974</v>
      </c>
      <c r="G39" s="61" t="s">
        <v>1936</v>
      </c>
      <c r="H39" s="62" t="s">
        <v>1931</v>
      </c>
      <c r="I39" s="60" t="s">
        <v>1883</v>
      </c>
      <c r="J39" s="375">
        <v>251.95870135746605</v>
      </c>
      <c r="K39" s="374">
        <v>20.902238476407</v>
      </c>
      <c r="L39" s="376">
        <f t="shared" si="0"/>
        <v>18.839926856168503</v>
      </c>
      <c r="M39" s="377">
        <v>0.30318419787585266</v>
      </c>
      <c r="N39" s="61">
        <v>14</v>
      </c>
      <c r="O39" s="377">
        <v>8.1029385252522595E-2</v>
      </c>
      <c r="P39" s="377">
        <f t="shared" si="1"/>
        <v>23.368195473337337</v>
      </c>
      <c r="Q39" s="376">
        <f t="shared" si="2"/>
        <v>22.474553629562479</v>
      </c>
      <c r="R39" s="61" t="s">
        <v>1870</v>
      </c>
      <c r="S39" s="402">
        <v>25.269452779984402</v>
      </c>
      <c r="T39" s="402">
        <v>25.421716049848399</v>
      </c>
      <c r="U39" s="402">
        <v>25.7349651209211</v>
      </c>
      <c r="V39" s="402">
        <v>26.281792752559301</v>
      </c>
      <c r="W39" s="402">
        <v>26.821749075045599</v>
      </c>
      <c r="X39" s="402">
        <v>27.135975337583002</v>
      </c>
      <c r="Y39" s="402">
        <v>27.310717428720402</v>
      </c>
      <c r="Z39" s="402">
        <v>0.52262922046961202</v>
      </c>
      <c r="AA39" s="61" t="s">
        <v>4080</v>
      </c>
    </row>
    <row r="40" spans="1:27">
      <c r="A40" s="61" t="s">
        <v>6784</v>
      </c>
      <c r="B40" s="61" t="s">
        <v>1937</v>
      </c>
      <c r="C40" s="60" t="s">
        <v>1938</v>
      </c>
      <c r="D40" s="61" t="s">
        <v>1854</v>
      </c>
      <c r="E40" s="61" t="s">
        <v>1864</v>
      </c>
      <c r="F40" s="374">
        <v>41.429999999999971</v>
      </c>
      <c r="G40" s="61" t="s">
        <v>1907</v>
      </c>
      <c r="H40" s="62" t="s">
        <v>1931</v>
      </c>
      <c r="I40" s="60" t="s">
        <v>1883</v>
      </c>
      <c r="J40" s="375">
        <v>251.95943891402715</v>
      </c>
      <c r="K40" s="374">
        <v>21.127930173414278</v>
      </c>
      <c r="L40" s="376">
        <f t="shared" si="0"/>
        <v>17.824314219635752</v>
      </c>
      <c r="M40" s="377">
        <v>0.31025955423549495</v>
      </c>
      <c r="N40" s="61">
        <v>27</v>
      </c>
      <c r="O40" s="377">
        <v>5.9709479052172103E-2</v>
      </c>
      <c r="P40" s="377">
        <f t="shared" si="1"/>
        <v>22.379665840445469</v>
      </c>
      <c r="Q40" s="376">
        <f t="shared" si="2"/>
        <v>21.522134668191768</v>
      </c>
      <c r="R40" s="61" t="s">
        <v>1870</v>
      </c>
      <c r="S40" s="402">
        <v>24.380924282941699</v>
      </c>
      <c r="T40" s="402">
        <v>24.5250450062615</v>
      </c>
      <c r="U40" s="402">
        <v>24.817704333467798</v>
      </c>
      <c r="V40" s="402">
        <v>25.305266978419802</v>
      </c>
      <c r="W40" s="402">
        <v>25.796135367706899</v>
      </c>
      <c r="X40" s="402">
        <v>26.0827178606717</v>
      </c>
      <c r="Y40" s="402">
        <v>26.229329408475198</v>
      </c>
      <c r="Z40" s="402">
        <v>0.473519054030346</v>
      </c>
      <c r="AA40" s="61" t="s">
        <v>4080</v>
      </c>
    </row>
    <row r="41" spans="1:27">
      <c r="A41" s="61" t="s">
        <v>6785</v>
      </c>
      <c r="B41" s="61" t="s">
        <v>1939</v>
      </c>
      <c r="C41" s="60" t="s">
        <v>1940</v>
      </c>
      <c r="D41" s="61" t="s">
        <v>1854</v>
      </c>
      <c r="E41" s="61" t="s">
        <v>1864</v>
      </c>
      <c r="F41" s="374">
        <v>41.379999999999974</v>
      </c>
      <c r="G41" s="61" t="s">
        <v>1907</v>
      </c>
      <c r="H41" s="62" t="s">
        <v>1931</v>
      </c>
      <c r="I41" s="60" t="s">
        <v>1883</v>
      </c>
      <c r="J41" s="375">
        <v>251.96128280542987</v>
      </c>
      <c r="K41" s="374">
        <v>21.236499850925888</v>
      </c>
      <c r="L41" s="376">
        <f t="shared" si="0"/>
        <v>17.335750670833505</v>
      </c>
      <c r="M41" s="377">
        <v>0.35943219716514241</v>
      </c>
      <c r="N41" s="61">
        <v>23</v>
      </c>
      <c r="O41" s="377">
        <v>7.494679398513665E-2</v>
      </c>
      <c r="P41" s="377">
        <f t="shared" si="1"/>
        <v>21.904130652944616</v>
      </c>
      <c r="Q41" s="376">
        <f t="shared" si="2"/>
        <v>21.063970629092765</v>
      </c>
      <c r="R41" s="61" t="s">
        <v>1870</v>
      </c>
      <c r="S41" s="402">
        <v>23.964657358950099</v>
      </c>
      <c r="T41" s="402">
        <v>24.097350727337599</v>
      </c>
      <c r="U41" s="402">
        <v>24.378295763929401</v>
      </c>
      <c r="V41" s="402">
        <v>24.850245081488499</v>
      </c>
      <c r="W41" s="402">
        <v>25.3246523150539</v>
      </c>
      <c r="X41" s="402">
        <v>25.588218700182502</v>
      </c>
      <c r="Y41" s="402">
        <v>25.740136577433901</v>
      </c>
      <c r="Z41" s="402">
        <v>0.45212484578117001</v>
      </c>
      <c r="AA41" s="61" t="s">
        <v>4080</v>
      </c>
    </row>
    <row r="42" spans="1:27">
      <c r="A42" s="61" t="s">
        <v>6786</v>
      </c>
      <c r="B42" s="61" t="s">
        <v>1941</v>
      </c>
      <c r="C42" s="60" t="s">
        <v>1942</v>
      </c>
      <c r="D42" s="61" t="s">
        <v>1854</v>
      </c>
      <c r="E42" s="61" t="s">
        <v>1864</v>
      </c>
      <c r="F42" s="374">
        <v>41.309999999999974</v>
      </c>
      <c r="G42" s="61" t="s">
        <v>1907</v>
      </c>
      <c r="H42" s="62" t="s">
        <v>1931</v>
      </c>
      <c r="I42" s="60" t="s">
        <v>1883</v>
      </c>
      <c r="J42" s="375">
        <v>251.96386425339367</v>
      </c>
      <c r="K42" s="374">
        <v>21.280480437998872</v>
      </c>
      <c r="L42" s="376">
        <f t="shared" si="0"/>
        <v>17.137838029005081</v>
      </c>
      <c r="M42" s="377">
        <v>0.35326580522618278</v>
      </c>
      <c r="N42" s="61">
        <v>26</v>
      </c>
      <c r="O42" s="377">
        <v>6.9281124397437471E-2</v>
      </c>
      <c r="P42" s="377">
        <f t="shared" si="1"/>
        <v>21.711495681564941</v>
      </c>
      <c r="Q42" s="376">
        <f t="shared" si="2"/>
        <v>20.878372551644773</v>
      </c>
      <c r="R42" s="61" t="s">
        <v>1870</v>
      </c>
      <c r="S42" s="402">
        <v>23.808289334360499</v>
      </c>
      <c r="T42" s="402">
        <v>23.944444592773401</v>
      </c>
      <c r="U42" s="402">
        <v>24.218084876951099</v>
      </c>
      <c r="V42" s="402">
        <v>24.682186014697901</v>
      </c>
      <c r="W42" s="402">
        <v>25.150723662289</v>
      </c>
      <c r="X42" s="402">
        <v>25.4128997832157</v>
      </c>
      <c r="Y42" s="402">
        <v>25.538036175934302</v>
      </c>
      <c r="Z42" s="402">
        <v>0.44439173851161501</v>
      </c>
      <c r="AA42" s="61" t="s">
        <v>4080</v>
      </c>
    </row>
    <row r="43" spans="1:27">
      <c r="A43" s="61" t="s">
        <v>6787</v>
      </c>
      <c r="B43" s="61" t="s">
        <v>1943</v>
      </c>
      <c r="C43" s="60" t="s">
        <v>1944</v>
      </c>
      <c r="D43" s="61" t="s">
        <v>1854</v>
      </c>
      <c r="E43" s="61" t="s">
        <v>1864</v>
      </c>
      <c r="F43" s="374">
        <v>41.259999999999977</v>
      </c>
      <c r="G43" s="61" t="s">
        <v>1907</v>
      </c>
      <c r="H43" s="62" t="s">
        <v>1931</v>
      </c>
      <c r="I43" s="60" t="s">
        <v>1883</v>
      </c>
      <c r="J43" s="375">
        <v>251.96570814479639</v>
      </c>
      <c r="K43" s="374">
        <v>20.704845730353139</v>
      </c>
      <c r="L43" s="376">
        <f t="shared" si="0"/>
        <v>19.728194213410887</v>
      </c>
      <c r="M43" s="377">
        <v>0.25575595428367726</v>
      </c>
      <c r="N43" s="61">
        <v>14</v>
      </c>
      <c r="O43" s="377">
        <v>6.8353653968352815E-2</v>
      </c>
      <c r="P43" s="377">
        <f t="shared" si="1"/>
        <v>24.232775701053257</v>
      </c>
      <c r="Q43" s="376">
        <f t="shared" si="2"/>
        <v>23.307551017909773</v>
      </c>
      <c r="R43" s="61" t="s">
        <v>1870</v>
      </c>
      <c r="S43" s="402">
        <v>26.040489638823601</v>
      </c>
      <c r="T43" s="402">
        <v>26.2238315163785</v>
      </c>
      <c r="U43" s="402">
        <v>26.563297681481</v>
      </c>
      <c r="V43" s="402">
        <v>27.133429009651501</v>
      </c>
      <c r="W43" s="402">
        <v>27.7020462371304</v>
      </c>
      <c r="X43" s="402">
        <v>28.047958017351799</v>
      </c>
      <c r="Y43" s="402">
        <v>28.236640634779501</v>
      </c>
      <c r="Z43" s="402">
        <v>0.55727640644353305</v>
      </c>
      <c r="AA43" s="61" t="s">
        <v>4080</v>
      </c>
    </row>
    <row r="44" spans="1:27">
      <c r="A44" s="61" t="s">
        <v>6788</v>
      </c>
      <c r="B44" s="61" t="s">
        <v>1945</v>
      </c>
      <c r="C44" s="60" t="s">
        <v>1946</v>
      </c>
      <c r="D44" s="61" t="s">
        <v>1854</v>
      </c>
      <c r="E44" s="61" t="s">
        <v>1864</v>
      </c>
      <c r="F44" s="374">
        <v>41.15</v>
      </c>
      <c r="G44" s="61" t="s">
        <v>1907</v>
      </c>
      <c r="H44" s="62" t="s">
        <v>1931</v>
      </c>
      <c r="I44" s="60" t="s">
        <v>1883</v>
      </c>
      <c r="J44" s="375">
        <v>251.96976470588237</v>
      </c>
      <c r="K44" s="374">
        <v>20.597704027994595</v>
      </c>
      <c r="L44" s="376">
        <f t="shared" si="0"/>
        <v>20.21033187402432</v>
      </c>
      <c r="M44" s="377">
        <v>0.36895838801315317</v>
      </c>
      <c r="N44" s="61">
        <v>15</v>
      </c>
      <c r="O44" s="377">
        <v>9.5264646147898424E-2</v>
      </c>
      <c r="P44" s="377">
        <f t="shared" si="1"/>
        <v>24.702056357383668</v>
      </c>
      <c r="Q44" s="376">
        <f t="shared" si="2"/>
        <v>23.759689001862824</v>
      </c>
      <c r="R44" s="61" t="s">
        <v>1870</v>
      </c>
      <c r="S44" s="402">
        <v>26.397131324956899</v>
      </c>
      <c r="T44" s="402">
        <v>26.5977657260905</v>
      </c>
      <c r="U44" s="402">
        <v>26.953653045255301</v>
      </c>
      <c r="V44" s="402">
        <v>27.546220596819602</v>
      </c>
      <c r="W44" s="402">
        <v>28.136221742900702</v>
      </c>
      <c r="X44" s="402">
        <v>28.4796593854498</v>
      </c>
      <c r="Y44" s="402">
        <v>28.6748898464663</v>
      </c>
      <c r="Z44" s="402">
        <v>0.57667111002803195</v>
      </c>
      <c r="AA44" s="61" t="s">
        <v>4080</v>
      </c>
    </row>
    <row r="45" spans="1:27">
      <c r="A45" s="61" t="s">
        <v>6789</v>
      </c>
      <c r="B45" s="61" t="s">
        <v>1947</v>
      </c>
      <c r="C45" s="60" t="s">
        <v>1948</v>
      </c>
      <c r="D45" s="61" t="s">
        <v>1854</v>
      </c>
      <c r="E45" s="61" t="s">
        <v>1864</v>
      </c>
      <c r="F45" s="374">
        <v>41.13</v>
      </c>
      <c r="G45" s="61" t="s">
        <v>1907</v>
      </c>
      <c r="H45" s="62" t="s">
        <v>1931</v>
      </c>
      <c r="I45" s="60" t="s">
        <v>1883</v>
      </c>
      <c r="J45" s="375">
        <v>251.97050226244343</v>
      </c>
      <c r="K45" s="374">
        <v>20.626371049681143</v>
      </c>
      <c r="L45" s="376">
        <f t="shared" si="0"/>
        <v>20.081330276434855</v>
      </c>
      <c r="M45" s="377">
        <v>0.34590446931007973</v>
      </c>
      <c r="N45" s="61">
        <v>25</v>
      </c>
      <c r="O45" s="377">
        <v>6.9180893862015952E-2</v>
      </c>
      <c r="P45" s="377">
        <f t="shared" si="1"/>
        <v>24.576494802396596</v>
      </c>
      <c r="Q45" s="376">
        <f t="shared" si="2"/>
        <v>23.638714170345594</v>
      </c>
      <c r="R45" s="61" t="s">
        <v>1870</v>
      </c>
      <c r="S45" s="402">
        <v>26.330008948562298</v>
      </c>
      <c r="T45" s="402">
        <v>26.501339923681801</v>
      </c>
      <c r="U45" s="402">
        <v>26.835920292085198</v>
      </c>
      <c r="V45" s="402">
        <v>27.437186357213601</v>
      </c>
      <c r="W45" s="402">
        <v>28.032432440463801</v>
      </c>
      <c r="X45" s="402">
        <v>28.383841270311699</v>
      </c>
      <c r="Y45" s="402">
        <v>28.5551641638496</v>
      </c>
      <c r="Z45" s="402">
        <v>0.57214184864972395</v>
      </c>
      <c r="AA45" s="61" t="s">
        <v>4080</v>
      </c>
    </row>
    <row r="46" spans="1:27">
      <c r="A46" s="61" t="s">
        <v>6790</v>
      </c>
      <c r="B46" s="61" t="s">
        <v>1949</v>
      </c>
      <c r="C46" s="60" t="s">
        <v>1950</v>
      </c>
      <c r="D46" s="61" t="s">
        <v>1854</v>
      </c>
      <c r="E46" s="61" t="s">
        <v>1864</v>
      </c>
      <c r="F46" s="374">
        <v>41.1</v>
      </c>
      <c r="G46" s="61" t="s">
        <v>1907</v>
      </c>
      <c r="H46" s="62" t="s">
        <v>1931</v>
      </c>
      <c r="I46" s="60" t="s">
        <v>1883</v>
      </c>
      <c r="J46" s="375">
        <v>251.97160859728507</v>
      </c>
      <c r="K46" s="374">
        <v>20.790929835747797</v>
      </c>
      <c r="L46" s="376">
        <f t="shared" si="0"/>
        <v>19.340815739134925</v>
      </c>
      <c r="M46" s="377">
        <v>0.22684360606136081</v>
      </c>
      <c r="N46" s="61">
        <v>17</v>
      </c>
      <c r="O46" s="377">
        <v>5.5017655781587835E-2</v>
      </c>
      <c r="P46" s="377">
        <f t="shared" si="1"/>
        <v>23.855727319424645</v>
      </c>
      <c r="Q46" s="376">
        <f t="shared" si="2"/>
        <v>22.94427609314431</v>
      </c>
      <c r="R46" s="61" t="s">
        <v>1870</v>
      </c>
      <c r="S46" s="402">
        <v>25.6835248147577</v>
      </c>
      <c r="T46" s="402">
        <v>25.8616196185727</v>
      </c>
      <c r="U46" s="402">
        <v>26.196564078520801</v>
      </c>
      <c r="V46" s="402">
        <v>26.753536297368399</v>
      </c>
      <c r="W46" s="402">
        <v>27.316829781324799</v>
      </c>
      <c r="X46" s="402">
        <v>27.635751340618</v>
      </c>
      <c r="Y46" s="402">
        <v>27.8259992057041</v>
      </c>
      <c r="Z46" s="402">
        <v>0.54154169461015</v>
      </c>
      <c r="AA46" s="61" t="s">
        <v>4080</v>
      </c>
    </row>
    <row r="47" spans="1:27">
      <c r="A47" s="61" t="s">
        <v>6791</v>
      </c>
      <c r="B47" s="61" t="s">
        <v>1951</v>
      </c>
      <c r="C47" s="60" t="s">
        <v>1952</v>
      </c>
      <c r="D47" s="61" t="s">
        <v>1854</v>
      </c>
      <c r="E47" s="61" t="s">
        <v>1864</v>
      </c>
      <c r="F47" s="374">
        <v>41.05</v>
      </c>
      <c r="G47" s="61" t="s">
        <v>1907</v>
      </c>
      <c r="H47" s="62" t="s">
        <v>1931</v>
      </c>
      <c r="I47" s="60" t="s">
        <v>1883</v>
      </c>
      <c r="J47" s="375">
        <v>251.9734524886878</v>
      </c>
      <c r="K47" s="374">
        <v>20.814468258818039</v>
      </c>
      <c r="L47" s="376">
        <f t="shared" si="0"/>
        <v>19.234892835318831</v>
      </c>
      <c r="M47" s="377">
        <v>0.37551304809849978</v>
      </c>
      <c r="N47" s="61">
        <v>34</v>
      </c>
      <c r="O47" s="377">
        <v>6.4399956451443571E-2</v>
      </c>
      <c r="P47" s="377">
        <f t="shared" si="1"/>
        <v>23.752629026376994</v>
      </c>
      <c r="Q47" s="376">
        <f t="shared" si="2"/>
        <v>22.844943947787897</v>
      </c>
      <c r="R47" s="61" t="s">
        <v>1870</v>
      </c>
      <c r="S47" s="402">
        <v>25.618963396393699</v>
      </c>
      <c r="T47" s="402">
        <v>25.777995295955598</v>
      </c>
      <c r="U47" s="402">
        <v>26.0988718267268</v>
      </c>
      <c r="V47" s="402">
        <v>26.651549243422298</v>
      </c>
      <c r="W47" s="402">
        <v>27.189816339335099</v>
      </c>
      <c r="X47" s="402">
        <v>27.530005576047898</v>
      </c>
      <c r="Y47" s="402">
        <v>27.703610495784801</v>
      </c>
      <c r="Z47" s="402">
        <v>0.532886626583849</v>
      </c>
      <c r="AA47" s="61" t="s">
        <v>4080</v>
      </c>
    </row>
    <row r="48" spans="1:27">
      <c r="A48" s="61" t="s">
        <v>6792</v>
      </c>
      <c r="B48" s="61" t="s">
        <v>1953</v>
      </c>
      <c r="C48" s="60" t="s">
        <v>1954</v>
      </c>
      <c r="D48" s="61" t="s">
        <v>1854</v>
      </c>
      <c r="E48" s="61" t="s">
        <v>1864</v>
      </c>
      <c r="F48" s="374">
        <v>41.02</v>
      </c>
      <c r="G48" s="61" t="s">
        <v>1907</v>
      </c>
      <c r="H48" s="62" t="s">
        <v>1931</v>
      </c>
      <c r="I48" s="60" t="s">
        <v>1883</v>
      </c>
      <c r="J48" s="375">
        <v>251.97455882352941</v>
      </c>
      <c r="K48" s="374">
        <v>20.044375602950211</v>
      </c>
      <c r="L48" s="376">
        <f t="shared" si="0"/>
        <v>22.700309786724063</v>
      </c>
      <c r="M48" s="377">
        <v>0.30928642030655595</v>
      </c>
      <c r="N48" s="61">
        <v>16</v>
      </c>
      <c r="O48" s="377">
        <v>7.7321605076638988E-2</v>
      </c>
      <c r="P48" s="377">
        <f t="shared" si="1"/>
        <v>27.125634859078076</v>
      </c>
      <c r="Q48" s="376">
        <f t="shared" si="2"/>
        <v>26.094734955550123</v>
      </c>
      <c r="R48" s="61" t="s">
        <v>1870</v>
      </c>
      <c r="S48" s="402">
        <v>28.549252360661399</v>
      </c>
      <c r="T48" s="402">
        <v>28.768035608619599</v>
      </c>
      <c r="U48" s="402">
        <v>29.197930225254201</v>
      </c>
      <c r="V48" s="402">
        <v>29.911452377274799</v>
      </c>
      <c r="W48" s="402">
        <v>30.634051587947901</v>
      </c>
      <c r="X48" s="402">
        <v>31.042751101386401</v>
      </c>
      <c r="Y48" s="402">
        <v>31.263193904970901</v>
      </c>
      <c r="Z48" s="402">
        <v>0.69066901808954995</v>
      </c>
      <c r="AA48" s="61" t="s">
        <v>4080</v>
      </c>
    </row>
    <row r="49" spans="1:27">
      <c r="A49" s="61" t="s">
        <v>6793</v>
      </c>
      <c r="B49" s="61" t="s">
        <v>1955</v>
      </c>
      <c r="C49" s="60" t="s">
        <v>1956</v>
      </c>
      <c r="D49" s="61" t="s">
        <v>1854</v>
      </c>
      <c r="E49" s="61" t="s">
        <v>1864</v>
      </c>
      <c r="F49" s="374">
        <v>40.969999999999978</v>
      </c>
      <c r="G49" s="61" t="s">
        <v>1907</v>
      </c>
      <c r="H49" s="62" t="s">
        <v>1931</v>
      </c>
      <c r="I49" s="60" t="s">
        <v>1883</v>
      </c>
      <c r="J49" s="375">
        <v>251.97640271493214</v>
      </c>
      <c r="K49" s="374">
        <v>19.65196525726477</v>
      </c>
      <c r="L49" s="376">
        <f t="shared" si="0"/>
        <v>24.466156342308537</v>
      </c>
      <c r="M49" s="377">
        <v>0.27136795373799893</v>
      </c>
      <c r="N49" s="61">
        <v>10</v>
      </c>
      <c r="O49" s="377">
        <v>8.5814081779128026E-2</v>
      </c>
      <c r="P49" s="377">
        <f t="shared" si="1"/>
        <v>28.84439217318031</v>
      </c>
      <c r="Q49" s="376">
        <f t="shared" si="2"/>
        <v>27.75070661434269</v>
      </c>
      <c r="R49" s="61" t="s">
        <v>1870</v>
      </c>
      <c r="S49" s="402">
        <v>30.050957916989798</v>
      </c>
      <c r="T49" s="402">
        <v>30.3149075931697</v>
      </c>
      <c r="U49" s="402">
        <v>30.762969021143601</v>
      </c>
      <c r="V49" s="402">
        <v>31.560120899894699</v>
      </c>
      <c r="W49" s="402">
        <v>32.360099974047301</v>
      </c>
      <c r="X49" s="402">
        <v>32.8098686970175</v>
      </c>
      <c r="Y49" s="402">
        <v>33.067639601914102</v>
      </c>
      <c r="Z49" s="402">
        <v>0.76890506827817195</v>
      </c>
      <c r="AA49" s="61" t="s">
        <v>4080</v>
      </c>
    </row>
    <row r="50" spans="1:27">
      <c r="A50" s="61" t="s">
        <v>6794</v>
      </c>
      <c r="B50" s="61" t="s">
        <v>1957</v>
      </c>
      <c r="C50" s="60" t="s">
        <v>1958</v>
      </c>
      <c r="D50" s="61" t="s">
        <v>1854</v>
      </c>
      <c r="E50" s="61" t="s">
        <v>1864</v>
      </c>
      <c r="F50" s="374">
        <v>40.84999999999998</v>
      </c>
      <c r="G50" s="61" t="s">
        <v>1907</v>
      </c>
      <c r="H50" s="62" t="s">
        <v>1931</v>
      </c>
      <c r="I50" s="60" t="s">
        <v>1883</v>
      </c>
      <c r="J50" s="375">
        <v>251.98082805429866</v>
      </c>
      <c r="K50" s="374">
        <v>20.713441073723533</v>
      </c>
      <c r="L50" s="376">
        <f t="shared" si="0"/>
        <v>19.6895151682441</v>
      </c>
      <c r="M50" s="377">
        <v>0.39066678503806129</v>
      </c>
      <c r="N50" s="61">
        <v>16</v>
      </c>
      <c r="O50" s="377">
        <v>9.7666696259515323E-2</v>
      </c>
      <c r="P50" s="377">
        <f t="shared" si="1"/>
        <v>24.195128097090929</v>
      </c>
      <c r="Q50" s="376">
        <f t="shared" si="2"/>
        <v>23.271278668886708</v>
      </c>
      <c r="R50" s="61" t="s">
        <v>1870</v>
      </c>
      <c r="S50" s="402">
        <v>25.999395465439001</v>
      </c>
      <c r="T50" s="402">
        <v>26.178147104738699</v>
      </c>
      <c r="U50" s="402">
        <v>26.510939279305099</v>
      </c>
      <c r="V50" s="402">
        <v>27.093667145447199</v>
      </c>
      <c r="W50" s="402">
        <v>27.685364587298501</v>
      </c>
      <c r="X50" s="402">
        <v>28.028452301388199</v>
      </c>
      <c r="Y50" s="402">
        <v>28.194485287110702</v>
      </c>
      <c r="Z50" s="402">
        <v>0.56136018373861196</v>
      </c>
      <c r="AA50" s="61" t="s">
        <v>4080</v>
      </c>
    </row>
    <row r="51" spans="1:27">
      <c r="A51" s="61" t="s">
        <v>6795</v>
      </c>
      <c r="B51" s="61" t="s">
        <v>1959</v>
      </c>
      <c r="C51" s="60" t="s">
        <v>1960</v>
      </c>
      <c r="D51" s="61" t="s">
        <v>1854</v>
      </c>
      <c r="E51" s="61" t="s">
        <v>1864</v>
      </c>
      <c r="F51" s="374">
        <v>40.799999999999997</v>
      </c>
      <c r="G51" s="61" t="s">
        <v>1907</v>
      </c>
      <c r="H51" s="62" t="s">
        <v>1931</v>
      </c>
      <c r="I51" s="60" t="s">
        <v>1883</v>
      </c>
      <c r="J51" s="375">
        <v>251.98267194570136</v>
      </c>
      <c r="K51" s="374">
        <v>21.367567432972002</v>
      </c>
      <c r="L51" s="376">
        <f t="shared" si="0"/>
        <v>16.745946551625991</v>
      </c>
      <c r="M51" s="377">
        <v>0.36338095072243931</v>
      </c>
      <c r="N51" s="61">
        <v>10</v>
      </c>
      <c r="O51" s="377">
        <v>0.11491114626003164</v>
      </c>
      <c r="P51" s="377">
        <f t="shared" si="1"/>
        <v>21.330054643582628</v>
      </c>
      <c r="Q51" s="376">
        <f t="shared" si="2"/>
        <v>20.510865432858168</v>
      </c>
      <c r="R51" s="61" t="s">
        <v>1870</v>
      </c>
      <c r="S51" s="402">
        <v>23.493266793712198</v>
      </c>
      <c r="T51" s="402">
        <v>23.6150997777337</v>
      </c>
      <c r="U51" s="402">
        <v>23.854742924262101</v>
      </c>
      <c r="V51" s="402">
        <v>24.300097136752601</v>
      </c>
      <c r="W51" s="402">
        <v>24.743385724873601</v>
      </c>
      <c r="X51" s="402">
        <v>25.003230268203499</v>
      </c>
      <c r="Y51" s="402">
        <v>25.1352361561772</v>
      </c>
      <c r="Z51" s="402">
        <v>0.424702099474285</v>
      </c>
      <c r="AA51" s="61" t="s">
        <v>4080</v>
      </c>
    </row>
    <row r="52" spans="1:27">
      <c r="A52" s="61" t="s">
        <v>6796</v>
      </c>
      <c r="B52" s="61" t="s">
        <v>1961</v>
      </c>
      <c r="C52" s="60" t="s">
        <v>1962</v>
      </c>
      <c r="D52" s="61" t="s">
        <v>1854</v>
      </c>
      <c r="E52" s="61" t="s">
        <v>1864</v>
      </c>
      <c r="F52" s="374">
        <v>40.569999999999979</v>
      </c>
      <c r="G52" s="61" t="s">
        <v>1907</v>
      </c>
      <c r="H52" s="62" t="s">
        <v>1931</v>
      </c>
      <c r="I52" s="60" t="s">
        <v>1883</v>
      </c>
      <c r="J52" s="375">
        <v>251.99115384615385</v>
      </c>
      <c r="K52" s="374">
        <v>21.09026862743065</v>
      </c>
      <c r="L52" s="376">
        <f t="shared" si="0"/>
        <v>17.993791176562084</v>
      </c>
      <c r="M52" s="377">
        <v>0.27333678000213651</v>
      </c>
      <c r="N52" s="61">
        <v>5</v>
      </c>
      <c r="O52" s="377">
        <v>0.12223992416713647</v>
      </c>
      <c r="P52" s="377">
        <f t="shared" si="1"/>
        <v>22.544623411853749</v>
      </c>
      <c r="Q52" s="376">
        <f t="shared" si="2"/>
        <v>21.68106639224267</v>
      </c>
      <c r="R52" s="61" t="s">
        <v>1870</v>
      </c>
      <c r="S52" s="402">
        <v>24.543536325601</v>
      </c>
      <c r="T52" s="402">
        <v>24.693287323593299</v>
      </c>
      <c r="U52" s="402">
        <v>24.9835099327058</v>
      </c>
      <c r="V52" s="402">
        <v>25.484586942498499</v>
      </c>
      <c r="W52" s="402">
        <v>25.9925645102856</v>
      </c>
      <c r="X52" s="402">
        <v>26.287918693995699</v>
      </c>
      <c r="Y52" s="402">
        <v>26.4304417724322</v>
      </c>
      <c r="Z52" s="402">
        <v>0.48422987699758901</v>
      </c>
      <c r="AA52" s="61" t="s">
        <v>4080</v>
      </c>
    </row>
    <row r="53" spans="1:27">
      <c r="A53" s="61" t="s">
        <v>6797</v>
      </c>
      <c r="B53" s="61" t="s">
        <v>1963</v>
      </c>
      <c r="C53" s="60" t="s">
        <v>1964</v>
      </c>
      <c r="D53" s="61" t="s">
        <v>1854</v>
      </c>
      <c r="E53" s="61" t="s">
        <v>1864</v>
      </c>
      <c r="F53" s="374">
        <v>40.41999999999998</v>
      </c>
      <c r="G53" s="61" t="s">
        <v>1907</v>
      </c>
      <c r="H53" s="62" t="s">
        <v>1931</v>
      </c>
      <c r="I53" s="60" t="s">
        <v>1883</v>
      </c>
      <c r="J53" s="375">
        <v>251.99668552036201</v>
      </c>
      <c r="K53" s="374">
        <v>20.674782765718312</v>
      </c>
      <c r="L53" s="376">
        <f t="shared" si="0"/>
        <v>19.863477554267604</v>
      </c>
      <c r="M53" s="377">
        <v>0.27053409429523656</v>
      </c>
      <c r="N53" s="61">
        <v>15</v>
      </c>
      <c r="O53" s="377">
        <v>6.9851602785783867E-2</v>
      </c>
      <c r="P53" s="377">
        <f t="shared" si="1"/>
        <v>24.364451486153797</v>
      </c>
      <c r="Q53" s="376">
        <f t="shared" si="2"/>
        <v>23.434416728668737</v>
      </c>
      <c r="R53" s="61" t="s">
        <v>1870</v>
      </c>
      <c r="S53" s="402">
        <v>26.1284155549566</v>
      </c>
      <c r="T53" s="402">
        <v>26.299391907424098</v>
      </c>
      <c r="U53" s="402">
        <v>26.6558851198069</v>
      </c>
      <c r="V53" s="402">
        <v>27.2461777569155</v>
      </c>
      <c r="W53" s="402">
        <v>27.834448803954501</v>
      </c>
      <c r="X53" s="402">
        <v>28.167173513198101</v>
      </c>
      <c r="Y53" s="402">
        <v>28.342538847573898</v>
      </c>
      <c r="Z53" s="402">
        <v>0.56586892176351999</v>
      </c>
      <c r="AA53" s="61" t="s">
        <v>4080</v>
      </c>
    </row>
    <row r="54" spans="1:27">
      <c r="A54" s="61" t="s">
        <v>6798</v>
      </c>
      <c r="B54" s="61" t="s">
        <v>1965</v>
      </c>
      <c r="C54" s="60" t="s">
        <v>1966</v>
      </c>
      <c r="D54" s="61" t="s">
        <v>1854</v>
      </c>
      <c r="E54" s="61" t="s">
        <v>1864</v>
      </c>
      <c r="F54" s="374">
        <v>40.269999999999982</v>
      </c>
      <c r="G54" s="61" t="s">
        <v>1907</v>
      </c>
      <c r="H54" s="62" t="s">
        <v>1931</v>
      </c>
      <c r="I54" s="60" t="s">
        <v>1883</v>
      </c>
      <c r="J54" s="375">
        <v>252.00221719457014</v>
      </c>
      <c r="K54" s="374">
        <v>21.536052585018474</v>
      </c>
      <c r="L54" s="376">
        <f t="shared" si="0"/>
        <v>15.987763367416875</v>
      </c>
      <c r="M54" s="377">
        <v>0.35124987993952167</v>
      </c>
      <c r="N54" s="61">
        <v>16</v>
      </c>
      <c r="O54" s="377">
        <v>8.7812469984880417E-2</v>
      </c>
      <c r="P54" s="377">
        <f t="shared" si="1"/>
        <v>20.592089677619086</v>
      </c>
      <c r="Q54" s="376">
        <f t="shared" si="2"/>
        <v>19.799858091222049</v>
      </c>
      <c r="R54" s="61" t="s">
        <v>1870</v>
      </c>
      <c r="S54" s="402">
        <v>22.8207882186971</v>
      </c>
      <c r="T54" s="402">
        <v>22.935909360248999</v>
      </c>
      <c r="U54" s="402">
        <v>23.180705687695198</v>
      </c>
      <c r="V54" s="402">
        <v>23.5858907321307</v>
      </c>
      <c r="W54" s="402">
        <v>23.991521846603298</v>
      </c>
      <c r="X54" s="402">
        <v>24.2231215507759</v>
      </c>
      <c r="Y54" s="402">
        <v>24.336118504412902</v>
      </c>
      <c r="Z54" s="402">
        <v>0.39074087148196202</v>
      </c>
      <c r="AA54" s="61" t="s">
        <v>4080</v>
      </c>
    </row>
    <row r="55" spans="1:27">
      <c r="A55" s="61" t="s">
        <v>6799</v>
      </c>
      <c r="B55" s="61" t="s">
        <v>1967</v>
      </c>
      <c r="C55" s="60" t="s">
        <v>1968</v>
      </c>
      <c r="D55" s="61" t="s">
        <v>1854</v>
      </c>
      <c r="E55" s="61" t="s">
        <v>1864</v>
      </c>
      <c r="F55" s="374">
        <v>40.219999999999985</v>
      </c>
      <c r="G55" s="61" t="s">
        <v>1907</v>
      </c>
      <c r="H55" s="62" t="s">
        <v>1931</v>
      </c>
      <c r="I55" s="60" t="s">
        <v>1883</v>
      </c>
      <c r="J55" s="375">
        <v>252.00406108597286</v>
      </c>
      <c r="K55" s="374">
        <v>20.833190953074027</v>
      </c>
      <c r="L55" s="376">
        <f t="shared" si="0"/>
        <v>19.150640711166886</v>
      </c>
      <c r="M55" s="377">
        <v>0.24906529222061902</v>
      </c>
      <c r="N55" s="61">
        <v>12</v>
      </c>
      <c r="O55" s="377">
        <v>7.1898956754683607E-2</v>
      </c>
      <c r="P55" s="377">
        <f t="shared" si="1"/>
        <v>23.670623625535768</v>
      </c>
      <c r="Q55" s="376">
        <f t="shared" si="2"/>
        <v>22.765934178027621</v>
      </c>
      <c r="R55" s="61" t="s">
        <v>1870</v>
      </c>
      <c r="S55" s="402">
        <v>25.5158004104198</v>
      </c>
      <c r="T55" s="402">
        <v>25.6818282819508</v>
      </c>
      <c r="U55" s="402">
        <v>26.020154158928602</v>
      </c>
      <c r="V55" s="402">
        <v>26.573801876036001</v>
      </c>
      <c r="W55" s="402">
        <v>27.121886687707601</v>
      </c>
      <c r="X55" s="402">
        <v>27.443007903394399</v>
      </c>
      <c r="Y55" s="402">
        <v>27.600884487209498</v>
      </c>
      <c r="Z55" s="402">
        <v>0.53349806531622701</v>
      </c>
      <c r="AA55" s="61" t="s">
        <v>4080</v>
      </c>
    </row>
    <row r="56" spans="1:27">
      <c r="A56" s="61" t="s">
        <v>6800</v>
      </c>
      <c r="B56" s="61" t="s">
        <v>1969</v>
      </c>
      <c r="C56" s="60" t="s">
        <v>1970</v>
      </c>
      <c r="D56" s="61" t="s">
        <v>1854</v>
      </c>
      <c r="E56" s="61" t="s">
        <v>1864</v>
      </c>
      <c r="F56" s="374">
        <v>40.019999999999982</v>
      </c>
      <c r="G56" s="61" t="s">
        <v>1907</v>
      </c>
      <c r="H56" s="62" t="s">
        <v>1931</v>
      </c>
      <c r="I56" s="60" t="s">
        <v>1883</v>
      </c>
      <c r="J56" s="375">
        <v>252.01143665158372</v>
      </c>
      <c r="K56" s="374">
        <v>21.023475517749226</v>
      </c>
      <c r="L56" s="376">
        <f t="shared" si="0"/>
        <v>18.294360170128485</v>
      </c>
      <c r="M56" s="377">
        <v>0.37809366621819823</v>
      </c>
      <c r="N56" s="61">
        <v>13</v>
      </c>
      <c r="O56" s="377">
        <v>0.10486431542137542</v>
      </c>
      <c r="P56" s="377">
        <f t="shared" si="1"/>
        <v>22.837177232258384</v>
      </c>
      <c r="Q56" s="376">
        <f t="shared" si="2"/>
        <v>21.962933315098283</v>
      </c>
      <c r="R56" s="61" t="s">
        <v>1870</v>
      </c>
      <c r="S56" s="402">
        <v>24.8045460504053</v>
      </c>
      <c r="T56" s="402">
        <v>24.9727549229174</v>
      </c>
      <c r="U56" s="402">
        <v>25.2595960008424</v>
      </c>
      <c r="V56" s="402">
        <v>25.776881054274298</v>
      </c>
      <c r="W56" s="402">
        <v>26.2892935266322</v>
      </c>
      <c r="X56" s="402">
        <v>26.600054164351</v>
      </c>
      <c r="Y56" s="402">
        <v>26.743364169404199</v>
      </c>
      <c r="Z56" s="402">
        <v>0.494142589425692</v>
      </c>
      <c r="AA56" s="61" t="s">
        <v>4080</v>
      </c>
    </row>
    <row r="57" spans="1:27">
      <c r="A57" s="61" t="s">
        <v>6801</v>
      </c>
      <c r="B57" s="61" t="s">
        <v>1971</v>
      </c>
      <c r="C57" s="60" t="s">
        <v>1972</v>
      </c>
      <c r="D57" s="61" t="s">
        <v>1854</v>
      </c>
      <c r="E57" s="61" t="s">
        <v>1864</v>
      </c>
      <c r="F57" s="374">
        <v>39.819999999999979</v>
      </c>
      <c r="G57" s="61" t="s">
        <v>1907</v>
      </c>
      <c r="H57" s="62" t="s">
        <v>1931</v>
      </c>
      <c r="I57" s="60" t="s">
        <v>1883</v>
      </c>
      <c r="J57" s="375">
        <v>252.01881221719458</v>
      </c>
      <c r="K57" s="374">
        <v>21.444736593136284</v>
      </c>
      <c r="L57" s="376">
        <f t="shared" si="0"/>
        <v>16.398685330886735</v>
      </c>
      <c r="M57" s="377">
        <v>0.30655315196554112</v>
      </c>
      <c r="N57" s="61">
        <v>15</v>
      </c>
      <c r="O57" s="377">
        <v>7.915168348599548E-2</v>
      </c>
      <c r="P57" s="377">
        <f t="shared" si="1"/>
        <v>20.992053722063076</v>
      </c>
      <c r="Q57" s="376">
        <f t="shared" si="2"/>
        <v>20.185211576964903</v>
      </c>
      <c r="R57" s="61" t="s">
        <v>1870</v>
      </c>
      <c r="S57" s="402">
        <v>23.192924329966001</v>
      </c>
      <c r="T57" s="402">
        <v>23.3166941320845</v>
      </c>
      <c r="U57" s="402">
        <v>23.575265680549201</v>
      </c>
      <c r="V57" s="402">
        <v>24.002598427644301</v>
      </c>
      <c r="W57" s="402">
        <v>24.4306516470159</v>
      </c>
      <c r="X57" s="402">
        <v>24.681057517082301</v>
      </c>
      <c r="Y57" s="402">
        <v>24.7979166108376</v>
      </c>
      <c r="Z57" s="402">
        <v>0.41067105147358302</v>
      </c>
      <c r="AA57" s="61" t="s">
        <v>4080</v>
      </c>
    </row>
    <row r="58" spans="1:27">
      <c r="A58" s="61" t="s">
        <v>6802</v>
      </c>
      <c r="B58" s="61" t="s">
        <v>1973</v>
      </c>
      <c r="C58" s="60" t="s">
        <v>1974</v>
      </c>
      <c r="D58" s="61" t="s">
        <v>1854</v>
      </c>
      <c r="E58" s="61" t="s">
        <v>1864</v>
      </c>
      <c r="F58" s="374">
        <v>39.699999999999982</v>
      </c>
      <c r="G58" s="61" t="s">
        <v>1907</v>
      </c>
      <c r="H58" s="62" t="s">
        <v>1931</v>
      </c>
      <c r="I58" s="60" t="s">
        <v>1883</v>
      </c>
      <c r="J58" s="375">
        <v>252.0232375565611</v>
      </c>
      <c r="K58" s="374">
        <v>21.546850793991549</v>
      </c>
      <c r="L58" s="376">
        <f t="shared" si="0"/>
        <v>15.939171427038033</v>
      </c>
      <c r="M58" s="377">
        <v>0.36149850488740226</v>
      </c>
      <c r="N58" s="61">
        <v>14</v>
      </c>
      <c r="O58" s="377">
        <v>9.661453936569174E-2</v>
      </c>
      <c r="P58" s="377">
        <f t="shared" si="1"/>
        <v>20.544793522317022</v>
      </c>
      <c r="Q58" s="376">
        <f t="shared" si="2"/>
        <v>19.754289649355684</v>
      </c>
      <c r="R58" s="61" t="s">
        <v>1870</v>
      </c>
      <c r="S58" s="402">
        <v>22.795524737198999</v>
      </c>
      <c r="T58" s="402">
        <v>22.914287131359899</v>
      </c>
      <c r="U58" s="402">
        <v>23.140817784716202</v>
      </c>
      <c r="V58" s="402">
        <v>23.5423450994499</v>
      </c>
      <c r="W58" s="402">
        <v>23.943349614213599</v>
      </c>
      <c r="X58" s="402">
        <v>24.1825592995325</v>
      </c>
      <c r="Y58" s="402">
        <v>24.3144457413837</v>
      </c>
      <c r="Z58" s="402">
        <v>0.38729238879039402</v>
      </c>
      <c r="AA58" s="61" t="s">
        <v>4080</v>
      </c>
    </row>
    <row r="59" spans="1:27">
      <c r="A59" s="61" t="s">
        <v>6803</v>
      </c>
      <c r="B59" s="61" t="s">
        <v>1975</v>
      </c>
      <c r="C59" s="60" t="s">
        <v>1976</v>
      </c>
      <c r="D59" s="61" t="s">
        <v>1854</v>
      </c>
      <c r="E59" s="61" t="s">
        <v>1864</v>
      </c>
      <c r="F59" s="374">
        <v>39.579999999999984</v>
      </c>
      <c r="G59" s="61" t="s">
        <v>1907</v>
      </c>
      <c r="H59" s="62" t="s">
        <v>1931</v>
      </c>
      <c r="I59" s="60" t="s">
        <v>1883</v>
      </c>
      <c r="J59" s="375">
        <v>252.02766289592762</v>
      </c>
      <c r="K59" s="374">
        <v>21.448603117105474</v>
      </c>
      <c r="L59" s="376">
        <f t="shared" si="0"/>
        <v>16.381285973025371</v>
      </c>
      <c r="M59" s="377">
        <v>0.39379463898831601</v>
      </c>
      <c r="N59" s="61">
        <v>13</v>
      </c>
      <c r="O59" s="377">
        <v>0.10921898175963109</v>
      </c>
      <c r="P59" s="377">
        <f t="shared" si="1"/>
        <v>20.975118347078023</v>
      </c>
      <c r="Q59" s="376">
        <f t="shared" si="2"/>
        <v>20.168894845814918</v>
      </c>
      <c r="R59" s="61" t="s">
        <v>1870</v>
      </c>
      <c r="S59" s="402">
        <v>23.166857743220799</v>
      </c>
      <c r="T59" s="402">
        <v>23.288545062263299</v>
      </c>
      <c r="U59" s="402">
        <v>23.5396757744832</v>
      </c>
      <c r="V59" s="402">
        <v>23.966421828387599</v>
      </c>
      <c r="W59" s="402">
        <v>24.389257108947</v>
      </c>
      <c r="X59" s="402">
        <v>24.643378400416001</v>
      </c>
      <c r="Y59" s="402">
        <v>24.764968068330401</v>
      </c>
      <c r="Z59" s="402">
        <v>0.410411510969933</v>
      </c>
      <c r="AA59" s="61" t="s">
        <v>4080</v>
      </c>
    </row>
    <row r="60" spans="1:27">
      <c r="A60" s="61" t="s">
        <v>6804</v>
      </c>
      <c r="B60" s="61" t="s">
        <v>1977</v>
      </c>
      <c r="C60" s="60" t="s">
        <v>1978</v>
      </c>
      <c r="D60" s="61" t="s">
        <v>1854</v>
      </c>
      <c r="E60" s="61" t="s">
        <v>1864</v>
      </c>
      <c r="F60" s="374">
        <v>39.479999999999983</v>
      </c>
      <c r="G60" s="61" t="s">
        <v>1907</v>
      </c>
      <c r="H60" s="62" t="s">
        <v>1931</v>
      </c>
      <c r="I60" s="60" t="s">
        <v>1883</v>
      </c>
      <c r="J60" s="375">
        <v>252.03135067873305</v>
      </c>
      <c r="K60" s="374">
        <v>20.613036190377535</v>
      </c>
      <c r="L60" s="376">
        <f t="shared" si="0"/>
        <v>20.141337143301101</v>
      </c>
      <c r="M60" s="377">
        <v>0.24848065647156786</v>
      </c>
      <c r="N60" s="61">
        <v>10</v>
      </c>
      <c r="O60" s="377">
        <v>7.8576482894401237E-2</v>
      </c>
      <c r="P60" s="377">
        <f t="shared" si="1"/>
        <v>24.63490148614639</v>
      </c>
      <c r="Q60" s="376">
        <f t="shared" si="2"/>
        <v>23.69498727660681</v>
      </c>
      <c r="R60" s="61" t="s">
        <v>1870</v>
      </c>
      <c r="S60" s="402">
        <v>26.379092991488701</v>
      </c>
      <c r="T60" s="402">
        <v>26.5582989697002</v>
      </c>
      <c r="U60" s="402">
        <v>26.9151239145971</v>
      </c>
      <c r="V60" s="402">
        <v>27.5043140193944</v>
      </c>
      <c r="W60" s="402">
        <v>28.084857692840099</v>
      </c>
      <c r="X60" s="402">
        <v>28.453137630492801</v>
      </c>
      <c r="Y60" s="402">
        <v>28.6328072006764</v>
      </c>
      <c r="Z60" s="402">
        <v>0.571503442526613</v>
      </c>
      <c r="AA60" s="61" t="s">
        <v>4080</v>
      </c>
    </row>
    <row r="61" spans="1:27">
      <c r="A61" s="61" t="s">
        <v>6805</v>
      </c>
      <c r="B61" s="61" t="s">
        <v>1979</v>
      </c>
      <c r="C61" s="60" t="s">
        <v>1980</v>
      </c>
      <c r="D61" s="61" t="s">
        <v>1854</v>
      </c>
      <c r="E61" s="61" t="s">
        <v>1864</v>
      </c>
      <c r="F61" s="374">
        <v>39.219999999999985</v>
      </c>
      <c r="G61" s="61" t="s">
        <v>1907</v>
      </c>
      <c r="H61" s="62" t="s">
        <v>1931</v>
      </c>
      <c r="I61" s="60" t="s">
        <v>1883</v>
      </c>
      <c r="J61" s="375">
        <v>252.04093891402715</v>
      </c>
      <c r="K61" s="374">
        <v>21.339141554154455</v>
      </c>
      <c r="L61" s="376">
        <f t="shared" si="0"/>
        <v>16.873863006304958</v>
      </c>
      <c r="M61" s="377">
        <v>0.38879066475550367</v>
      </c>
      <c r="N61" s="61">
        <v>12</v>
      </c>
      <c r="O61" s="377">
        <v>0.1122341974775018</v>
      </c>
      <c r="P61" s="377">
        <f t="shared" si="1"/>
        <v>21.454559992803482</v>
      </c>
      <c r="Q61" s="376">
        <f t="shared" si="2"/>
        <v>20.630822641468214</v>
      </c>
      <c r="R61" s="61" t="s">
        <v>1870</v>
      </c>
      <c r="S61" s="402">
        <v>23.5774748084139</v>
      </c>
      <c r="T61" s="402">
        <v>23.706812346898101</v>
      </c>
      <c r="U61" s="402">
        <v>23.975611978574801</v>
      </c>
      <c r="V61" s="402">
        <v>24.4200091626528</v>
      </c>
      <c r="W61" s="402">
        <v>24.865383393003199</v>
      </c>
      <c r="X61" s="402">
        <v>25.121437271663702</v>
      </c>
      <c r="Y61" s="402">
        <v>25.261385331025899</v>
      </c>
      <c r="Z61" s="402">
        <v>0.43036515554000698</v>
      </c>
      <c r="AA61" s="61" t="s">
        <v>4080</v>
      </c>
    </row>
    <row r="62" spans="1:27">
      <c r="A62" s="61" t="s">
        <v>6806</v>
      </c>
      <c r="B62" s="61" t="s">
        <v>1981</v>
      </c>
      <c r="C62" s="60" t="s">
        <v>1982</v>
      </c>
      <c r="D62" s="61" t="s">
        <v>1854</v>
      </c>
      <c r="E62" s="61" t="s">
        <v>1864</v>
      </c>
      <c r="F62" s="374">
        <v>39</v>
      </c>
      <c r="G62" s="61" t="s">
        <v>1907</v>
      </c>
      <c r="H62" s="62" t="s">
        <v>1983</v>
      </c>
      <c r="I62" s="60" t="s">
        <v>1883</v>
      </c>
      <c r="J62" s="375">
        <v>252.0490520361991</v>
      </c>
      <c r="K62" s="374">
        <v>22.098445359310134</v>
      </c>
      <c r="L62" s="376">
        <f t="shared" si="0"/>
        <v>13.456995883104412</v>
      </c>
      <c r="M62" s="377">
        <v>0.19517221643275021</v>
      </c>
      <c r="N62" s="61">
        <v>26</v>
      </c>
      <c r="O62" s="377">
        <v>3.8276420773144144E-2</v>
      </c>
      <c r="P62" s="377">
        <f t="shared" si="1"/>
        <v>18.128809326221614</v>
      </c>
      <c r="Q62" s="376">
        <f t="shared" si="2"/>
        <v>17.42656058371125</v>
      </c>
      <c r="R62" s="61" t="s">
        <v>1870</v>
      </c>
      <c r="S62" s="402">
        <v>20.6708048352315</v>
      </c>
      <c r="T62" s="402">
        <v>20.756693414179999</v>
      </c>
      <c r="U62" s="402">
        <v>20.925366933984499</v>
      </c>
      <c r="V62" s="402">
        <v>21.213396763792701</v>
      </c>
      <c r="W62" s="402">
        <v>21.5037022758147</v>
      </c>
      <c r="X62" s="402">
        <v>21.6731968727183</v>
      </c>
      <c r="Y62" s="402">
        <v>21.765507318433201</v>
      </c>
      <c r="Z62" s="402">
        <v>0.27942184493529498</v>
      </c>
      <c r="AA62" s="61" t="s">
        <v>4080</v>
      </c>
    </row>
    <row r="63" spans="1:27">
      <c r="A63" s="61" t="s">
        <v>6807</v>
      </c>
      <c r="B63" s="61" t="s">
        <v>1984</v>
      </c>
      <c r="C63" s="60" t="s">
        <v>1985</v>
      </c>
      <c r="D63" s="61" t="s">
        <v>1854</v>
      </c>
      <c r="E63" s="61" t="s">
        <v>1864</v>
      </c>
      <c r="F63" s="374">
        <v>37.399999999999984</v>
      </c>
      <c r="G63" s="61" t="s">
        <v>1907</v>
      </c>
      <c r="H63" s="62" t="s">
        <v>1983</v>
      </c>
      <c r="I63" s="60" t="s">
        <v>1883</v>
      </c>
      <c r="J63" s="375">
        <v>252.11039594699923</v>
      </c>
      <c r="K63" s="374">
        <v>21.827157880301549</v>
      </c>
      <c r="L63" s="376">
        <f t="shared" si="0"/>
        <v>14.67778953864304</v>
      </c>
      <c r="M63" s="377">
        <v>0.3939880004427791</v>
      </c>
      <c r="N63" s="61">
        <v>9</v>
      </c>
      <c r="O63" s="377">
        <v>0.13132933348092637</v>
      </c>
      <c r="P63" s="377">
        <f t="shared" si="1"/>
        <v>19.317048484279212</v>
      </c>
      <c r="Q63" s="376">
        <f t="shared" si="2"/>
        <v>18.57139374512748</v>
      </c>
      <c r="R63" s="61" t="s">
        <v>1870</v>
      </c>
      <c r="S63" s="402">
        <v>21.7057291855572</v>
      </c>
      <c r="T63" s="402">
        <v>21.8076286113089</v>
      </c>
      <c r="U63" s="402">
        <v>22.010374775412501</v>
      </c>
      <c r="V63" s="402">
        <v>22.354711098372501</v>
      </c>
      <c r="W63" s="402">
        <v>22.701645770545799</v>
      </c>
      <c r="X63" s="402">
        <v>22.899118753968999</v>
      </c>
      <c r="Y63" s="402">
        <v>23.007223104389102</v>
      </c>
      <c r="Z63" s="402">
        <v>0.33284077604350099</v>
      </c>
      <c r="AA63" s="61" t="s">
        <v>4080</v>
      </c>
    </row>
    <row r="64" spans="1:27">
      <c r="A64" s="61" t="s">
        <v>6808</v>
      </c>
      <c r="B64" s="61" t="s">
        <v>1986</v>
      </c>
      <c r="C64" s="60" t="s">
        <v>1987</v>
      </c>
      <c r="D64" s="61" t="s">
        <v>1854</v>
      </c>
      <c r="E64" s="61" t="s">
        <v>1864</v>
      </c>
      <c r="F64" s="374">
        <v>37.099999999999994</v>
      </c>
      <c r="G64" s="61" t="s">
        <v>1907</v>
      </c>
      <c r="H64" s="62" t="s">
        <v>1983</v>
      </c>
      <c r="I64" s="60" t="s">
        <v>1883</v>
      </c>
      <c r="J64" s="375">
        <v>252.1278394388153</v>
      </c>
      <c r="K64" s="374">
        <v>21.562103289928896</v>
      </c>
      <c r="L64" s="376">
        <f t="shared" si="0"/>
        <v>15.870535195319974</v>
      </c>
      <c r="M64" s="377">
        <v>0.32862220014639737</v>
      </c>
      <c r="N64" s="61">
        <v>21</v>
      </c>
      <c r="O64" s="377">
        <v>7.171124320065686E-2</v>
      </c>
      <c r="P64" s="377">
        <f t="shared" si="1"/>
        <v>20.477987590111439</v>
      </c>
      <c r="Q64" s="376">
        <f t="shared" si="2"/>
        <v>19.68992411650008</v>
      </c>
      <c r="R64" s="61" t="s">
        <v>1870</v>
      </c>
      <c r="S64" s="402">
        <v>22.7488608082352</v>
      </c>
      <c r="T64" s="402">
        <v>22.865780406658999</v>
      </c>
      <c r="U64" s="402">
        <v>23.099223407416101</v>
      </c>
      <c r="V64" s="402">
        <v>23.501082739610101</v>
      </c>
      <c r="W64" s="402">
        <v>23.903308976146199</v>
      </c>
      <c r="X64" s="402">
        <v>24.1351541610202</v>
      </c>
      <c r="Y64" s="402">
        <v>24.260889972068199</v>
      </c>
      <c r="Z64" s="402">
        <v>0.38703700065065499</v>
      </c>
      <c r="AA64" s="61" t="s">
        <v>4080</v>
      </c>
    </row>
    <row r="65" spans="1:27">
      <c r="A65" s="61" t="s">
        <v>6809</v>
      </c>
      <c r="B65" s="61" t="s">
        <v>1988</v>
      </c>
      <c r="C65" s="60" t="s">
        <v>1989</v>
      </c>
      <c r="D65" s="61" t="s">
        <v>1854</v>
      </c>
      <c r="E65" s="61" t="s">
        <v>1864</v>
      </c>
      <c r="F65" s="374">
        <v>36.659999999999989</v>
      </c>
      <c r="G65" s="61" t="s">
        <v>1907</v>
      </c>
      <c r="H65" s="62" t="s">
        <v>1983</v>
      </c>
      <c r="I65" s="60" t="s">
        <v>1883</v>
      </c>
      <c r="J65" s="375">
        <v>252.15342322681218</v>
      </c>
      <c r="K65" s="374">
        <v>21.723962442690588</v>
      </c>
      <c r="L65" s="376">
        <f t="shared" si="0"/>
        <v>15.142169007892363</v>
      </c>
      <c r="M65" s="377">
        <v>0.37659422305823187</v>
      </c>
      <c r="N65" s="61">
        <v>15</v>
      </c>
      <c r="O65" s="377">
        <v>9.7236210278830212E-2</v>
      </c>
      <c r="P65" s="377">
        <f t="shared" si="1"/>
        <v>19.769044501015216</v>
      </c>
      <c r="Q65" s="376">
        <f t="shared" si="2"/>
        <v>19.006878491845725</v>
      </c>
      <c r="R65" s="61" t="s">
        <v>1870</v>
      </c>
      <c r="S65" s="402">
        <v>22.1321849974995</v>
      </c>
      <c r="T65" s="402">
        <v>22.236026239169799</v>
      </c>
      <c r="U65" s="402">
        <v>22.452844816552201</v>
      </c>
      <c r="V65" s="402">
        <v>22.821777084876</v>
      </c>
      <c r="W65" s="402">
        <v>23.1905157163973</v>
      </c>
      <c r="X65" s="402">
        <v>23.405843715261401</v>
      </c>
      <c r="Y65" s="402">
        <v>23.524097567334</v>
      </c>
      <c r="Z65" s="402">
        <v>0.35725319136320199</v>
      </c>
      <c r="AA65" s="61" t="s">
        <v>4080</v>
      </c>
    </row>
    <row r="66" spans="1:27">
      <c r="A66" s="61" t="s">
        <v>6810</v>
      </c>
      <c r="B66" s="61" t="s">
        <v>1990</v>
      </c>
      <c r="C66" s="60" t="s">
        <v>1991</v>
      </c>
      <c r="D66" s="61" t="s">
        <v>1854</v>
      </c>
      <c r="E66" s="61" t="s">
        <v>1864</v>
      </c>
      <c r="F66" s="374">
        <v>36.329999999999991</v>
      </c>
      <c r="G66" s="61" t="s">
        <v>1907</v>
      </c>
      <c r="H66" s="62" t="s">
        <v>1983</v>
      </c>
      <c r="I66" s="60" t="s">
        <v>1883</v>
      </c>
      <c r="J66" s="375">
        <v>252.17261106780984</v>
      </c>
      <c r="K66" s="374">
        <v>21.940053363553041</v>
      </c>
      <c r="L66" s="376">
        <f t="shared" si="0"/>
        <v>14.169759864011326</v>
      </c>
      <c r="M66" s="377">
        <v>0.37718169141978802</v>
      </c>
      <c r="N66" s="61">
        <v>14</v>
      </c>
      <c r="O66" s="377">
        <v>0.10080604727548137</v>
      </c>
      <c r="P66" s="377">
        <f t="shared" si="1"/>
        <v>18.822566267637683</v>
      </c>
      <c r="Q66" s="376">
        <f t="shared" si="2"/>
        <v>18.094974805806189</v>
      </c>
      <c r="R66" s="61" t="s">
        <v>1870</v>
      </c>
      <c r="S66" s="402">
        <v>21.290907889436699</v>
      </c>
      <c r="T66" s="402">
        <v>21.389040166479599</v>
      </c>
      <c r="U66" s="402">
        <v>21.573063659102299</v>
      </c>
      <c r="V66" s="402">
        <v>21.890710914987</v>
      </c>
      <c r="W66" s="402">
        <v>22.2130016139687</v>
      </c>
      <c r="X66" s="402">
        <v>22.398783163514601</v>
      </c>
      <c r="Y66" s="402">
        <v>22.497629688162299</v>
      </c>
      <c r="Z66" s="402">
        <v>0.30979856599447297</v>
      </c>
      <c r="AA66" s="61" t="s">
        <v>4080</v>
      </c>
    </row>
    <row r="67" spans="1:27">
      <c r="A67" s="61" t="s">
        <v>6811</v>
      </c>
      <c r="B67" s="61" t="s">
        <v>1992</v>
      </c>
      <c r="C67" s="60" t="s">
        <v>1993</v>
      </c>
      <c r="D67" s="61" t="s">
        <v>1854</v>
      </c>
      <c r="E67" s="61" t="s">
        <v>1864</v>
      </c>
      <c r="F67" s="374">
        <v>35.959999999999994</v>
      </c>
      <c r="G67" s="61" t="s">
        <v>1907</v>
      </c>
      <c r="H67" s="62" t="s">
        <v>1994</v>
      </c>
      <c r="I67" s="60" t="s">
        <v>1883</v>
      </c>
      <c r="J67" s="375">
        <v>252.1941247077163</v>
      </c>
      <c r="K67" s="374">
        <v>21.034161284491795</v>
      </c>
      <c r="L67" s="376">
        <f t="shared" ref="L67:L130" si="3">117.4-4.5*(K67+1)</f>
        <v>18.246274219786926</v>
      </c>
      <c r="M67" s="377">
        <v>0.31592854879109239</v>
      </c>
      <c r="N67" s="61">
        <v>19</v>
      </c>
      <c r="O67" s="377">
        <v>7.2478979871570037E-2</v>
      </c>
      <c r="P67" s="377">
        <f t="shared" ref="P67:P130" si="4">119.3-4.38*(K67+1)</f>
        <v>22.790373573925933</v>
      </c>
      <c r="Q67" s="376">
        <f t="shared" ref="Q67:Q130" si="5">118.7-4.22*(K67+1.9)</f>
        <v>21.917839379444644</v>
      </c>
      <c r="R67" s="61" t="s">
        <v>1870</v>
      </c>
      <c r="S67" s="402">
        <v>24.7759956841183</v>
      </c>
      <c r="T67" s="402">
        <v>24.9444697049429</v>
      </c>
      <c r="U67" s="402">
        <v>25.2385674361261</v>
      </c>
      <c r="V67" s="402">
        <v>25.7447616132769</v>
      </c>
      <c r="W67" s="402">
        <v>26.249480452152302</v>
      </c>
      <c r="X67" s="402">
        <v>26.5512831288464</v>
      </c>
      <c r="Y67" s="402">
        <v>26.680588554821099</v>
      </c>
      <c r="Z67" s="402">
        <v>0.48701803923735798</v>
      </c>
      <c r="AA67" s="61" t="s">
        <v>4080</v>
      </c>
    </row>
    <row r="68" spans="1:27">
      <c r="A68" s="61" t="s">
        <v>6812</v>
      </c>
      <c r="B68" s="61" t="s">
        <v>1995</v>
      </c>
      <c r="C68" s="60" t="s">
        <v>1996</v>
      </c>
      <c r="D68" s="61" t="s">
        <v>1854</v>
      </c>
      <c r="E68" s="61" t="s">
        <v>1864</v>
      </c>
      <c r="F68" s="374">
        <v>35.549999999999997</v>
      </c>
      <c r="G68" s="61" t="s">
        <v>1907</v>
      </c>
      <c r="H68" s="62" t="s">
        <v>1994</v>
      </c>
      <c r="I68" s="60" t="s">
        <v>1883</v>
      </c>
      <c r="J68" s="375">
        <v>252.21796414653159</v>
      </c>
      <c r="K68" s="374">
        <v>20.522790992031567</v>
      </c>
      <c r="L68" s="376">
        <f t="shared" si="3"/>
        <v>20.547440535857959</v>
      </c>
      <c r="M68" s="377">
        <v>0.34972753532536854</v>
      </c>
      <c r="N68" s="61">
        <v>20</v>
      </c>
      <c r="O68" s="377">
        <v>7.8201454259098302E-2</v>
      </c>
      <c r="P68" s="377">
        <f t="shared" si="4"/>
        <v>25.030175454901737</v>
      </c>
      <c r="Q68" s="376">
        <f t="shared" si="5"/>
        <v>24.075822013626805</v>
      </c>
      <c r="R68" s="61" t="s">
        <v>1870</v>
      </c>
      <c r="S68" s="402">
        <v>26.715248034181801</v>
      </c>
      <c r="T68" s="402">
        <v>26.915529573861399</v>
      </c>
      <c r="U68" s="402">
        <v>27.256319606837099</v>
      </c>
      <c r="V68" s="402">
        <v>27.883383861613002</v>
      </c>
      <c r="W68" s="402">
        <v>28.507788336238999</v>
      </c>
      <c r="X68" s="402">
        <v>28.8785102801561</v>
      </c>
      <c r="Y68" s="402">
        <v>29.061681265385499</v>
      </c>
      <c r="Z68" s="402">
        <v>0.59829848947852105</v>
      </c>
      <c r="AA68" s="61" t="s">
        <v>4080</v>
      </c>
    </row>
    <row r="69" spans="1:27">
      <c r="A69" s="61" t="s">
        <v>6813</v>
      </c>
      <c r="B69" s="61" t="s">
        <v>1997</v>
      </c>
      <c r="C69" s="60" t="s">
        <v>1998</v>
      </c>
      <c r="D69" s="61" t="s">
        <v>1854</v>
      </c>
      <c r="E69" s="61" t="s">
        <v>1864</v>
      </c>
      <c r="F69" s="374">
        <v>35.08</v>
      </c>
      <c r="G69" s="61" t="s">
        <v>1907</v>
      </c>
      <c r="H69" s="62" t="s">
        <v>1999</v>
      </c>
      <c r="I69" s="60" t="s">
        <v>1883</v>
      </c>
      <c r="J69" s="375">
        <v>252.24529228371006</v>
      </c>
      <c r="K69" s="374">
        <v>21.018863695913431</v>
      </c>
      <c r="L69" s="376">
        <f t="shared" si="3"/>
        <v>18.315113368389561</v>
      </c>
      <c r="M69" s="377">
        <v>0.26991059632389747</v>
      </c>
      <c r="N69" s="61">
        <v>17</v>
      </c>
      <c r="O69" s="377">
        <v>6.5462935183345825E-2</v>
      </c>
      <c r="P69" s="377">
        <f t="shared" si="4"/>
        <v>22.857377011899175</v>
      </c>
      <c r="Q69" s="376">
        <f t="shared" si="5"/>
        <v>21.982395203245332</v>
      </c>
      <c r="R69" s="61" t="s">
        <v>1870</v>
      </c>
      <c r="S69" s="402">
        <v>24.7966368496261</v>
      </c>
      <c r="T69" s="402">
        <v>24.956205859480399</v>
      </c>
      <c r="U69" s="402">
        <v>25.247189465999799</v>
      </c>
      <c r="V69" s="402">
        <v>25.771701363315501</v>
      </c>
      <c r="W69" s="402">
        <v>26.278970492013901</v>
      </c>
      <c r="X69" s="402">
        <v>26.587645887308</v>
      </c>
      <c r="Y69" s="402">
        <v>26.741370067253499</v>
      </c>
      <c r="Z69" s="402">
        <v>0.49609980579820101</v>
      </c>
      <c r="AA69" s="61" t="s">
        <v>4080</v>
      </c>
    </row>
    <row r="70" spans="1:27">
      <c r="A70" s="61" t="s">
        <v>6814</v>
      </c>
      <c r="B70" s="61" t="s">
        <v>2000</v>
      </c>
      <c r="C70" s="60" t="s">
        <v>2001</v>
      </c>
      <c r="D70" s="61" t="s">
        <v>1854</v>
      </c>
      <c r="E70" s="61" t="s">
        <v>1864</v>
      </c>
      <c r="F70" s="374">
        <v>34.280000000000008</v>
      </c>
      <c r="G70" s="61" t="s">
        <v>1907</v>
      </c>
      <c r="H70" s="62" t="s">
        <v>1999</v>
      </c>
      <c r="I70" s="60" t="s">
        <v>1883</v>
      </c>
      <c r="J70" s="375">
        <v>252.29180826188622</v>
      </c>
      <c r="K70" s="374">
        <v>21.589483860552491</v>
      </c>
      <c r="L70" s="376">
        <f t="shared" si="3"/>
        <v>15.747322627513796</v>
      </c>
      <c r="M70" s="377">
        <v>0.36460399046472747</v>
      </c>
      <c r="N70" s="61">
        <v>15</v>
      </c>
      <c r="O70" s="377">
        <v>9.4140345535377146E-2</v>
      </c>
      <c r="P70" s="377">
        <f t="shared" si="4"/>
        <v>20.358060690780093</v>
      </c>
      <c r="Q70" s="376">
        <f t="shared" si="5"/>
        <v>19.574378108468508</v>
      </c>
      <c r="R70" s="61" t="s">
        <v>1870</v>
      </c>
      <c r="S70" s="402">
        <v>22.601870611878699</v>
      </c>
      <c r="T70" s="402">
        <v>22.740562264708899</v>
      </c>
      <c r="U70" s="402">
        <v>22.9706483962437</v>
      </c>
      <c r="V70" s="402">
        <v>23.365509954400899</v>
      </c>
      <c r="W70" s="402">
        <v>23.764797767871499</v>
      </c>
      <c r="X70" s="402">
        <v>23.994637015110499</v>
      </c>
      <c r="Y70" s="402">
        <v>24.117296866061899</v>
      </c>
      <c r="Z70" s="402">
        <v>0.383656674107624</v>
      </c>
      <c r="AA70" s="61" t="s">
        <v>4080</v>
      </c>
    </row>
    <row r="71" spans="1:27">
      <c r="A71" s="61" t="s">
        <v>6815</v>
      </c>
      <c r="B71" s="61" t="s">
        <v>2002</v>
      </c>
      <c r="C71" s="60" t="s">
        <v>2003</v>
      </c>
      <c r="D71" s="61" t="s">
        <v>1854</v>
      </c>
      <c r="E71" s="61" t="s">
        <v>1864</v>
      </c>
      <c r="F71" s="374">
        <v>33.690000000000012</v>
      </c>
      <c r="G71" s="61" t="s">
        <v>1907</v>
      </c>
      <c r="H71" s="62" t="s">
        <v>1999</v>
      </c>
      <c r="I71" s="60" t="s">
        <v>2004</v>
      </c>
      <c r="J71" s="375">
        <v>252.32611379579112</v>
      </c>
      <c r="K71" s="374">
        <v>22.451807476951966</v>
      </c>
      <c r="L71" s="376">
        <f t="shared" si="3"/>
        <v>11.866866353716162</v>
      </c>
      <c r="M71" s="377">
        <v>0.24599112754678443</v>
      </c>
      <c r="N71" s="61">
        <v>12</v>
      </c>
      <c r="O71" s="377">
        <v>7.1011521853697787E-2</v>
      </c>
      <c r="P71" s="377">
        <f t="shared" si="4"/>
        <v>16.581083250950385</v>
      </c>
      <c r="Q71" s="376">
        <f t="shared" si="5"/>
        <v>15.935372447262722</v>
      </c>
      <c r="R71" s="61" t="s">
        <v>1870</v>
      </c>
      <c r="S71" s="402">
        <v>19.3359124596521</v>
      </c>
      <c r="T71" s="402">
        <v>19.4007695617479</v>
      </c>
      <c r="U71" s="402">
        <v>19.531479714101199</v>
      </c>
      <c r="V71" s="402">
        <v>19.743201943748499</v>
      </c>
      <c r="W71" s="402">
        <v>19.9554257586483</v>
      </c>
      <c r="X71" s="402">
        <v>20.082187700482699</v>
      </c>
      <c r="Y71" s="402">
        <v>20.1511175924872</v>
      </c>
      <c r="Z71" s="402">
        <v>0.20638000402926601</v>
      </c>
      <c r="AA71" s="61" t="s">
        <v>4080</v>
      </c>
    </row>
    <row r="72" spans="1:27">
      <c r="A72" s="61" t="s">
        <v>6816</v>
      </c>
      <c r="B72" s="61" t="s">
        <v>2005</v>
      </c>
      <c r="C72" s="60" t="s">
        <v>2006</v>
      </c>
      <c r="D72" s="61" t="s">
        <v>1854</v>
      </c>
      <c r="E72" s="61" t="s">
        <v>1864</v>
      </c>
      <c r="F72" s="374">
        <v>33.250000000000014</v>
      </c>
      <c r="G72" s="61" t="s">
        <v>1907</v>
      </c>
      <c r="H72" s="62" t="s">
        <v>1999</v>
      </c>
      <c r="I72" s="60" t="s">
        <v>2004</v>
      </c>
      <c r="J72" s="375">
        <v>252.351697583788</v>
      </c>
      <c r="K72" s="374">
        <v>21.97222749873772</v>
      </c>
      <c r="L72" s="376">
        <f t="shared" si="3"/>
        <v>14.024976255680272</v>
      </c>
      <c r="M72" s="377">
        <v>0.26472112023497885</v>
      </c>
      <c r="N72" s="61">
        <v>8</v>
      </c>
      <c r="O72" s="377">
        <v>9.3593049620726454E-2</v>
      </c>
      <c r="P72" s="377">
        <f t="shared" si="4"/>
        <v>18.681643555528794</v>
      </c>
      <c r="Q72" s="376">
        <f t="shared" si="5"/>
        <v>17.959199955326838</v>
      </c>
      <c r="R72" s="61" t="s">
        <v>1870</v>
      </c>
      <c r="S72" s="402">
        <v>21.162801044838599</v>
      </c>
      <c r="T72" s="402">
        <v>21.252287776368899</v>
      </c>
      <c r="U72" s="402">
        <v>21.442681867774301</v>
      </c>
      <c r="V72" s="402">
        <v>21.7630986146232</v>
      </c>
      <c r="W72" s="402">
        <v>22.083700148948299</v>
      </c>
      <c r="X72" s="402">
        <v>22.2591206438447</v>
      </c>
      <c r="Y72" s="402">
        <v>22.3487066989636</v>
      </c>
      <c r="Z72" s="402">
        <v>0.30619391247416899</v>
      </c>
      <c r="AA72" s="61" t="s">
        <v>4080</v>
      </c>
    </row>
    <row r="73" spans="1:27">
      <c r="A73" s="61" t="s">
        <v>6817</v>
      </c>
      <c r="B73" s="61" t="s">
        <v>2007</v>
      </c>
      <c r="C73" s="60" t="s">
        <v>2008</v>
      </c>
      <c r="D73" s="61" t="s">
        <v>1854</v>
      </c>
      <c r="E73" s="61" t="s">
        <v>1864</v>
      </c>
      <c r="F73" s="374">
        <v>33.030000000000015</v>
      </c>
      <c r="G73" s="61" t="s">
        <v>1907</v>
      </c>
      <c r="H73" s="62" t="s">
        <v>1999</v>
      </c>
      <c r="I73" s="60" t="s">
        <v>2004</v>
      </c>
      <c r="J73" s="375">
        <v>252.36448947778644</v>
      </c>
      <c r="K73" s="374">
        <v>21.470826249086997</v>
      </c>
      <c r="L73" s="376">
        <f t="shared" si="3"/>
        <v>16.281281879108519</v>
      </c>
      <c r="M73" s="377">
        <v>0.3770455167321568</v>
      </c>
      <c r="N73" s="61">
        <v>11</v>
      </c>
      <c r="O73" s="377">
        <v>0.11368350071693027</v>
      </c>
      <c r="P73" s="377">
        <f t="shared" si="4"/>
        <v>20.877781028998953</v>
      </c>
      <c r="Q73" s="376">
        <f t="shared" si="5"/>
        <v>20.075113228852885</v>
      </c>
      <c r="R73" s="61" t="s">
        <v>1870</v>
      </c>
      <c r="S73" s="402">
        <v>23.063822484594802</v>
      </c>
      <c r="T73" s="402">
        <v>23.192393329792399</v>
      </c>
      <c r="U73" s="402">
        <v>23.4509491003388</v>
      </c>
      <c r="V73" s="402">
        <v>23.873193542309799</v>
      </c>
      <c r="W73" s="402">
        <v>24.297534627570599</v>
      </c>
      <c r="X73" s="402">
        <v>24.535697276281098</v>
      </c>
      <c r="Y73" s="402">
        <v>24.654874330830399</v>
      </c>
      <c r="Z73" s="402">
        <v>0.40731299834822898</v>
      </c>
      <c r="AA73" s="61" t="s">
        <v>4080</v>
      </c>
    </row>
    <row r="74" spans="1:27">
      <c r="A74" s="61" t="s">
        <v>6818</v>
      </c>
      <c r="B74" s="61" t="s">
        <v>2009</v>
      </c>
      <c r="C74" s="60" t="s">
        <v>2010</v>
      </c>
      <c r="D74" s="61" t="s">
        <v>1854</v>
      </c>
      <c r="E74" s="61" t="s">
        <v>1864</v>
      </c>
      <c r="F74" s="374">
        <v>32.45000000000001</v>
      </c>
      <c r="G74" s="61" t="s">
        <v>1907</v>
      </c>
      <c r="H74" s="62" t="s">
        <v>1999</v>
      </c>
      <c r="I74" s="60" t="s">
        <v>1913</v>
      </c>
      <c r="J74" s="375">
        <v>252.39821356196416</v>
      </c>
      <c r="K74" s="374">
        <v>21.805879460547512</v>
      </c>
      <c r="L74" s="376">
        <f t="shared" si="3"/>
        <v>14.773542427536199</v>
      </c>
      <c r="M74" s="377">
        <v>0.18106246859415956</v>
      </c>
      <c r="N74" s="61">
        <v>7</v>
      </c>
      <c r="O74" s="377">
        <v>6.8435180523941264E-2</v>
      </c>
      <c r="P74" s="377">
        <f t="shared" si="4"/>
        <v>19.41024796280189</v>
      </c>
      <c r="Q74" s="376">
        <f t="shared" si="5"/>
        <v>18.661188676489516</v>
      </c>
      <c r="R74" s="61" t="s">
        <v>1870</v>
      </c>
      <c r="S74" s="402">
        <v>21.788889512289099</v>
      </c>
      <c r="T74" s="402">
        <v>21.883647408276399</v>
      </c>
      <c r="U74" s="402">
        <v>22.0922603196674</v>
      </c>
      <c r="V74" s="402">
        <v>22.4428097117144</v>
      </c>
      <c r="W74" s="402">
        <v>22.789883018930301</v>
      </c>
      <c r="X74" s="402">
        <v>22.9955014864322</v>
      </c>
      <c r="Y74" s="402">
        <v>23.1010604020417</v>
      </c>
      <c r="Z74" s="402">
        <v>0.33713215151760501</v>
      </c>
      <c r="AA74" s="61" t="s">
        <v>4080</v>
      </c>
    </row>
    <row r="75" spans="1:27">
      <c r="A75" s="61" t="s">
        <v>6819</v>
      </c>
      <c r="B75" s="61" t="s">
        <v>2011</v>
      </c>
      <c r="C75" s="60" t="s">
        <v>2012</v>
      </c>
      <c r="D75" s="61" t="s">
        <v>1854</v>
      </c>
      <c r="E75" s="61" t="s">
        <v>1864</v>
      </c>
      <c r="F75" s="374">
        <v>31.870000000000012</v>
      </c>
      <c r="G75" s="61" t="s">
        <v>1907</v>
      </c>
      <c r="H75" s="62" t="s">
        <v>1999</v>
      </c>
      <c r="I75" s="60" t="s">
        <v>1913</v>
      </c>
      <c r="J75" s="375">
        <v>252.43193764614185</v>
      </c>
      <c r="K75" s="374">
        <v>21.673832890605283</v>
      </c>
      <c r="L75" s="376">
        <f t="shared" si="3"/>
        <v>15.367751992276226</v>
      </c>
      <c r="M75" s="377">
        <v>0.30102232450151689</v>
      </c>
      <c r="N75" s="61">
        <v>17</v>
      </c>
      <c r="O75" s="377">
        <v>7.3008637622865247E-2</v>
      </c>
      <c r="P75" s="377">
        <f t="shared" si="4"/>
        <v>19.988611939148868</v>
      </c>
      <c r="Q75" s="376">
        <f t="shared" si="5"/>
        <v>19.218425201645715</v>
      </c>
      <c r="R75" s="61" t="s">
        <v>1870</v>
      </c>
      <c r="S75" s="402">
        <v>22.295334828239799</v>
      </c>
      <c r="T75" s="402">
        <v>22.420574896479099</v>
      </c>
      <c r="U75" s="402">
        <v>22.647273698946801</v>
      </c>
      <c r="V75" s="402">
        <v>23.032173050274199</v>
      </c>
      <c r="W75" s="402">
        <v>23.413482648363502</v>
      </c>
      <c r="X75" s="402">
        <v>23.639140048143499</v>
      </c>
      <c r="Y75" s="402">
        <v>23.7545161214817</v>
      </c>
      <c r="Z75" s="402">
        <v>0.37079582221496898</v>
      </c>
      <c r="AA75" s="61" t="s">
        <v>4080</v>
      </c>
    </row>
    <row r="76" spans="1:27">
      <c r="A76" s="61" t="s">
        <v>6820</v>
      </c>
      <c r="B76" s="61" t="s">
        <v>2013</v>
      </c>
      <c r="C76" s="60" t="s">
        <v>2014</v>
      </c>
      <c r="D76" s="61" t="s">
        <v>1854</v>
      </c>
      <c r="E76" s="61" t="s">
        <v>1864</v>
      </c>
      <c r="F76" s="374">
        <v>31.080000000000013</v>
      </c>
      <c r="G76" s="61" t="s">
        <v>1907</v>
      </c>
      <c r="H76" s="62" t="s">
        <v>1999</v>
      </c>
      <c r="I76" s="60" t="s">
        <v>2004</v>
      </c>
      <c r="J76" s="375">
        <v>252.4778721745908</v>
      </c>
      <c r="K76" s="374">
        <v>21.529383380258718</v>
      </c>
      <c r="L76" s="376">
        <f t="shared" si="3"/>
        <v>16.01777478883578</v>
      </c>
      <c r="M76" s="377">
        <v>0.35615756802340676</v>
      </c>
      <c r="N76" s="61">
        <v>17</v>
      </c>
      <c r="O76" s="377">
        <v>8.6380898371977238E-2</v>
      </c>
      <c r="P76" s="377">
        <f t="shared" si="4"/>
        <v>20.621300794466819</v>
      </c>
      <c r="Q76" s="376">
        <f t="shared" si="5"/>
        <v>19.828002135308225</v>
      </c>
      <c r="R76" s="61" t="s">
        <v>1870</v>
      </c>
      <c r="S76" s="402">
        <v>22.8506114786734</v>
      </c>
      <c r="T76" s="402">
        <v>22.973528724424</v>
      </c>
      <c r="U76" s="402">
        <v>23.2126685481404</v>
      </c>
      <c r="V76" s="402">
        <v>23.621106181296302</v>
      </c>
      <c r="W76" s="402">
        <v>24.030513019691501</v>
      </c>
      <c r="X76" s="402">
        <v>24.269271667628701</v>
      </c>
      <c r="Y76" s="402">
        <v>24.4019383857576</v>
      </c>
      <c r="Z76" s="402">
        <v>0.39557857146472802</v>
      </c>
      <c r="AA76" s="61" t="s">
        <v>4080</v>
      </c>
    </row>
    <row r="77" spans="1:27">
      <c r="A77" s="61" t="s">
        <v>6821</v>
      </c>
      <c r="B77" s="61" t="s">
        <v>2015</v>
      </c>
      <c r="C77" s="60" t="s">
        <v>2016</v>
      </c>
      <c r="D77" s="61" t="s">
        <v>1854</v>
      </c>
      <c r="E77" s="61" t="s">
        <v>1864</v>
      </c>
      <c r="F77" s="374">
        <v>30.800000000000015</v>
      </c>
      <c r="G77" s="61" t="s">
        <v>1907</v>
      </c>
      <c r="H77" s="62" t="s">
        <v>1999</v>
      </c>
      <c r="I77" s="60" t="s">
        <v>1913</v>
      </c>
      <c r="J77" s="375">
        <v>252.49415276695245</v>
      </c>
      <c r="K77" s="374">
        <v>21.271750310086446</v>
      </c>
      <c r="L77" s="376">
        <f t="shared" si="3"/>
        <v>17.177123604610998</v>
      </c>
      <c r="M77" s="377">
        <v>0.33360151282970985</v>
      </c>
      <c r="N77" s="61">
        <v>12</v>
      </c>
      <c r="O77" s="377">
        <v>9.6302461617149698E-2</v>
      </c>
      <c r="P77" s="377">
        <f t="shared" si="4"/>
        <v>21.749733641821365</v>
      </c>
      <c r="Q77" s="376">
        <f t="shared" si="5"/>
        <v>20.915213691435213</v>
      </c>
      <c r="R77" s="61" t="s">
        <v>1870</v>
      </c>
      <c r="S77" s="402">
        <v>23.8651670571575</v>
      </c>
      <c r="T77" s="402">
        <v>23.9850763357407</v>
      </c>
      <c r="U77" s="402">
        <v>24.253681160021401</v>
      </c>
      <c r="V77" s="402">
        <v>24.7193037801065</v>
      </c>
      <c r="W77" s="402">
        <v>25.177095409290899</v>
      </c>
      <c r="X77" s="402">
        <v>25.4384539820778</v>
      </c>
      <c r="Y77" s="402">
        <v>25.591759817484402</v>
      </c>
      <c r="Z77" s="402">
        <v>0.44253609714524</v>
      </c>
      <c r="AA77" s="61" t="s">
        <v>4080</v>
      </c>
    </row>
    <row r="78" spans="1:27">
      <c r="A78" s="61" t="s">
        <v>6822</v>
      </c>
      <c r="B78" s="61" t="s">
        <v>2017</v>
      </c>
      <c r="C78" s="60" t="s">
        <v>2018</v>
      </c>
      <c r="D78" s="61" t="s">
        <v>1854</v>
      </c>
      <c r="E78" s="61" t="s">
        <v>1864</v>
      </c>
      <c r="F78" s="374">
        <v>29.970000000000017</v>
      </c>
      <c r="G78" s="61" t="s">
        <v>1907</v>
      </c>
      <c r="H78" s="62" t="s">
        <v>1999</v>
      </c>
      <c r="I78" s="60" t="s">
        <v>2004</v>
      </c>
      <c r="J78" s="375">
        <v>252.54241309431021</v>
      </c>
      <c r="K78" s="374">
        <v>21.268506416179132</v>
      </c>
      <c r="L78" s="376">
        <f t="shared" si="3"/>
        <v>17.191721127193915</v>
      </c>
      <c r="M78" s="377">
        <v>0.33617749854378987</v>
      </c>
      <c r="N78" s="61">
        <v>13</v>
      </c>
      <c r="O78" s="377">
        <v>9.3238862204373468E-2</v>
      </c>
      <c r="P78" s="377">
        <f t="shared" si="4"/>
        <v>21.763941897135396</v>
      </c>
      <c r="Q78" s="376">
        <f t="shared" si="5"/>
        <v>20.928902923724081</v>
      </c>
      <c r="R78" s="61" t="s">
        <v>1870</v>
      </c>
      <c r="S78" s="402">
        <v>23.8478967455417</v>
      </c>
      <c r="T78" s="402">
        <v>23.993858705267598</v>
      </c>
      <c r="U78" s="402">
        <v>24.2564173498961</v>
      </c>
      <c r="V78" s="402">
        <v>24.721940138944198</v>
      </c>
      <c r="W78" s="402">
        <v>25.1897781335819</v>
      </c>
      <c r="X78" s="402">
        <v>25.4574222816664</v>
      </c>
      <c r="Y78" s="402">
        <v>25.598514248413899</v>
      </c>
      <c r="Z78" s="402">
        <v>0.44974934815977402</v>
      </c>
      <c r="AA78" s="61" t="s">
        <v>4080</v>
      </c>
    </row>
    <row r="79" spans="1:27">
      <c r="A79" s="61" t="s">
        <v>6823</v>
      </c>
      <c r="B79" s="61" t="s">
        <v>2019</v>
      </c>
      <c r="C79" s="60" t="s">
        <v>2020</v>
      </c>
      <c r="D79" s="61" t="s">
        <v>1854</v>
      </c>
      <c r="E79" s="61" t="s">
        <v>1864</v>
      </c>
      <c r="F79" s="374">
        <v>29.470000000000013</v>
      </c>
      <c r="G79" s="61" t="s">
        <v>1907</v>
      </c>
      <c r="H79" s="62" t="s">
        <v>1999</v>
      </c>
      <c r="I79" s="60" t="s">
        <v>2021</v>
      </c>
      <c r="J79" s="375">
        <v>252.5714855806703</v>
      </c>
      <c r="K79" s="374">
        <v>20.951877219571578</v>
      </c>
      <c r="L79" s="376">
        <f t="shared" si="3"/>
        <v>18.616552511927907</v>
      </c>
      <c r="M79" s="377">
        <v>0.31178321393698466</v>
      </c>
      <c r="N79" s="61">
        <v>10</v>
      </c>
      <c r="O79" s="377">
        <v>9.8594509224842503E-2</v>
      </c>
      <c r="P79" s="377">
        <f t="shared" si="4"/>
        <v>23.150777778276492</v>
      </c>
      <c r="Q79" s="376">
        <f t="shared" si="5"/>
        <v>22.265078133407954</v>
      </c>
      <c r="R79" s="61" t="s">
        <v>1870</v>
      </c>
      <c r="S79" s="402">
        <v>25.0596027713657</v>
      </c>
      <c r="T79" s="402">
        <v>25.236120773905</v>
      </c>
      <c r="U79" s="402">
        <v>25.535168539153901</v>
      </c>
      <c r="V79" s="402">
        <v>26.069263618509801</v>
      </c>
      <c r="W79" s="402">
        <v>26.597644499357699</v>
      </c>
      <c r="X79" s="402">
        <v>26.9247751611029</v>
      </c>
      <c r="Y79" s="402">
        <v>27.083695758597798</v>
      </c>
      <c r="Z79" s="402">
        <v>0.51345783517412702</v>
      </c>
      <c r="AA79" s="61" t="s">
        <v>4080</v>
      </c>
    </row>
    <row r="80" spans="1:27">
      <c r="A80" s="61" t="s">
        <v>6824</v>
      </c>
      <c r="B80" s="61" t="s">
        <v>2022</v>
      </c>
      <c r="C80" s="60" t="s">
        <v>2023</v>
      </c>
      <c r="D80" s="61" t="s">
        <v>1854</v>
      </c>
      <c r="E80" s="61" t="s">
        <v>1864</v>
      </c>
      <c r="F80" s="374">
        <v>28.960000000000012</v>
      </c>
      <c r="G80" s="61" t="s">
        <v>1907</v>
      </c>
      <c r="H80" s="62" t="s">
        <v>1999</v>
      </c>
      <c r="I80" s="60" t="s">
        <v>2004</v>
      </c>
      <c r="J80" s="375">
        <v>252.6011395167576</v>
      </c>
      <c r="K80" s="374">
        <v>21.68785037486558</v>
      </c>
      <c r="L80" s="376">
        <f t="shared" si="3"/>
        <v>15.3046733131049</v>
      </c>
      <c r="M80" s="377">
        <v>0.32354369351775292</v>
      </c>
      <c r="N80" s="61">
        <v>13</v>
      </c>
      <c r="O80" s="377">
        <v>8.9734875140866477E-2</v>
      </c>
      <c r="P80" s="377">
        <f t="shared" si="4"/>
        <v>19.927215358088759</v>
      </c>
      <c r="Q80" s="376">
        <f t="shared" si="5"/>
        <v>19.159271418067263</v>
      </c>
      <c r="R80" s="61" t="s">
        <v>1870</v>
      </c>
      <c r="S80" s="402">
        <v>22.231038039329501</v>
      </c>
      <c r="T80" s="402">
        <v>22.3462264179553</v>
      </c>
      <c r="U80" s="402">
        <v>22.572955954394399</v>
      </c>
      <c r="V80" s="402">
        <v>22.948118358031898</v>
      </c>
      <c r="W80" s="402">
        <v>23.328747601081499</v>
      </c>
      <c r="X80" s="402">
        <v>23.537797307569001</v>
      </c>
      <c r="Y80" s="402">
        <v>23.6485895714466</v>
      </c>
      <c r="Z80" s="402">
        <v>0.36208192105681403</v>
      </c>
      <c r="AA80" s="61" t="s">
        <v>4080</v>
      </c>
    </row>
    <row r="81" spans="1:27">
      <c r="A81" s="61" t="s">
        <v>6825</v>
      </c>
      <c r="B81" s="61" t="s">
        <v>2024</v>
      </c>
      <c r="C81" s="60" t="s">
        <v>2025</v>
      </c>
      <c r="D81" s="61" t="s">
        <v>1854</v>
      </c>
      <c r="E81" s="61" t="s">
        <v>1864</v>
      </c>
      <c r="F81" s="374">
        <v>28.230000000000015</v>
      </c>
      <c r="G81" s="61" t="s">
        <v>1907</v>
      </c>
      <c r="H81" s="62" t="s">
        <v>1999</v>
      </c>
      <c r="I81" s="60" t="s">
        <v>2026</v>
      </c>
      <c r="J81" s="375">
        <v>252.64358534684334</v>
      </c>
      <c r="K81" s="374">
        <v>21.508400220686791</v>
      </c>
      <c r="L81" s="376">
        <f t="shared" si="3"/>
        <v>16.112199006909449</v>
      </c>
      <c r="M81" s="377">
        <v>0.28575039254540407</v>
      </c>
      <c r="N81" s="61">
        <v>11</v>
      </c>
      <c r="O81" s="377">
        <v>8.6156985069988548E-2</v>
      </c>
      <c r="P81" s="377">
        <f t="shared" si="4"/>
        <v>20.713207033391853</v>
      </c>
      <c r="Q81" s="376">
        <f t="shared" si="5"/>
        <v>19.91655106870175</v>
      </c>
      <c r="R81" s="61" t="s">
        <v>1870</v>
      </c>
      <c r="S81" s="402">
        <v>22.937249149816001</v>
      </c>
      <c r="T81" s="402">
        <v>23.0569073341244</v>
      </c>
      <c r="U81" s="402">
        <v>23.295566171457601</v>
      </c>
      <c r="V81" s="402">
        <v>23.707825397471002</v>
      </c>
      <c r="W81" s="402">
        <v>24.115971043278901</v>
      </c>
      <c r="X81" s="402">
        <v>24.355858659109099</v>
      </c>
      <c r="Y81" s="402">
        <v>24.4939943742481</v>
      </c>
      <c r="Z81" s="402">
        <v>0.39610458842542601</v>
      </c>
      <c r="AA81" s="61" t="s">
        <v>4080</v>
      </c>
    </row>
    <row r="82" spans="1:27">
      <c r="A82" s="61" t="s">
        <v>6826</v>
      </c>
      <c r="B82" s="61" t="s">
        <v>2027</v>
      </c>
      <c r="C82" s="60" t="s">
        <v>2028</v>
      </c>
      <c r="D82" s="61" t="s">
        <v>1854</v>
      </c>
      <c r="E82" s="61" t="s">
        <v>1864</v>
      </c>
      <c r="F82" s="374">
        <v>27.72000000000002</v>
      </c>
      <c r="G82" s="61" t="s">
        <v>1907</v>
      </c>
      <c r="H82" s="62" t="s">
        <v>1999</v>
      </c>
      <c r="I82" s="60" t="s">
        <v>2004</v>
      </c>
      <c r="J82" s="375">
        <v>252.67323928293064</v>
      </c>
      <c r="K82" s="374">
        <v>21.24669609885067</v>
      </c>
      <c r="L82" s="376">
        <f t="shared" si="3"/>
        <v>17.289867555171995</v>
      </c>
      <c r="M82" s="377">
        <v>0.23687099654779997</v>
      </c>
      <c r="N82" s="61">
        <v>11</v>
      </c>
      <c r="O82" s="377">
        <v>7.1419292660601971E-2</v>
      </c>
      <c r="P82" s="377">
        <f t="shared" si="4"/>
        <v>21.859471087034066</v>
      </c>
      <c r="Q82" s="376">
        <f t="shared" si="5"/>
        <v>21.020942462850186</v>
      </c>
      <c r="R82" s="61" t="s">
        <v>1870</v>
      </c>
      <c r="S82" s="402">
        <v>23.9307360253738</v>
      </c>
      <c r="T82" s="402">
        <v>24.071094552429798</v>
      </c>
      <c r="U82" s="402">
        <v>24.338708214020802</v>
      </c>
      <c r="V82" s="402">
        <v>24.806092707525</v>
      </c>
      <c r="W82" s="402">
        <v>25.267391532372301</v>
      </c>
      <c r="X82" s="402">
        <v>25.552988147733899</v>
      </c>
      <c r="Y82" s="402">
        <v>25.693597759906002</v>
      </c>
      <c r="Z82" s="402">
        <v>0.44799268971711198</v>
      </c>
      <c r="AA82" s="61" t="s">
        <v>4080</v>
      </c>
    </row>
    <row r="83" spans="1:27">
      <c r="A83" s="61" t="s">
        <v>6827</v>
      </c>
      <c r="B83" s="61" t="s">
        <v>2029</v>
      </c>
      <c r="C83" s="60" t="s">
        <v>2030</v>
      </c>
      <c r="D83" s="61" t="s">
        <v>1854</v>
      </c>
      <c r="E83" s="61" t="s">
        <v>1864</v>
      </c>
      <c r="F83" s="374">
        <v>24.520000000000007</v>
      </c>
      <c r="G83" s="61" t="s">
        <v>1907</v>
      </c>
      <c r="H83" s="62" t="s">
        <v>1999</v>
      </c>
      <c r="I83" s="60" t="s">
        <v>2004</v>
      </c>
      <c r="J83" s="375">
        <v>252.85519761775853</v>
      </c>
      <c r="K83" s="374">
        <v>20.972045722913141</v>
      </c>
      <c r="L83" s="376">
        <f t="shared" si="3"/>
        <v>18.525794246890868</v>
      </c>
      <c r="M83" s="377">
        <v>0.33461985935645455</v>
      </c>
      <c r="N83" s="61">
        <v>19</v>
      </c>
      <c r="O83" s="377">
        <v>7.6767060601925174E-2</v>
      </c>
      <c r="P83" s="377">
        <f t="shared" si="4"/>
        <v>23.062439733640446</v>
      </c>
      <c r="Q83" s="376">
        <f t="shared" si="5"/>
        <v>22.179967049306555</v>
      </c>
      <c r="R83" s="61" t="s">
        <v>1870</v>
      </c>
      <c r="S83" s="402">
        <v>24.9951444249232</v>
      </c>
      <c r="T83" s="402">
        <v>25.151244806660898</v>
      </c>
      <c r="U83" s="402">
        <v>25.462078983813999</v>
      </c>
      <c r="V83" s="402">
        <v>25.979802803684901</v>
      </c>
      <c r="W83" s="402">
        <v>26.501469816048601</v>
      </c>
      <c r="X83" s="402">
        <v>26.803189951111602</v>
      </c>
      <c r="Y83" s="402">
        <v>26.984822811166001</v>
      </c>
      <c r="Z83" s="402">
        <v>0.504472815365828</v>
      </c>
      <c r="AA83" s="61" t="s">
        <v>4080</v>
      </c>
    </row>
    <row r="84" spans="1:27">
      <c r="A84" s="61" t="s">
        <v>6828</v>
      </c>
      <c r="B84" s="61" t="s">
        <v>2031</v>
      </c>
      <c r="C84" s="60" t="s">
        <v>2032</v>
      </c>
      <c r="D84" s="61" t="s">
        <v>1854</v>
      </c>
      <c r="E84" s="61" t="s">
        <v>1864</v>
      </c>
      <c r="F84" s="374">
        <v>24.1</v>
      </c>
      <c r="G84" s="61" t="s">
        <v>1907</v>
      </c>
      <c r="H84" s="62" t="s">
        <v>1999</v>
      </c>
      <c r="I84" s="60" t="s">
        <v>2004</v>
      </c>
      <c r="J84" s="375">
        <v>252.86884136437465</v>
      </c>
      <c r="K84" s="374">
        <v>21.580400861346909</v>
      </c>
      <c r="L84" s="376">
        <f t="shared" si="3"/>
        <v>15.788196123938917</v>
      </c>
      <c r="M84" s="377">
        <v>0.26363445885949627</v>
      </c>
      <c r="N84" s="61">
        <v>17</v>
      </c>
      <c r="O84" s="377">
        <v>6.3940748260603336E-2</v>
      </c>
      <c r="P84" s="377">
        <f t="shared" si="4"/>
        <v>20.397844227300538</v>
      </c>
      <c r="Q84" s="376">
        <f t="shared" si="5"/>
        <v>19.612708365116063</v>
      </c>
      <c r="R84" s="61" t="s">
        <v>1870</v>
      </c>
      <c r="S84" s="402">
        <v>22.657278802254499</v>
      </c>
      <c r="T84" s="402">
        <v>22.769822730090901</v>
      </c>
      <c r="U84" s="402">
        <v>23.0081267636501</v>
      </c>
      <c r="V84" s="402">
        <v>23.414888525952801</v>
      </c>
      <c r="W84" s="402">
        <v>23.812439196524199</v>
      </c>
      <c r="X84" s="402">
        <v>24.0379279630552</v>
      </c>
      <c r="Y84" s="402">
        <v>24.160842073769299</v>
      </c>
      <c r="Z84" s="402">
        <v>0.38470604612697101</v>
      </c>
      <c r="AA84" s="61" t="s">
        <v>4080</v>
      </c>
    </row>
    <row r="85" spans="1:27">
      <c r="A85" s="61" t="s">
        <v>6829</v>
      </c>
      <c r="B85" s="61" t="s">
        <v>2033</v>
      </c>
      <c r="C85" s="60" t="s">
        <v>2034</v>
      </c>
      <c r="D85" s="61" t="s">
        <v>1854</v>
      </c>
      <c r="E85" s="61" t="s">
        <v>1864</v>
      </c>
      <c r="F85" s="374">
        <v>23.220000000000002</v>
      </c>
      <c r="G85" s="61" t="s">
        <v>1907</v>
      </c>
      <c r="H85" s="62" t="s">
        <v>1999</v>
      </c>
      <c r="I85" s="60" t="s">
        <v>2004</v>
      </c>
      <c r="J85" s="375">
        <v>252.89742826204656</v>
      </c>
      <c r="K85" s="374">
        <v>21.993543182512315</v>
      </c>
      <c r="L85" s="376">
        <f t="shared" si="3"/>
        <v>13.929055678694581</v>
      </c>
      <c r="M85" s="377">
        <v>0.34117639925060017</v>
      </c>
      <c r="N85" s="61">
        <v>19</v>
      </c>
      <c r="O85" s="377">
        <v>7.8271234013392213E-2</v>
      </c>
      <c r="P85" s="377">
        <f t="shared" si="4"/>
        <v>18.588280860596058</v>
      </c>
      <c r="Q85" s="376">
        <f t="shared" si="5"/>
        <v>17.869247769798051</v>
      </c>
      <c r="R85" s="61" t="s">
        <v>1870</v>
      </c>
      <c r="S85" s="402">
        <v>21.0970688292151</v>
      </c>
      <c r="T85" s="402">
        <v>21.190294097171599</v>
      </c>
      <c r="U85" s="402">
        <v>21.370696935093399</v>
      </c>
      <c r="V85" s="402">
        <v>21.6861842965845</v>
      </c>
      <c r="W85" s="402">
        <v>21.998592447472099</v>
      </c>
      <c r="X85" s="402">
        <v>22.179245336863801</v>
      </c>
      <c r="Y85" s="402">
        <v>22.283688480895101</v>
      </c>
      <c r="Z85" s="402">
        <v>0.300486800930237</v>
      </c>
      <c r="AA85" s="61" t="s">
        <v>4080</v>
      </c>
    </row>
    <row r="86" spans="1:27">
      <c r="A86" s="61" t="s">
        <v>6830</v>
      </c>
      <c r="B86" s="61" t="s">
        <v>2035</v>
      </c>
      <c r="C86" s="60" t="s">
        <v>2036</v>
      </c>
      <c r="D86" s="61" t="s">
        <v>1854</v>
      </c>
      <c r="E86" s="61" t="s">
        <v>1864</v>
      </c>
      <c r="F86" s="374">
        <v>22.580000000000002</v>
      </c>
      <c r="G86" s="61" t="s">
        <v>1907</v>
      </c>
      <c r="H86" s="62" t="s">
        <v>1999</v>
      </c>
      <c r="I86" s="60" t="s">
        <v>1913</v>
      </c>
      <c r="J86" s="375">
        <v>252.91821873308066</v>
      </c>
      <c r="K86" s="374">
        <v>21.806675735982367</v>
      </c>
      <c r="L86" s="376">
        <f t="shared" si="3"/>
        <v>14.769959188079355</v>
      </c>
      <c r="M86" s="377">
        <v>0.30450977591326378</v>
      </c>
      <c r="N86" s="61">
        <v>5</v>
      </c>
      <c r="O86" s="377">
        <v>0.13618091175105718</v>
      </c>
      <c r="P86" s="377">
        <f t="shared" si="4"/>
        <v>19.406760276397236</v>
      </c>
      <c r="Q86" s="376">
        <f t="shared" si="5"/>
        <v>18.657828394154421</v>
      </c>
      <c r="R86" s="61" t="s">
        <v>1856</v>
      </c>
      <c r="S86" s="402">
        <v>21.788998801739702</v>
      </c>
      <c r="T86" s="402">
        <v>21.894288907470798</v>
      </c>
      <c r="U86" s="402">
        <v>22.101927674446799</v>
      </c>
      <c r="V86" s="402">
        <v>22.442588311551201</v>
      </c>
      <c r="W86" s="402">
        <v>22.7866828214765</v>
      </c>
      <c r="X86" s="402">
        <v>22.988131978233401</v>
      </c>
      <c r="Y86" s="402">
        <v>23.103129066756999</v>
      </c>
      <c r="Z86" s="402">
        <v>0.33243423831153901</v>
      </c>
      <c r="AA86" s="61" t="s">
        <v>4080</v>
      </c>
    </row>
    <row r="87" spans="1:27">
      <c r="A87" s="61" t="s">
        <v>6831</v>
      </c>
      <c r="B87" s="61" t="s">
        <v>2037</v>
      </c>
      <c r="C87" s="60" t="s">
        <v>2038</v>
      </c>
      <c r="D87" s="61" t="s">
        <v>1863</v>
      </c>
      <c r="E87" s="61" t="s">
        <v>2039</v>
      </c>
      <c r="F87" s="374">
        <v>21.990000000000002</v>
      </c>
      <c r="G87" s="61" t="s">
        <v>2040</v>
      </c>
      <c r="H87" s="62" t="s">
        <v>2041</v>
      </c>
      <c r="I87" s="60" t="s">
        <v>2004</v>
      </c>
      <c r="J87" s="375">
        <v>252.93738494856524</v>
      </c>
      <c r="K87" s="374">
        <v>22.286760270238446</v>
      </c>
      <c r="L87" s="376">
        <f t="shared" si="3"/>
        <v>12.609578783926992</v>
      </c>
      <c r="M87" s="377">
        <v>0.36102953776503516</v>
      </c>
      <c r="N87" s="61">
        <v>13</v>
      </c>
      <c r="O87" s="377">
        <v>0.10013157772068439</v>
      </c>
      <c r="P87" s="377">
        <f t="shared" si="4"/>
        <v>17.303990016355613</v>
      </c>
      <c r="Q87" s="376">
        <f t="shared" si="5"/>
        <v>16.63187165959377</v>
      </c>
      <c r="R87" s="61" t="s">
        <v>1851</v>
      </c>
      <c r="S87" s="402">
        <v>19.9375251594033</v>
      </c>
      <c r="T87" s="402">
        <v>20.010269427374499</v>
      </c>
      <c r="U87" s="402">
        <v>20.162128068098301</v>
      </c>
      <c r="V87" s="402">
        <v>20.414871415713801</v>
      </c>
      <c r="W87" s="402">
        <v>20.669857395886801</v>
      </c>
      <c r="X87" s="402">
        <v>20.8235150632987</v>
      </c>
      <c r="Y87" s="402">
        <v>20.894732063285701</v>
      </c>
      <c r="Z87" s="402">
        <v>0.24484658025865</v>
      </c>
      <c r="AA87" s="61" t="s">
        <v>4080</v>
      </c>
    </row>
    <row r="88" spans="1:27">
      <c r="A88" s="61" t="s">
        <v>6832</v>
      </c>
      <c r="B88" s="61" t="s">
        <v>2042</v>
      </c>
      <c r="C88" s="60" t="s">
        <v>2043</v>
      </c>
      <c r="D88" s="61" t="s">
        <v>1863</v>
      </c>
      <c r="E88" s="61" t="s">
        <v>1847</v>
      </c>
      <c r="F88" s="374">
        <v>21.240000000000002</v>
      </c>
      <c r="G88" s="61" t="s">
        <v>1936</v>
      </c>
      <c r="H88" s="62" t="s">
        <v>2044</v>
      </c>
      <c r="I88" s="60" t="s">
        <v>2004</v>
      </c>
      <c r="J88" s="375">
        <v>252.96174878180832</v>
      </c>
      <c r="K88" s="374">
        <v>21.46581151296165</v>
      </c>
      <c r="L88" s="376">
        <f t="shared" si="3"/>
        <v>16.303848191672586</v>
      </c>
      <c r="M88" s="377">
        <v>0.26796761952003506</v>
      </c>
      <c r="N88" s="61">
        <v>12</v>
      </c>
      <c r="O88" s="377">
        <v>7.7355588631997735E-2</v>
      </c>
      <c r="P88" s="377">
        <f t="shared" si="4"/>
        <v>20.899745573227975</v>
      </c>
      <c r="Q88" s="376">
        <f t="shared" si="5"/>
        <v>20.096275415301847</v>
      </c>
      <c r="R88" s="61" t="s">
        <v>1851</v>
      </c>
      <c r="S88" s="402">
        <v>23.088521353572698</v>
      </c>
      <c r="T88" s="402">
        <v>23.208254623260501</v>
      </c>
      <c r="U88" s="402">
        <v>23.448114793804699</v>
      </c>
      <c r="V88" s="402">
        <v>23.876487426226898</v>
      </c>
      <c r="W88" s="402">
        <v>24.2961991281928</v>
      </c>
      <c r="X88" s="402">
        <v>24.541503395379301</v>
      </c>
      <c r="Y88" s="402">
        <v>24.668958533287299</v>
      </c>
      <c r="Z88" s="402">
        <v>0.407879591216323</v>
      </c>
      <c r="AA88" s="61" t="s">
        <v>4080</v>
      </c>
    </row>
    <row r="89" spans="1:27">
      <c r="A89" s="61" t="s">
        <v>6833</v>
      </c>
      <c r="B89" s="61" t="s">
        <v>2045</v>
      </c>
      <c r="C89" s="60" t="s">
        <v>2046</v>
      </c>
      <c r="D89" s="61" t="s">
        <v>1863</v>
      </c>
      <c r="E89" s="61" t="s">
        <v>1866</v>
      </c>
      <c r="F89" s="374">
        <v>19.080000000000002</v>
      </c>
      <c r="G89" s="61" t="s">
        <v>2047</v>
      </c>
      <c r="H89" s="62" t="s">
        <v>2048</v>
      </c>
      <c r="I89" s="60" t="s">
        <v>1913</v>
      </c>
      <c r="J89" s="375">
        <v>253.03191662154845</v>
      </c>
      <c r="K89" s="374">
        <v>21.051671669808648</v>
      </c>
      <c r="L89" s="376">
        <f t="shared" si="3"/>
        <v>18.167477485861085</v>
      </c>
      <c r="M89" s="377">
        <v>0.30250683185727195</v>
      </c>
      <c r="N89" s="61">
        <v>13</v>
      </c>
      <c r="O89" s="377">
        <v>8.3900299495350578E-2</v>
      </c>
      <c r="P89" s="377">
        <f t="shared" si="4"/>
        <v>22.713678086238119</v>
      </c>
      <c r="Q89" s="376">
        <f t="shared" si="5"/>
        <v>21.843945553407522</v>
      </c>
      <c r="R89" s="61" t="s">
        <v>1851</v>
      </c>
      <c r="S89" s="402">
        <v>24.6933594369976</v>
      </c>
      <c r="T89" s="402">
        <v>24.8526833742375</v>
      </c>
      <c r="U89" s="402">
        <v>25.147577906273199</v>
      </c>
      <c r="V89" s="402">
        <v>25.657436408509898</v>
      </c>
      <c r="W89" s="402">
        <v>26.165213948583801</v>
      </c>
      <c r="X89" s="402">
        <v>26.466366577415801</v>
      </c>
      <c r="Y89" s="402">
        <v>26.621068880997399</v>
      </c>
      <c r="Z89" s="402">
        <v>0.49292143790294801</v>
      </c>
      <c r="AA89" s="61" t="s">
        <v>4080</v>
      </c>
    </row>
    <row r="90" spans="1:27">
      <c r="A90" s="61" t="s">
        <v>6834</v>
      </c>
      <c r="B90" s="61" t="s">
        <v>2049</v>
      </c>
      <c r="C90" s="60" t="s">
        <v>2050</v>
      </c>
      <c r="D90" s="61" t="s">
        <v>1863</v>
      </c>
      <c r="E90" s="61" t="s">
        <v>1847</v>
      </c>
      <c r="F90" s="374">
        <v>18.27</v>
      </c>
      <c r="G90" s="61" t="s">
        <v>1907</v>
      </c>
      <c r="H90" s="62" t="s">
        <v>2048</v>
      </c>
      <c r="I90" s="60" t="s">
        <v>2004</v>
      </c>
      <c r="J90" s="375">
        <v>253.05822956145099</v>
      </c>
      <c r="K90" s="374">
        <v>21.083193222438837</v>
      </c>
      <c r="L90" s="376">
        <f t="shared" si="3"/>
        <v>18.02563049902524</v>
      </c>
      <c r="M90" s="377">
        <v>0.29477243907834672</v>
      </c>
      <c r="N90" s="61">
        <v>23</v>
      </c>
      <c r="O90" s="377">
        <v>6.1464302414596238E-2</v>
      </c>
      <c r="P90" s="377">
        <f t="shared" si="4"/>
        <v>22.575613685717897</v>
      </c>
      <c r="Q90" s="376">
        <f t="shared" si="5"/>
        <v>21.710924601308122</v>
      </c>
      <c r="R90" s="61" t="s">
        <v>1870</v>
      </c>
      <c r="S90" s="402">
        <v>24.567227516402198</v>
      </c>
      <c r="T90" s="402">
        <v>24.729507029648499</v>
      </c>
      <c r="U90" s="402">
        <v>25.022988534454502</v>
      </c>
      <c r="V90" s="402">
        <v>25.524766486263299</v>
      </c>
      <c r="W90" s="402">
        <v>26.040650462408401</v>
      </c>
      <c r="X90" s="402">
        <v>26.323315791692</v>
      </c>
      <c r="Y90" s="402">
        <v>26.476462382246101</v>
      </c>
      <c r="Z90" s="402">
        <v>0.488233533788128</v>
      </c>
      <c r="AA90" s="61" t="s">
        <v>4080</v>
      </c>
    </row>
    <row r="91" spans="1:27">
      <c r="A91" s="61" t="s">
        <v>6835</v>
      </c>
      <c r="B91" s="61" t="s">
        <v>2051</v>
      </c>
      <c r="C91" s="60" t="s">
        <v>2052</v>
      </c>
      <c r="D91" s="61" t="s">
        <v>1854</v>
      </c>
      <c r="E91" s="61" t="s">
        <v>1864</v>
      </c>
      <c r="F91" s="374">
        <v>18.07</v>
      </c>
      <c r="G91" s="61" t="s">
        <v>2053</v>
      </c>
      <c r="H91" s="62" t="s">
        <v>2048</v>
      </c>
      <c r="I91" s="60" t="s">
        <v>1883</v>
      </c>
      <c r="J91" s="375">
        <v>253.06472658364916</v>
      </c>
      <c r="K91" s="374">
        <v>21.322240811351779</v>
      </c>
      <c r="L91" s="376">
        <f t="shared" si="3"/>
        <v>16.949916348917</v>
      </c>
      <c r="M91" s="377">
        <v>0.31506322359444933</v>
      </c>
      <c r="N91" s="61">
        <v>14</v>
      </c>
      <c r="O91" s="377">
        <v>8.4204188418784381E-2</v>
      </c>
      <c r="P91" s="377">
        <f t="shared" si="4"/>
        <v>21.528585246279206</v>
      </c>
      <c r="Q91" s="376">
        <f t="shared" si="5"/>
        <v>20.702143776095511</v>
      </c>
      <c r="R91" s="61" t="s">
        <v>1856</v>
      </c>
      <c r="S91" s="402">
        <v>23.648510850955201</v>
      </c>
      <c r="T91" s="402">
        <v>23.790301723717501</v>
      </c>
      <c r="U91" s="402">
        <v>24.0588089075233</v>
      </c>
      <c r="V91" s="402">
        <v>24.504627257862602</v>
      </c>
      <c r="W91" s="402">
        <v>24.958624504081101</v>
      </c>
      <c r="X91" s="402">
        <v>25.212618220178001</v>
      </c>
      <c r="Y91" s="402">
        <v>25.361590318363099</v>
      </c>
      <c r="Z91" s="402">
        <v>0.43468837805891097</v>
      </c>
      <c r="AA91" s="61" t="s">
        <v>4080</v>
      </c>
    </row>
    <row r="92" spans="1:27">
      <c r="A92" s="61" t="s">
        <v>6836</v>
      </c>
      <c r="B92" s="61" t="s">
        <v>2054</v>
      </c>
      <c r="C92" s="60" t="s">
        <v>2055</v>
      </c>
      <c r="D92" s="61" t="s">
        <v>1846</v>
      </c>
      <c r="E92" s="61" t="s">
        <v>1864</v>
      </c>
      <c r="F92" s="374">
        <v>17.71</v>
      </c>
      <c r="G92" s="61" t="s">
        <v>1907</v>
      </c>
      <c r="H92" s="62" t="s">
        <v>2048</v>
      </c>
      <c r="I92" s="60" t="s">
        <v>2004</v>
      </c>
      <c r="J92" s="375">
        <v>253.07642122360585</v>
      </c>
      <c r="K92" s="374">
        <v>21.30984575778929</v>
      </c>
      <c r="L92" s="376">
        <f t="shared" si="3"/>
        <v>17.005694089948207</v>
      </c>
      <c r="M92" s="377">
        <v>0.30570869371894915</v>
      </c>
      <c r="N92" s="61">
        <v>17</v>
      </c>
      <c r="O92" s="377">
        <v>7.4145249110166206E-2</v>
      </c>
      <c r="P92" s="377">
        <f t="shared" si="4"/>
        <v>21.582875580882913</v>
      </c>
      <c r="Q92" s="376">
        <f t="shared" si="5"/>
        <v>20.754450902129207</v>
      </c>
      <c r="R92" s="61" t="s">
        <v>1856</v>
      </c>
      <c r="S92" s="402">
        <v>23.691246829222099</v>
      </c>
      <c r="T92" s="402">
        <v>23.826849481903899</v>
      </c>
      <c r="U92" s="402">
        <v>24.0863490106263</v>
      </c>
      <c r="V92" s="402">
        <v>24.5464821538541</v>
      </c>
      <c r="W92" s="402">
        <v>25.000710429636701</v>
      </c>
      <c r="X92" s="402">
        <v>25.2750811646324</v>
      </c>
      <c r="Y92" s="402">
        <v>25.401980994951799</v>
      </c>
      <c r="Z92" s="402">
        <v>0.439175724049992</v>
      </c>
      <c r="AA92" s="61" t="s">
        <v>4080</v>
      </c>
    </row>
    <row r="93" spans="1:27">
      <c r="A93" s="61" t="s">
        <v>6837</v>
      </c>
      <c r="B93" s="61" t="s">
        <v>2056</v>
      </c>
      <c r="C93" s="60" t="s">
        <v>2057</v>
      </c>
      <c r="D93" s="61" t="s">
        <v>1854</v>
      </c>
      <c r="E93" s="61" t="s">
        <v>1864</v>
      </c>
      <c r="F93" s="374">
        <v>17.309999999999999</v>
      </c>
      <c r="G93" s="61" t="s">
        <v>1907</v>
      </c>
      <c r="H93" s="62" t="s">
        <v>2058</v>
      </c>
      <c r="I93" s="60" t="s">
        <v>2021</v>
      </c>
      <c r="J93" s="375">
        <v>253.08941526800217</v>
      </c>
      <c r="K93" s="374">
        <v>21.235678984170541</v>
      </c>
      <c r="L93" s="376">
        <f t="shared" si="3"/>
        <v>17.339444571232576</v>
      </c>
      <c r="M93" s="377">
        <v>0.38881081948023533</v>
      </c>
      <c r="N93" s="61">
        <v>25</v>
      </c>
      <c r="O93" s="377">
        <v>7.7762163896047065E-2</v>
      </c>
      <c r="P93" s="377">
        <f t="shared" si="4"/>
        <v>21.907726049333036</v>
      </c>
      <c r="Q93" s="376">
        <f t="shared" si="5"/>
        <v>21.06743468680034</v>
      </c>
      <c r="R93" s="61" t="s">
        <v>2059</v>
      </c>
      <c r="S93" s="402">
        <v>23.960674222151599</v>
      </c>
      <c r="T93" s="402">
        <v>24.0926067019487</v>
      </c>
      <c r="U93" s="402">
        <v>24.368326201923399</v>
      </c>
      <c r="V93" s="402">
        <v>24.8395261896578</v>
      </c>
      <c r="W93" s="402">
        <v>25.312740935796999</v>
      </c>
      <c r="X93" s="402">
        <v>25.602665669975</v>
      </c>
      <c r="Y93" s="402">
        <v>25.729347953695299</v>
      </c>
      <c r="Z93" s="402">
        <v>0.45391989525846499</v>
      </c>
      <c r="AA93" s="61" t="s">
        <v>4080</v>
      </c>
    </row>
    <row r="94" spans="1:27">
      <c r="A94" s="61" t="s">
        <v>6838</v>
      </c>
      <c r="B94" s="61" t="s">
        <v>2060</v>
      </c>
      <c r="C94" s="60" t="s">
        <v>2061</v>
      </c>
      <c r="D94" s="61" t="s">
        <v>1863</v>
      </c>
      <c r="E94" s="61" t="s">
        <v>2039</v>
      </c>
      <c r="F94" s="374">
        <v>16.649999999999999</v>
      </c>
      <c r="G94" s="61" t="s">
        <v>2062</v>
      </c>
      <c r="H94" s="62" t="s">
        <v>2063</v>
      </c>
      <c r="I94" s="60" t="s">
        <v>2004</v>
      </c>
      <c r="J94" s="375">
        <v>253.11085544125609</v>
      </c>
      <c r="K94" s="374">
        <v>21.280431202843953</v>
      </c>
      <c r="L94" s="376">
        <f t="shared" si="3"/>
        <v>17.138059587202221</v>
      </c>
      <c r="M94" s="377">
        <v>0.33718169599251518</v>
      </c>
      <c r="N94" s="61">
        <v>15</v>
      </c>
      <c r="O94" s="377">
        <v>8.705993954833223E-2</v>
      </c>
      <c r="P94" s="377">
        <f t="shared" si="4"/>
        <v>21.711711331543484</v>
      </c>
      <c r="Q94" s="376">
        <f t="shared" si="5"/>
        <v>20.878580323998534</v>
      </c>
      <c r="R94" s="61" t="s">
        <v>1856</v>
      </c>
      <c r="S94" s="402">
        <v>23.803752631030498</v>
      </c>
      <c r="T94" s="402">
        <v>23.944599159503699</v>
      </c>
      <c r="U94" s="402">
        <v>24.206664779111001</v>
      </c>
      <c r="V94" s="402">
        <v>24.670989392344701</v>
      </c>
      <c r="W94" s="402">
        <v>25.120760844602898</v>
      </c>
      <c r="X94" s="402">
        <v>25.3874256208559</v>
      </c>
      <c r="Y94" s="402">
        <v>25.527026989474301</v>
      </c>
      <c r="Z94" s="402">
        <v>0.44198601712928798</v>
      </c>
      <c r="AA94" s="61" t="s">
        <v>4080</v>
      </c>
    </row>
    <row r="95" spans="1:27">
      <c r="A95" s="61" t="s">
        <v>6839</v>
      </c>
      <c r="B95" s="61" t="s">
        <v>2064</v>
      </c>
      <c r="C95" s="60" t="s">
        <v>2065</v>
      </c>
      <c r="D95" s="61" t="s">
        <v>2066</v>
      </c>
      <c r="E95" s="61" t="s">
        <v>2067</v>
      </c>
      <c r="F95" s="374">
        <v>16.04</v>
      </c>
      <c r="G95" s="61" t="s">
        <v>1907</v>
      </c>
      <c r="H95" s="62" t="s">
        <v>2068</v>
      </c>
      <c r="I95" s="60" t="s">
        <v>1883</v>
      </c>
      <c r="J95" s="375">
        <v>253.13067135896046</v>
      </c>
      <c r="K95" s="374">
        <v>21.299783386284613</v>
      </c>
      <c r="L95" s="376">
        <f t="shared" si="3"/>
        <v>17.050974761719246</v>
      </c>
      <c r="M95" s="377">
        <v>0.3268128502940213</v>
      </c>
      <c r="N95" s="61">
        <v>10</v>
      </c>
      <c r="O95" s="377">
        <v>0.10334729755407364</v>
      </c>
      <c r="P95" s="377">
        <f t="shared" si="4"/>
        <v>21.62694876807339</v>
      </c>
      <c r="Q95" s="376">
        <f t="shared" si="5"/>
        <v>20.796914109878955</v>
      </c>
      <c r="R95" s="61" t="s">
        <v>2069</v>
      </c>
      <c r="S95" s="402">
        <v>23.730832694524199</v>
      </c>
      <c r="T95" s="402">
        <v>23.8766843943129</v>
      </c>
      <c r="U95" s="402">
        <v>24.134272989172199</v>
      </c>
      <c r="V95" s="402">
        <v>24.586714346116398</v>
      </c>
      <c r="W95" s="402">
        <v>25.0436195039734</v>
      </c>
      <c r="X95" s="402">
        <v>25.3072420591939</v>
      </c>
      <c r="Y95" s="402">
        <v>25.436053335002999</v>
      </c>
      <c r="Z95" s="402">
        <v>0.43736846468091001</v>
      </c>
      <c r="AA95" s="61" t="s">
        <v>4080</v>
      </c>
    </row>
    <row r="96" spans="1:27">
      <c r="A96" s="61" t="s">
        <v>6840</v>
      </c>
      <c r="B96" s="61" t="s">
        <v>2070</v>
      </c>
      <c r="C96" s="60" t="s">
        <v>2071</v>
      </c>
      <c r="D96" s="61" t="s">
        <v>2066</v>
      </c>
      <c r="E96" s="61" t="s">
        <v>1864</v>
      </c>
      <c r="F96" s="374">
        <v>15.6</v>
      </c>
      <c r="G96" s="61" t="s">
        <v>2072</v>
      </c>
      <c r="H96" s="62" t="s">
        <v>2073</v>
      </c>
      <c r="I96" s="60" t="s">
        <v>1883</v>
      </c>
      <c r="J96" s="375">
        <v>253.14496480779641</v>
      </c>
      <c r="K96" s="374">
        <v>20.780982741681203</v>
      </c>
      <c r="L96" s="376">
        <f t="shared" si="3"/>
        <v>19.385577662434585</v>
      </c>
      <c r="M96" s="377">
        <v>0.27036190588700459</v>
      </c>
      <c r="N96" s="61">
        <v>12</v>
      </c>
      <c r="O96" s="377">
        <v>7.8046759571241187E-2</v>
      </c>
      <c r="P96" s="377">
        <f t="shared" si="4"/>
        <v>23.899295591436328</v>
      </c>
      <c r="Q96" s="376">
        <f t="shared" si="5"/>
        <v>22.986252830105343</v>
      </c>
      <c r="R96" s="61" t="s">
        <v>1870</v>
      </c>
      <c r="S96" s="402">
        <v>25.721688704768798</v>
      </c>
      <c r="T96" s="402">
        <v>25.881164345161999</v>
      </c>
      <c r="U96" s="402">
        <v>26.216195602023198</v>
      </c>
      <c r="V96" s="402">
        <v>26.7839988061707</v>
      </c>
      <c r="W96" s="402">
        <v>27.3486819582156</v>
      </c>
      <c r="X96" s="402">
        <v>27.6692890012995</v>
      </c>
      <c r="Y96" s="402">
        <v>27.826097290325901</v>
      </c>
      <c r="Z96" s="402">
        <v>0.54280311495755995</v>
      </c>
      <c r="AA96" s="61" t="s">
        <v>4080</v>
      </c>
    </row>
    <row r="97" spans="1:27">
      <c r="A97" s="61" t="s">
        <v>6841</v>
      </c>
      <c r="B97" s="61" t="s">
        <v>2074</v>
      </c>
      <c r="C97" s="60" t="s">
        <v>2075</v>
      </c>
      <c r="D97" s="61" t="s">
        <v>1854</v>
      </c>
      <c r="E97" s="61" t="s">
        <v>1864</v>
      </c>
      <c r="F97" s="374">
        <v>12.279999999999998</v>
      </c>
      <c r="G97" s="61" t="s">
        <v>2047</v>
      </c>
      <c r="H97" s="62" t="s">
        <v>2068</v>
      </c>
      <c r="I97" s="60" t="s">
        <v>1883</v>
      </c>
      <c r="J97" s="375">
        <v>253.25281537628587</v>
      </c>
      <c r="K97" s="374">
        <v>21.669663361925242</v>
      </c>
      <c r="L97" s="376">
        <f t="shared" si="3"/>
        <v>15.386514871336416</v>
      </c>
      <c r="M97" s="377">
        <v>0.34777191406959662</v>
      </c>
      <c r="N97" s="61">
        <v>11</v>
      </c>
      <c r="O97" s="377">
        <v>0.10485717741750655</v>
      </c>
      <c r="P97" s="377">
        <f t="shared" si="4"/>
        <v>20.006874474767443</v>
      </c>
      <c r="Q97" s="376">
        <f t="shared" si="5"/>
        <v>19.236020612675489</v>
      </c>
      <c r="R97" s="61" t="s">
        <v>1851</v>
      </c>
      <c r="S97" s="402">
        <v>22.303517195875301</v>
      </c>
      <c r="T97" s="402">
        <v>22.429478303879101</v>
      </c>
      <c r="U97" s="402">
        <v>22.644170862407201</v>
      </c>
      <c r="V97" s="402">
        <v>23.029246512950898</v>
      </c>
      <c r="W97" s="402">
        <v>23.414753999374799</v>
      </c>
      <c r="X97" s="402">
        <v>23.638124129946199</v>
      </c>
      <c r="Y97" s="402">
        <v>23.743202400311599</v>
      </c>
      <c r="Z97" s="402">
        <v>0.36877123190001598</v>
      </c>
      <c r="AA97" s="61" t="s">
        <v>4080</v>
      </c>
    </row>
    <row r="98" spans="1:27">
      <c r="A98" s="61" t="s">
        <v>6842</v>
      </c>
      <c r="B98" s="61" t="s">
        <v>2076</v>
      </c>
      <c r="C98" s="60" t="s">
        <v>2077</v>
      </c>
      <c r="D98" s="61" t="s">
        <v>2078</v>
      </c>
      <c r="E98" s="61" t="s">
        <v>1864</v>
      </c>
      <c r="F98" s="374">
        <v>11.2</v>
      </c>
      <c r="G98" s="61" t="s">
        <v>1907</v>
      </c>
      <c r="H98" s="62" t="s">
        <v>2068</v>
      </c>
      <c r="I98" s="60" t="s">
        <v>2004</v>
      </c>
      <c r="J98" s="375">
        <v>253.28789929615593</v>
      </c>
      <c r="K98" s="374">
        <v>21.286927623038199</v>
      </c>
      <c r="L98" s="376">
        <f t="shared" si="3"/>
        <v>17.108825696328111</v>
      </c>
      <c r="M98" s="377">
        <v>0.34270183803751819</v>
      </c>
      <c r="N98" s="61">
        <v>11</v>
      </c>
      <c r="O98" s="377">
        <v>0.10332849197596308</v>
      </c>
      <c r="P98" s="377">
        <f t="shared" si="4"/>
        <v>21.683257011092692</v>
      </c>
      <c r="Q98" s="376">
        <f t="shared" si="5"/>
        <v>20.851165430778821</v>
      </c>
      <c r="R98" s="61" t="s">
        <v>1856</v>
      </c>
      <c r="S98" s="402">
        <v>23.773448691935499</v>
      </c>
      <c r="T98" s="402">
        <v>23.9142879745459</v>
      </c>
      <c r="U98" s="402">
        <v>24.1777971453715</v>
      </c>
      <c r="V98" s="402">
        <v>24.636982277797099</v>
      </c>
      <c r="W98" s="402">
        <v>25.0936334587911</v>
      </c>
      <c r="X98" s="402">
        <v>25.370839717790201</v>
      </c>
      <c r="Y98" s="402">
        <v>25.512401732427399</v>
      </c>
      <c r="Z98" s="402">
        <v>0.44212114858297202</v>
      </c>
      <c r="AA98" s="61" t="s">
        <v>4080</v>
      </c>
    </row>
    <row r="99" spans="1:27">
      <c r="A99" s="61" t="s">
        <v>6843</v>
      </c>
      <c r="B99" s="61" t="s">
        <v>2079</v>
      </c>
      <c r="C99" s="60" t="s">
        <v>2080</v>
      </c>
      <c r="D99" s="61" t="s">
        <v>1854</v>
      </c>
      <c r="E99" s="61" t="s">
        <v>1864</v>
      </c>
      <c r="F99" s="374">
        <v>10.69</v>
      </c>
      <c r="G99" s="61" t="s">
        <v>2081</v>
      </c>
      <c r="H99" s="62" t="s">
        <v>2082</v>
      </c>
      <c r="I99" s="60" t="s">
        <v>1883</v>
      </c>
      <c r="J99" s="375">
        <v>253.30446670276123</v>
      </c>
      <c r="K99" s="374">
        <v>21.136392153782381</v>
      </c>
      <c r="L99" s="376">
        <f t="shared" si="3"/>
        <v>17.786235307979297</v>
      </c>
      <c r="M99" s="377">
        <v>5.1536759890969876E-2</v>
      </c>
      <c r="N99" s="61">
        <v>4</v>
      </c>
      <c r="O99" s="377">
        <v>2.5768379945484938E-2</v>
      </c>
      <c r="P99" s="377">
        <f t="shared" si="4"/>
        <v>22.342602366433169</v>
      </c>
      <c r="Q99" s="376">
        <f t="shared" si="5"/>
        <v>21.486425111038372</v>
      </c>
      <c r="R99" s="61" t="s">
        <v>1856</v>
      </c>
      <c r="S99" s="402">
        <v>24.355850420413301</v>
      </c>
      <c r="T99" s="402">
        <v>24.499516281815001</v>
      </c>
      <c r="U99" s="402">
        <v>24.7852158421627</v>
      </c>
      <c r="V99" s="402">
        <v>25.2760551293037</v>
      </c>
      <c r="W99" s="402">
        <v>25.758577414247402</v>
      </c>
      <c r="X99" s="402">
        <v>26.051702100780499</v>
      </c>
      <c r="Y99" s="402">
        <v>26.196472917180198</v>
      </c>
      <c r="Z99" s="402">
        <v>0.46951774010622299</v>
      </c>
      <c r="AA99" s="61" t="s">
        <v>4080</v>
      </c>
    </row>
    <row r="100" spans="1:27">
      <c r="A100" s="61" t="s">
        <v>6844</v>
      </c>
      <c r="B100" s="61" t="s">
        <v>2083</v>
      </c>
      <c r="C100" s="60" t="s">
        <v>2084</v>
      </c>
      <c r="D100" s="61" t="s">
        <v>1854</v>
      </c>
      <c r="E100" s="61" t="s">
        <v>1864</v>
      </c>
      <c r="F100" s="374">
        <v>9.2199999999999989</v>
      </c>
      <c r="G100" s="61" t="s">
        <v>1907</v>
      </c>
      <c r="H100" s="62" t="s">
        <v>2085</v>
      </c>
      <c r="I100" s="60" t="s">
        <v>2004</v>
      </c>
      <c r="J100" s="375">
        <v>253.35221981591769</v>
      </c>
      <c r="K100" s="374">
        <v>20.721082888164602</v>
      </c>
      <c r="L100" s="376">
        <f t="shared" si="3"/>
        <v>19.655127003259295</v>
      </c>
      <c r="M100" s="377">
        <v>0.23938582291316193</v>
      </c>
      <c r="N100" s="61">
        <v>5</v>
      </c>
      <c r="O100" s="377">
        <v>0.10705659457671136</v>
      </c>
      <c r="P100" s="377">
        <f t="shared" si="4"/>
        <v>24.161656949839042</v>
      </c>
      <c r="Q100" s="376">
        <f t="shared" si="5"/>
        <v>23.239030211945391</v>
      </c>
      <c r="R100" s="61" t="s">
        <v>1870</v>
      </c>
      <c r="S100" s="402">
        <v>25.969104809045501</v>
      </c>
      <c r="T100" s="402">
        <v>26.135730943634499</v>
      </c>
      <c r="U100" s="402">
        <v>26.471314303778399</v>
      </c>
      <c r="V100" s="402">
        <v>27.047088818465902</v>
      </c>
      <c r="W100" s="402">
        <v>27.618655192561299</v>
      </c>
      <c r="X100" s="402">
        <v>27.964478912720001</v>
      </c>
      <c r="Y100" s="402">
        <v>28.1471656689531</v>
      </c>
      <c r="Z100" s="402">
        <v>0.55691325526037405</v>
      </c>
      <c r="AA100" s="61" t="s">
        <v>4080</v>
      </c>
    </row>
    <row r="101" spans="1:27">
      <c r="A101" s="61" t="s">
        <v>6845</v>
      </c>
      <c r="B101" s="61" t="s">
        <v>2086</v>
      </c>
      <c r="C101" s="60" t="s">
        <v>2087</v>
      </c>
      <c r="D101" s="61" t="s">
        <v>1854</v>
      </c>
      <c r="E101" s="61" t="s">
        <v>1866</v>
      </c>
      <c r="F101" s="374">
        <v>8.6300000000000008</v>
      </c>
      <c r="G101" s="61" t="s">
        <v>2072</v>
      </c>
      <c r="H101" s="62" t="s">
        <v>2088</v>
      </c>
      <c r="I101" s="60" t="s">
        <v>1883</v>
      </c>
      <c r="J101" s="375">
        <v>253.37138603140227</v>
      </c>
      <c r="K101" s="374">
        <v>20.791513774618938</v>
      </c>
      <c r="L101" s="376">
        <f t="shared" si="3"/>
        <v>19.338188014214779</v>
      </c>
      <c r="M101" s="377">
        <v>0.31731725191145471</v>
      </c>
      <c r="N101" s="61">
        <v>14</v>
      </c>
      <c r="O101" s="377">
        <v>8.4806602826093008E-2</v>
      </c>
      <c r="P101" s="377">
        <f t="shared" si="4"/>
        <v>23.853169667169055</v>
      </c>
      <c r="Q101" s="376">
        <f t="shared" si="5"/>
        <v>22.941811871108101</v>
      </c>
      <c r="R101" s="61" t="s">
        <v>1856</v>
      </c>
      <c r="S101" s="402">
        <v>25.697165171749099</v>
      </c>
      <c r="T101" s="402">
        <v>25.860365331452901</v>
      </c>
      <c r="U101" s="402">
        <v>26.190683630952702</v>
      </c>
      <c r="V101" s="402">
        <v>26.750626653474399</v>
      </c>
      <c r="W101" s="402">
        <v>27.312026632923299</v>
      </c>
      <c r="X101" s="402">
        <v>27.6535124360623</v>
      </c>
      <c r="Y101" s="402">
        <v>27.8257628628206</v>
      </c>
      <c r="Z101" s="402">
        <v>0.53978629576608395</v>
      </c>
      <c r="AA101" s="61" t="s">
        <v>4080</v>
      </c>
    </row>
    <row r="102" spans="1:27">
      <c r="A102" s="61" t="s">
        <v>6846</v>
      </c>
      <c r="B102" s="61" t="s">
        <v>2089</v>
      </c>
      <c r="C102" s="60" t="s">
        <v>2090</v>
      </c>
      <c r="D102" s="61" t="s">
        <v>1854</v>
      </c>
      <c r="E102" s="61" t="s">
        <v>1866</v>
      </c>
      <c r="F102" s="374">
        <v>7.9700000000000006</v>
      </c>
      <c r="G102" s="61" t="s">
        <v>1907</v>
      </c>
      <c r="H102" s="62" t="s">
        <v>2091</v>
      </c>
      <c r="I102" s="60" t="s">
        <v>1883</v>
      </c>
      <c r="J102" s="375">
        <v>253.39282620465619</v>
      </c>
      <c r="K102" s="374">
        <v>20.71775720897179</v>
      </c>
      <c r="L102" s="376">
        <f t="shared" si="3"/>
        <v>19.670092559626951</v>
      </c>
      <c r="M102" s="377">
        <v>0.26827572053666032</v>
      </c>
      <c r="N102" s="61">
        <v>9</v>
      </c>
      <c r="O102" s="377">
        <v>8.942524017888677E-2</v>
      </c>
      <c r="P102" s="377">
        <f t="shared" si="4"/>
        <v>24.176223424703565</v>
      </c>
      <c r="Q102" s="376">
        <f t="shared" si="5"/>
        <v>23.25306457813906</v>
      </c>
      <c r="R102" s="61" t="s">
        <v>1870</v>
      </c>
      <c r="S102" s="402">
        <v>25.960436331384901</v>
      </c>
      <c r="T102" s="402">
        <v>26.118151372477801</v>
      </c>
      <c r="U102" s="402">
        <v>26.4405773049732</v>
      </c>
      <c r="V102" s="402">
        <v>27.029532301839499</v>
      </c>
      <c r="W102" s="402">
        <v>27.600789311495099</v>
      </c>
      <c r="X102" s="402">
        <v>27.9351020673999</v>
      </c>
      <c r="Y102" s="402">
        <v>28.120748190351499</v>
      </c>
      <c r="Z102" s="402">
        <v>0.554516778928138</v>
      </c>
      <c r="AA102" s="61" t="s">
        <v>4080</v>
      </c>
    </row>
    <row r="103" spans="1:27">
      <c r="A103" s="61" t="s">
        <v>6847</v>
      </c>
      <c r="B103" s="61" t="s">
        <v>2092</v>
      </c>
      <c r="C103" s="60" t="s">
        <v>2093</v>
      </c>
      <c r="D103" s="61" t="s">
        <v>1854</v>
      </c>
      <c r="E103" s="61" t="s">
        <v>1864</v>
      </c>
      <c r="F103" s="374">
        <v>7.120000000000001</v>
      </c>
      <c r="G103" s="61" t="s">
        <v>1907</v>
      </c>
      <c r="H103" s="62" t="s">
        <v>2088</v>
      </c>
      <c r="I103" s="60" t="s">
        <v>1883</v>
      </c>
      <c r="J103" s="375">
        <v>253.42043854899836</v>
      </c>
      <c r="K103" s="374">
        <v>21.027148129762061</v>
      </c>
      <c r="L103" s="376">
        <f t="shared" si="3"/>
        <v>18.277833416070735</v>
      </c>
      <c r="M103" s="377">
        <v>0.22982370225160553</v>
      </c>
      <c r="N103" s="61">
        <v>13</v>
      </c>
      <c r="O103" s="377">
        <v>6.3741626368087112E-2</v>
      </c>
      <c r="P103" s="377">
        <f t="shared" si="4"/>
        <v>22.821091191642168</v>
      </c>
      <c r="Q103" s="376">
        <f t="shared" si="5"/>
        <v>21.947434892404118</v>
      </c>
      <c r="R103" s="61" t="s">
        <v>1851</v>
      </c>
      <c r="S103" s="402">
        <v>24.7603221860487</v>
      </c>
      <c r="T103" s="402">
        <v>24.907078455683301</v>
      </c>
      <c r="U103" s="402">
        <v>25.2199866697649</v>
      </c>
      <c r="V103" s="402">
        <v>25.7377676160805</v>
      </c>
      <c r="W103" s="402">
        <v>26.244257984328001</v>
      </c>
      <c r="X103" s="402">
        <v>26.548937794724502</v>
      </c>
      <c r="Y103" s="402">
        <v>26.711572751458199</v>
      </c>
      <c r="Z103" s="402">
        <v>0.49853765638408598</v>
      </c>
      <c r="AA103" s="61" t="s">
        <v>4080</v>
      </c>
    </row>
    <row r="104" spans="1:27">
      <c r="A104" s="61" t="s">
        <v>6848</v>
      </c>
      <c r="B104" s="61" t="s">
        <v>2094</v>
      </c>
      <c r="C104" s="60" t="s">
        <v>2095</v>
      </c>
      <c r="D104" s="61" t="s">
        <v>1854</v>
      </c>
      <c r="E104" s="61" t="s">
        <v>1864</v>
      </c>
      <c r="F104" s="374">
        <v>6.15</v>
      </c>
      <c r="G104" s="61" t="s">
        <v>2047</v>
      </c>
      <c r="H104" s="62" t="s">
        <v>2088</v>
      </c>
      <c r="I104" s="60" t="s">
        <v>1883</v>
      </c>
      <c r="J104" s="375">
        <v>253.45571428571427</v>
      </c>
      <c r="K104" s="374">
        <v>20.548315181337024</v>
      </c>
      <c r="L104" s="376">
        <f t="shared" si="3"/>
        <v>20.4325816839834</v>
      </c>
      <c r="M104" s="377">
        <v>0.28972071996145488</v>
      </c>
      <c r="N104" s="61">
        <v>10</v>
      </c>
      <c r="O104" s="377">
        <v>9.1617736042200776E-2</v>
      </c>
      <c r="P104" s="377">
        <f t="shared" si="4"/>
        <v>24.918379505743829</v>
      </c>
      <c r="Q104" s="376">
        <f t="shared" si="5"/>
        <v>23.968109934757777</v>
      </c>
      <c r="R104" s="61" t="s">
        <v>1870</v>
      </c>
      <c r="S104" s="402">
        <v>26.5859226184932</v>
      </c>
      <c r="T104" s="402">
        <v>26.774322073047198</v>
      </c>
      <c r="U104" s="402">
        <v>27.1530293855329</v>
      </c>
      <c r="V104" s="402">
        <v>27.760290568657901</v>
      </c>
      <c r="W104" s="402">
        <v>28.361309209440702</v>
      </c>
      <c r="X104" s="402">
        <v>28.713244823239702</v>
      </c>
      <c r="Y104" s="402">
        <v>28.901387903381298</v>
      </c>
      <c r="Z104" s="402">
        <v>0.58651684357542799</v>
      </c>
      <c r="AA104" s="61" t="s">
        <v>4080</v>
      </c>
    </row>
    <row r="105" spans="1:27">
      <c r="A105" s="61" t="s">
        <v>6849</v>
      </c>
      <c r="B105" s="61" t="s">
        <v>2096</v>
      </c>
      <c r="C105" s="60" t="s">
        <v>2097</v>
      </c>
      <c r="D105" s="61" t="s">
        <v>1854</v>
      </c>
      <c r="E105" s="61" t="s">
        <v>1864</v>
      </c>
      <c r="F105" s="374">
        <v>5.8100000000000005</v>
      </c>
      <c r="G105" s="61" t="s">
        <v>1907</v>
      </c>
      <c r="H105" s="62" t="s">
        <v>2088</v>
      </c>
      <c r="I105" s="60" t="s">
        <v>1883</v>
      </c>
      <c r="J105" s="375">
        <v>253.48809523809524</v>
      </c>
      <c r="K105" s="374">
        <v>21.102685016092643</v>
      </c>
      <c r="L105" s="376">
        <f t="shared" si="3"/>
        <v>17.937917427583116</v>
      </c>
      <c r="M105" s="377">
        <v>0.25182687556339611</v>
      </c>
      <c r="N105" s="61">
        <v>13</v>
      </c>
      <c r="O105" s="377">
        <v>6.9844208644901096E-2</v>
      </c>
      <c r="P105" s="377">
        <f t="shared" si="4"/>
        <v>22.490239629514221</v>
      </c>
      <c r="Q105" s="376">
        <f t="shared" si="5"/>
        <v>21.628669232089067</v>
      </c>
      <c r="R105" s="61" t="s">
        <v>1870</v>
      </c>
      <c r="S105" s="402">
        <v>24.489655436591399</v>
      </c>
      <c r="T105" s="402">
        <v>24.6410599677547</v>
      </c>
      <c r="U105" s="402">
        <v>24.940915154507302</v>
      </c>
      <c r="V105" s="402">
        <v>25.431316817603602</v>
      </c>
      <c r="W105" s="402">
        <v>25.918467033737802</v>
      </c>
      <c r="X105" s="402">
        <v>26.228308866498899</v>
      </c>
      <c r="Y105" s="402">
        <v>26.382645630735201</v>
      </c>
      <c r="Z105" s="402">
        <v>0.47898749133066498</v>
      </c>
      <c r="AA105" s="61" t="s">
        <v>4080</v>
      </c>
    </row>
    <row r="106" spans="1:27">
      <c r="A106" s="61" t="s">
        <v>6850</v>
      </c>
      <c r="B106" s="61" t="s">
        <v>2098</v>
      </c>
      <c r="C106" s="60" t="s">
        <v>2099</v>
      </c>
      <c r="D106" s="61" t="s">
        <v>2100</v>
      </c>
      <c r="E106" s="61" t="s">
        <v>2039</v>
      </c>
      <c r="F106" s="374">
        <v>5.48</v>
      </c>
      <c r="G106" s="61" t="s">
        <v>1907</v>
      </c>
      <c r="H106" s="62" t="s">
        <v>2088</v>
      </c>
      <c r="I106" s="60" t="s">
        <v>2004</v>
      </c>
      <c r="J106" s="378">
        <v>253.53103869653768</v>
      </c>
      <c r="K106" s="374">
        <v>21.440430552422367</v>
      </c>
      <c r="L106" s="376">
        <f t="shared" si="3"/>
        <v>16.418062514099361</v>
      </c>
      <c r="M106" s="377">
        <v>0.22068346471630051</v>
      </c>
      <c r="N106" s="61">
        <v>10</v>
      </c>
      <c r="O106" s="377">
        <v>6.9786239044091383E-2</v>
      </c>
      <c r="P106" s="377">
        <f t="shared" si="4"/>
        <v>21.010914180390031</v>
      </c>
      <c r="Q106" s="376">
        <f t="shared" si="5"/>
        <v>20.203383068777626</v>
      </c>
      <c r="R106" s="61" t="s">
        <v>1856</v>
      </c>
      <c r="S106" s="402">
        <v>23.188993868164602</v>
      </c>
      <c r="T106" s="402">
        <v>23.330227729624099</v>
      </c>
      <c r="U106" s="402">
        <v>23.580002158847002</v>
      </c>
      <c r="V106" s="402">
        <v>24.001743913032801</v>
      </c>
      <c r="W106" s="402">
        <v>24.429963111002099</v>
      </c>
      <c r="X106" s="402">
        <v>24.666734556381801</v>
      </c>
      <c r="Y106" s="402">
        <v>24.800079288267899</v>
      </c>
      <c r="Z106" s="402">
        <v>0.40778137910176099</v>
      </c>
      <c r="AA106" s="61" t="s">
        <v>4080</v>
      </c>
    </row>
    <row r="107" spans="1:27">
      <c r="A107" s="61" t="s">
        <v>6851</v>
      </c>
      <c r="B107" s="61" t="s">
        <v>2101</v>
      </c>
      <c r="C107" s="60" t="s">
        <v>2102</v>
      </c>
      <c r="D107" s="61" t="s">
        <v>1854</v>
      </c>
      <c r="E107" s="61" t="s">
        <v>1864</v>
      </c>
      <c r="F107" s="374">
        <v>5.3800000000000008</v>
      </c>
      <c r="G107" s="61" t="s">
        <v>2072</v>
      </c>
      <c r="H107" s="62" t="s">
        <v>2088</v>
      </c>
      <c r="I107" s="60" t="s">
        <v>1883</v>
      </c>
      <c r="J107" s="378">
        <v>253.54427698574338</v>
      </c>
      <c r="K107" s="374">
        <v>21.253948050045469</v>
      </c>
      <c r="L107" s="376">
        <f t="shared" si="3"/>
        <v>17.257233774795395</v>
      </c>
      <c r="M107" s="377">
        <v>0.22574338026474491</v>
      </c>
      <c r="N107" s="61">
        <v>12</v>
      </c>
      <c r="O107" s="377">
        <v>6.5166500681813275E-2</v>
      </c>
      <c r="P107" s="377">
        <f t="shared" si="4"/>
        <v>21.827707540800844</v>
      </c>
      <c r="Q107" s="376">
        <f t="shared" si="5"/>
        <v>20.990339228808139</v>
      </c>
      <c r="R107" s="61" t="s">
        <v>1870</v>
      </c>
      <c r="S107" s="402">
        <v>23.920898762770399</v>
      </c>
      <c r="T107" s="402">
        <v>24.059960112760699</v>
      </c>
      <c r="U107" s="402">
        <v>24.339084278886801</v>
      </c>
      <c r="V107" s="402">
        <v>24.807101151310398</v>
      </c>
      <c r="W107" s="402">
        <v>25.278413179942302</v>
      </c>
      <c r="X107" s="402">
        <v>25.550366178360601</v>
      </c>
      <c r="Y107" s="402">
        <v>25.6922800030848</v>
      </c>
      <c r="Z107" s="402">
        <v>0.45234606026683399</v>
      </c>
      <c r="AA107" s="61" t="s">
        <v>4080</v>
      </c>
    </row>
    <row r="108" spans="1:27">
      <c r="A108" s="61" t="s">
        <v>6852</v>
      </c>
      <c r="B108" s="61" t="s">
        <v>2103</v>
      </c>
      <c r="C108" s="60" t="s">
        <v>2104</v>
      </c>
      <c r="D108" s="61" t="s">
        <v>1854</v>
      </c>
      <c r="E108" s="61" t="s">
        <v>1864</v>
      </c>
      <c r="F108" s="374">
        <v>4.9500000000000011</v>
      </c>
      <c r="G108" s="61" t="s">
        <v>1907</v>
      </c>
      <c r="H108" s="62" t="s">
        <v>2088</v>
      </c>
      <c r="I108" s="60" t="s">
        <v>1883</v>
      </c>
      <c r="J108" s="378">
        <v>253.6012016293279</v>
      </c>
      <c r="K108" s="374">
        <v>20.703067049971921</v>
      </c>
      <c r="L108" s="376">
        <f t="shared" si="3"/>
        <v>19.736198275126355</v>
      </c>
      <c r="M108" s="377">
        <v>0.15986016733308139</v>
      </c>
      <c r="N108" s="61">
        <v>13</v>
      </c>
      <c r="O108" s="377">
        <v>4.4337233094129111E-2</v>
      </c>
      <c r="P108" s="377">
        <f t="shared" si="4"/>
        <v>24.240566321122984</v>
      </c>
      <c r="Q108" s="376">
        <f t="shared" si="5"/>
        <v>23.315057049118508</v>
      </c>
      <c r="R108" s="61" t="s">
        <v>1870</v>
      </c>
      <c r="S108" s="402">
        <v>26.012677878687001</v>
      </c>
      <c r="T108" s="402">
        <v>26.195889571569001</v>
      </c>
      <c r="U108" s="402">
        <v>26.543212070102602</v>
      </c>
      <c r="V108" s="402">
        <v>27.136332030690902</v>
      </c>
      <c r="W108" s="402">
        <v>27.721959063173099</v>
      </c>
      <c r="X108" s="402">
        <v>28.076152430601599</v>
      </c>
      <c r="Y108" s="402">
        <v>28.242900476858502</v>
      </c>
      <c r="Z108" s="402">
        <v>0.56655821861983902</v>
      </c>
      <c r="AA108" s="61" t="s">
        <v>4080</v>
      </c>
    </row>
    <row r="109" spans="1:27">
      <c r="A109" s="61" t="s">
        <v>6853</v>
      </c>
      <c r="B109" s="61" t="s">
        <v>2105</v>
      </c>
      <c r="C109" s="60" t="s">
        <v>2106</v>
      </c>
      <c r="D109" s="61" t="s">
        <v>1854</v>
      </c>
      <c r="E109" s="61" t="s">
        <v>1864</v>
      </c>
      <c r="F109" s="374">
        <v>4.620000000000001</v>
      </c>
      <c r="G109" s="61" t="s">
        <v>1907</v>
      </c>
      <c r="H109" s="62" t="s">
        <v>2088</v>
      </c>
      <c r="I109" s="60" t="s">
        <v>2004</v>
      </c>
      <c r="J109" s="378">
        <v>253.64488798370672</v>
      </c>
      <c r="K109" s="374">
        <v>20.960592868568817</v>
      </c>
      <c r="L109" s="376">
        <f t="shared" si="3"/>
        <v>18.577332091440326</v>
      </c>
      <c r="M109" s="377">
        <v>0.25231034296116178</v>
      </c>
      <c r="N109" s="61">
        <v>9</v>
      </c>
      <c r="O109" s="377">
        <v>8.4103447653720589E-2</v>
      </c>
      <c r="P109" s="377">
        <f t="shared" si="4"/>
        <v>23.112603235668587</v>
      </c>
      <c r="Q109" s="376">
        <f t="shared" si="5"/>
        <v>22.228298094639612</v>
      </c>
      <c r="R109" s="61" t="s">
        <v>2107</v>
      </c>
      <c r="S109" s="402">
        <v>25.030716478985301</v>
      </c>
      <c r="T109" s="402">
        <v>25.207845962101601</v>
      </c>
      <c r="U109" s="402">
        <v>25.513434807132501</v>
      </c>
      <c r="V109" s="402">
        <v>26.036211685141598</v>
      </c>
      <c r="W109" s="402">
        <v>26.5592067199815</v>
      </c>
      <c r="X109" s="402">
        <v>26.874029352610599</v>
      </c>
      <c r="Y109" s="402">
        <v>27.059422942956299</v>
      </c>
      <c r="Z109" s="402">
        <v>0.50806207002651904</v>
      </c>
      <c r="AA109" s="61" t="s">
        <v>4080</v>
      </c>
    </row>
    <row r="110" spans="1:27">
      <c r="A110" s="61" t="s">
        <v>6854</v>
      </c>
      <c r="B110" s="61" t="s">
        <v>2108</v>
      </c>
      <c r="C110" s="60" t="s">
        <v>2109</v>
      </c>
      <c r="D110" s="61" t="s">
        <v>2110</v>
      </c>
      <c r="E110" s="61" t="s">
        <v>2111</v>
      </c>
      <c r="F110" s="374">
        <v>4.5500000000000007</v>
      </c>
      <c r="G110" s="61" t="s">
        <v>2112</v>
      </c>
      <c r="H110" s="62" t="s">
        <v>2113</v>
      </c>
      <c r="I110" s="60" t="s">
        <v>2021</v>
      </c>
      <c r="J110" s="378">
        <v>253.65415478615071</v>
      </c>
      <c r="K110" s="374">
        <v>20.778036810273409</v>
      </c>
      <c r="L110" s="376">
        <f t="shared" si="3"/>
        <v>19.398834353769658</v>
      </c>
      <c r="M110" s="377">
        <v>0.23854217358723839</v>
      </c>
      <c r="N110" s="61">
        <v>11</v>
      </c>
      <c r="O110" s="377">
        <v>7.1923171496790547E-2</v>
      </c>
      <c r="P110" s="377">
        <f t="shared" si="4"/>
        <v>23.912198771002465</v>
      </c>
      <c r="Q110" s="376">
        <f t="shared" si="5"/>
        <v>22.998684660646234</v>
      </c>
      <c r="R110" s="61" t="s">
        <v>1870</v>
      </c>
      <c r="S110" s="402">
        <v>25.728877864797902</v>
      </c>
      <c r="T110" s="402">
        <v>25.894167442191801</v>
      </c>
      <c r="U110" s="402">
        <v>26.226012470160299</v>
      </c>
      <c r="V110" s="402">
        <v>26.787196267964902</v>
      </c>
      <c r="W110" s="402">
        <v>27.342131399071501</v>
      </c>
      <c r="X110" s="402">
        <v>27.663747032096701</v>
      </c>
      <c r="Y110" s="402">
        <v>27.861708589104602</v>
      </c>
      <c r="Z110" s="402">
        <v>0.54219945957316396</v>
      </c>
      <c r="AA110" s="61" t="s">
        <v>4080</v>
      </c>
    </row>
    <row r="111" spans="1:27">
      <c r="A111" s="61" t="s">
        <v>6855</v>
      </c>
      <c r="B111" s="61" t="s">
        <v>2114</v>
      </c>
      <c r="C111" s="60" t="s">
        <v>2115</v>
      </c>
      <c r="D111" s="61" t="s">
        <v>1854</v>
      </c>
      <c r="E111" s="61" t="s">
        <v>1864</v>
      </c>
      <c r="F111" s="374">
        <v>4.3500000000000005</v>
      </c>
      <c r="G111" s="61" t="s">
        <v>1907</v>
      </c>
      <c r="H111" s="62" t="s">
        <v>2088</v>
      </c>
      <c r="I111" s="60" t="s">
        <v>1883</v>
      </c>
      <c r="J111" s="378">
        <v>253.68063136456212</v>
      </c>
      <c r="K111" s="374">
        <v>20.950647790861417</v>
      </c>
      <c r="L111" s="376">
        <f t="shared" si="3"/>
        <v>18.622084941123632</v>
      </c>
      <c r="M111" s="377">
        <v>0.22005166944248059</v>
      </c>
      <c r="N111" s="61">
        <v>8</v>
      </c>
      <c r="O111" s="377">
        <v>7.7800013837099294E-2</v>
      </c>
      <c r="P111" s="377">
        <f t="shared" si="4"/>
        <v>23.156162676026995</v>
      </c>
      <c r="Q111" s="376">
        <f t="shared" si="5"/>
        <v>22.270266322564837</v>
      </c>
      <c r="R111" s="61" t="s">
        <v>1870</v>
      </c>
      <c r="S111" s="402">
        <v>25.073024944505299</v>
      </c>
      <c r="T111" s="402">
        <v>25.231534120341799</v>
      </c>
      <c r="U111" s="402">
        <v>25.5316807180625</v>
      </c>
      <c r="V111" s="402">
        <v>26.071454739616399</v>
      </c>
      <c r="W111" s="402">
        <v>26.594881304815701</v>
      </c>
      <c r="X111" s="402">
        <v>26.9143509356343</v>
      </c>
      <c r="Y111" s="402">
        <v>27.0665641924822</v>
      </c>
      <c r="Z111" s="402">
        <v>0.51208911191951201</v>
      </c>
      <c r="AA111" s="61" t="s">
        <v>4080</v>
      </c>
    </row>
    <row r="112" spans="1:27">
      <c r="A112" s="61" t="s">
        <v>6856</v>
      </c>
      <c r="B112" s="61" t="s">
        <v>2116</v>
      </c>
      <c r="C112" s="60" t="s">
        <v>2117</v>
      </c>
      <c r="D112" s="61" t="s">
        <v>1854</v>
      </c>
      <c r="E112" s="61" t="s">
        <v>1864</v>
      </c>
      <c r="F112" s="374">
        <v>4.1100000000000003</v>
      </c>
      <c r="G112" s="61" t="s">
        <v>1907</v>
      </c>
      <c r="H112" s="62" t="s">
        <v>2088</v>
      </c>
      <c r="I112" s="60" t="s">
        <v>1883</v>
      </c>
      <c r="J112" s="378">
        <v>253.7124032586558</v>
      </c>
      <c r="K112" s="374">
        <v>20.853707828658372</v>
      </c>
      <c r="L112" s="376">
        <f t="shared" si="3"/>
        <v>19.058314771037331</v>
      </c>
      <c r="M112" s="377">
        <v>0.2055318012028752</v>
      </c>
      <c r="N112" s="61">
        <v>10</v>
      </c>
      <c r="O112" s="377">
        <v>6.4994862339802062E-2</v>
      </c>
      <c r="P112" s="377">
        <f t="shared" si="4"/>
        <v>23.580759710476329</v>
      </c>
      <c r="Q112" s="376">
        <f t="shared" si="5"/>
        <v>22.679352963061689</v>
      </c>
      <c r="R112" s="61" t="s">
        <v>1870</v>
      </c>
      <c r="S112" s="402">
        <v>25.454503902821301</v>
      </c>
      <c r="T112" s="402">
        <v>25.627656285747701</v>
      </c>
      <c r="U112" s="402">
        <v>25.949815856449298</v>
      </c>
      <c r="V112" s="402">
        <v>26.496576483057201</v>
      </c>
      <c r="W112" s="402">
        <v>27.0446176128264</v>
      </c>
      <c r="X112" s="402">
        <v>27.371136831841898</v>
      </c>
      <c r="Y112" s="402">
        <v>27.557962752294099</v>
      </c>
      <c r="Z112" s="402">
        <v>0.53045639011120105</v>
      </c>
      <c r="AA112" s="61" t="s">
        <v>4080</v>
      </c>
    </row>
    <row r="113" spans="1:27">
      <c r="A113" s="61" t="s">
        <v>6857</v>
      </c>
      <c r="B113" s="61" t="s">
        <v>2118</v>
      </c>
      <c r="C113" s="60" t="s">
        <v>2119</v>
      </c>
      <c r="D113" s="61" t="s">
        <v>1854</v>
      </c>
      <c r="E113" s="61" t="s">
        <v>1864</v>
      </c>
      <c r="F113" s="374">
        <v>3.5100000000000007</v>
      </c>
      <c r="G113" s="61" t="s">
        <v>1907</v>
      </c>
      <c r="H113" s="62" t="s">
        <v>2088</v>
      </c>
      <c r="I113" s="60" t="s">
        <v>1883</v>
      </c>
      <c r="J113" s="378">
        <v>253.79183299389001</v>
      </c>
      <c r="K113" s="374">
        <v>20.412744997672217</v>
      </c>
      <c r="L113" s="376">
        <f t="shared" si="3"/>
        <v>21.042647510475035</v>
      </c>
      <c r="M113" s="377">
        <v>0.32515578105730064</v>
      </c>
      <c r="N113" s="61">
        <v>10</v>
      </c>
      <c r="O113" s="377">
        <v>0.10282328625121025</v>
      </c>
      <c r="P113" s="377">
        <f t="shared" si="4"/>
        <v>25.512176910195691</v>
      </c>
      <c r="Q113" s="376">
        <f t="shared" si="5"/>
        <v>24.540216109823263</v>
      </c>
      <c r="R113" s="61" t="s">
        <v>1870</v>
      </c>
      <c r="S113" s="402">
        <v>27.151276313376599</v>
      </c>
      <c r="T113" s="402">
        <v>27.345497018042</v>
      </c>
      <c r="U113" s="402">
        <v>27.7191439428222</v>
      </c>
      <c r="V113" s="402">
        <v>28.357060999002801</v>
      </c>
      <c r="W113" s="402">
        <v>28.9907388022025</v>
      </c>
      <c r="X113" s="402">
        <v>29.401367682858702</v>
      </c>
      <c r="Y113" s="402">
        <v>29.5981403317843</v>
      </c>
      <c r="Z113" s="402">
        <v>0.62026726414272804</v>
      </c>
      <c r="AA113" s="61" t="s">
        <v>4080</v>
      </c>
    </row>
    <row r="114" spans="1:27">
      <c r="A114" s="61" t="s">
        <v>6858</v>
      </c>
      <c r="B114" s="61" t="s">
        <v>2120</v>
      </c>
      <c r="C114" s="60" t="s">
        <v>2121</v>
      </c>
      <c r="D114" s="61" t="s">
        <v>1854</v>
      </c>
      <c r="E114" s="61" t="s">
        <v>1864</v>
      </c>
      <c r="F114" s="374">
        <v>3.3300000000000005</v>
      </c>
      <c r="G114" s="61" t="s">
        <v>1907</v>
      </c>
      <c r="H114" s="62" t="s">
        <v>2088</v>
      </c>
      <c r="I114" s="60" t="s">
        <v>1883</v>
      </c>
      <c r="J114" s="378">
        <v>253.81566191446029</v>
      </c>
      <c r="K114" s="374">
        <v>20.543849894719141</v>
      </c>
      <c r="L114" s="376">
        <f t="shared" si="3"/>
        <v>20.452675473763875</v>
      </c>
      <c r="M114" s="377">
        <v>0.32304789227518921</v>
      </c>
      <c r="N114" s="61">
        <v>7</v>
      </c>
      <c r="O114" s="377">
        <v>0.1221006263605335</v>
      </c>
      <c r="P114" s="377">
        <f t="shared" si="4"/>
        <v>24.937937461130161</v>
      </c>
      <c r="Q114" s="376">
        <f t="shared" si="5"/>
        <v>23.986953444285234</v>
      </c>
      <c r="R114" s="61" t="s">
        <v>1870</v>
      </c>
      <c r="S114" s="402">
        <v>26.640769125760901</v>
      </c>
      <c r="T114" s="402">
        <v>26.835451754941801</v>
      </c>
      <c r="U114" s="402">
        <v>27.193991552807098</v>
      </c>
      <c r="V114" s="402">
        <v>27.8098135287152</v>
      </c>
      <c r="W114" s="402">
        <v>28.413970012458201</v>
      </c>
      <c r="X114" s="402">
        <v>28.778947311267299</v>
      </c>
      <c r="Y114" s="402">
        <v>28.963120927214</v>
      </c>
      <c r="Z114" s="402">
        <v>0.591912883692299</v>
      </c>
      <c r="AA114" s="61" t="s">
        <v>4080</v>
      </c>
    </row>
    <row r="115" spans="1:27">
      <c r="A115" s="61" t="s">
        <v>6859</v>
      </c>
      <c r="B115" s="61" t="s">
        <v>2122</v>
      </c>
      <c r="C115" s="60" t="s">
        <v>2123</v>
      </c>
      <c r="D115" s="61" t="s">
        <v>1854</v>
      </c>
      <c r="E115" s="61" t="s">
        <v>1864</v>
      </c>
      <c r="F115" s="374">
        <v>3.2000000000000006</v>
      </c>
      <c r="G115" s="61" t="s">
        <v>1907</v>
      </c>
      <c r="H115" s="62" t="s">
        <v>2088</v>
      </c>
      <c r="I115" s="60" t="s">
        <v>1883</v>
      </c>
      <c r="J115" s="378">
        <v>253.83287169042771</v>
      </c>
      <c r="K115" s="374">
        <v>20.334959691931818</v>
      </c>
      <c r="L115" s="376">
        <f t="shared" si="3"/>
        <v>21.392681386306819</v>
      </c>
      <c r="M115" s="377">
        <v>0.31404169323639475</v>
      </c>
      <c r="N115" s="61">
        <v>12</v>
      </c>
      <c r="O115" s="377">
        <v>9.0656028063399202E-2</v>
      </c>
      <c r="P115" s="377">
        <f t="shared" si="4"/>
        <v>25.852876549338632</v>
      </c>
      <c r="Q115" s="376">
        <f t="shared" si="5"/>
        <v>24.868470100047745</v>
      </c>
      <c r="R115" s="61" t="s">
        <v>1870</v>
      </c>
      <c r="S115" s="402">
        <v>27.4490860390992</v>
      </c>
      <c r="T115" s="402">
        <v>27.645807744576398</v>
      </c>
      <c r="U115" s="402">
        <v>28.033096619755302</v>
      </c>
      <c r="V115" s="402">
        <v>28.689379064926801</v>
      </c>
      <c r="W115" s="402">
        <v>29.3520892048161</v>
      </c>
      <c r="X115" s="402">
        <v>29.741654938055699</v>
      </c>
      <c r="Y115" s="402">
        <v>29.932691357563598</v>
      </c>
      <c r="Z115" s="402">
        <v>0.63461485542607798</v>
      </c>
      <c r="AA115" s="61" t="s">
        <v>4080</v>
      </c>
    </row>
    <row r="116" spans="1:27">
      <c r="A116" s="61" t="s">
        <v>6860</v>
      </c>
      <c r="B116" s="61" t="s">
        <v>2124</v>
      </c>
      <c r="C116" s="60" t="s">
        <v>2125</v>
      </c>
      <c r="D116" s="61" t="s">
        <v>1854</v>
      </c>
      <c r="E116" s="61" t="s">
        <v>1864</v>
      </c>
      <c r="F116" s="374">
        <v>2.5900000000000003</v>
      </c>
      <c r="G116" s="61" t="s">
        <v>1907</v>
      </c>
      <c r="H116" s="62" t="s">
        <v>2088</v>
      </c>
      <c r="I116" s="60" t="s">
        <v>1913</v>
      </c>
      <c r="J116" s="378">
        <v>253.91362525458248</v>
      </c>
      <c r="K116" s="374">
        <v>21.042601839373145</v>
      </c>
      <c r="L116" s="376">
        <f t="shared" si="3"/>
        <v>18.20829172282086</v>
      </c>
      <c r="M116" s="377">
        <v>0.34634590767134099</v>
      </c>
      <c r="N116" s="61">
        <v>12</v>
      </c>
      <c r="O116" s="377">
        <v>9.9981451513386999E-2</v>
      </c>
      <c r="P116" s="377">
        <f t="shared" si="4"/>
        <v>22.753403943545621</v>
      </c>
      <c r="Q116" s="376">
        <f t="shared" si="5"/>
        <v>21.882220237845345</v>
      </c>
      <c r="R116" s="61" t="s">
        <v>1870</v>
      </c>
      <c r="S116" s="402">
        <v>24.7291967819415</v>
      </c>
      <c r="T116" s="402">
        <v>24.875062318345002</v>
      </c>
      <c r="U116" s="402">
        <v>25.175656032967201</v>
      </c>
      <c r="V116" s="402">
        <v>25.6867358304875</v>
      </c>
      <c r="W116" s="402">
        <v>26.2005244552265</v>
      </c>
      <c r="X116" s="402">
        <v>26.4858986396642</v>
      </c>
      <c r="Y116" s="402">
        <v>26.636788615078402</v>
      </c>
      <c r="Z116" s="402">
        <v>0.49198799738313898</v>
      </c>
      <c r="AA116" s="61" t="s">
        <v>4080</v>
      </c>
    </row>
    <row r="117" spans="1:27">
      <c r="A117" s="61" t="s">
        <v>6861</v>
      </c>
      <c r="B117" s="61" t="s">
        <v>2126</v>
      </c>
      <c r="C117" s="63" t="s">
        <v>2127</v>
      </c>
      <c r="D117" s="61" t="s">
        <v>1854</v>
      </c>
      <c r="E117" s="61" t="s">
        <v>1864</v>
      </c>
      <c r="F117" s="63">
        <v>2.1100000000000003</v>
      </c>
      <c r="G117" s="61" t="s">
        <v>1907</v>
      </c>
      <c r="H117" s="62" t="s">
        <v>2088</v>
      </c>
      <c r="I117" s="60" t="s">
        <v>1883</v>
      </c>
      <c r="J117" s="378">
        <v>253.97716904276984</v>
      </c>
      <c r="K117" s="374">
        <v>20.817890989553071</v>
      </c>
      <c r="L117" s="376">
        <f t="shared" si="3"/>
        <v>19.219490547011191</v>
      </c>
      <c r="M117" s="377">
        <v>0.31080041838972822</v>
      </c>
      <c r="N117" s="61">
        <v>9</v>
      </c>
      <c r="O117" s="377">
        <v>0.10360013946324274</v>
      </c>
      <c r="P117" s="377">
        <f t="shared" si="4"/>
        <v>23.737637465757544</v>
      </c>
      <c r="Q117" s="376">
        <f t="shared" si="5"/>
        <v>22.830500024086049</v>
      </c>
      <c r="R117" s="61" t="s">
        <v>1870</v>
      </c>
      <c r="S117" s="402">
        <v>25.572689071479498</v>
      </c>
      <c r="T117" s="402">
        <v>25.7378275043725</v>
      </c>
      <c r="U117" s="402">
        <v>26.069518429009399</v>
      </c>
      <c r="V117" s="402">
        <v>26.627224406168398</v>
      </c>
      <c r="W117" s="402">
        <v>27.191184209474802</v>
      </c>
      <c r="X117" s="402">
        <v>27.508188367620001</v>
      </c>
      <c r="Y117" s="402">
        <v>27.681199673558201</v>
      </c>
      <c r="Z117" s="402">
        <v>0.539703802589379</v>
      </c>
      <c r="AA117" s="61" t="s">
        <v>4080</v>
      </c>
    </row>
    <row r="118" spans="1:27">
      <c r="A118" s="61" t="s">
        <v>6862</v>
      </c>
      <c r="B118" s="61" t="s">
        <v>2128</v>
      </c>
      <c r="C118" s="63" t="s">
        <v>2129</v>
      </c>
      <c r="D118" s="61" t="s">
        <v>1854</v>
      </c>
      <c r="E118" s="61" t="s">
        <v>1864</v>
      </c>
      <c r="F118" s="63">
        <v>1.8800000000000001</v>
      </c>
      <c r="G118" s="61" t="s">
        <v>1907</v>
      </c>
      <c r="H118" s="62" t="s">
        <v>2088</v>
      </c>
      <c r="I118" s="60" t="s">
        <v>1883</v>
      </c>
      <c r="J118" s="378">
        <v>254.00761710794296</v>
      </c>
      <c r="K118" s="374">
        <v>20.207695288446597</v>
      </c>
      <c r="L118" s="376">
        <f t="shared" si="3"/>
        <v>21.965371201990322</v>
      </c>
      <c r="M118" s="377">
        <v>0.30866111200624552</v>
      </c>
      <c r="N118" s="61">
        <v>35</v>
      </c>
      <c r="O118" s="377">
        <v>5.2173250416262723E-2</v>
      </c>
      <c r="P118" s="377">
        <f t="shared" si="4"/>
        <v>26.410294636603908</v>
      </c>
      <c r="Q118" s="376">
        <f t="shared" si="5"/>
        <v>25.40552588275537</v>
      </c>
      <c r="R118" s="61" t="s">
        <v>1870</v>
      </c>
      <c r="S118" s="402">
        <v>27.925357177105401</v>
      </c>
      <c r="T118" s="402">
        <v>28.131010508907099</v>
      </c>
      <c r="U118" s="402">
        <v>28.526069725105899</v>
      </c>
      <c r="V118" s="402">
        <v>29.199412555070101</v>
      </c>
      <c r="W118" s="402">
        <v>29.878195586322299</v>
      </c>
      <c r="X118" s="402">
        <v>30.283291290537001</v>
      </c>
      <c r="Y118" s="402">
        <v>30.485348764220699</v>
      </c>
      <c r="Z118" s="402">
        <v>0.65339951575600697</v>
      </c>
      <c r="AA118" s="61" t="s">
        <v>4080</v>
      </c>
    </row>
    <row r="119" spans="1:27">
      <c r="A119" s="61" t="s">
        <v>6863</v>
      </c>
      <c r="B119" s="61" t="s">
        <v>2130</v>
      </c>
      <c r="C119" s="63" t="s">
        <v>2131</v>
      </c>
      <c r="D119" s="61" t="s">
        <v>1854</v>
      </c>
      <c r="E119" s="61" t="s">
        <v>2067</v>
      </c>
      <c r="F119" s="63">
        <v>1.79</v>
      </c>
      <c r="G119" s="61" t="s">
        <v>1907</v>
      </c>
      <c r="H119" s="62" t="s">
        <v>2088</v>
      </c>
      <c r="I119" s="60" t="s">
        <v>1883</v>
      </c>
      <c r="J119" s="378">
        <v>254.0195315682281</v>
      </c>
      <c r="K119" s="374">
        <v>20.350162855500827</v>
      </c>
      <c r="L119" s="376">
        <f t="shared" si="3"/>
        <v>21.324267150246285</v>
      </c>
      <c r="M119" s="377">
        <v>0.25748994175711781</v>
      </c>
      <c r="N119" s="61">
        <v>9</v>
      </c>
      <c r="O119" s="377">
        <v>8.5829980585705942E-2</v>
      </c>
      <c r="P119" s="377">
        <f t="shared" si="4"/>
        <v>25.786286692906373</v>
      </c>
      <c r="Q119" s="376">
        <f t="shared" si="5"/>
        <v>24.804312749786519</v>
      </c>
      <c r="R119" s="61" t="s">
        <v>1856</v>
      </c>
      <c r="S119" s="402">
        <v>27.378231665035099</v>
      </c>
      <c r="T119" s="402">
        <v>27.559375995463999</v>
      </c>
      <c r="U119" s="402">
        <v>27.9338170124933</v>
      </c>
      <c r="V119" s="402">
        <v>28.594668807497399</v>
      </c>
      <c r="W119" s="402">
        <v>29.240382171341501</v>
      </c>
      <c r="X119" s="402">
        <v>29.622372805468601</v>
      </c>
      <c r="Y119" s="402">
        <v>29.821868527576299</v>
      </c>
      <c r="Z119" s="402">
        <v>0.625709245211021</v>
      </c>
      <c r="AA119" s="61" t="s">
        <v>4080</v>
      </c>
    </row>
    <row r="120" spans="1:27">
      <c r="A120" s="61" t="s">
        <v>6864</v>
      </c>
      <c r="B120" s="61" t="s">
        <v>2132</v>
      </c>
      <c r="C120" s="63" t="s">
        <v>2133</v>
      </c>
      <c r="D120" s="61" t="s">
        <v>1854</v>
      </c>
      <c r="E120" s="61" t="s">
        <v>1847</v>
      </c>
      <c r="F120" s="63">
        <v>1.73</v>
      </c>
      <c r="G120" s="61" t="s">
        <v>2062</v>
      </c>
      <c r="H120" s="62" t="s">
        <v>2088</v>
      </c>
      <c r="I120" s="60" t="s">
        <v>1883</v>
      </c>
      <c r="J120" s="378">
        <v>254.02747454175153</v>
      </c>
      <c r="K120" s="374">
        <v>20.161636746676702</v>
      </c>
      <c r="L120" s="376">
        <f t="shared" si="3"/>
        <v>22.17263463995485</v>
      </c>
      <c r="M120" s="377">
        <v>0.36011405456343931</v>
      </c>
      <c r="N120" s="61">
        <v>10</v>
      </c>
      <c r="O120" s="377">
        <v>0.11387806298586209</v>
      </c>
      <c r="P120" s="377">
        <f t="shared" si="4"/>
        <v>26.612031049556037</v>
      </c>
      <c r="Q120" s="376">
        <f t="shared" si="5"/>
        <v>25.599892929024335</v>
      </c>
      <c r="R120" s="61" t="s">
        <v>1870</v>
      </c>
      <c r="S120" s="402">
        <v>28.0772134095991</v>
      </c>
      <c r="T120" s="402">
        <v>28.292186531187301</v>
      </c>
      <c r="U120" s="402">
        <v>28.7120602445993</v>
      </c>
      <c r="V120" s="402">
        <v>29.401129446422999</v>
      </c>
      <c r="W120" s="402">
        <v>30.099471859559401</v>
      </c>
      <c r="X120" s="402">
        <v>30.515645638486401</v>
      </c>
      <c r="Y120" s="402">
        <v>30.7282551335738</v>
      </c>
      <c r="Z120" s="402">
        <v>0.67126469297201397</v>
      </c>
      <c r="AA120" s="61" t="s">
        <v>4080</v>
      </c>
    </row>
    <row r="121" spans="1:27">
      <c r="A121" s="61" t="s">
        <v>6865</v>
      </c>
      <c r="B121" s="61" t="s">
        <v>2134</v>
      </c>
      <c r="C121" s="63" t="s">
        <v>2135</v>
      </c>
      <c r="D121" s="61" t="s">
        <v>1854</v>
      </c>
      <c r="E121" s="61" t="s">
        <v>1847</v>
      </c>
      <c r="F121" s="63">
        <v>1.69</v>
      </c>
      <c r="G121" s="61" t="s">
        <v>1907</v>
      </c>
      <c r="H121" s="62" t="s">
        <v>2088</v>
      </c>
      <c r="I121" s="60" t="s">
        <v>1883</v>
      </c>
      <c r="J121" s="378">
        <v>254.03276985743381</v>
      </c>
      <c r="K121" s="374">
        <v>20.124601048847786</v>
      </c>
      <c r="L121" s="376">
        <f t="shared" si="3"/>
        <v>22.33929528018497</v>
      </c>
      <c r="M121" s="377">
        <v>0.34925455311125098</v>
      </c>
      <c r="N121" s="61">
        <v>16</v>
      </c>
      <c r="O121" s="377">
        <v>8.7313638277812744E-2</v>
      </c>
      <c r="P121" s="377">
        <f t="shared" si="4"/>
        <v>26.774247406046698</v>
      </c>
      <c r="Q121" s="376">
        <f t="shared" si="5"/>
        <v>25.756183573862359</v>
      </c>
      <c r="R121" s="61" t="s">
        <v>1870</v>
      </c>
      <c r="S121" s="402">
        <v>28.280793236602499</v>
      </c>
      <c r="T121" s="402">
        <v>28.476401178702599</v>
      </c>
      <c r="U121" s="402">
        <v>28.901634011306999</v>
      </c>
      <c r="V121" s="402">
        <v>29.591390046627598</v>
      </c>
      <c r="W121" s="402">
        <v>30.284380417646499</v>
      </c>
      <c r="X121" s="402">
        <v>30.701128438342501</v>
      </c>
      <c r="Y121" s="402">
        <v>30.926485392875701</v>
      </c>
      <c r="Z121" s="402">
        <v>0.67190506635632996</v>
      </c>
      <c r="AA121" s="61" t="s">
        <v>4080</v>
      </c>
    </row>
    <row r="122" spans="1:27">
      <c r="A122" s="61" t="s">
        <v>6866</v>
      </c>
      <c r="B122" s="61" t="s">
        <v>2136</v>
      </c>
      <c r="C122" s="63" t="s">
        <v>2137</v>
      </c>
      <c r="D122" s="61" t="s">
        <v>1854</v>
      </c>
      <c r="E122" s="61" t="s">
        <v>1864</v>
      </c>
      <c r="F122" s="63">
        <v>1.66</v>
      </c>
      <c r="G122" s="61" t="s">
        <v>1907</v>
      </c>
      <c r="H122" s="62" t="s">
        <v>2088</v>
      </c>
      <c r="I122" s="60" t="s">
        <v>1913</v>
      </c>
      <c r="J122" s="378">
        <v>254.03674134419552</v>
      </c>
      <c r="K122" s="374">
        <v>19.906733281723703</v>
      </c>
      <c r="L122" s="376">
        <f t="shared" si="3"/>
        <v>23.319700232243349</v>
      </c>
      <c r="M122" s="377">
        <v>0.29328108501778594</v>
      </c>
      <c r="N122" s="61">
        <v>23</v>
      </c>
      <c r="O122" s="377">
        <v>6.1153333596506765E-2</v>
      </c>
      <c r="P122" s="377">
        <f t="shared" si="4"/>
        <v>27.728508226050181</v>
      </c>
      <c r="Q122" s="376">
        <f t="shared" si="5"/>
        <v>26.675585551125991</v>
      </c>
      <c r="R122" s="61" t="s">
        <v>1870</v>
      </c>
      <c r="S122" s="402">
        <v>29.052070714302602</v>
      </c>
      <c r="T122" s="402">
        <v>29.270577809461201</v>
      </c>
      <c r="U122" s="402">
        <v>29.700862747426601</v>
      </c>
      <c r="V122" s="402">
        <v>30.4545936739894</v>
      </c>
      <c r="W122" s="402">
        <v>31.207702243526601</v>
      </c>
      <c r="X122" s="402">
        <v>31.651488928071</v>
      </c>
      <c r="Y122" s="402">
        <v>31.862610583425699</v>
      </c>
      <c r="Z122" s="402">
        <v>0.72211695717199698</v>
      </c>
      <c r="AA122" s="61" t="s">
        <v>4080</v>
      </c>
    </row>
    <row r="123" spans="1:27">
      <c r="A123" s="61" t="s">
        <v>6867</v>
      </c>
      <c r="B123" s="61" t="s">
        <v>2138</v>
      </c>
      <c r="C123" s="63" t="s">
        <v>2139</v>
      </c>
      <c r="D123" s="61" t="s">
        <v>1846</v>
      </c>
      <c r="E123" s="61" t="s">
        <v>1864</v>
      </c>
      <c r="F123" s="63">
        <v>1.6199999999999999</v>
      </c>
      <c r="G123" s="61" t="s">
        <v>1907</v>
      </c>
      <c r="H123" s="62" t="s">
        <v>2088</v>
      </c>
      <c r="I123" s="60" t="s">
        <v>1883</v>
      </c>
      <c r="J123" s="378">
        <v>254.04203665987779</v>
      </c>
      <c r="K123" s="374">
        <v>20.045713538768545</v>
      </c>
      <c r="L123" s="376">
        <f t="shared" si="3"/>
        <v>22.694289075541548</v>
      </c>
      <c r="M123" s="377">
        <v>0.30523519989593967</v>
      </c>
      <c r="N123" s="61">
        <v>24</v>
      </c>
      <c r="O123" s="377">
        <v>6.2305874273456442E-2</v>
      </c>
      <c r="P123" s="377">
        <f t="shared" si="4"/>
        <v>27.119774700193773</v>
      </c>
      <c r="Q123" s="376">
        <f t="shared" si="5"/>
        <v>26.08908886639675</v>
      </c>
      <c r="R123" s="61" t="s">
        <v>1856</v>
      </c>
      <c r="S123" s="402">
        <v>28.516012720728</v>
      </c>
      <c r="T123" s="402">
        <v>28.739682759457999</v>
      </c>
      <c r="U123" s="402">
        <v>29.1680459676823</v>
      </c>
      <c r="V123" s="402">
        <v>29.875086031200201</v>
      </c>
      <c r="W123" s="402">
        <v>30.5949098730675</v>
      </c>
      <c r="X123" s="402">
        <v>30.990057704821201</v>
      </c>
      <c r="Y123" s="402">
        <v>31.212216913422498</v>
      </c>
      <c r="Z123" s="402">
        <v>0.68704837461519497</v>
      </c>
      <c r="AA123" s="61" t="s">
        <v>4080</v>
      </c>
    </row>
    <row r="124" spans="1:27">
      <c r="A124" s="61" t="s">
        <v>6868</v>
      </c>
      <c r="B124" s="61" t="s">
        <v>2140</v>
      </c>
      <c r="C124" s="63" t="s">
        <v>2141</v>
      </c>
      <c r="D124" s="61" t="s">
        <v>1854</v>
      </c>
      <c r="E124" s="61" t="s">
        <v>1864</v>
      </c>
      <c r="F124" s="63">
        <v>1.5799999999999998</v>
      </c>
      <c r="G124" s="61" t="s">
        <v>1907</v>
      </c>
      <c r="H124" s="62" t="s">
        <v>2088</v>
      </c>
      <c r="I124" s="60" t="s">
        <v>2021</v>
      </c>
      <c r="J124" s="378">
        <v>254.04733197556007</v>
      </c>
      <c r="K124" s="374">
        <v>19.805151921729799</v>
      </c>
      <c r="L124" s="376">
        <f t="shared" si="3"/>
        <v>23.776816352215917</v>
      </c>
      <c r="M124" s="377">
        <v>0.20211852842949823</v>
      </c>
      <c r="N124" s="61">
        <v>6</v>
      </c>
      <c r="O124" s="377">
        <v>8.2514543702414359E-2</v>
      </c>
      <c r="P124" s="377">
        <f t="shared" si="4"/>
        <v>28.173434582823475</v>
      </c>
      <c r="Q124" s="376">
        <f t="shared" si="5"/>
        <v>27.104258890300258</v>
      </c>
      <c r="R124" s="61" t="s">
        <v>1870</v>
      </c>
      <c r="S124" s="402">
        <v>29.4188355344073</v>
      </c>
      <c r="T124" s="402">
        <v>29.672040555133901</v>
      </c>
      <c r="U124" s="402">
        <v>30.128743081151001</v>
      </c>
      <c r="V124" s="402">
        <v>30.8752007447994</v>
      </c>
      <c r="W124" s="402">
        <v>31.637605712796201</v>
      </c>
      <c r="X124" s="402">
        <v>32.074781527110197</v>
      </c>
      <c r="Y124" s="402">
        <v>32.322771217937401</v>
      </c>
      <c r="Z124" s="402">
        <v>0.73349609455978204</v>
      </c>
      <c r="AA124" s="61" t="s">
        <v>4080</v>
      </c>
    </row>
    <row r="125" spans="1:27">
      <c r="A125" s="61" t="s">
        <v>6869</v>
      </c>
      <c r="B125" s="61" t="s">
        <v>2142</v>
      </c>
      <c r="C125" s="63" t="s">
        <v>2143</v>
      </c>
      <c r="D125" s="61" t="s">
        <v>1863</v>
      </c>
      <c r="E125" s="61" t="s">
        <v>2039</v>
      </c>
      <c r="F125" s="63">
        <v>1.42</v>
      </c>
      <c r="G125" s="61" t="s">
        <v>1907</v>
      </c>
      <c r="H125" s="62" t="s">
        <v>2088</v>
      </c>
      <c r="I125" s="60" t="s">
        <v>1883</v>
      </c>
      <c r="J125" s="378">
        <v>254.0685132382892</v>
      </c>
      <c r="K125" s="374">
        <v>19.589753889833304</v>
      </c>
      <c r="L125" s="376">
        <f t="shared" si="3"/>
        <v>24.746107495750138</v>
      </c>
      <c r="M125" s="377">
        <v>0.26351157606424508</v>
      </c>
      <c r="N125" s="61">
        <v>8</v>
      </c>
      <c r="O125" s="377">
        <v>9.3165411178091198E-2</v>
      </c>
      <c r="P125" s="377">
        <f t="shared" si="4"/>
        <v>29.116877962530126</v>
      </c>
      <c r="Q125" s="376">
        <f t="shared" si="5"/>
        <v>28.013238584903476</v>
      </c>
      <c r="R125" s="61" t="s">
        <v>2144</v>
      </c>
      <c r="S125" s="402">
        <v>30.256192797513499</v>
      </c>
      <c r="T125" s="402">
        <v>30.500439329439502</v>
      </c>
      <c r="U125" s="402">
        <v>30.9846897555162</v>
      </c>
      <c r="V125" s="402">
        <v>31.806008661151299</v>
      </c>
      <c r="W125" s="402">
        <v>32.630144973756401</v>
      </c>
      <c r="X125" s="402">
        <v>33.110378800510702</v>
      </c>
      <c r="Y125" s="402">
        <v>33.360250493651897</v>
      </c>
      <c r="Z125" s="402">
        <v>0.79002962762791695</v>
      </c>
      <c r="AA125" s="61" t="s">
        <v>4080</v>
      </c>
    </row>
    <row r="126" spans="1:27">
      <c r="A126" s="61" t="s">
        <v>6870</v>
      </c>
      <c r="B126" s="61" t="s">
        <v>2145</v>
      </c>
      <c r="C126" s="63" t="s">
        <v>2146</v>
      </c>
      <c r="D126" s="61" t="s">
        <v>1854</v>
      </c>
      <c r="E126" s="61" t="s">
        <v>1864</v>
      </c>
      <c r="F126" s="63">
        <v>1.07</v>
      </c>
      <c r="G126" s="61" t="s">
        <v>2047</v>
      </c>
      <c r="H126" s="62" t="s">
        <v>2088</v>
      </c>
      <c r="I126" s="60" t="s">
        <v>1883</v>
      </c>
      <c r="J126" s="378">
        <v>254.11484725050914</v>
      </c>
      <c r="K126" s="374">
        <v>19.204796390062935</v>
      </c>
      <c r="L126" s="376">
        <f t="shared" si="3"/>
        <v>26.478416244716797</v>
      </c>
      <c r="M126" s="377">
        <v>0.22764867335339384</v>
      </c>
      <c r="N126" s="61">
        <v>12</v>
      </c>
      <c r="O126" s="377">
        <v>6.5716511420621557E-2</v>
      </c>
      <c r="P126" s="377">
        <f t="shared" si="4"/>
        <v>30.80299181152435</v>
      </c>
      <c r="Q126" s="376">
        <f t="shared" si="5"/>
        <v>29.637759233934432</v>
      </c>
      <c r="R126" s="61" t="s">
        <v>1851</v>
      </c>
      <c r="S126" s="402">
        <v>31.751405145721499</v>
      </c>
      <c r="T126" s="402">
        <v>32.022863289585302</v>
      </c>
      <c r="U126" s="402">
        <v>32.542942351240001</v>
      </c>
      <c r="V126" s="402">
        <v>33.445855622617898</v>
      </c>
      <c r="W126" s="402">
        <v>34.338571955803097</v>
      </c>
      <c r="X126" s="402">
        <v>34.874798149083297</v>
      </c>
      <c r="Y126" s="402">
        <v>35.1815461658421</v>
      </c>
      <c r="Z126" s="402">
        <v>0.86695417490722704</v>
      </c>
      <c r="AA126" s="61" t="s">
        <v>4080</v>
      </c>
    </row>
    <row r="127" spans="1:27">
      <c r="A127" s="61" t="s">
        <v>6871</v>
      </c>
      <c r="B127" s="61" t="s">
        <v>2147</v>
      </c>
      <c r="C127" s="63" t="s">
        <v>2148</v>
      </c>
      <c r="D127" s="61" t="s">
        <v>1854</v>
      </c>
      <c r="E127" s="61" t="s">
        <v>2067</v>
      </c>
      <c r="F127" s="383">
        <v>0.88000000000000012</v>
      </c>
      <c r="G127" s="61" t="s">
        <v>1907</v>
      </c>
      <c r="H127" s="62" t="s">
        <v>2088</v>
      </c>
      <c r="I127" s="60" t="s">
        <v>1883</v>
      </c>
      <c r="J127" s="378">
        <v>254.14</v>
      </c>
      <c r="K127" s="374">
        <v>19.25952167593427</v>
      </c>
      <c r="L127" s="376">
        <f t="shared" si="3"/>
        <v>26.232152458295786</v>
      </c>
      <c r="M127" s="377">
        <v>0.22149580822077491</v>
      </c>
      <c r="N127" s="61">
        <v>15</v>
      </c>
      <c r="O127" s="377">
        <v>5.7189971766254205E-2</v>
      </c>
      <c r="P127" s="377">
        <f t="shared" si="4"/>
        <v>30.563295059407892</v>
      </c>
      <c r="Q127" s="376">
        <f t="shared" si="5"/>
        <v>29.406818527557391</v>
      </c>
      <c r="R127" s="61" t="s">
        <v>1870</v>
      </c>
      <c r="S127" s="402">
        <v>31.5198354559076</v>
      </c>
      <c r="T127" s="402">
        <v>31.789750329920601</v>
      </c>
      <c r="U127" s="402">
        <v>32.313980823813999</v>
      </c>
      <c r="V127" s="402">
        <v>33.207897733476102</v>
      </c>
      <c r="W127" s="402">
        <v>34.092349909832102</v>
      </c>
      <c r="X127" s="402">
        <v>34.6041965306744</v>
      </c>
      <c r="Y127" s="402">
        <v>34.858055728373998</v>
      </c>
      <c r="Z127" s="402">
        <v>0.85182770753283699</v>
      </c>
      <c r="AA127" s="61" t="s">
        <v>4080</v>
      </c>
    </row>
    <row r="128" spans="1:27">
      <c r="A128" s="61" t="s">
        <v>6872</v>
      </c>
      <c r="B128" s="61" t="s">
        <v>2149</v>
      </c>
      <c r="C128" s="63" t="s">
        <v>2150</v>
      </c>
      <c r="D128" s="61" t="s">
        <v>1854</v>
      </c>
      <c r="E128" s="61" t="s">
        <v>1864</v>
      </c>
      <c r="F128" s="63">
        <v>0.82000000000000006</v>
      </c>
      <c r="G128" s="61" t="s">
        <v>2151</v>
      </c>
      <c r="H128" s="62" t="s">
        <v>2152</v>
      </c>
      <c r="I128" s="60" t="s">
        <v>1883</v>
      </c>
      <c r="J128" s="378">
        <v>254.14794297352341</v>
      </c>
      <c r="K128" s="374">
        <v>19.743157645889937</v>
      </c>
      <c r="L128" s="376">
        <f t="shared" si="3"/>
        <v>24.055790593495288</v>
      </c>
      <c r="M128" s="377">
        <v>0.32879661170263924</v>
      </c>
      <c r="N128" s="61">
        <v>13</v>
      </c>
      <c r="O128" s="377">
        <v>9.1191772514822231E-2</v>
      </c>
      <c r="P128" s="377">
        <f t="shared" si="4"/>
        <v>28.444969511002071</v>
      </c>
      <c r="Q128" s="376">
        <f t="shared" si="5"/>
        <v>27.365874734344473</v>
      </c>
      <c r="R128" s="61" t="s">
        <v>1870</v>
      </c>
      <c r="S128" s="402">
        <v>29.680989555448999</v>
      </c>
      <c r="T128" s="402">
        <v>29.912486496968501</v>
      </c>
      <c r="U128" s="402">
        <v>30.370920545448399</v>
      </c>
      <c r="V128" s="402">
        <v>31.162076898168099</v>
      </c>
      <c r="W128" s="402">
        <v>31.9482985361205</v>
      </c>
      <c r="X128" s="402">
        <v>32.404560236011498</v>
      </c>
      <c r="Y128" s="402">
        <v>32.655608734367298</v>
      </c>
      <c r="Z128" s="402">
        <v>0.76221968172890397</v>
      </c>
      <c r="AA128" s="61" t="s">
        <v>4080</v>
      </c>
    </row>
    <row r="129" spans="1:27">
      <c r="A129" s="61" t="s">
        <v>6873</v>
      </c>
      <c r="B129" s="61" t="s">
        <v>2153</v>
      </c>
      <c r="C129" s="63" t="s">
        <v>2154</v>
      </c>
      <c r="D129" s="61" t="s">
        <v>1854</v>
      </c>
      <c r="E129" s="61" t="s">
        <v>1864</v>
      </c>
      <c r="F129" s="63">
        <v>0.79</v>
      </c>
      <c r="G129" s="61" t="s">
        <v>2151</v>
      </c>
      <c r="H129" s="62" t="s">
        <v>2152</v>
      </c>
      <c r="I129" s="60" t="s">
        <v>1883</v>
      </c>
      <c r="J129" s="378">
        <v>254.15191446028513</v>
      </c>
      <c r="K129" s="374">
        <v>19.2535723527768</v>
      </c>
      <c r="L129" s="376">
        <f t="shared" si="3"/>
        <v>26.258924412504399</v>
      </c>
      <c r="M129" s="377">
        <v>0.29660029978718566</v>
      </c>
      <c r="N129" s="61">
        <v>15</v>
      </c>
      <c r="O129" s="377">
        <v>7.6581868103726483E-2</v>
      </c>
      <c r="P129" s="377">
        <f t="shared" si="4"/>
        <v>30.58935309483762</v>
      </c>
      <c r="Q129" s="376">
        <f t="shared" si="5"/>
        <v>29.431924671281919</v>
      </c>
      <c r="R129" s="61" t="s">
        <v>1856</v>
      </c>
      <c r="S129" s="402">
        <v>31.582519279835299</v>
      </c>
      <c r="T129" s="402">
        <v>31.8684646431525</v>
      </c>
      <c r="U129" s="402">
        <v>32.382652622541301</v>
      </c>
      <c r="V129" s="402">
        <v>33.246204525421398</v>
      </c>
      <c r="W129" s="402">
        <v>34.1262443759964</v>
      </c>
      <c r="X129" s="402">
        <v>34.637246367677001</v>
      </c>
      <c r="Y129" s="402">
        <v>34.894512643700203</v>
      </c>
      <c r="Z129" s="402">
        <v>0.84673334357291596</v>
      </c>
      <c r="AA129" s="61" t="s">
        <v>4080</v>
      </c>
    </row>
    <row r="130" spans="1:27" s="60" customFormat="1">
      <c r="A130" s="61" t="s">
        <v>6874</v>
      </c>
      <c r="B130" s="60" t="s">
        <v>2155</v>
      </c>
      <c r="C130" s="63" t="s">
        <v>2156</v>
      </c>
      <c r="D130" s="60" t="s">
        <v>1854</v>
      </c>
      <c r="E130" s="60" t="s">
        <v>2039</v>
      </c>
      <c r="F130" s="383">
        <v>0</v>
      </c>
      <c r="G130" s="60" t="s">
        <v>2151</v>
      </c>
      <c r="H130" s="62" t="s">
        <v>2152</v>
      </c>
      <c r="I130" s="60" t="s">
        <v>1883</v>
      </c>
      <c r="J130" s="375">
        <v>254.25649694501016</v>
      </c>
      <c r="K130" s="374">
        <v>19.783913114963593</v>
      </c>
      <c r="L130" s="384">
        <f t="shared" si="3"/>
        <v>23.872390982663845</v>
      </c>
      <c r="M130" s="374">
        <v>0.2161307337885747</v>
      </c>
      <c r="N130" s="60">
        <v>10</v>
      </c>
      <c r="O130" s="374">
        <v>6.8346539113540883E-2</v>
      </c>
      <c r="P130" s="377">
        <f t="shared" si="4"/>
        <v>28.266460556459464</v>
      </c>
      <c r="Q130" s="384">
        <f t="shared" si="5"/>
        <v>27.193886654853657</v>
      </c>
      <c r="R130" s="60" t="s">
        <v>1870</v>
      </c>
      <c r="S130" s="402">
        <v>29.536553152095401</v>
      </c>
      <c r="T130" s="402">
        <v>29.793980151153701</v>
      </c>
      <c r="U130" s="402">
        <v>30.234362818887401</v>
      </c>
      <c r="V130" s="402">
        <v>31.0091023393977</v>
      </c>
      <c r="W130" s="402">
        <v>31.772987432293402</v>
      </c>
      <c r="X130" s="402">
        <v>32.238869083076203</v>
      </c>
      <c r="Y130" s="402">
        <v>32.446391658235299</v>
      </c>
      <c r="Z130" s="402">
        <v>0.74368678198972005</v>
      </c>
      <c r="AA130" s="61" t="s">
        <v>4080</v>
      </c>
    </row>
    <row r="131" spans="1:27" s="276" customFormat="1">
      <c r="A131" s="61" t="s">
        <v>6875</v>
      </c>
      <c r="B131" s="4" t="s">
        <v>4171</v>
      </c>
      <c r="C131" s="276" t="s">
        <v>4172</v>
      </c>
      <c r="D131" s="276" t="s">
        <v>4173</v>
      </c>
      <c r="E131" s="276" t="s">
        <v>4174</v>
      </c>
      <c r="F131" s="385">
        <v>108</v>
      </c>
      <c r="G131" s="276" t="s">
        <v>1848</v>
      </c>
      <c r="H131" s="277" t="s">
        <v>1849</v>
      </c>
      <c r="I131" s="276" t="s">
        <v>1850</v>
      </c>
      <c r="J131" s="386">
        <v>250.91399999999962</v>
      </c>
      <c r="K131" s="387">
        <v>17.677617827348559</v>
      </c>
      <c r="L131" s="387">
        <f t="shared" ref="L131:L194" si="6">117.4-4.5*(K131+1)</f>
        <v>33.350719776931484</v>
      </c>
      <c r="M131" s="387">
        <v>0.29546455968432378</v>
      </c>
      <c r="N131" s="276">
        <v>13</v>
      </c>
      <c r="O131" s="387">
        <v>8.1947124617247666E-2</v>
      </c>
      <c r="P131" s="385">
        <f t="shared" ref="P131:P194" si="7">119.3-4.38*(K131+1)</f>
        <v>37.492033916213316</v>
      </c>
      <c r="Q131" s="387">
        <f t="shared" ref="Q131:Q194" si="8">118.7-4.22*(K131+1.9)</f>
        <v>36.082452768589093</v>
      </c>
      <c r="R131" s="276" t="s">
        <v>1851</v>
      </c>
      <c r="S131" s="402">
        <v>37.570070347162599</v>
      </c>
      <c r="T131" s="402">
        <v>37.943886327698799</v>
      </c>
      <c r="U131" s="402">
        <v>38.676651696239503</v>
      </c>
      <c r="V131" s="402">
        <v>39.874786858655902</v>
      </c>
      <c r="W131" s="402">
        <v>41.066582424273797</v>
      </c>
      <c r="X131" s="402">
        <v>41.7888289635655</v>
      </c>
      <c r="Y131" s="402">
        <v>42.154942042845803</v>
      </c>
      <c r="Z131" s="402">
        <v>1.1620522959661299</v>
      </c>
      <c r="AA131" s="61" t="s">
        <v>4080</v>
      </c>
    </row>
    <row r="132" spans="1:27" s="276" customFormat="1">
      <c r="A132" s="61" t="s">
        <v>6876</v>
      </c>
      <c r="B132" s="4" t="s">
        <v>4175</v>
      </c>
      <c r="C132" s="276" t="s">
        <v>4176</v>
      </c>
      <c r="D132" s="276" t="s">
        <v>4173</v>
      </c>
      <c r="E132" s="276" t="s">
        <v>4174</v>
      </c>
      <c r="F132" s="385">
        <v>105.6</v>
      </c>
      <c r="G132" s="276" t="s">
        <v>1848</v>
      </c>
      <c r="H132" s="277" t="s">
        <v>1903</v>
      </c>
      <c r="I132" s="276" t="s">
        <v>4177</v>
      </c>
      <c r="J132" s="386">
        <v>251.22599999999974</v>
      </c>
      <c r="K132" s="387">
        <v>17.794791636981916</v>
      </c>
      <c r="L132" s="387">
        <f t="shared" si="6"/>
        <v>32.823437633581378</v>
      </c>
      <c r="M132" s="387">
        <v>0.24983435066451459</v>
      </c>
      <c r="N132" s="276">
        <v>25</v>
      </c>
      <c r="O132" s="387">
        <v>4.9966870132902921E-2</v>
      </c>
      <c r="P132" s="385">
        <f t="shared" si="7"/>
        <v>36.978812630019206</v>
      </c>
      <c r="Q132" s="387">
        <f t="shared" si="8"/>
        <v>35.587979291936321</v>
      </c>
      <c r="R132" s="276" t="s">
        <v>1851</v>
      </c>
      <c r="S132" s="402">
        <v>37.204364239198298</v>
      </c>
      <c r="T132" s="402">
        <v>37.545399113788498</v>
      </c>
      <c r="U132" s="402">
        <v>38.247180963499801</v>
      </c>
      <c r="V132" s="402">
        <v>39.413788316613498</v>
      </c>
      <c r="W132" s="402">
        <v>40.581800839053997</v>
      </c>
      <c r="X132" s="402">
        <v>41.2852829985056</v>
      </c>
      <c r="Y132" s="402">
        <v>41.617230273567301</v>
      </c>
      <c r="Z132" s="402">
        <v>1.13555149236393</v>
      </c>
      <c r="AA132" s="61" t="s">
        <v>4080</v>
      </c>
    </row>
    <row r="133" spans="1:27" s="276" customFormat="1">
      <c r="A133" s="61" t="s">
        <v>6877</v>
      </c>
      <c r="B133" s="4" t="s">
        <v>4178</v>
      </c>
      <c r="C133" s="276" t="s">
        <v>4179</v>
      </c>
      <c r="D133" s="276" t="s">
        <v>4173</v>
      </c>
      <c r="E133" s="276" t="s">
        <v>4174</v>
      </c>
      <c r="F133" s="385">
        <v>104.22</v>
      </c>
      <c r="G133" s="276" t="s">
        <v>1848</v>
      </c>
      <c r="H133" s="277" t="s">
        <v>1903</v>
      </c>
      <c r="I133" s="276" t="s">
        <v>1850</v>
      </c>
      <c r="J133" s="386">
        <v>251.40539999999982</v>
      </c>
      <c r="K133" s="387">
        <v>18.180847890722248</v>
      </c>
      <c r="L133" s="387">
        <f t="shared" si="6"/>
        <v>31.08618449174989</v>
      </c>
      <c r="M133" s="387">
        <v>0.15807244925235658</v>
      </c>
      <c r="N133" s="276">
        <v>3</v>
      </c>
      <c r="O133" s="387">
        <v>9.126317112731154E-2</v>
      </c>
      <c r="P133" s="385">
        <f t="shared" si="7"/>
        <v>35.28788623863656</v>
      </c>
      <c r="Q133" s="387">
        <f t="shared" si="8"/>
        <v>33.958821901152135</v>
      </c>
      <c r="R133" s="276" t="s">
        <v>4180</v>
      </c>
      <c r="S133" s="402">
        <v>35.7260424343376</v>
      </c>
      <c r="T133" s="402">
        <v>36.036213389271502</v>
      </c>
      <c r="U133" s="402">
        <v>36.679037809462798</v>
      </c>
      <c r="V133" s="402">
        <v>37.76746800091</v>
      </c>
      <c r="W133" s="402">
        <v>38.873152853112103</v>
      </c>
      <c r="X133" s="402">
        <v>39.545888037873603</v>
      </c>
      <c r="Y133" s="402">
        <v>39.8585749342054</v>
      </c>
      <c r="Z133" s="402">
        <v>1.06329839753343</v>
      </c>
      <c r="AA133" s="61" t="s">
        <v>4080</v>
      </c>
    </row>
    <row r="134" spans="1:27" s="276" customFormat="1">
      <c r="A134" s="61" t="s">
        <v>6878</v>
      </c>
      <c r="B134" s="4" t="s">
        <v>4181</v>
      </c>
      <c r="C134" s="276" t="s">
        <v>4182</v>
      </c>
      <c r="D134" s="276" t="s">
        <v>4173</v>
      </c>
      <c r="E134" s="276" t="s">
        <v>4174</v>
      </c>
      <c r="F134" s="385">
        <v>101.05</v>
      </c>
      <c r="G134" s="276" t="s">
        <v>1848</v>
      </c>
      <c r="H134" s="277" t="s">
        <v>4183</v>
      </c>
      <c r="I134" s="276" t="s">
        <v>1867</v>
      </c>
      <c r="J134" s="386">
        <v>251.81749999999997</v>
      </c>
      <c r="K134" s="387">
        <v>17.884157746635321</v>
      </c>
      <c r="L134" s="387">
        <f t="shared" si="6"/>
        <v>32.421290140141068</v>
      </c>
      <c r="M134" s="387">
        <v>0.28145612881474447</v>
      </c>
      <c r="N134" s="276">
        <v>13</v>
      </c>
      <c r="O134" s="387">
        <v>7.806188494116606E-2</v>
      </c>
      <c r="P134" s="385">
        <f t="shared" si="7"/>
        <v>36.587389069737299</v>
      </c>
      <c r="Q134" s="387">
        <f t="shared" si="8"/>
        <v>35.210854309198965</v>
      </c>
      <c r="R134" s="276" t="s">
        <v>1851</v>
      </c>
      <c r="S134" s="402">
        <v>36.799119673767798</v>
      </c>
      <c r="T134" s="402">
        <v>37.1648542032476</v>
      </c>
      <c r="U134" s="402">
        <v>37.865668067416699</v>
      </c>
      <c r="V134" s="402">
        <v>39.031121092014899</v>
      </c>
      <c r="W134" s="402">
        <v>40.190952677551202</v>
      </c>
      <c r="X134" s="402">
        <v>40.943137846010302</v>
      </c>
      <c r="Y134" s="402">
        <v>41.319508813122802</v>
      </c>
      <c r="Z134" s="402">
        <v>1.14090711466446</v>
      </c>
      <c r="AA134" s="61" t="s">
        <v>4080</v>
      </c>
    </row>
    <row r="135" spans="1:27" s="276" customFormat="1">
      <c r="A135" s="61" t="s">
        <v>6879</v>
      </c>
      <c r="B135" s="4" t="s">
        <v>4184</v>
      </c>
      <c r="C135" s="276" t="s">
        <v>4185</v>
      </c>
      <c r="D135" s="276" t="s">
        <v>4173</v>
      </c>
      <c r="E135" s="276" t="s">
        <v>4174</v>
      </c>
      <c r="F135" s="385">
        <v>100.6</v>
      </c>
      <c r="G135" s="276" t="s">
        <v>1848</v>
      </c>
      <c r="H135" s="277" t="s">
        <v>4183</v>
      </c>
      <c r="I135" s="276" t="s">
        <v>4186</v>
      </c>
      <c r="J135" s="386">
        <v>251.87599999999998</v>
      </c>
      <c r="K135" s="387">
        <v>18.616482840421593</v>
      </c>
      <c r="L135" s="387">
        <f t="shared" si="6"/>
        <v>29.125827218102842</v>
      </c>
      <c r="M135" s="387">
        <v>0.30394334665549694</v>
      </c>
      <c r="N135" s="276">
        <v>18</v>
      </c>
      <c r="O135" s="387">
        <v>7.1640133838878489E-2</v>
      </c>
      <c r="P135" s="385">
        <f t="shared" si="7"/>
        <v>33.379805158953417</v>
      </c>
      <c r="Q135" s="387">
        <f t="shared" si="8"/>
        <v>32.120442413420889</v>
      </c>
      <c r="R135" s="276" t="s">
        <v>1851</v>
      </c>
      <c r="S135" s="402">
        <v>33.975935444658496</v>
      </c>
      <c r="T135" s="402">
        <v>34.275129269073801</v>
      </c>
      <c r="U135" s="402">
        <v>34.910012043771601</v>
      </c>
      <c r="V135" s="402">
        <v>35.9038200184918</v>
      </c>
      <c r="W135" s="402">
        <v>36.910571968101799</v>
      </c>
      <c r="X135" s="402">
        <v>37.526166201846699</v>
      </c>
      <c r="Y135" s="402">
        <v>37.822493045081103</v>
      </c>
      <c r="Z135" s="402">
        <v>0.977422144609012</v>
      </c>
      <c r="AA135" s="61" t="s">
        <v>4080</v>
      </c>
    </row>
    <row r="136" spans="1:27" s="276" customFormat="1">
      <c r="A136" s="61" t="s">
        <v>6880</v>
      </c>
      <c r="B136" s="4" t="s">
        <v>4187</v>
      </c>
      <c r="C136" s="276" t="s">
        <v>4188</v>
      </c>
      <c r="D136" s="276" t="s">
        <v>4189</v>
      </c>
      <c r="E136" s="276" t="s">
        <v>4190</v>
      </c>
      <c r="F136" s="385">
        <v>100.45</v>
      </c>
      <c r="G136" s="276" t="s">
        <v>1848</v>
      </c>
      <c r="H136" s="277" t="s">
        <v>4183</v>
      </c>
      <c r="I136" s="276" t="s">
        <v>1883</v>
      </c>
      <c r="J136" s="386">
        <v>251.8955</v>
      </c>
      <c r="K136" s="387">
        <v>18.71924701695303</v>
      </c>
      <c r="L136" s="387">
        <f t="shared" si="6"/>
        <v>28.663388423711368</v>
      </c>
      <c r="M136" s="387">
        <v>0.24224627216798095</v>
      </c>
      <c r="N136" s="276">
        <v>4</v>
      </c>
      <c r="O136" s="387">
        <v>0.12112313608399047</v>
      </c>
      <c r="P136" s="385">
        <f t="shared" si="7"/>
        <v>32.929698065745725</v>
      </c>
      <c r="Q136" s="387">
        <f t="shared" si="8"/>
        <v>31.686777588458227</v>
      </c>
      <c r="R136" s="276" t="s">
        <v>1851</v>
      </c>
      <c r="S136" s="402">
        <v>33.596128946907299</v>
      </c>
      <c r="T136" s="402">
        <v>33.898170783808602</v>
      </c>
      <c r="U136" s="402">
        <v>34.488451137022501</v>
      </c>
      <c r="V136" s="402">
        <v>35.482145087641598</v>
      </c>
      <c r="W136" s="402">
        <v>36.496273683829799</v>
      </c>
      <c r="X136" s="402">
        <v>37.054766299180997</v>
      </c>
      <c r="Y136" s="402">
        <v>37.329402220069703</v>
      </c>
      <c r="Z136" s="402">
        <v>0.96136670927561596</v>
      </c>
      <c r="AA136" s="61" t="s">
        <v>4080</v>
      </c>
    </row>
    <row r="137" spans="1:27" s="276" customFormat="1">
      <c r="A137" s="61" t="s">
        <v>6881</v>
      </c>
      <c r="B137" s="4" t="s">
        <v>4191</v>
      </c>
      <c r="C137" s="276" t="s">
        <v>4188</v>
      </c>
      <c r="D137" s="276" t="s">
        <v>4173</v>
      </c>
      <c r="E137" s="276" t="s">
        <v>4174</v>
      </c>
      <c r="F137" s="385">
        <v>100.45</v>
      </c>
      <c r="G137" s="276" t="s">
        <v>4192</v>
      </c>
      <c r="H137" s="277" t="s">
        <v>4183</v>
      </c>
      <c r="I137" s="276" t="s">
        <v>1850</v>
      </c>
      <c r="J137" s="386">
        <v>251.8955</v>
      </c>
      <c r="K137" s="387">
        <v>18.463728220222997</v>
      </c>
      <c r="L137" s="387">
        <f t="shared" si="6"/>
        <v>29.813223008996516</v>
      </c>
      <c r="M137" s="387">
        <v>0.23274978966711873</v>
      </c>
      <c r="N137" s="276">
        <v>25</v>
      </c>
      <c r="O137" s="387">
        <v>4.6549957933423744E-2</v>
      </c>
      <c r="P137" s="385">
        <f t="shared" si="7"/>
        <v>34.048870395423279</v>
      </c>
      <c r="Q137" s="387">
        <f t="shared" si="8"/>
        <v>32.765066910658973</v>
      </c>
      <c r="R137" s="276" t="s">
        <v>1851</v>
      </c>
      <c r="S137" s="402">
        <v>34.565778451909303</v>
      </c>
      <c r="T137" s="402">
        <v>34.875418027986299</v>
      </c>
      <c r="U137" s="402">
        <v>35.5232885015227</v>
      </c>
      <c r="V137" s="402">
        <v>36.569347234440201</v>
      </c>
      <c r="W137" s="402">
        <v>37.636871064304103</v>
      </c>
      <c r="X137" s="402">
        <v>38.239162321966703</v>
      </c>
      <c r="Y137" s="402">
        <v>38.550304652366897</v>
      </c>
      <c r="Z137" s="402">
        <v>1.0141751703962301</v>
      </c>
      <c r="AA137" s="61" t="s">
        <v>4080</v>
      </c>
    </row>
    <row r="138" spans="1:27" s="276" customFormat="1">
      <c r="A138" s="61" t="s">
        <v>6882</v>
      </c>
      <c r="B138" s="4" t="s">
        <v>4193</v>
      </c>
      <c r="C138" s="276" t="s">
        <v>4194</v>
      </c>
      <c r="D138" s="276" t="s">
        <v>4195</v>
      </c>
      <c r="E138" s="276" t="s">
        <v>4174</v>
      </c>
      <c r="F138" s="385">
        <v>100.23</v>
      </c>
      <c r="G138" s="276" t="s">
        <v>1936</v>
      </c>
      <c r="H138" s="277" t="s">
        <v>4196</v>
      </c>
      <c r="I138" s="276" t="s">
        <v>1883</v>
      </c>
      <c r="J138" s="386">
        <v>251.92409999999998</v>
      </c>
      <c r="K138" s="387">
        <v>19.165535403586503</v>
      </c>
      <c r="L138" s="387">
        <f t="shared" si="6"/>
        <v>26.655090683860749</v>
      </c>
      <c r="M138" s="387">
        <v>0.22233771371524744</v>
      </c>
      <c r="N138" s="276">
        <v>18</v>
      </c>
      <c r="O138" s="387">
        <v>5.2405501693854911E-2</v>
      </c>
      <c r="P138" s="385">
        <f t="shared" si="7"/>
        <v>30.974954932291112</v>
      </c>
      <c r="Q138" s="387">
        <f t="shared" si="8"/>
        <v>29.803440596864974</v>
      </c>
      <c r="R138" s="276" t="s">
        <v>1851</v>
      </c>
      <c r="S138" s="402">
        <v>31.909489362910598</v>
      </c>
      <c r="T138" s="402">
        <v>32.163771526897897</v>
      </c>
      <c r="U138" s="402">
        <v>32.684200315344498</v>
      </c>
      <c r="V138" s="402">
        <v>33.586558877088798</v>
      </c>
      <c r="W138" s="402">
        <v>34.476405893053503</v>
      </c>
      <c r="X138" s="402">
        <v>35.015896727167203</v>
      </c>
      <c r="Y138" s="402">
        <v>35.269154573807597</v>
      </c>
      <c r="Z138" s="402">
        <v>0.863645120689012</v>
      </c>
      <c r="AA138" s="61" t="s">
        <v>4080</v>
      </c>
    </row>
    <row r="139" spans="1:27" s="276" customFormat="1">
      <c r="A139" s="61" t="s">
        <v>6883</v>
      </c>
      <c r="B139" s="4" t="s">
        <v>4197</v>
      </c>
      <c r="C139" s="276" t="s">
        <v>4198</v>
      </c>
      <c r="D139" s="276" t="s">
        <v>4173</v>
      </c>
      <c r="E139" s="276" t="s">
        <v>4174</v>
      </c>
      <c r="F139" s="385">
        <v>100</v>
      </c>
      <c r="G139" s="276" t="s">
        <v>4199</v>
      </c>
      <c r="H139" s="277" t="s">
        <v>1920</v>
      </c>
      <c r="I139" s="276" t="s">
        <v>1883</v>
      </c>
      <c r="J139" s="388">
        <v>251.95465838509318</v>
      </c>
      <c r="K139" s="240">
        <v>20.784155242022841</v>
      </c>
      <c r="L139" s="240">
        <f t="shared" si="6"/>
        <v>19.371301410897217</v>
      </c>
      <c r="M139" s="387">
        <v>0.26314477943253517</v>
      </c>
      <c r="N139" s="276">
        <v>18</v>
      </c>
      <c r="O139" s="387">
        <v>6.202381932352799E-2</v>
      </c>
      <c r="P139" s="385">
        <f t="shared" si="7"/>
        <v>23.885400039939952</v>
      </c>
      <c r="Q139" s="387">
        <f t="shared" si="8"/>
        <v>22.972864878663628</v>
      </c>
      <c r="R139" s="276" t="s">
        <v>4180</v>
      </c>
      <c r="S139" s="402">
        <v>25.705250362166701</v>
      </c>
      <c r="T139" s="402">
        <v>25.882999818509202</v>
      </c>
      <c r="U139" s="402">
        <v>26.229703606377601</v>
      </c>
      <c r="V139" s="402">
        <v>26.7802200010143</v>
      </c>
      <c r="W139" s="402">
        <v>27.331642267585899</v>
      </c>
      <c r="X139" s="402">
        <v>27.661960557796899</v>
      </c>
      <c r="Y139" s="402">
        <v>27.833737528591602</v>
      </c>
      <c r="Z139" s="402">
        <v>0.53694651821891703</v>
      </c>
      <c r="AA139" s="61" t="s">
        <v>4080</v>
      </c>
    </row>
    <row r="140" spans="1:27" s="276" customFormat="1">
      <c r="A140" s="61" t="s">
        <v>6884</v>
      </c>
      <c r="B140" s="4" t="s">
        <v>4200</v>
      </c>
      <c r="C140" s="276" t="s">
        <v>4201</v>
      </c>
      <c r="D140" s="276" t="s">
        <v>4173</v>
      </c>
      <c r="E140" s="276" t="s">
        <v>4174</v>
      </c>
      <c r="F140" s="385">
        <v>99.9</v>
      </c>
      <c r="G140" s="276" t="s">
        <v>1936</v>
      </c>
      <c r="H140" s="277" t="s">
        <v>4202</v>
      </c>
      <c r="I140" s="276" t="s">
        <v>1883</v>
      </c>
      <c r="J140" s="388">
        <v>251.96831677018633</v>
      </c>
      <c r="K140" s="240">
        <v>20.588128900838406</v>
      </c>
      <c r="L140" s="240">
        <f t="shared" si="6"/>
        <v>20.253419946227183</v>
      </c>
      <c r="M140" s="387">
        <v>0.30347719143141849</v>
      </c>
      <c r="N140" s="276">
        <v>16</v>
      </c>
      <c r="O140" s="387">
        <v>7.5869297857854623E-2</v>
      </c>
      <c r="P140" s="385">
        <f t="shared" si="7"/>
        <v>24.743995414327784</v>
      </c>
      <c r="Q140" s="387">
        <f t="shared" si="8"/>
        <v>23.800096038461945</v>
      </c>
      <c r="R140" s="276" t="s">
        <v>1851</v>
      </c>
      <c r="S140" s="402">
        <v>26.458097208618</v>
      </c>
      <c r="T140" s="402">
        <v>26.624706354812901</v>
      </c>
      <c r="U140" s="402">
        <v>26.9929096197124</v>
      </c>
      <c r="V140" s="402">
        <v>27.596599158304802</v>
      </c>
      <c r="W140" s="402">
        <v>28.203972046843599</v>
      </c>
      <c r="X140" s="402">
        <v>28.555648442269</v>
      </c>
      <c r="Y140" s="402">
        <v>28.7338529545443</v>
      </c>
      <c r="Z140" s="402">
        <v>0.58321132998747705</v>
      </c>
      <c r="AA140" s="61" t="s">
        <v>4080</v>
      </c>
    </row>
    <row r="141" spans="1:27" s="87" customFormat="1">
      <c r="A141" s="61" t="s">
        <v>6885</v>
      </c>
      <c r="B141" s="4" t="s">
        <v>4203</v>
      </c>
      <c r="C141" s="87" t="s">
        <v>4204</v>
      </c>
      <c r="D141" s="87" t="s">
        <v>4195</v>
      </c>
      <c r="E141" s="87" t="s">
        <v>4205</v>
      </c>
      <c r="F141" s="389">
        <v>99.85</v>
      </c>
      <c r="G141" s="87" t="s">
        <v>1936</v>
      </c>
      <c r="H141" s="152" t="s">
        <v>1920</v>
      </c>
      <c r="I141" s="87" t="s">
        <v>1883</v>
      </c>
      <c r="J141" s="388">
        <v>251.97514596273291</v>
      </c>
      <c r="K141" s="240">
        <v>19.399908992853604</v>
      </c>
      <c r="L141" s="240">
        <f t="shared" si="6"/>
        <v>25.600409532158793</v>
      </c>
      <c r="M141" s="98">
        <v>0.20990831496006551</v>
      </c>
      <c r="N141" s="87">
        <v>2</v>
      </c>
      <c r="O141" s="98">
        <v>0.14842759293570393</v>
      </c>
      <c r="P141" s="385">
        <f t="shared" si="7"/>
        <v>29.948398611301215</v>
      </c>
      <c r="Q141" s="98">
        <f t="shared" si="8"/>
        <v>28.814384050157813</v>
      </c>
      <c r="R141" s="87" t="s">
        <v>1851</v>
      </c>
      <c r="S141" s="402">
        <v>30.995523981187699</v>
      </c>
      <c r="T141" s="402">
        <v>31.2783659360882</v>
      </c>
      <c r="U141" s="402">
        <v>31.756221005264599</v>
      </c>
      <c r="V141" s="402">
        <v>32.607260679080198</v>
      </c>
      <c r="W141" s="402">
        <v>33.470719219689997</v>
      </c>
      <c r="X141" s="402">
        <v>33.965355339854703</v>
      </c>
      <c r="Y141" s="402">
        <v>34.218019002330401</v>
      </c>
      <c r="Z141" s="402">
        <v>0.82513203167557803</v>
      </c>
      <c r="AA141" s="61" t="s">
        <v>4080</v>
      </c>
    </row>
    <row r="142" spans="1:27" s="87" customFormat="1">
      <c r="A142" s="61" t="s">
        <v>6886</v>
      </c>
      <c r="B142" s="4" t="s">
        <v>4206</v>
      </c>
      <c r="C142" s="87" t="s">
        <v>4207</v>
      </c>
      <c r="D142" s="87" t="s">
        <v>4173</v>
      </c>
      <c r="E142" s="87" t="s">
        <v>4190</v>
      </c>
      <c r="F142" s="389">
        <v>99.75</v>
      </c>
      <c r="G142" s="87" t="s">
        <v>4199</v>
      </c>
      <c r="H142" s="152" t="s">
        <v>4202</v>
      </c>
      <c r="I142" s="87" t="s">
        <v>4186</v>
      </c>
      <c r="J142" s="388">
        <v>251.98880434782609</v>
      </c>
      <c r="K142" s="240">
        <v>19.451816228660221</v>
      </c>
      <c r="L142" s="240">
        <f t="shared" si="6"/>
        <v>25.366826971029013</v>
      </c>
      <c r="M142" s="98">
        <v>0.27200945962147061</v>
      </c>
      <c r="N142" s="87">
        <v>16</v>
      </c>
      <c r="O142" s="98">
        <v>6.8002364905367652E-2</v>
      </c>
      <c r="P142" s="385">
        <f t="shared" si="7"/>
        <v>29.721044918468237</v>
      </c>
      <c r="Q142" s="98">
        <f t="shared" si="8"/>
        <v>28.59533551505389</v>
      </c>
      <c r="R142" s="87" t="s">
        <v>1851</v>
      </c>
      <c r="S142" s="402">
        <v>30.822476884857998</v>
      </c>
      <c r="T142" s="402">
        <v>31.070191386931601</v>
      </c>
      <c r="U142" s="402">
        <v>31.562389234276498</v>
      </c>
      <c r="V142" s="402">
        <v>32.410396269179998</v>
      </c>
      <c r="W142" s="402">
        <v>33.2626742611818</v>
      </c>
      <c r="X142" s="402">
        <v>33.745633710495603</v>
      </c>
      <c r="Y142" s="402">
        <v>34.017827465781998</v>
      </c>
      <c r="Z142" s="402">
        <v>0.81905466029451501</v>
      </c>
      <c r="AA142" s="61" t="s">
        <v>4080</v>
      </c>
    </row>
    <row r="143" spans="1:27" s="87" customFormat="1">
      <c r="A143" s="61" t="s">
        <v>6887</v>
      </c>
      <c r="B143" s="4" t="s">
        <v>4208</v>
      </c>
      <c r="C143" s="87" t="s">
        <v>4209</v>
      </c>
      <c r="D143" s="87" t="s">
        <v>4173</v>
      </c>
      <c r="E143" s="87" t="s">
        <v>4174</v>
      </c>
      <c r="F143" s="389">
        <v>99.7</v>
      </c>
      <c r="G143" s="87" t="s">
        <v>1936</v>
      </c>
      <c r="H143" s="152" t="s">
        <v>1931</v>
      </c>
      <c r="I143" s="87" t="s">
        <v>1883</v>
      </c>
      <c r="J143" s="390">
        <v>251.99563354037267</v>
      </c>
      <c r="K143" s="98">
        <v>19.756509730219854</v>
      </c>
      <c r="L143" s="98">
        <f t="shared" si="6"/>
        <v>23.995706214010667</v>
      </c>
      <c r="M143" s="98">
        <v>0.24761853109468593</v>
      </c>
      <c r="N143" s="87">
        <v>13</v>
      </c>
      <c r="O143" s="98">
        <v>6.8677023893612646E-2</v>
      </c>
      <c r="P143" s="385">
        <f t="shared" si="7"/>
        <v>28.386487381637039</v>
      </c>
      <c r="Q143" s="98">
        <f t="shared" si="8"/>
        <v>27.309528938472226</v>
      </c>
      <c r="R143" s="87" t="s">
        <v>4180</v>
      </c>
      <c r="S143" s="402">
        <v>29.6265234874027</v>
      </c>
      <c r="T143" s="402">
        <v>29.860144649915998</v>
      </c>
      <c r="U143" s="402">
        <v>30.319586292501999</v>
      </c>
      <c r="V143" s="402">
        <v>31.092152967943999</v>
      </c>
      <c r="W143" s="402">
        <v>31.874187783934499</v>
      </c>
      <c r="X143" s="402">
        <v>32.339159783831903</v>
      </c>
      <c r="Y143" s="402">
        <v>32.579132629441901</v>
      </c>
      <c r="Z143" s="402">
        <v>0.75311331548368998</v>
      </c>
      <c r="AA143" s="61" t="s">
        <v>4080</v>
      </c>
    </row>
    <row r="144" spans="1:27" s="87" customFormat="1">
      <c r="A144" s="61" t="s">
        <v>6888</v>
      </c>
      <c r="B144" s="4" t="s">
        <v>4210</v>
      </c>
      <c r="C144" s="87" t="s">
        <v>4211</v>
      </c>
      <c r="D144" s="87" t="s">
        <v>4195</v>
      </c>
      <c r="E144" s="87" t="s">
        <v>4190</v>
      </c>
      <c r="F144" s="389">
        <v>99.6</v>
      </c>
      <c r="G144" s="87" t="s">
        <v>4199</v>
      </c>
      <c r="H144" s="152" t="s">
        <v>4212</v>
      </c>
      <c r="I144" s="87" t="s">
        <v>1883</v>
      </c>
      <c r="J144" s="390">
        <v>252.00929192546585</v>
      </c>
      <c r="K144" s="98">
        <v>20.506439034906784</v>
      </c>
      <c r="L144" s="98">
        <f t="shared" si="6"/>
        <v>20.621024342919483</v>
      </c>
      <c r="M144" s="98">
        <v>0.28453805225655493</v>
      </c>
      <c r="N144" s="87">
        <v>7</v>
      </c>
      <c r="O144" s="98">
        <v>0.10754527497222073</v>
      </c>
      <c r="P144" s="385">
        <f t="shared" si="7"/>
        <v>25.10179702710829</v>
      </c>
      <c r="Q144" s="98">
        <f t="shared" si="8"/>
        <v>24.144827272693391</v>
      </c>
      <c r="R144" s="87" t="s">
        <v>4180</v>
      </c>
      <c r="S144" s="402">
        <v>26.770689116389502</v>
      </c>
      <c r="T144" s="402">
        <v>26.955752605008101</v>
      </c>
      <c r="U144" s="402">
        <v>27.313665702484201</v>
      </c>
      <c r="V144" s="402">
        <v>27.924520104731702</v>
      </c>
      <c r="W144" s="402">
        <v>28.538020193930802</v>
      </c>
      <c r="X144" s="402">
        <v>28.893630872228702</v>
      </c>
      <c r="Y144" s="402">
        <v>29.1011673027696</v>
      </c>
      <c r="Z144" s="402">
        <v>0.59477608322810205</v>
      </c>
      <c r="AA144" s="61" t="s">
        <v>4080</v>
      </c>
    </row>
    <row r="145" spans="1:27" s="87" customFormat="1">
      <c r="A145" s="61" t="s">
        <v>6889</v>
      </c>
      <c r="B145" s="4" t="s">
        <v>4213</v>
      </c>
      <c r="C145" s="87" t="s">
        <v>4214</v>
      </c>
      <c r="D145" s="87" t="s">
        <v>4195</v>
      </c>
      <c r="E145" s="87" t="s">
        <v>4190</v>
      </c>
      <c r="F145" s="389">
        <v>99.263414634146343</v>
      </c>
      <c r="G145" s="87" t="s">
        <v>4199</v>
      </c>
      <c r="H145" s="152" t="s">
        <v>4212</v>
      </c>
      <c r="I145" s="87" t="s">
        <v>1883</v>
      </c>
      <c r="J145" s="390">
        <v>252.05526405090137</v>
      </c>
      <c r="K145" s="98">
        <v>19.770265770535062</v>
      </c>
      <c r="L145" s="98">
        <f t="shared" si="6"/>
        <v>23.933804032592235</v>
      </c>
      <c r="M145" s="98">
        <v>0.23101250923584885</v>
      </c>
      <c r="N145" s="87">
        <v>13</v>
      </c>
      <c r="O145" s="98">
        <v>6.4071342101803958E-2</v>
      </c>
      <c r="P145" s="385">
        <f t="shared" si="7"/>
        <v>28.326235925056423</v>
      </c>
      <c r="Q145" s="98">
        <f t="shared" si="8"/>
        <v>27.251478448342056</v>
      </c>
      <c r="R145" s="87" t="s">
        <v>4180</v>
      </c>
      <c r="S145" s="402">
        <v>29.576902329229501</v>
      </c>
      <c r="T145" s="402">
        <v>29.8105189382205</v>
      </c>
      <c r="U145" s="402">
        <v>30.296527085866298</v>
      </c>
      <c r="V145" s="402">
        <v>31.049889594843499</v>
      </c>
      <c r="W145" s="402">
        <v>31.8277812850991</v>
      </c>
      <c r="X145" s="402">
        <v>32.274447792380002</v>
      </c>
      <c r="Y145" s="402">
        <v>32.533276634006498</v>
      </c>
      <c r="Z145" s="402">
        <v>0.74724434366530901</v>
      </c>
      <c r="AA145" s="61" t="s">
        <v>4080</v>
      </c>
    </row>
    <row r="146" spans="1:27" s="87" customFormat="1">
      <c r="A146" s="61" t="s">
        <v>6890</v>
      </c>
      <c r="B146" s="4" t="s">
        <v>4215</v>
      </c>
      <c r="C146" s="87" t="s">
        <v>4216</v>
      </c>
      <c r="D146" s="87" t="s">
        <v>4173</v>
      </c>
      <c r="E146" s="87" t="s">
        <v>4190</v>
      </c>
      <c r="F146" s="389">
        <v>99.25</v>
      </c>
      <c r="G146" s="87" t="s">
        <v>4199</v>
      </c>
      <c r="H146" s="152" t="s">
        <v>4212</v>
      </c>
      <c r="I146" s="87" t="s">
        <v>1883</v>
      </c>
      <c r="J146" s="390">
        <v>252.05709627329193</v>
      </c>
      <c r="K146" s="98">
        <v>20.051933934979779</v>
      </c>
      <c r="L146" s="98">
        <f t="shared" si="6"/>
        <v>22.666297292590997</v>
      </c>
      <c r="M146" s="98">
        <v>0.28992450886704318</v>
      </c>
      <c r="N146" s="87">
        <v>13</v>
      </c>
      <c r="O146" s="98">
        <v>8.041059097952602E-2</v>
      </c>
      <c r="P146" s="385">
        <f t="shared" si="7"/>
        <v>27.092529364788561</v>
      </c>
      <c r="Q146" s="98">
        <f t="shared" si="8"/>
        <v>26.062838794385343</v>
      </c>
      <c r="R146" s="87" t="s">
        <v>4180</v>
      </c>
      <c r="S146" s="402">
        <v>28.5201177951365</v>
      </c>
      <c r="T146" s="402">
        <v>28.7303383077946</v>
      </c>
      <c r="U146" s="402">
        <v>29.138204919079701</v>
      </c>
      <c r="V146" s="402">
        <v>29.859535999074801</v>
      </c>
      <c r="W146" s="402">
        <v>30.576373160032801</v>
      </c>
      <c r="X146" s="402">
        <v>31.0099773325265</v>
      </c>
      <c r="Y146" s="402">
        <v>31.208886422843399</v>
      </c>
      <c r="Z146" s="402">
        <v>0.69042990517708303</v>
      </c>
      <c r="AA146" s="61" t="s">
        <v>4080</v>
      </c>
    </row>
    <row r="147" spans="1:27" s="87" customFormat="1">
      <c r="A147" s="61" t="s">
        <v>6891</v>
      </c>
      <c r="B147" s="4" t="s">
        <v>4217</v>
      </c>
      <c r="C147" s="87" t="s">
        <v>4218</v>
      </c>
      <c r="D147" s="87" t="s">
        <v>4195</v>
      </c>
      <c r="E147" s="87" t="s">
        <v>4190</v>
      </c>
      <c r="F147" s="389">
        <v>99.15</v>
      </c>
      <c r="G147" s="87" t="s">
        <v>1936</v>
      </c>
      <c r="H147" s="152" t="s">
        <v>4212</v>
      </c>
      <c r="I147" s="87" t="s">
        <v>1883</v>
      </c>
      <c r="J147" s="390">
        <v>252.07075465838508</v>
      </c>
      <c r="K147" s="98">
        <v>20.922086921829329</v>
      </c>
      <c r="L147" s="98">
        <f t="shared" si="6"/>
        <v>18.750608851768021</v>
      </c>
      <c r="M147" s="98">
        <v>0.2975922148293117</v>
      </c>
      <c r="N147" s="87">
        <v>15</v>
      </c>
      <c r="O147" s="98">
        <v>7.6837979466326936E-2</v>
      </c>
      <c r="P147" s="385">
        <f t="shared" si="7"/>
        <v>23.281259282387538</v>
      </c>
      <c r="Q147" s="98">
        <f t="shared" si="8"/>
        <v>22.390793189880242</v>
      </c>
      <c r="R147" s="87" t="s">
        <v>4180</v>
      </c>
      <c r="S147" s="402">
        <v>25.1845934861229</v>
      </c>
      <c r="T147" s="402">
        <v>25.343941126960601</v>
      </c>
      <c r="U147" s="402">
        <v>25.652417670202102</v>
      </c>
      <c r="V147" s="402">
        <v>26.195825451202801</v>
      </c>
      <c r="W147" s="402">
        <v>26.737495335219801</v>
      </c>
      <c r="X147" s="402">
        <v>27.047811743422098</v>
      </c>
      <c r="Y147" s="402">
        <v>27.218461380457502</v>
      </c>
      <c r="Z147" s="402">
        <v>0.51960382704393204</v>
      </c>
      <c r="AA147" s="61" t="s">
        <v>4080</v>
      </c>
    </row>
    <row r="148" spans="1:27" s="87" customFormat="1">
      <c r="A148" s="61" t="s">
        <v>6892</v>
      </c>
      <c r="B148" s="4" t="s">
        <v>4219</v>
      </c>
      <c r="C148" s="87" t="s">
        <v>4220</v>
      </c>
      <c r="D148" s="87" t="s">
        <v>4195</v>
      </c>
      <c r="E148" s="87" t="s">
        <v>4190</v>
      </c>
      <c r="F148" s="389">
        <v>99.068780487804887</v>
      </c>
      <c r="G148" s="87" t="s">
        <v>4199</v>
      </c>
      <c r="H148" s="152" t="s">
        <v>4212</v>
      </c>
      <c r="I148" s="87" t="s">
        <v>1883</v>
      </c>
      <c r="J148" s="390">
        <v>252.0818479321315</v>
      </c>
      <c r="K148" s="98">
        <v>20.533972440884526</v>
      </c>
      <c r="L148" s="98">
        <f t="shared" si="6"/>
        <v>20.49712401601964</v>
      </c>
      <c r="M148" s="98">
        <v>0.30499352551071907</v>
      </c>
      <c r="N148" s="87">
        <v>10</v>
      </c>
      <c r="O148" s="98">
        <v>9.6447421221854152E-2</v>
      </c>
      <c r="P148" s="385">
        <f t="shared" si="7"/>
        <v>24.981200708925783</v>
      </c>
      <c r="Q148" s="98">
        <f t="shared" si="8"/>
        <v>24.028636299467323</v>
      </c>
      <c r="R148" s="87" t="s">
        <v>1851</v>
      </c>
      <c r="S148" s="402">
        <v>26.699277641343102</v>
      </c>
      <c r="T148" s="402">
        <v>26.869236917856298</v>
      </c>
      <c r="U148" s="402">
        <v>27.225695046163398</v>
      </c>
      <c r="V148" s="402">
        <v>27.833131712307701</v>
      </c>
      <c r="W148" s="402">
        <v>28.448724112143001</v>
      </c>
      <c r="X148" s="402">
        <v>28.812526721920602</v>
      </c>
      <c r="Y148" s="402">
        <v>28.985648616644799</v>
      </c>
      <c r="Z148" s="402">
        <v>0.587877207753846</v>
      </c>
      <c r="AA148" s="61" t="s">
        <v>4080</v>
      </c>
    </row>
    <row r="149" spans="1:27" s="87" customFormat="1">
      <c r="A149" s="61" t="s">
        <v>6893</v>
      </c>
      <c r="B149" s="4" t="s">
        <v>4221</v>
      </c>
      <c r="C149" s="87" t="s">
        <v>4222</v>
      </c>
      <c r="D149" s="87" t="s">
        <v>4195</v>
      </c>
      <c r="E149" s="87" t="s">
        <v>4190</v>
      </c>
      <c r="F149" s="389">
        <v>98.75</v>
      </c>
      <c r="G149" s="87" t="s">
        <v>4199</v>
      </c>
      <c r="H149" s="152" t="s">
        <v>4212</v>
      </c>
      <c r="I149" s="87" t="s">
        <v>1883</v>
      </c>
      <c r="J149" s="390">
        <v>252.12538819875778</v>
      </c>
      <c r="K149" s="98">
        <v>20.767314330566602</v>
      </c>
      <c r="L149" s="98">
        <f t="shared" si="6"/>
        <v>19.4470855124503</v>
      </c>
      <c r="M149" s="98">
        <v>0.32249910798372383</v>
      </c>
      <c r="N149" s="87">
        <v>20</v>
      </c>
      <c r="O149" s="98">
        <v>7.2112992813465157E-2</v>
      </c>
      <c r="P149" s="385">
        <f t="shared" si="7"/>
        <v>23.959163232118286</v>
      </c>
      <c r="Q149" s="98">
        <f t="shared" si="8"/>
        <v>23.043933525008953</v>
      </c>
      <c r="R149" s="87" t="s">
        <v>4180</v>
      </c>
      <c r="S149" s="402">
        <v>25.771082212498701</v>
      </c>
      <c r="T149" s="402">
        <v>25.933900256380198</v>
      </c>
      <c r="U149" s="402">
        <v>26.261535996299202</v>
      </c>
      <c r="V149" s="402">
        <v>26.829591091661399</v>
      </c>
      <c r="W149" s="402">
        <v>27.390850004982699</v>
      </c>
      <c r="X149" s="402">
        <v>27.7241755106559</v>
      </c>
      <c r="Y149" s="402">
        <v>27.9014444876276</v>
      </c>
      <c r="Z149" s="402">
        <v>0.54442093337341302</v>
      </c>
      <c r="AA149" s="61" t="s">
        <v>4080</v>
      </c>
    </row>
    <row r="150" spans="1:27" s="87" customFormat="1">
      <c r="A150" s="61" t="s">
        <v>6894</v>
      </c>
      <c r="B150" s="4" t="s">
        <v>4223</v>
      </c>
      <c r="C150" s="87" t="s">
        <v>4224</v>
      </c>
      <c r="D150" s="87" t="s">
        <v>4173</v>
      </c>
      <c r="E150" s="87" t="s">
        <v>4190</v>
      </c>
      <c r="F150" s="389">
        <v>98.387560975609773</v>
      </c>
      <c r="G150" s="87" t="s">
        <v>4199</v>
      </c>
      <c r="H150" s="152" t="s">
        <v>4212</v>
      </c>
      <c r="I150" s="87" t="s">
        <v>1883</v>
      </c>
      <c r="J150" s="390">
        <v>252.1748915164369</v>
      </c>
      <c r="K150" s="98">
        <v>20.542355407077157</v>
      </c>
      <c r="L150" s="98">
        <f t="shared" si="6"/>
        <v>20.459400668152796</v>
      </c>
      <c r="M150" s="98">
        <v>0.23721415052765429</v>
      </c>
      <c r="N150" s="87">
        <v>21</v>
      </c>
      <c r="O150" s="98">
        <v>5.1764371462267839E-2</v>
      </c>
      <c r="P150" s="385">
        <f t="shared" si="7"/>
        <v>24.944483317002053</v>
      </c>
      <c r="Q150" s="98">
        <f t="shared" si="8"/>
        <v>23.993260182134421</v>
      </c>
      <c r="R150" s="87" t="s">
        <v>4180</v>
      </c>
      <c r="S150" s="402">
        <v>26.6538670829983</v>
      </c>
      <c r="T150" s="402">
        <v>26.836037263662998</v>
      </c>
      <c r="U150" s="402">
        <v>27.189584007663701</v>
      </c>
      <c r="V150" s="402">
        <v>27.798065533064101</v>
      </c>
      <c r="W150" s="402">
        <v>28.407898276113698</v>
      </c>
      <c r="X150" s="402">
        <v>28.773573187560601</v>
      </c>
      <c r="Y150" s="402">
        <v>28.959156366233302</v>
      </c>
      <c r="Z150" s="402">
        <v>0.59074671345764396</v>
      </c>
      <c r="AA150" s="61" t="s">
        <v>4080</v>
      </c>
    </row>
    <row r="151" spans="1:27" s="87" customFormat="1">
      <c r="A151" s="61" t="s">
        <v>6895</v>
      </c>
      <c r="B151" s="4" t="s">
        <v>4225</v>
      </c>
      <c r="C151" s="87" t="s">
        <v>4226</v>
      </c>
      <c r="D151" s="87" t="s">
        <v>4195</v>
      </c>
      <c r="E151" s="87" t="s">
        <v>4190</v>
      </c>
      <c r="F151" s="389">
        <v>98.046951219512195</v>
      </c>
      <c r="G151" s="87" t="s">
        <v>4199</v>
      </c>
      <c r="H151" s="152" t="s">
        <v>4212</v>
      </c>
      <c r="I151" s="87" t="s">
        <v>1883</v>
      </c>
      <c r="J151" s="390">
        <v>252.2214133085896</v>
      </c>
      <c r="K151" s="98">
        <v>20.36671979775668</v>
      </c>
      <c r="L151" s="98">
        <f t="shared" si="6"/>
        <v>21.249760910094949</v>
      </c>
      <c r="M151" s="98">
        <v>0.36067094425416507</v>
      </c>
      <c r="N151" s="87">
        <v>24</v>
      </c>
      <c r="O151" s="98">
        <v>7.3621648205875065E-2</v>
      </c>
      <c r="P151" s="385">
        <f t="shared" si="7"/>
        <v>25.713767285825739</v>
      </c>
      <c r="Q151" s="98">
        <f t="shared" si="8"/>
        <v>24.734442453466826</v>
      </c>
      <c r="R151" s="87" t="s">
        <v>4180</v>
      </c>
      <c r="S151" s="402">
        <v>27.273432922380199</v>
      </c>
      <c r="T151" s="402">
        <v>27.475985692085501</v>
      </c>
      <c r="U151" s="402">
        <v>27.8734064899201</v>
      </c>
      <c r="V151" s="402">
        <v>28.5191085761839</v>
      </c>
      <c r="W151" s="402">
        <v>29.163330604610199</v>
      </c>
      <c r="X151" s="402">
        <v>29.527075828375601</v>
      </c>
      <c r="Y151" s="402">
        <v>29.732042407478399</v>
      </c>
      <c r="Z151" s="402">
        <v>0.62496573357693497</v>
      </c>
      <c r="AA151" s="61" t="s">
        <v>4080</v>
      </c>
    </row>
    <row r="152" spans="1:27" s="87" customFormat="1">
      <c r="A152" s="61" t="s">
        <v>6896</v>
      </c>
      <c r="B152" s="4" t="s">
        <v>4227</v>
      </c>
      <c r="C152" s="87" t="s">
        <v>4228</v>
      </c>
      <c r="D152" s="87" t="s">
        <v>4195</v>
      </c>
      <c r="E152" s="87" t="s">
        <v>4190</v>
      </c>
      <c r="F152" s="389">
        <v>97.41439024390246</v>
      </c>
      <c r="G152" s="87" t="s">
        <v>4199</v>
      </c>
      <c r="H152" s="152" t="s">
        <v>4229</v>
      </c>
      <c r="I152" s="87" t="s">
        <v>1883</v>
      </c>
      <c r="J152" s="390">
        <v>252.30781092258749</v>
      </c>
      <c r="K152" s="98">
        <v>20.24751135734876</v>
      </c>
      <c r="L152" s="98">
        <f t="shared" si="6"/>
        <v>21.786198891930582</v>
      </c>
      <c r="M152" s="98">
        <v>0.30260853844331775</v>
      </c>
      <c r="N152" s="87">
        <v>17</v>
      </c>
      <c r="O152" s="98">
        <v>7.3393351012681268E-2</v>
      </c>
      <c r="P152" s="385">
        <f t="shared" si="7"/>
        <v>26.235900254812435</v>
      </c>
      <c r="Q152" s="98">
        <f t="shared" si="8"/>
        <v>25.237502071988246</v>
      </c>
      <c r="R152" s="87" t="s">
        <v>4180</v>
      </c>
      <c r="S152" s="402">
        <v>27.739578548630998</v>
      </c>
      <c r="T152" s="402">
        <v>27.953343326468101</v>
      </c>
      <c r="U152" s="402">
        <v>28.352198240838501</v>
      </c>
      <c r="V152" s="402">
        <v>29.0229498210023</v>
      </c>
      <c r="W152" s="402">
        <v>29.703050658376601</v>
      </c>
      <c r="X152" s="402">
        <v>30.102293661698099</v>
      </c>
      <c r="Y152" s="402">
        <v>30.304170201582998</v>
      </c>
      <c r="Z152" s="402">
        <v>0.65406182064999896</v>
      </c>
      <c r="AA152" s="61" t="s">
        <v>4080</v>
      </c>
    </row>
    <row r="153" spans="1:27" s="87" customFormat="1">
      <c r="A153" s="61" t="s">
        <v>6897</v>
      </c>
      <c r="B153" s="4" t="s">
        <v>4230</v>
      </c>
      <c r="C153" s="87" t="s">
        <v>4231</v>
      </c>
      <c r="D153" s="87" t="s">
        <v>4195</v>
      </c>
      <c r="E153" s="87" t="s">
        <v>4190</v>
      </c>
      <c r="F153" s="389">
        <v>97.317073170731703</v>
      </c>
      <c r="G153" s="87" t="s">
        <v>4199</v>
      </c>
      <c r="H153" s="152" t="s">
        <v>4229</v>
      </c>
      <c r="I153" s="87" t="s">
        <v>1883</v>
      </c>
      <c r="J153" s="390">
        <v>252.32110286320255</v>
      </c>
      <c r="K153" s="98">
        <v>21.439316348921444</v>
      </c>
      <c r="L153" s="98">
        <f t="shared" si="6"/>
        <v>16.423076429853509</v>
      </c>
      <c r="M153" s="98">
        <v>0.34621957651920865</v>
      </c>
      <c r="N153" s="87">
        <v>7</v>
      </c>
      <c r="O153" s="98">
        <v>0.13085869978456052</v>
      </c>
      <c r="P153" s="385">
        <f t="shared" si="7"/>
        <v>21.015794391724071</v>
      </c>
      <c r="Q153" s="98">
        <f t="shared" si="8"/>
        <v>20.208085007551517</v>
      </c>
      <c r="R153" s="87" t="s">
        <v>4180</v>
      </c>
      <c r="S153" s="402">
        <v>23.197443628007601</v>
      </c>
      <c r="T153" s="402">
        <v>23.330357110384799</v>
      </c>
      <c r="U153" s="402">
        <v>23.568124743841501</v>
      </c>
      <c r="V153" s="402">
        <v>24.005640265956799</v>
      </c>
      <c r="W153" s="402">
        <v>24.430828956273299</v>
      </c>
      <c r="X153" s="402">
        <v>24.6837774402428</v>
      </c>
      <c r="Y153" s="402">
        <v>24.824562227563401</v>
      </c>
      <c r="Z153" s="402">
        <v>0.41266328407280201</v>
      </c>
      <c r="AA153" s="61" t="s">
        <v>4080</v>
      </c>
    </row>
    <row r="154" spans="1:27" s="276" customFormat="1">
      <c r="A154" s="61" t="s">
        <v>6898</v>
      </c>
      <c r="B154" s="4" t="s">
        <v>4232</v>
      </c>
      <c r="C154" s="276" t="s">
        <v>4233</v>
      </c>
      <c r="D154" s="276" t="s">
        <v>4195</v>
      </c>
      <c r="E154" s="276" t="s">
        <v>4190</v>
      </c>
      <c r="F154" s="385">
        <v>96.149268292682933</v>
      </c>
      <c r="G154" s="276" t="s">
        <v>4199</v>
      </c>
      <c r="H154" s="277" t="s">
        <v>4229</v>
      </c>
      <c r="I154" s="276" t="s">
        <v>1883</v>
      </c>
      <c r="J154" s="386">
        <v>252.48060615058324</v>
      </c>
      <c r="K154" s="387">
        <v>21.164602034709841</v>
      </c>
      <c r="L154" s="387">
        <f t="shared" si="6"/>
        <v>17.659290843805721</v>
      </c>
      <c r="M154" s="387">
        <v>0.25485247955675722</v>
      </c>
      <c r="N154" s="276">
        <v>15</v>
      </c>
      <c r="O154" s="387">
        <v>6.5802627270865791E-2</v>
      </c>
      <c r="P154" s="385">
        <f t="shared" si="7"/>
        <v>22.219043087970903</v>
      </c>
      <c r="Q154" s="387">
        <f t="shared" si="8"/>
        <v>21.367379413524489</v>
      </c>
      <c r="R154" s="276" t="s">
        <v>4180</v>
      </c>
      <c r="S154" s="402">
        <v>24.253558820738299</v>
      </c>
      <c r="T154" s="402">
        <v>24.4116462881871</v>
      </c>
      <c r="U154" s="402">
        <v>24.706326014140899</v>
      </c>
      <c r="V154" s="402">
        <v>25.1876260859509</v>
      </c>
      <c r="W154" s="402">
        <v>25.670717260655699</v>
      </c>
      <c r="X154" s="402">
        <v>25.964817448804599</v>
      </c>
      <c r="Y154" s="402">
        <v>26.105092628042499</v>
      </c>
      <c r="Z154" s="402">
        <v>0.47159595405239602</v>
      </c>
      <c r="AA154" s="61" t="s">
        <v>4080</v>
      </c>
    </row>
    <row r="155" spans="1:27" s="276" customFormat="1">
      <c r="A155" s="61" t="s">
        <v>6899</v>
      </c>
      <c r="B155" s="4" t="s">
        <v>4234</v>
      </c>
      <c r="C155" s="276" t="s">
        <v>4235</v>
      </c>
      <c r="D155" s="276" t="s">
        <v>4195</v>
      </c>
      <c r="E155" s="276" t="s">
        <v>4190</v>
      </c>
      <c r="F155" s="385">
        <v>95.95463414634149</v>
      </c>
      <c r="G155" s="276" t="s">
        <v>4199</v>
      </c>
      <c r="H155" s="277" t="s">
        <v>4229</v>
      </c>
      <c r="I155" s="276" t="s">
        <v>1883</v>
      </c>
      <c r="J155" s="386">
        <v>252.50719003181337</v>
      </c>
      <c r="K155" s="387">
        <v>21.441666754158529</v>
      </c>
      <c r="L155" s="387">
        <f t="shared" si="6"/>
        <v>16.41249960628663</v>
      </c>
      <c r="M155" s="387">
        <v>0.25715762195833941</v>
      </c>
      <c r="N155" s="276">
        <v>19</v>
      </c>
      <c r="O155" s="387">
        <v>5.8996004561980918E-2</v>
      </c>
      <c r="P155" s="385">
        <f t="shared" si="7"/>
        <v>21.005499616785642</v>
      </c>
      <c r="Q155" s="387">
        <f t="shared" si="8"/>
        <v>20.198166297451024</v>
      </c>
      <c r="R155" s="276" t="s">
        <v>4180</v>
      </c>
      <c r="S155" s="402">
        <v>23.215088519154101</v>
      </c>
      <c r="T155" s="402">
        <v>23.334379754592799</v>
      </c>
      <c r="U155" s="402">
        <v>23.579259697479099</v>
      </c>
      <c r="V155" s="402">
        <v>23.998653282599101</v>
      </c>
      <c r="W155" s="402">
        <v>24.4200012865027</v>
      </c>
      <c r="X155" s="402">
        <v>24.678331761890998</v>
      </c>
      <c r="Y155" s="402">
        <v>24.8114218431494</v>
      </c>
      <c r="Z155" s="402">
        <v>0.40470551370123597</v>
      </c>
      <c r="AA155" s="61" t="s">
        <v>4080</v>
      </c>
    </row>
    <row r="156" spans="1:27" s="276" customFormat="1">
      <c r="A156" s="61" t="s">
        <v>6900</v>
      </c>
      <c r="B156" s="4" t="s">
        <v>4236</v>
      </c>
      <c r="C156" s="276" t="s">
        <v>4237</v>
      </c>
      <c r="D156" s="276" t="s">
        <v>4195</v>
      </c>
      <c r="E156" s="276" t="s">
        <v>4190</v>
      </c>
      <c r="F156" s="385">
        <v>95.468048780487834</v>
      </c>
      <c r="G156" s="276" t="s">
        <v>4199</v>
      </c>
      <c r="H156" s="277" t="s">
        <v>4229</v>
      </c>
      <c r="I156" s="276" t="s">
        <v>1883</v>
      </c>
      <c r="J156" s="386">
        <v>252.57364973488865</v>
      </c>
      <c r="K156" s="387">
        <v>21.334062079618604</v>
      </c>
      <c r="L156" s="387">
        <f t="shared" si="6"/>
        <v>16.896720641716286</v>
      </c>
      <c r="M156" s="387">
        <v>0.20031519759774669</v>
      </c>
      <c r="N156" s="276">
        <v>13</v>
      </c>
      <c r="O156" s="387">
        <v>5.5557439707182819E-2</v>
      </c>
      <c r="P156" s="385">
        <f t="shared" si="7"/>
        <v>21.476808091270513</v>
      </c>
      <c r="Q156" s="387">
        <f t="shared" si="8"/>
        <v>20.652258024009498</v>
      </c>
      <c r="R156" s="276" t="s">
        <v>4180</v>
      </c>
      <c r="S156" s="402">
        <v>23.613995501599199</v>
      </c>
      <c r="T156" s="402">
        <v>23.760254886211399</v>
      </c>
      <c r="U156" s="402">
        <v>24.023753098412701</v>
      </c>
      <c r="V156" s="402">
        <v>24.471470501545198</v>
      </c>
      <c r="W156" s="402">
        <v>24.930989683711299</v>
      </c>
      <c r="X156" s="402">
        <v>25.171883161217298</v>
      </c>
      <c r="Y156" s="402">
        <v>25.3162149684333</v>
      </c>
      <c r="Z156" s="402">
        <v>0.43278660335265801</v>
      </c>
      <c r="AA156" s="61" t="s">
        <v>4080</v>
      </c>
    </row>
    <row r="157" spans="1:27" s="276" customFormat="1">
      <c r="A157" s="61" t="s">
        <v>6901</v>
      </c>
      <c r="B157" s="4" t="s">
        <v>4238</v>
      </c>
      <c r="C157" s="276" t="s">
        <v>4239</v>
      </c>
      <c r="D157" s="276" t="s">
        <v>4195</v>
      </c>
      <c r="E157" s="276" t="s">
        <v>4190</v>
      </c>
      <c r="F157" s="385">
        <v>94.981463414634163</v>
      </c>
      <c r="G157" s="276" t="s">
        <v>4199</v>
      </c>
      <c r="H157" s="277" t="s">
        <v>4229</v>
      </c>
      <c r="I157" s="276" t="s">
        <v>1883</v>
      </c>
      <c r="J157" s="386">
        <v>252.64010943796393</v>
      </c>
      <c r="K157" s="387">
        <v>21.250808453576273</v>
      </c>
      <c r="L157" s="387">
        <f t="shared" si="6"/>
        <v>17.27136195890678</v>
      </c>
      <c r="M157" s="387">
        <v>0.30130484064030766</v>
      </c>
      <c r="N157" s="276">
        <v>18</v>
      </c>
      <c r="O157" s="387">
        <v>7.101823200703121E-2</v>
      </c>
      <c r="P157" s="385">
        <f t="shared" si="7"/>
        <v>21.841458973335932</v>
      </c>
      <c r="Q157" s="387">
        <f t="shared" si="8"/>
        <v>21.00358832590814</v>
      </c>
      <c r="R157" s="276" t="s">
        <v>4180</v>
      </c>
      <c r="S157" s="402">
        <v>23.9282608128423</v>
      </c>
      <c r="T157" s="402">
        <v>24.065838718276499</v>
      </c>
      <c r="U157" s="402">
        <v>24.3256579811524</v>
      </c>
      <c r="V157" s="402">
        <v>24.798923242210201</v>
      </c>
      <c r="W157" s="402">
        <v>25.273663766484798</v>
      </c>
      <c r="X157" s="402">
        <v>25.547824276849301</v>
      </c>
      <c r="Y157" s="402">
        <v>25.668864419592602</v>
      </c>
      <c r="Z157" s="402">
        <v>0.449749720890122</v>
      </c>
      <c r="AA157" s="61" t="s">
        <v>4080</v>
      </c>
    </row>
    <row r="158" spans="1:27" s="276" customFormat="1">
      <c r="A158" s="61" t="s">
        <v>6902</v>
      </c>
      <c r="B158" s="4" t="s">
        <v>4240</v>
      </c>
      <c r="C158" s="276" t="s">
        <v>4241</v>
      </c>
      <c r="D158" s="276" t="s">
        <v>4195</v>
      </c>
      <c r="E158" s="276" t="s">
        <v>4190</v>
      </c>
      <c r="F158" s="385">
        <v>94.786829268292664</v>
      </c>
      <c r="G158" s="276" t="s">
        <v>4199</v>
      </c>
      <c r="H158" s="277" t="s">
        <v>4229</v>
      </c>
      <c r="I158" s="276" t="s">
        <v>1883</v>
      </c>
      <c r="J158" s="386">
        <v>252.66669331919405</v>
      </c>
      <c r="K158" s="387">
        <v>20.652426939218241</v>
      </c>
      <c r="L158" s="387">
        <f t="shared" si="6"/>
        <v>19.964078773517926</v>
      </c>
      <c r="M158" s="387">
        <v>0.29587461162062045</v>
      </c>
      <c r="N158" s="276">
        <v>18</v>
      </c>
      <c r="O158" s="387">
        <v>6.973831475262561E-2</v>
      </c>
      <c r="P158" s="385">
        <f t="shared" si="7"/>
        <v>24.462370006224106</v>
      </c>
      <c r="Q158" s="387">
        <f t="shared" si="8"/>
        <v>23.528758316499037</v>
      </c>
      <c r="R158" s="276" t="s">
        <v>4180</v>
      </c>
      <c r="S158" s="402">
        <v>26.216854576401001</v>
      </c>
      <c r="T158" s="402">
        <v>26.4053619783075</v>
      </c>
      <c r="U158" s="402">
        <v>26.7361306765577</v>
      </c>
      <c r="V158" s="402">
        <v>27.337098475763099</v>
      </c>
      <c r="W158" s="402">
        <v>27.934805418586102</v>
      </c>
      <c r="X158" s="402">
        <v>28.291099859824701</v>
      </c>
      <c r="Y158" s="402">
        <v>28.479645206842498</v>
      </c>
      <c r="Z158" s="402">
        <v>0.57439110365394597</v>
      </c>
      <c r="AA158" s="61" t="s">
        <v>4080</v>
      </c>
    </row>
    <row r="159" spans="1:27" s="276" customFormat="1">
      <c r="A159" s="61" t="s">
        <v>6903</v>
      </c>
      <c r="B159" s="4" t="s">
        <v>4242</v>
      </c>
      <c r="C159" s="276" t="s">
        <v>4243</v>
      </c>
      <c r="D159" s="276" t="s">
        <v>4195</v>
      </c>
      <c r="E159" s="276" t="s">
        <v>4190</v>
      </c>
      <c r="F159" s="385">
        <v>94.39756097560975</v>
      </c>
      <c r="G159" s="276" t="s">
        <v>4199</v>
      </c>
      <c r="H159" s="277" t="s">
        <v>4229</v>
      </c>
      <c r="I159" s="276" t="s">
        <v>1883</v>
      </c>
      <c r="J159" s="386">
        <v>252.7198610816543</v>
      </c>
      <c r="K159" s="387">
        <v>20.659473752109708</v>
      </c>
      <c r="L159" s="387">
        <f t="shared" si="6"/>
        <v>19.932368115506321</v>
      </c>
      <c r="M159" s="387">
        <v>0.23764259973281629</v>
      </c>
      <c r="N159" s="276">
        <v>16</v>
      </c>
      <c r="O159" s="387">
        <v>5.9410649933204072E-2</v>
      </c>
      <c r="P159" s="385">
        <f t="shared" si="7"/>
        <v>24.431504965759473</v>
      </c>
      <c r="Q159" s="387">
        <f t="shared" si="8"/>
        <v>23.499020766097047</v>
      </c>
      <c r="R159" s="276" t="s">
        <v>4180</v>
      </c>
      <c r="S159" s="402">
        <v>26.18101258902</v>
      </c>
      <c r="T159" s="402">
        <v>26.375547990030199</v>
      </c>
      <c r="U159" s="402">
        <v>26.7114086917246</v>
      </c>
      <c r="V159" s="402">
        <v>27.297356240930899</v>
      </c>
      <c r="W159" s="402">
        <v>27.8800358857664</v>
      </c>
      <c r="X159" s="402">
        <v>28.223241103870599</v>
      </c>
      <c r="Y159" s="402">
        <v>28.405266444863901</v>
      </c>
      <c r="Z159" s="402">
        <v>0.56692170793851804</v>
      </c>
      <c r="AA159" s="61" t="s">
        <v>4080</v>
      </c>
    </row>
    <row r="160" spans="1:27" s="276" customFormat="1">
      <c r="A160" s="61" t="s">
        <v>6904</v>
      </c>
      <c r="B160" s="4" t="s">
        <v>4244</v>
      </c>
      <c r="C160" s="276" t="s">
        <v>4245</v>
      </c>
      <c r="D160" s="276" t="s">
        <v>4195</v>
      </c>
      <c r="E160" s="276" t="s">
        <v>4190</v>
      </c>
      <c r="F160" s="385">
        <v>93.910975609756093</v>
      </c>
      <c r="G160" s="276" t="s">
        <v>4199</v>
      </c>
      <c r="H160" s="277" t="s">
        <v>4229</v>
      </c>
      <c r="I160" s="276" t="s">
        <v>1883</v>
      </c>
      <c r="J160" s="386">
        <v>252.78632078472958</v>
      </c>
      <c r="K160" s="387">
        <v>21.04498752601625</v>
      </c>
      <c r="L160" s="387">
        <f t="shared" si="6"/>
        <v>18.197556132926877</v>
      </c>
      <c r="M160" s="387">
        <v>0.29812543160988419</v>
      </c>
      <c r="N160" s="276">
        <v>16</v>
      </c>
      <c r="O160" s="387">
        <v>7.4531357902471049E-2</v>
      </c>
      <c r="P160" s="385">
        <f t="shared" si="7"/>
        <v>22.742954636048822</v>
      </c>
      <c r="Q160" s="387">
        <f t="shared" si="8"/>
        <v>21.872152640211439</v>
      </c>
      <c r="R160" s="276" t="s">
        <v>4180</v>
      </c>
      <c r="S160" s="402">
        <v>24.7121248546364</v>
      </c>
      <c r="T160" s="402">
        <v>24.872368316968501</v>
      </c>
      <c r="U160" s="402">
        <v>25.172780328776899</v>
      </c>
      <c r="V160" s="402">
        <v>25.6803042950229</v>
      </c>
      <c r="W160" s="402">
        <v>26.1863661484049</v>
      </c>
      <c r="X160" s="402">
        <v>26.495551123902299</v>
      </c>
      <c r="Y160" s="402">
        <v>26.6547038698357</v>
      </c>
      <c r="Z160" s="402">
        <v>0.49429218248773898</v>
      </c>
      <c r="AA160" s="61" t="s">
        <v>4080</v>
      </c>
    </row>
    <row r="161" spans="1:27" s="276" customFormat="1">
      <c r="A161" s="61" t="s">
        <v>6905</v>
      </c>
      <c r="B161" s="4" t="s">
        <v>4246</v>
      </c>
      <c r="C161" s="276" t="s">
        <v>4247</v>
      </c>
      <c r="D161" s="276" t="s">
        <v>4195</v>
      </c>
      <c r="E161" s="276" t="s">
        <v>4190</v>
      </c>
      <c r="F161" s="385">
        <v>93.521707317073194</v>
      </c>
      <c r="G161" s="276" t="s">
        <v>4199</v>
      </c>
      <c r="H161" s="277" t="s">
        <v>4229</v>
      </c>
      <c r="I161" s="276" t="s">
        <v>4186</v>
      </c>
      <c r="J161" s="386">
        <v>252.8394885471898</v>
      </c>
      <c r="K161" s="387">
        <v>21.084998581442495</v>
      </c>
      <c r="L161" s="387">
        <f t="shared" si="6"/>
        <v>18.017506383508774</v>
      </c>
      <c r="M161" s="387">
        <v>0.23452850183212787</v>
      </c>
      <c r="N161" s="276">
        <v>12</v>
      </c>
      <c r="O161" s="387">
        <v>6.7702546832709334E-2</v>
      </c>
      <c r="P161" s="385">
        <f t="shared" si="7"/>
        <v>22.567706213281866</v>
      </c>
      <c r="Q161" s="387">
        <f t="shared" si="8"/>
        <v>21.703305986312685</v>
      </c>
      <c r="R161" s="276" t="s">
        <v>4180</v>
      </c>
      <c r="S161" s="402">
        <v>24.565887691811898</v>
      </c>
      <c r="T161" s="402">
        <v>24.7173824501001</v>
      </c>
      <c r="U161" s="402">
        <v>25.0207602390253</v>
      </c>
      <c r="V161" s="402">
        <v>25.524995340869101</v>
      </c>
      <c r="W161" s="402">
        <v>26.026351916151</v>
      </c>
      <c r="X161" s="402">
        <v>26.324300176437401</v>
      </c>
      <c r="Y161" s="402">
        <v>26.490044814791599</v>
      </c>
      <c r="Z161" s="402">
        <v>0.48829862027086002</v>
      </c>
      <c r="AA161" s="61" t="s">
        <v>4080</v>
      </c>
    </row>
    <row r="162" spans="1:27" s="276" customFormat="1">
      <c r="A162" s="61" t="s">
        <v>6906</v>
      </c>
      <c r="B162" s="4" t="s">
        <v>4248</v>
      </c>
      <c r="C162" s="276" t="s">
        <v>4249</v>
      </c>
      <c r="D162" s="276" t="s">
        <v>4195</v>
      </c>
      <c r="E162" s="276" t="s">
        <v>4190</v>
      </c>
      <c r="F162" s="385">
        <v>92.548536585365881</v>
      </c>
      <c r="G162" s="276" t="s">
        <v>4199</v>
      </c>
      <c r="H162" s="277" t="s">
        <v>4229</v>
      </c>
      <c r="I162" s="276" t="s">
        <v>4186</v>
      </c>
      <c r="J162" s="386">
        <v>252.97240795334039</v>
      </c>
      <c r="K162" s="387">
        <v>21.179838403618415</v>
      </c>
      <c r="L162" s="387">
        <f t="shared" si="6"/>
        <v>17.590727183717135</v>
      </c>
      <c r="M162" s="387">
        <v>0.25323202646802562</v>
      </c>
      <c r="N162" s="276">
        <v>14</v>
      </c>
      <c r="O162" s="387">
        <v>6.7679105885844457E-2</v>
      </c>
      <c r="P162" s="385">
        <f t="shared" si="7"/>
        <v>22.152307792151348</v>
      </c>
      <c r="Q162" s="387">
        <f t="shared" si="8"/>
        <v>21.303081936730308</v>
      </c>
      <c r="R162" s="276" t="s">
        <v>4180</v>
      </c>
      <c r="S162" s="402">
        <v>24.189222092453299</v>
      </c>
      <c r="T162" s="402">
        <v>24.328345940165701</v>
      </c>
      <c r="U162" s="402">
        <v>24.607591300764799</v>
      </c>
      <c r="V162" s="402">
        <v>25.100739411732</v>
      </c>
      <c r="W162" s="402">
        <v>25.586669720935902</v>
      </c>
      <c r="X162" s="402">
        <v>25.874460568903402</v>
      </c>
      <c r="Y162" s="402">
        <v>26.0122241637226</v>
      </c>
      <c r="Z162" s="402">
        <v>0.46678831512225499</v>
      </c>
      <c r="AA162" s="61" t="s">
        <v>4080</v>
      </c>
    </row>
    <row r="163" spans="1:27" s="276" customFormat="1">
      <c r="A163" s="61" t="s">
        <v>6907</v>
      </c>
      <c r="B163" s="4" t="s">
        <v>4250</v>
      </c>
      <c r="C163" s="276" t="s">
        <v>4251</v>
      </c>
      <c r="D163" s="276" t="s">
        <v>4195</v>
      </c>
      <c r="E163" s="276" t="s">
        <v>4190</v>
      </c>
      <c r="F163" s="385">
        <v>91.478048780487811</v>
      </c>
      <c r="G163" s="276" t="s">
        <v>4199</v>
      </c>
      <c r="H163" s="277" t="s">
        <v>4229</v>
      </c>
      <c r="I163" s="276" t="s">
        <v>4186</v>
      </c>
      <c r="J163" s="386">
        <v>253.11861930010605</v>
      </c>
      <c r="K163" s="387">
        <v>20.574989669848204</v>
      </c>
      <c r="L163" s="387">
        <f t="shared" si="6"/>
        <v>20.312546485683086</v>
      </c>
      <c r="M163" s="387">
        <v>0.1865063323278999</v>
      </c>
      <c r="N163" s="276">
        <v>11</v>
      </c>
      <c r="O163" s="387">
        <v>5.6233775032452325E-2</v>
      </c>
      <c r="P163" s="385">
        <f t="shared" si="7"/>
        <v>24.801545246064862</v>
      </c>
      <c r="Q163" s="387">
        <f t="shared" si="8"/>
        <v>23.855543593240597</v>
      </c>
      <c r="R163" s="276" t="s">
        <v>4180</v>
      </c>
      <c r="S163" s="402">
        <v>26.502614893948</v>
      </c>
      <c r="T163" s="402">
        <v>26.698123727334799</v>
      </c>
      <c r="U163" s="402">
        <v>27.0473224992901</v>
      </c>
      <c r="V163" s="402">
        <v>27.665573695471501</v>
      </c>
      <c r="W163" s="402">
        <v>28.2753903921137</v>
      </c>
      <c r="X163" s="402">
        <v>28.6393261356741</v>
      </c>
      <c r="Y163" s="402">
        <v>28.818920498656102</v>
      </c>
      <c r="Z163" s="402">
        <v>0.59109429419389703</v>
      </c>
      <c r="AA163" s="61" t="s">
        <v>4080</v>
      </c>
    </row>
    <row r="164" spans="1:27" s="276" customFormat="1">
      <c r="A164" s="61" t="s">
        <v>6908</v>
      </c>
      <c r="B164" s="4" t="s">
        <v>4252</v>
      </c>
      <c r="C164" s="276" t="s">
        <v>4253</v>
      </c>
      <c r="D164" s="276" t="s">
        <v>4195</v>
      </c>
      <c r="E164" s="276" t="s">
        <v>4190</v>
      </c>
      <c r="F164" s="385">
        <v>90.504878048780483</v>
      </c>
      <c r="G164" s="276" t="s">
        <v>4199</v>
      </c>
      <c r="H164" s="277" t="s">
        <v>4254</v>
      </c>
      <c r="I164" s="276" t="s">
        <v>4186</v>
      </c>
      <c r="J164" s="386">
        <v>253.25153870625661</v>
      </c>
      <c r="K164" s="387">
        <v>21.330174958531355</v>
      </c>
      <c r="L164" s="387">
        <f t="shared" si="6"/>
        <v>16.914212686608906</v>
      </c>
      <c r="M164" s="387">
        <v>0.23027699458492434</v>
      </c>
      <c r="N164" s="276">
        <v>5</v>
      </c>
      <c r="O164" s="387">
        <v>0.10298300270924836</v>
      </c>
      <c r="P164" s="385">
        <f t="shared" si="7"/>
        <v>21.493833681632665</v>
      </c>
      <c r="Q164" s="387">
        <f t="shared" si="8"/>
        <v>20.668661674997693</v>
      </c>
      <c r="R164" s="276" t="s">
        <v>4180</v>
      </c>
      <c r="S164" s="402">
        <v>23.6378966278882</v>
      </c>
      <c r="T164" s="402">
        <v>23.7637707196217</v>
      </c>
      <c r="U164" s="402">
        <v>24.024323067508799</v>
      </c>
      <c r="V164" s="402">
        <v>24.4676009941277</v>
      </c>
      <c r="W164" s="402">
        <v>24.9096038256138</v>
      </c>
      <c r="X164" s="402">
        <v>25.164150249382601</v>
      </c>
      <c r="Y164" s="402">
        <v>25.288760316278001</v>
      </c>
      <c r="Z164" s="402">
        <v>0.42512526669383099</v>
      </c>
      <c r="AA164" s="61" t="s">
        <v>4080</v>
      </c>
    </row>
    <row r="165" spans="1:27" s="276" customFormat="1">
      <c r="A165" s="61" t="s">
        <v>6909</v>
      </c>
      <c r="B165" s="4" t="s">
        <v>4255</v>
      </c>
      <c r="C165" s="276" t="s">
        <v>4256</v>
      </c>
      <c r="D165" s="276" t="s">
        <v>4195</v>
      </c>
      <c r="E165" s="276" t="s">
        <v>4190</v>
      </c>
      <c r="F165" s="385">
        <v>89.629024390243927</v>
      </c>
      <c r="G165" s="276" t="s">
        <v>4199</v>
      </c>
      <c r="H165" s="277" t="s">
        <v>4254</v>
      </c>
      <c r="I165" s="276" t="s">
        <v>4186</v>
      </c>
      <c r="J165" s="386">
        <v>253.37116617179214</v>
      </c>
      <c r="K165" s="387">
        <v>21.439708517177511</v>
      </c>
      <c r="L165" s="387">
        <f t="shared" si="6"/>
        <v>16.421311672701208</v>
      </c>
      <c r="M165" s="387">
        <v>0.24045067280025148</v>
      </c>
      <c r="N165" s="276">
        <v>16</v>
      </c>
      <c r="O165" s="387">
        <v>6.011266820006287E-2</v>
      </c>
      <c r="P165" s="385">
        <f t="shared" si="7"/>
        <v>21.014076694762508</v>
      </c>
      <c r="Q165" s="387">
        <f t="shared" si="8"/>
        <v>20.206430057510914</v>
      </c>
      <c r="R165" s="276" t="s">
        <v>4180</v>
      </c>
      <c r="S165" s="402">
        <v>23.201603753657899</v>
      </c>
      <c r="T165" s="402">
        <v>23.331118657534301</v>
      </c>
      <c r="U165" s="402">
        <v>23.576572690053101</v>
      </c>
      <c r="V165" s="402">
        <v>24.004835871656802</v>
      </c>
      <c r="W165" s="402">
        <v>24.426550102185701</v>
      </c>
      <c r="X165" s="402">
        <v>24.682616331525701</v>
      </c>
      <c r="Y165" s="402">
        <v>24.818157867810001</v>
      </c>
      <c r="Z165" s="402">
        <v>0.41229040796074501</v>
      </c>
      <c r="AA165" s="61" t="s">
        <v>4080</v>
      </c>
    </row>
    <row r="166" spans="1:27" s="276" customFormat="1">
      <c r="A166" s="61" t="s">
        <v>6910</v>
      </c>
      <c r="B166" s="4" t="s">
        <v>4257</v>
      </c>
      <c r="C166" s="276" t="s">
        <v>4258</v>
      </c>
      <c r="D166" s="276" t="s">
        <v>4195</v>
      </c>
      <c r="E166" s="276" t="s">
        <v>4190</v>
      </c>
      <c r="F166" s="385">
        <v>89.045121951219514</v>
      </c>
      <c r="G166" s="276" t="s">
        <v>4199</v>
      </c>
      <c r="H166" s="277" t="s">
        <v>4259</v>
      </c>
      <c r="I166" s="276" t="s">
        <v>4186</v>
      </c>
      <c r="J166" s="386">
        <v>253.45091781548248</v>
      </c>
      <c r="K166" s="387">
        <v>21.150322371829585</v>
      </c>
      <c r="L166" s="387">
        <f t="shared" si="6"/>
        <v>17.723549326766872</v>
      </c>
      <c r="M166" s="387">
        <v>0.20306041000862152</v>
      </c>
      <c r="N166" s="276">
        <v>20</v>
      </c>
      <c r="O166" s="387">
        <v>4.5405688031825632E-2</v>
      </c>
      <c r="P166" s="385">
        <f t="shared" si="7"/>
        <v>22.281588011386418</v>
      </c>
      <c r="Q166" s="387">
        <f t="shared" si="8"/>
        <v>21.427639590879167</v>
      </c>
      <c r="R166" s="276" t="s">
        <v>4180</v>
      </c>
      <c r="S166" s="402">
        <v>24.3217858239788</v>
      </c>
      <c r="T166" s="402">
        <v>24.462602682860101</v>
      </c>
      <c r="U166" s="402">
        <v>24.740403311543499</v>
      </c>
      <c r="V166" s="402">
        <v>25.2258838775059</v>
      </c>
      <c r="W166" s="402">
        <v>25.703288939030699</v>
      </c>
      <c r="X166" s="402">
        <v>25.998083177139499</v>
      </c>
      <c r="Y166" s="402">
        <v>26.156617624553</v>
      </c>
      <c r="Z166" s="402">
        <v>0.468552526543842</v>
      </c>
      <c r="AA166" s="61" t="s">
        <v>4080</v>
      </c>
    </row>
    <row r="167" spans="1:27" s="276" customFormat="1">
      <c r="A167" s="61" t="s">
        <v>6911</v>
      </c>
      <c r="B167" s="4" t="s">
        <v>4260</v>
      </c>
      <c r="C167" s="276" t="s">
        <v>4261</v>
      </c>
      <c r="D167" s="276" t="s">
        <v>4195</v>
      </c>
      <c r="E167" s="276" t="s">
        <v>4190</v>
      </c>
      <c r="F167" s="385">
        <v>88.3639024390244</v>
      </c>
      <c r="G167" s="276" t="s">
        <v>4199</v>
      </c>
      <c r="H167" s="277" t="s">
        <v>4259</v>
      </c>
      <c r="I167" s="276" t="s">
        <v>4186</v>
      </c>
      <c r="J167" s="386">
        <v>253.54396139978789</v>
      </c>
      <c r="K167" s="387">
        <v>20.428404237843537</v>
      </c>
      <c r="L167" s="387">
        <f t="shared" si="6"/>
        <v>20.972180929704081</v>
      </c>
      <c r="M167" s="387">
        <v>0.15453365128022559</v>
      </c>
      <c r="N167" s="276">
        <v>9</v>
      </c>
      <c r="O167" s="387">
        <v>5.1511217093408529E-2</v>
      </c>
      <c r="P167" s="385">
        <f t="shared" si="7"/>
        <v>25.443589438245311</v>
      </c>
      <c r="Q167" s="387">
        <f t="shared" si="8"/>
        <v>24.474134116300291</v>
      </c>
      <c r="R167" s="276" t="s">
        <v>4180</v>
      </c>
      <c r="S167" s="402">
        <v>27.076635003963698</v>
      </c>
      <c r="T167" s="402">
        <v>27.271769964401201</v>
      </c>
      <c r="U167" s="402">
        <v>27.6495138240616</v>
      </c>
      <c r="V167" s="402">
        <v>28.2718126581257</v>
      </c>
      <c r="W167" s="402">
        <v>28.902648411926801</v>
      </c>
      <c r="X167" s="402">
        <v>29.2683924929486</v>
      </c>
      <c r="Y167" s="402">
        <v>29.458407328050502</v>
      </c>
      <c r="Z167" s="402">
        <v>0.60814252870642205</v>
      </c>
      <c r="AA167" s="61" t="s">
        <v>4080</v>
      </c>
    </row>
    <row r="168" spans="1:27" s="276" customFormat="1">
      <c r="A168" s="61" t="s">
        <v>6912</v>
      </c>
      <c r="B168" s="4" t="s">
        <v>4262</v>
      </c>
      <c r="C168" s="276" t="s">
        <v>4263</v>
      </c>
      <c r="D168" s="276" t="s">
        <v>4195</v>
      </c>
      <c r="E168" s="276" t="s">
        <v>4190</v>
      </c>
      <c r="F168" s="385">
        <v>87.779999999999987</v>
      </c>
      <c r="G168" s="276" t="s">
        <v>4199</v>
      </c>
      <c r="H168" s="277" t="s">
        <v>4259</v>
      </c>
      <c r="I168" s="276" t="s">
        <v>4186</v>
      </c>
      <c r="J168" s="386">
        <v>253.62371304347826</v>
      </c>
      <c r="K168" s="387">
        <v>20.394177986142697</v>
      </c>
      <c r="L168" s="387">
        <f t="shared" si="6"/>
        <v>21.12619906235787</v>
      </c>
      <c r="M168" s="387">
        <v>0.25415928301692114</v>
      </c>
      <c r="N168" s="276">
        <v>13</v>
      </c>
      <c r="O168" s="387">
        <v>7.0491102080974852E-2</v>
      </c>
      <c r="P168" s="385">
        <f t="shared" si="7"/>
        <v>25.59350042069498</v>
      </c>
      <c r="Q168" s="387">
        <f t="shared" si="8"/>
        <v>24.618568898477832</v>
      </c>
      <c r="R168" s="276" t="s">
        <v>4180</v>
      </c>
      <c r="S168" s="402">
        <v>27.203879664376</v>
      </c>
      <c r="T168" s="402">
        <v>27.390383743640701</v>
      </c>
      <c r="U168" s="402">
        <v>27.791245402609899</v>
      </c>
      <c r="V168" s="402">
        <v>28.433025948179601</v>
      </c>
      <c r="W168" s="402">
        <v>29.090425743507701</v>
      </c>
      <c r="X168" s="402">
        <v>29.447219654787901</v>
      </c>
      <c r="Y168" s="402">
        <v>29.642064792220701</v>
      </c>
      <c r="Z168" s="402">
        <v>0.61991700731969102</v>
      </c>
      <c r="AA168" s="61" t="s">
        <v>4080</v>
      </c>
    </row>
    <row r="169" spans="1:27" s="276" customFormat="1">
      <c r="A169" s="61" t="s">
        <v>6913</v>
      </c>
      <c r="B169" s="4" t="s">
        <v>4264</v>
      </c>
      <c r="C169" s="276" t="s">
        <v>4265</v>
      </c>
      <c r="D169" s="276" t="s">
        <v>4195</v>
      </c>
      <c r="E169" s="276" t="s">
        <v>4190</v>
      </c>
      <c r="F169" s="385">
        <v>86.904146341463431</v>
      </c>
      <c r="G169" s="276" t="s">
        <v>4199</v>
      </c>
      <c r="H169" s="277" t="s">
        <v>4259</v>
      </c>
      <c r="I169" s="276" t="s">
        <v>4186</v>
      </c>
      <c r="J169" s="386">
        <v>253.74334050901376</v>
      </c>
      <c r="K169" s="387">
        <v>19.844261273021068</v>
      </c>
      <c r="L169" s="387">
        <f t="shared" si="6"/>
        <v>23.600824271405202</v>
      </c>
      <c r="M169" s="387">
        <v>0.29352703877539621</v>
      </c>
      <c r="N169" s="276">
        <v>7</v>
      </c>
      <c r="O169" s="387">
        <v>0.11094279252470163</v>
      </c>
      <c r="P169" s="385">
        <f t="shared" si="7"/>
        <v>28.002135624167721</v>
      </c>
      <c r="Q169" s="387">
        <f t="shared" si="8"/>
        <v>26.939217427851105</v>
      </c>
      <c r="R169" s="276" t="s">
        <v>4180</v>
      </c>
      <c r="S169" s="402">
        <v>29.310792074921199</v>
      </c>
      <c r="T169" s="402">
        <v>29.557126973403101</v>
      </c>
      <c r="U169" s="402">
        <v>30.0161059155534</v>
      </c>
      <c r="V169" s="402">
        <v>30.768523450596401</v>
      </c>
      <c r="W169" s="402">
        <v>31.523962211775601</v>
      </c>
      <c r="X169" s="402">
        <v>31.9727398106102</v>
      </c>
      <c r="Y169" s="402">
        <v>32.1853499236773</v>
      </c>
      <c r="Z169" s="402">
        <v>0.73057800758869496</v>
      </c>
      <c r="AA169" s="61" t="s">
        <v>4080</v>
      </c>
    </row>
    <row r="170" spans="1:27" s="276" customFormat="1">
      <c r="A170" s="61" t="s">
        <v>6914</v>
      </c>
      <c r="B170" s="4" t="s">
        <v>4266</v>
      </c>
      <c r="C170" s="276" t="s">
        <v>4267</v>
      </c>
      <c r="D170" s="276" t="s">
        <v>4195</v>
      </c>
      <c r="E170" s="276" t="s">
        <v>4190</v>
      </c>
      <c r="F170" s="385">
        <v>86.12560975609756</v>
      </c>
      <c r="G170" s="276" t="s">
        <v>4199</v>
      </c>
      <c r="H170" s="277" t="s">
        <v>4259</v>
      </c>
      <c r="I170" s="276" t="s">
        <v>4186</v>
      </c>
      <c r="J170" s="386">
        <v>253.84967603393423</v>
      </c>
      <c r="K170" s="387">
        <v>20.61002028503129</v>
      </c>
      <c r="L170" s="387">
        <f t="shared" si="6"/>
        <v>20.154908717359206</v>
      </c>
      <c r="M170" s="387">
        <v>0.2631059380854478</v>
      </c>
      <c r="N170" s="276">
        <v>7</v>
      </c>
      <c r="O170" s="387">
        <v>9.9444697234064641E-2</v>
      </c>
      <c r="P170" s="385">
        <f t="shared" si="7"/>
        <v>24.648111151562944</v>
      </c>
      <c r="Q170" s="387">
        <f t="shared" si="8"/>
        <v>23.707714397167976</v>
      </c>
      <c r="R170" s="276" t="s">
        <v>4180</v>
      </c>
      <c r="S170" s="402">
        <v>26.367839049790302</v>
      </c>
      <c r="T170" s="402">
        <v>26.541185702356199</v>
      </c>
      <c r="U170" s="402">
        <v>26.900327027384201</v>
      </c>
      <c r="V170" s="402">
        <v>27.506187722129798</v>
      </c>
      <c r="W170" s="402">
        <v>28.111322254523401</v>
      </c>
      <c r="X170" s="402">
        <v>28.4428516901488</v>
      </c>
      <c r="Y170" s="402">
        <v>28.6333163724053</v>
      </c>
      <c r="Z170" s="402">
        <v>0.57989325916217105</v>
      </c>
      <c r="AA170" s="61" t="s">
        <v>4080</v>
      </c>
    </row>
    <row r="171" spans="1:27" s="276" customFormat="1">
      <c r="A171" s="61" t="s">
        <v>6915</v>
      </c>
      <c r="B171" s="4" t="s">
        <v>4268</v>
      </c>
      <c r="C171" s="276" t="s">
        <v>4269</v>
      </c>
      <c r="D171" s="276" t="s">
        <v>4195</v>
      </c>
      <c r="E171" s="276" t="s">
        <v>4190</v>
      </c>
      <c r="F171" s="385">
        <v>85.347073170731704</v>
      </c>
      <c r="G171" s="276" t="s">
        <v>4199</v>
      </c>
      <c r="H171" s="277" t="s">
        <v>4259</v>
      </c>
      <c r="I171" s="276" t="s">
        <v>4186</v>
      </c>
      <c r="J171" s="386">
        <v>253.9560115588547</v>
      </c>
      <c r="K171" s="387">
        <v>20.492081837223246</v>
      </c>
      <c r="L171" s="387">
        <f t="shared" si="6"/>
        <v>20.685631732495395</v>
      </c>
      <c r="M171" s="387">
        <v>0.23273443799750057</v>
      </c>
      <c r="N171" s="276">
        <v>10</v>
      </c>
      <c r="O171" s="387">
        <v>7.3597091403133877E-2</v>
      </c>
      <c r="P171" s="385">
        <f t="shared" si="7"/>
        <v>25.164681552962179</v>
      </c>
      <c r="Q171" s="387">
        <f t="shared" si="8"/>
        <v>24.205414646917916</v>
      </c>
      <c r="R171" s="276" t="s">
        <v>4180</v>
      </c>
      <c r="S171" s="402">
        <v>26.853033887004798</v>
      </c>
      <c r="T171" s="402">
        <v>27.043754302465601</v>
      </c>
      <c r="U171" s="402">
        <v>27.400954766579598</v>
      </c>
      <c r="V171" s="402">
        <v>28.019021325172801</v>
      </c>
      <c r="W171" s="402">
        <v>28.646189336976299</v>
      </c>
      <c r="X171" s="402">
        <v>28.991297645420399</v>
      </c>
      <c r="Y171" s="402">
        <v>29.1810375658957</v>
      </c>
      <c r="Z171" s="402">
        <v>0.59935161367787404</v>
      </c>
      <c r="AA171" s="61" t="s">
        <v>4080</v>
      </c>
    </row>
    <row r="172" spans="1:27" s="276" customFormat="1">
      <c r="A172" s="61" t="s">
        <v>6916</v>
      </c>
      <c r="B172" s="4" t="s">
        <v>4270</v>
      </c>
      <c r="C172" s="276" t="s">
        <v>4271</v>
      </c>
      <c r="D172" s="276" t="s">
        <v>4195</v>
      </c>
      <c r="E172" s="276" t="s">
        <v>4190</v>
      </c>
      <c r="F172" s="385">
        <v>84.568536585365834</v>
      </c>
      <c r="G172" s="276" t="s">
        <v>4199</v>
      </c>
      <c r="H172" s="277" t="s">
        <v>4259</v>
      </c>
      <c r="I172" s="276" t="s">
        <v>4186</v>
      </c>
      <c r="J172" s="386">
        <v>254.06234708377517</v>
      </c>
      <c r="K172" s="387">
        <v>20.287713195691186</v>
      </c>
      <c r="L172" s="387">
        <f t="shared" si="6"/>
        <v>21.605290619389663</v>
      </c>
      <c r="M172" s="387">
        <v>0.18740991355428407</v>
      </c>
      <c r="N172" s="276">
        <v>15</v>
      </c>
      <c r="O172" s="387">
        <v>4.838903160732759E-2</v>
      </c>
      <c r="P172" s="385">
        <f t="shared" si="7"/>
        <v>26.059816202872611</v>
      </c>
      <c r="Q172" s="387">
        <f t="shared" si="8"/>
        <v>25.067850314183204</v>
      </c>
      <c r="R172" s="276" t="s">
        <v>4180</v>
      </c>
      <c r="S172" s="402">
        <v>27.585956561146599</v>
      </c>
      <c r="T172" s="402">
        <v>27.794711986312699</v>
      </c>
      <c r="U172" s="402">
        <v>28.187389546600901</v>
      </c>
      <c r="V172" s="402">
        <v>28.850973209301099</v>
      </c>
      <c r="W172" s="402">
        <v>29.505280734440799</v>
      </c>
      <c r="X172" s="402">
        <v>29.9064779481795</v>
      </c>
      <c r="Y172" s="402">
        <v>30.145959091771701</v>
      </c>
      <c r="Z172" s="402">
        <v>0.64199075567463004</v>
      </c>
      <c r="AA172" s="61" t="s">
        <v>4080</v>
      </c>
    </row>
    <row r="173" spans="1:27" s="87" customFormat="1">
      <c r="A173" s="61" t="s">
        <v>6917</v>
      </c>
      <c r="B173" s="88" t="s">
        <v>4272</v>
      </c>
      <c r="C173" s="4" t="s">
        <v>4273</v>
      </c>
      <c r="D173" s="87" t="s">
        <v>4274</v>
      </c>
      <c r="E173" s="87" t="s">
        <v>4275</v>
      </c>
      <c r="F173" s="389">
        <v>0.2</v>
      </c>
      <c r="G173" s="87" t="s">
        <v>4192</v>
      </c>
      <c r="H173" s="152" t="s">
        <v>4276</v>
      </c>
      <c r="I173" s="88" t="s">
        <v>4277</v>
      </c>
      <c r="J173" s="388">
        <v>251.88670588235291</v>
      </c>
      <c r="K173" s="391">
        <v>17.258314303862573</v>
      </c>
      <c r="L173" s="240">
        <f t="shared" si="6"/>
        <v>35.237585632618433</v>
      </c>
      <c r="M173" s="392">
        <v>0.36015921212222823</v>
      </c>
      <c r="N173" s="218">
        <v>19</v>
      </c>
      <c r="O173" s="392">
        <v>8.262618995926431E-2</v>
      </c>
      <c r="P173" s="385">
        <f t="shared" si="7"/>
        <v>39.328583349081924</v>
      </c>
      <c r="Q173" s="387">
        <f t="shared" si="8"/>
        <v>37.851913637699951</v>
      </c>
      <c r="R173" s="87" t="s">
        <v>4180</v>
      </c>
      <c r="S173" s="402">
        <v>39.241904961003797</v>
      </c>
      <c r="T173" s="402">
        <v>39.637957830745599</v>
      </c>
      <c r="U173" s="402">
        <v>40.3852009374</v>
      </c>
      <c r="V173" s="402">
        <v>41.678652254115903</v>
      </c>
      <c r="W173" s="402">
        <v>42.979687030914597</v>
      </c>
      <c r="X173" s="402">
        <v>43.724525490746998</v>
      </c>
      <c r="Y173" s="402">
        <v>44.102325386319599</v>
      </c>
      <c r="Z173" s="402">
        <v>1.2443982028945699</v>
      </c>
      <c r="AA173" s="61" t="s">
        <v>4080</v>
      </c>
    </row>
    <row r="174" spans="1:27" s="87" customFormat="1">
      <c r="A174" s="61" t="s">
        <v>6918</v>
      </c>
      <c r="B174" s="88" t="s">
        <v>4278</v>
      </c>
      <c r="C174" s="4" t="s">
        <v>4279</v>
      </c>
      <c r="D174" s="87" t="s">
        <v>4274</v>
      </c>
      <c r="E174" s="87" t="s">
        <v>4275</v>
      </c>
      <c r="F174" s="389">
        <v>0.14000000000000001</v>
      </c>
      <c r="G174" s="87" t="s">
        <v>4192</v>
      </c>
      <c r="H174" s="152" t="s">
        <v>4276</v>
      </c>
      <c r="I174" s="88" t="s">
        <v>4277</v>
      </c>
      <c r="J174" s="388">
        <v>251.89129411764705</v>
      </c>
      <c r="K174" s="391">
        <v>17.4398107268042</v>
      </c>
      <c r="L174" s="240">
        <f t="shared" si="6"/>
        <v>34.420851729381098</v>
      </c>
      <c r="M174" s="392">
        <v>0.43152688214083501</v>
      </c>
      <c r="N174" s="218">
        <v>16</v>
      </c>
      <c r="O174" s="392">
        <v>0.10788172053520875</v>
      </c>
      <c r="P174" s="385">
        <f t="shared" si="7"/>
        <v>38.533629016597601</v>
      </c>
      <c r="Q174" s="387">
        <f t="shared" si="8"/>
        <v>37.085998732886281</v>
      </c>
      <c r="R174" s="87" t="s">
        <v>4180</v>
      </c>
      <c r="S174" s="402">
        <v>38.472374237447099</v>
      </c>
      <c r="T174" s="402">
        <v>38.858280532964997</v>
      </c>
      <c r="U174" s="402">
        <v>39.6340983064173</v>
      </c>
      <c r="V174" s="402">
        <v>40.878050495251998</v>
      </c>
      <c r="W174" s="402">
        <v>42.117012936253303</v>
      </c>
      <c r="X174" s="402">
        <v>42.833911236389703</v>
      </c>
      <c r="Y174" s="402">
        <v>43.253132596284203</v>
      </c>
      <c r="Z174" s="402">
        <v>1.2126107232986401</v>
      </c>
      <c r="AA174" s="61" t="s">
        <v>4080</v>
      </c>
    </row>
    <row r="175" spans="1:27" s="87" customFormat="1">
      <c r="A175" s="61" t="s">
        <v>6919</v>
      </c>
      <c r="B175" s="88" t="s">
        <v>4280</v>
      </c>
      <c r="C175" s="4" t="s">
        <v>4281</v>
      </c>
      <c r="D175" s="87" t="s">
        <v>4274</v>
      </c>
      <c r="E175" s="87" t="s">
        <v>4275</v>
      </c>
      <c r="F175" s="87">
        <v>7.0000000000000007E-2</v>
      </c>
      <c r="G175" s="87" t="s">
        <v>4192</v>
      </c>
      <c r="H175" s="152" t="s">
        <v>4276</v>
      </c>
      <c r="I175" s="88" t="s">
        <v>4277</v>
      </c>
      <c r="J175" s="390">
        <v>251.8966470588235</v>
      </c>
      <c r="K175" s="393">
        <v>17.615375092785936</v>
      </c>
      <c r="L175" s="387">
        <f t="shared" si="6"/>
        <v>33.630812082463294</v>
      </c>
      <c r="M175" s="392">
        <v>0.25585691870129612</v>
      </c>
      <c r="N175" s="218">
        <v>12</v>
      </c>
      <c r="O175" s="392">
        <v>7.3859530443110763E-2</v>
      </c>
      <c r="P175" s="385">
        <f t="shared" si="7"/>
        <v>37.764657093597606</v>
      </c>
      <c r="Q175" s="387">
        <f t="shared" si="8"/>
        <v>36.345117108443361</v>
      </c>
      <c r="R175" s="87" t="s">
        <v>4180</v>
      </c>
      <c r="S175" s="402">
        <v>37.878200571239297</v>
      </c>
      <c r="T175" s="402">
        <v>38.247306416949499</v>
      </c>
      <c r="U175" s="402">
        <v>38.9261636794878</v>
      </c>
      <c r="V175" s="402">
        <v>40.127134678497399</v>
      </c>
      <c r="W175" s="402">
        <v>41.325750272954402</v>
      </c>
      <c r="X175" s="402">
        <v>42.066057198099898</v>
      </c>
      <c r="Y175" s="402">
        <v>42.431088079628303</v>
      </c>
      <c r="Z175" s="402">
        <v>1.16383966115997</v>
      </c>
      <c r="AA175" s="61" t="s">
        <v>4080</v>
      </c>
    </row>
    <row r="176" spans="1:27" s="87" customFormat="1">
      <c r="A176" s="61" t="s">
        <v>6920</v>
      </c>
      <c r="B176" s="88" t="s">
        <v>4282</v>
      </c>
      <c r="C176" s="4" t="s">
        <v>4283</v>
      </c>
      <c r="D176" s="87" t="s">
        <v>4274</v>
      </c>
      <c r="E176" s="87" t="s">
        <v>4275</v>
      </c>
      <c r="F176" s="389">
        <v>0</v>
      </c>
      <c r="G176" s="87" t="s">
        <v>4192</v>
      </c>
      <c r="H176" s="152" t="s">
        <v>4276</v>
      </c>
      <c r="I176" s="88" t="s">
        <v>4277</v>
      </c>
      <c r="J176" s="390">
        <v>251.90199999999999</v>
      </c>
      <c r="K176" s="393">
        <v>17.445770995412005</v>
      </c>
      <c r="L176" s="387">
        <f t="shared" si="6"/>
        <v>34.394030520645984</v>
      </c>
      <c r="M176" s="392">
        <v>0.33125277315688562</v>
      </c>
      <c r="N176" s="218">
        <v>16</v>
      </c>
      <c r="O176" s="392">
        <v>8.2813193289221404E-2</v>
      </c>
      <c r="P176" s="385">
        <f t="shared" si="7"/>
        <v>38.507523040095421</v>
      </c>
      <c r="Q176" s="387">
        <f t="shared" si="8"/>
        <v>37.060846399361353</v>
      </c>
      <c r="R176" s="87" t="s">
        <v>4180</v>
      </c>
      <c r="S176" s="402">
        <v>38.486588259866899</v>
      </c>
      <c r="T176" s="402">
        <v>38.866684679965303</v>
      </c>
      <c r="U176" s="402">
        <v>39.5872830622639</v>
      </c>
      <c r="V176" s="402">
        <v>40.847246708259497</v>
      </c>
      <c r="W176" s="402">
        <v>42.096150537596003</v>
      </c>
      <c r="X176" s="402">
        <v>42.853262129592203</v>
      </c>
      <c r="Y176" s="402">
        <v>43.244549190966097</v>
      </c>
      <c r="Z176" s="402">
        <v>1.21709450615338</v>
      </c>
      <c r="AA176" s="61" t="s">
        <v>4080</v>
      </c>
    </row>
    <row r="177" spans="1:27" s="87" customFormat="1">
      <c r="A177" s="61" t="s">
        <v>6921</v>
      </c>
      <c r="B177" s="88" t="s">
        <v>4284</v>
      </c>
      <c r="C177" s="4" t="s">
        <v>4285</v>
      </c>
      <c r="D177" s="87" t="s">
        <v>4274</v>
      </c>
      <c r="E177" s="87" t="s">
        <v>4275</v>
      </c>
      <c r="F177" s="389">
        <v>-0.05</v>
      </c>
      <c r="G177" s="87" t="s">
        <v>4199</v>
      </c>
      <c r="H177" s="152" t="s">
        <v>4286</v>
      </c>
      <c r="I177" s="88" t="s">
        <v>4287</v>
      </c>
      <c r="J177" s="390">
        <v>251.90582352941175</v>
      </c>
      <c r="K177" s="393">
        <v>17.182898341862224</v>
      </c>
      <c r="L177" s="387">
        <f t="shared" si="6"/>
        <v>35.576957461619998</v>
      </c>
      <c r="M177" s="392">
        <v>0.34190686504038909</v>
      </c>
      <c r="N177" s="218">
        <v>7</v>
      </c>
      <c r="O177" s="392">
        <v>0.12922864806322762</v>
      </c>
      <c r="P177" s="385">
        <f t="shared" si="7"/>
        <v>39.658905262643458</v>
      </c>
      <c r="Q177" s="387">
        <f t="shared" si="8"/>
        <v>38.170168997341435</v>
      </c>
      <c r="R177" s="87" t="s">
        <v>4180</v>
      </c>
      <c r="S177" s="402">
        <v>39.470949929291898</v>
      </c>
      <c r="T177" s="402">
        <v>39.860565169330698</v>
      </c>
      <c r="U177" s="402">
        <v>40.648152604382801</v>
      </c>
      <c r="V177" s="402">
        <v>41.964112691994202</v>
      </c>
      <c r="W177" s="402">
        <v>43.2856156633392</v>
      </c>
      <c r="X177" s="402">
        <v>44.036109830666298</v>
      </c>
      <c r="Y177" s="402">
        <v>44.386004537748001</v>
      </c>
      <c r="Z177" s="402">
        <v>1.2706930878648699</v>
      </c>
      <c r="AA177" s="61" t="s">
        <v>4080</v>
      </c>
    </row>
    <row r="178" spans="1:27" s="87" customFormat="1">
      <c r="A178" s="61" t="s">
        <v>6922</v>
      </c>
      <c r="B178" s="88" t="s">
        <v>4288</v>
      </c>
      <c r="C178" s="4" t="s">
        <v>4289</v>
      </c>
      <c r="D178" s="87" t="s">
        <v>4274</v>
      </c>
      <c r="E178" s="87" t="s">
        <v>4275</v>
      </c>
      <c r="F178" s="87">
        <v>-0.25</v>
      </c>
      <c r="G178" s="87" t="s">
        <v>4199</v>
      </c>
      <c r="H178" s="152" t="s">
        <v>4286</v>
      </c>
      <c r="I178" s="88" t="s">
        <v>4277</v>
      </c>
      <c r="J178" s="390">
        <v>251.92111764705882</v>
      </c>
      <c r="K178" s="393">
        <v>17.241222888517054</v>
      </c>
      <c r="L178" s="387">
        <f t="shared" si="6"/>
        <v>35.31449700167326</v>
      </c>
      <c r="M178" s="392">
        <v>0.3290270340470734</v>
      </c>
      <c r="N178" s="218">
        <v>6</v>
      </c>
      <c r="O178" s="392">
        <v>0.13432472416611299</v>
      </c>
      <c r="P178" s="385">
        <f t="shared" si="7"/>
        <v>39.403443748295302</v>
      </c>
      <c r="Q178" s="387">
        <f t="shared" si="8"/>
        <v>37.92403941045805</v>
      </c>
      <c r="R178" s="87" t="s">
        <v>4180</v>
      </c>
      <c r="S178" s="402">
        <v>39.290738304881003</v>
      </c>
      <c r="T178" s="402">
        <v>39.660720051200897</v>
      </c>
      <c r="U178" s="402">
        <v>40.448400620136297</v>
      </c>
      <c r="V178" s="402">
        <v>41.741726670191497</v>
      </c>
      <c r="W178" s="402">
        <v>43.046323817344401</v>
      </c>
      <c r="X178" s="402">
        <v>43.8011525434435</v>
      </c>
      <c r="Y178" s="402">
        <v>44.216766457875302</v>
      </c>
      <c r="Z178" s="402">
        <v>1.25736564331143</v>
      </c>
      <c r="AA178" s="61" t="s">
        <v>4080</v>
      </c>
    </row>
    <row r="179" spans="1:27" s="87" customFormat="1">
      <c r="A179" s="61" t="s">
        <v>6923</v>
      </c>
      <c r="B179" s="88" t="s">
        <v>4290</v>
      </c>
      <c r="C179" s="4" t="s">
        <v>4291</v>
      </c>
      <c r="D179" s="87" t="s">
        <v>4274</v>
      </c>
      <c r="E179" s="87" t="s">
        <v>4275</v>
      </c>
      <c r="F179" s="389">
        <v>-0.3</v>
      </c>
      <c r="G179" s="87" t="s">
        <v>4199</v>
      </c>
      <c r="H179" s="152" t="s">
        <v>4202</v>
      </c>
      <c r="I179" s="88" t="s">
        <v>4292</v>
      </c>
      <c r="J179" s="390">
        <v>251.92494117647058</v>
      </c>
      <c r="K179" s="393">
        <v>17.877173583377093</v>
      </c>
      <c r="L179" s="387">
        <f t="shared" si="6"/>
        <v>32.452718874803082</v>
      </c>
      <c r="M179" s="392">
        <v>0.16008399023673595</v>
      </c>
      <c r="N179" s="218">
        <v>8</v>
      </c>
      <c r="O179" s="392">
        <v>5.6598237527898526E-2</v>
      </c>
      <c r="P179" s="385">
        <f t="shared" si="7"/>
        <v>36.617979704808334</v>
      </c>
      <c r="Q179" s="387">
        <f t="shared" si="8"/>
        <v>35.240327478148686</v>
      </c>
      <c r="R179" s="87" t="s">
        <v>4180</v>
      </c>
      <c r="S179" s="402">
        <v>36.809020313198303</v>
      </c>
      <c r="T179" s="402">
        <v>37.181597748697399</v>
      </c>
      <c r="U179" s="402">
        <v>37.841248597772498</v>
      </c>
      <c r="V179" s="402">
        <v>39.015222448529897</v>
      </c>
      <c r="W179" s="402">
        <v>40.187316505734799</v>
      </c>
      <c r="X179" s="402">
        <v>40.856936233075302</v>
      </c>
      <c r="Y179" s="402">
        <v>41.237506176424603</v>
      </c>
      <c r="Z179" s="402">
        <v>1.1211732172059901</v>
      </c>
      <c r="AA179" s="61" t="s">
        <v>4080</v>
      </c>
    </row>
    <row r="180" spans="1:27" s="87" customFormat="1">
      <c r="A180" s="61" t="s">
        <v>6924</v>
      </c>
      <c r="B180" s="88" t="s">
        <v>4293</v>
      </c>
      <c r="C180" s="4" t="s">
        <v>4294</v>
      </c>
      <c r="D180" s="87" t="s">
        <v>4274</v>
      </c>
      <c r="E180" s="87" t="s">
        <v>4275</v>
      </c>
      <c r="F180" s="87">
        <v>-0.44</v>
      </c>
      <c r="G180" s="87" t="s">
        <v>4199</v>
      </c>
      <c r="H180" s="152" t="s">
        <v>4212</v>
      </c>
      <c r="I180" s="88" t="s">
        <v>4292</v>
      </c>
      <c r="J180" s="390">
        <v>251.93564705882352</v>
      </c>
      <c r="K180" s="393">
        <v>19.414937896163828</v>
      </c>
      <c r="L180" s="387">
        <f t="shared" si="6"/>
        <v>25.532779467262785</v>
      </c>
      <c r="M180" s="392">
        <v>0.21204287679666231</v>
      </c>
      <c r="N180" s="218">
        <v>10</v>
      </c>
      <c r="O180" s="392">
        <v>6.7053845229192124E-2</v>
      </c>
      <c r="P180" s="385">
        <f t="shared" si="7"/>
        <v>29.882572014802435</v>
      </c>
      <c r="Q180" s="387">
        <f t="shared" si="8"/>
        <v>28.750962078188664</v>
      </c>
      <c r="R180" s="87" t="s">
        <v>4180</v>
      </c>
      <c r="S180" s="402">
        <v>30.983118534942999</v>
      </c>
      <c r="T180" s="402">
        <v>31.245894991218901</v>
      </c>
      <c r="U180" s="402">
        <v>31.728162786545901</v>
      </c>
      <c r="V180" s="402">
        <v>32.567609661170202</v>
      </c>
      <c r="W180" s="402">
        <v>33.407086533185101</v>
      </c>
      <c r="X180" s="402">
        <v>33.929228129877103</v>
      </c>
      <c r="Y180" s="402">
        <v>34.186547015376703</v>
      </c>
      <c r="Z180" s="402">
        <v>0.81436655145014303</v>
      </c>
      <c r="AA180" s="61" t="s">
        <v>4080</v>
      </c>
    </row>
    <row r="181" spans="1:27" s="87" customFormat="1">
      <c r="A181" s="61" t="s">
        <v>6925</v>
      </c>
      <c r="B181" s="88" t="s">
        <v>4295</v>
      </c>
      <c r="C181" s="4" t="s">
        <v>4294</v>
      </c>
      <c r="D181" s="87" t="s">
        <v>4274</v>
      </c>
      <c r="E181" s="87" t="s">
        <v>4275</v>
      </c>
      <c r="F181" s="87">
        <v>-0.44</v>
      </c>
      <c r="G181" s="87" t="s">
        <v>4199</v>
      </c>
      <c r="H181" s="152" t="s">
        <v>4212</v>
      </c>
      <c r="I181" s="88" t="s">
        <v>4277</v>
      </c>
      <c r="J181" s="390">
        <v>251.93564705882352</v>
      </c>
      <c r="K181" s="393">
        <v>18.696904782260038</v>
      </c>
      <c r="L181" s="387">
        <f t="shared" si="6"/>
        <v>28.763928479829829</v>
      </c>
      <c r="M181" s="392">
        <v>0.36935659418368705</v>
      </c>
      <c r="N181" s="218">
        <v>10</v>
      </c>
      <c r="O181" s="392">
        <v>0.11680081064229514</v>
      </c>
      <c r="P181" s="385">
        <f t="shared" si="7"/>
        <v>33.027557053701031</v>
      </c>
      <c r="Q181" s="387">
        <f t="shared" si="8"/>
        <v>31.781061818862653</v>
      </c>
      <c r="R181" s="87" t="s">
        <v>4180</v>
      </c>
      <c r="S181" s="402">
        <v>33.695080974673402</v>
      </c>
      <c r="T181" s="402">
        <v>34.003497021420003</v>
      </c>
      <c r="U181" s="402">
        <v>34.570986017316301</v>
      </c>
      <c r="V181" s="402">
        <v>35.564770608625103</v>
      </c>
      <c r="W181" s="402">
        <v>36.5679223050115</v>
      </c>
      <c r="X181" s="402">
        <v>37.162986406780497</v>
      </c>
      <c r="Y181" s="402">
        <v>37.455060235920897</v>
      </c>
      <c r="Z181" s="402">
        <v>0.96070829303479899</v>
      </c>
      <c r="AA181" s="61" t="s">
        <v>4080</v>
      </c>
    </row>
    <row r="182" spans="1:27" s="87" customFormat="1">
      <c r="A182" s="61" t="s">
        <v>6926</v>
      </c>
      <c r="B182" s="88" t="s">
        <v>4296</v>
      </c>
      <c r="C182" s="4" t="s">
        <v>4297</v>
      </c>
      <c r="D182" s="87" t="s">
        <v>4274</v>
      </c>
      <c r="E182" s="87" t="s">
        <v>4275</v>
      </c>
      <c r="F182" s="87">
        <v>-0.48</v>
      </c>
      <c r="G182" s="87" t="s">
        <v>4199</v>
      </c>
      <c r="H182" s="152" t="s">
        <v>4212</v>
      </c>
      <c r="I182" s="88" t="s">
        <v>4292</v>
      </c>
      <c r="J182" s="390">
        <v>251.93870588235293</v>
      </c>
      <c r="K182" s="393">
        <v>19.401130937114509</v>
      </c>
      <c r="L182" s="387">
        <f t="shared" si="6"/>
        <v>25.594910782984712</v>
      </c>
      <c r="M182" s="392">
        <v>0.20266626687987671</v>
      </c>
      <c r="N182" s="218">
        <v>7</v>
      </c>
      <c r="O182" s="392">
        <v>7.6600648758000003E-2</v>
      </c>
      <c r="P182" s="385">
        <f t="shared" si="7"/>
        <v>29.943046495438452</v>
      </c>
      <c r="Q182" s="387">
        <f t="shared" si="8"/>
        <v>28.809227445376791</v>
      </c>
      <c r="R182" s="87" t="s">
        <v>4180</v>
      </c>
      <c r="S182" s="402">
        <v>31.037020478057901</v>
      </c>
      <c r="T182" s="402">
        <v>31.287256871312099</v>
      </c>
      <c r="U182" s="402">
        <v>31.7598893836199</v>
      </c>
      <c r="V182" s="402">
        <v>32.6252332501805</v>
      </c>
      <c r="W182" s="402">
        <v>33.463950964561697</v>
      </c>
      <c r="X182" s="402">
        <v>33.970396726416801</v>
      </c>
      <c r="Y182" s="402">
        <v>34.241416334033197</v>
      </c>
      <c r="Z182" s="402">
        <v>0.81462764088383199</v>
      </c>
      <c r="AA182" s="61" t="s">
        <v>4080</v>
      </c>
    </row>
    <row r="183" spans="1:27" s="87" customFormat="1">
      <c r="A183" s="61" t="s">
        <v>6927</v>
      </c>
      <c r="B183" s="88" t="s">
        <v>4298</v>
      </c>
      <c r="C183" s="4" t="s">
        <v>4299</v>
      </c>
      <c r="D183" s="87" t="s">
        <v>4274</v>
      </c>
      <c r="E183" s="87" t="s">
        <v>4275</v>
      </c>
      <c r="F183" s="87">
        <v>-0.49</v>
      </c>
      <c r="G183" s="87" t="s">
        <v>4199</v>
      </c>
      <c r="H183" s="152" t="s">
        <v>4212</v>
      </c>
      <c r="I183" s="88" t="s">
        <v>4292</v>
      </c>
      <c r="J183" s="390">
        <v>251.93947058823531</v>
      </c>
      <c r="K183" s="393">
        <v>19.276659918904755</v>
      </c>
      <c r="L183" s="387">
        <f t="shared" si="6"/>
        <v>26.155030364928606</v>
      </c>
      <c r="M183" s="392">
        <v>0.28521839907830659</v>
      </c>
      <c r="N183" s="218">
        <v>8</v>
      </c>
      <c r="O183" s="392">
        <v>0.10083993205372076</v>
      </c>
      <c r="P183" s="385">
        <f t="shared" si="7"/>
        <v>30.488229555197165</v>
      </c>
      <c r="Q183" s="387">
        <f t="shared" si="8"/>
        <v>29.33449514222194</v>
      </c>
      <c r="R183" s="87" t="s">
        <v>4180</v>
      </c>
      <c r="S183" s="402">
        <v>31.478844830934602</v>
      </c>
      <c r="T183" s="402">
        <v>31.7410416881179</v>
      </c>
      <c r="U183" s="402">
        <v>32.255428913778601</v>
      </c>
      <c r="V183" s="402">
        <v>33.123739132559102</v>
      </c>
      <c r="W183" s="402">
        <v>33.998738345763599</v>
      </c>
      <c r="X183" s="402">
        <v>34.511299446044802</v>
      </c>
      <c r="Y183" s="402">
        <v>34.779578492298697</v>
      </c>
      <c r="Z183" s="402">
        <v>0.84258000681640899</v>
      </c>
      <c r="AA183" s="61" t="s">
        <v>4080</v>
      </c>
    </row>
    <row r="184" spans="1:27" s="87" customFormat="1">
      <c r="A184" s="61" t="s">
        <v>6928</v>
      </c>
      <c r="B184" s="88" t="s">
        <v>4300</v>
      </c>
      <c r="C184" s="4" t="s">
        <v>4301</v>
      </c>
      <c r="D184" s="87" t="s">
        <v>4274</v>
      </c>
      <c r="E184" s="87" t="s">
        <v>4275</v>
      </c>
      <c r="F184" s="87">
        <v>-0.59</v>
      </c>
      <c r="G184" s="87" t="s">
        <v>4199</v>
      </c>
      <c r="H184" s="152" t="s">
        <v>4212</v>
      </c>
      <c r="I184" s="88" t="s">
        <v>4292</v>
      </c>
      <c r="J184" s="390">
        <v>251.94293339927464</v>
      </c>
      <c r="K184" s="393">
        <v>18.759940888384083</v>
      </c>
      <c r="L184" s="387">
        <f t="shared" si="6"/>
        <v>28.480266002271634</v>
      </c>
      <c r="M184" s="392">
        <v>0.14033903072259299</v>
      </c>
      <c r="N184" s="218">
        <v>12</v>
      </c>
      <c r="O184" s="392">
        <v>4.0512388582750115E-2</v>
      </c>
      <c r="P184" s="385">
        <f t="shared" si="7"/>
        <v>32.751458908877709</v>
      </c>
      <c r="Q184" s="387">
        <f t="shared" si="8"/>
        <v>31.515049451019181</v>
      </c>
      <c r="R184" s="87" t="s">
        <v>4180</v>
      </c>
      <c r="S184" s="402">
        <v>33.424519499767001</v>
      </c>
      <c r="T184" s="402">
        <v>33.753756883585503</v>
      </c>
      <c r="U184" s="402">
        <v>34.337705259627199</v>
      </c>
      <c r="V184" s="402">
        <v>35.319356856356798</v>
      </c>
      <c r="W184" s="402">
        <v>36.3083060018851</v>
      </c>
      <c r="X184" s="402">
        <v>36.854463035110598</v>
      </c>
      <c r="Y184" s="402">
        <v>37.154291789823297</v>
      </c>
      <c r="Z184" s="402">
        <v>0.94301022374810795</v>
      </c>
      <c r="AA184" s="61" t="s">
        <v>4080</v>
      </c>
    </row>
    <row r="185" spans="1:27" s="87" customFormat="1">
      <c r="A185" s="61" t="s">
        <v>6929</v>
      </c>
      <c r="B185" s="88" t="s">
        <v>4302</v>
      </c>
      <c r="C185" s="4" t="s">
        <v>4301</v>
      </c>
      <c r="D185" s="87" t="s">
        <v>4274</v>
      </c>
      <c r="E185" s="87" t="s">
        <v>4275</v>
      </c>
      <c r="F185" s="87">
        <v>-0.59</v>
      </c>
      <c r="G185" s="87" t="s">
        <v>4199</v>
      </c>
      <c r="H185" s="152" t="s">
        <v>4212</v>
      </c>
      <c r="I185" s="88" t="s">
        <v>4277</v>
      </c>
      <c r="J185" s="390">
        <v>251.94293339927464</v>
      </c>
      <c r="K185" s="393">
        <v>18.339533946433114</v>
      </c>
      <c r="L185" s="387">
        <f t="shared" si="6"/>
        <v>30.372097241050994</v>
      </c>
      <c r="M185" s="392">
        <v>0.31973952224628988</v>
      </c>
      <c r="N185" s="218">
        <v>4</v>
      </c>
      <c r="O185" s="392">
        <v>0.15986976112314494</v>
      </c>
      <c r="P185" s="385">
        <f t="shared" si="7"/>
        <v>34.592841314622959</v>
      </c>
      <c r="Q185" s="387">
        <f t="shared" si="8"/>
        <v>33.289166746052274</v>
      </c>
      <c r="R185" s="87" t="s">
        <v>4180</v>
      </c>
      <c r="S185" s="402">
        <v>35.121757331604599</v>
      </c>
      <c r="T185" s="402">
        <v>35.404888591685697</v>
      </c>
      <c r="U185" s="402">
        <v>36.022473314341397</v>
      </c>
      <c r="V185" s="402">
        <v>37.083546605081999</v>
      </c>
      <c r="W185" s="402">
        <v>38.156317119876803</v>
      </c>
      <c r="X185" s="402">
        <v>38.7962213632999</v>
      </c>
      <c r="Y185" s="402">
        <v>39.085100230794097</v>
      </c>
      <c r="Z185" s="402">
        <v>1.02396296201541</v>
      </c>
      <c r="AA185" s="61" t="s">
        <v>4080</v>
      </c>
    </row>
    <row r="186" spans="1:27" s="87" customFormat="1">
      <c r="A186" s="61" t="s">
        <v>6930</v>
      </c>
      <c r="B186" s="88" t="s">
        <v>4303</v>
      </c>
      <c r="C186" s="4" t="s">
        <v>4304</v>
      </c>
      <c r="D186" s="87" t="s">
        <v>4274</v>
      </c>
      <c r="E186" s="87" t="s">
        <v>4275</v>
      </c>
      <c r="F186" s="87">
        <v>-0.69</v>
      </c>
      <c r="G186" s="87" t="s">
        <v>4199</v>
      </c>
      <c r="H186" s="152" t="s">
        <v>4212</v>
      </c>
      <c r="I186" s="88" t="s">
        <v>4292</v>
      </c>
      <c r="J186" s="390">
        <v>251.94535014836796</v>
      </c>
      <c r="K186" s="393">
        <v>18.573226346193753</v>
      </c>
      <c r="L186" s="387">
        <f t="shared" si="6"/>
        <v>29.320481442128113</v>
      </c>
      <c r="M186" s="392">
        <v>0.32008946086185991</v>
      </c>
      <c r="N186" s="218">
        <v>10</v>
      </c>
      <c r="O186" s="392">
        <v>0.10122117513388003</v>
      </c>
      <c r="P186" s="385">
        <f t="shared" si="7"/>
        <v>33.569268603671361</v>
      </c>
      <c r="Q186" s="387">
        <f t="shared" si="8"/>
        <v>32.302984819062374</v>
      </c>
      <c r="R186" s="87" t="s">
        <v>4180</v>
      </c>
      <c r="S186" s="402">
        <v>34.194286598349997</v>
      </c>
      <c r="T186" s="402">
        <v>34.498936633781298</v>
      </c>
      <c r="U186" s="402">
        <v>35.0918306686576</v>
      </c>
      <c r="V186" s="402">
        <v>36.112502543828903</v>
      </c>
      <c r="W186" s="402">
        <v>37.144170194642498</v>
      </c>
      <c r="X186" s="402">
        <v>37.7184833595526</v>
      </c>
      <c r="Y186" s="402">
        <v>38.009417970048098</v>
      </c>
      <c r="Z186" s="402">
        <v>0.98441651470966895</v>
      </c>
      <c r="AA186" s="61" t="s">
        <v>4080</v>
      </c>
    </row>
    <row r="187" spans="1:27" s="87" customFormat="1">
      <c r="A187" s="61" t="s">
        <v>6931</v>
      </c>
      <c r="B187" s="88" t="s">
        <v>4305</v>
      </c>
      <c r="C187" s="4" t="s">
        <v>4304</v>
      </c>
      <c r="D187" s="87" t="s">
        <v>4274</v>
      </c>
      <c r="E187" s="87" t="s">
        <v>4275</v>
      </c>
      <c r="F187" s="87">
        <v>-0.69</v>
      </c>
      <c r="G187" s="87" t="s">
        <v>4199</v>
      </c>
      <c r="H187" s="152" t="s">
        <v>4212</v>
      </c>
      <c r="I187" s="88" t="s">
        <v>4277</v>
      </c>
      <c r="J187" s="390">
        <v>251.94535014836796</v>
      </c>
      <c r="K187" s="393">
        <v>18.566942683716114</v>
      </c>
      <c r="L187" s="387">
        <f t="shared" si="6"/>
        <v>29.348757923277489</v>
      </c>
      <c r="M187" s="392">
        <v>0.33755587846918744</v>
      </c>
      <c r="N187" s="218">
        <v>3</v>
      </c>
      <c r="O187" s="392">
        <v>0.19488797730072599</v>
      </c>
      <c r="P187" s="385">
        <f t="shared" si="7"/>
        <v>33.596791045323414</v>
      </c>
      <c r="Q187" s="387">
        <f t="shared" si="8"/>
        <v>32.329501874718019</v>
      </c>
      <c r="R187" s="87" t="s">
        <v>4180</v>
      </c>
      <c r="S187" s="402">
        <v>34.205922283031697</v>
      </c>
      <c r="T187" s="402">
        <v>34.523328956793002</v>
      </c>
      <c r="U187" s="402">
        <v>35.101681829223502</v>
      </c>
      <c r="V187" s="402">
        <v>36.129679488212403</v>
      </c>
      <c r="W187" s="402">
        <v>37.145918697102701</v>
      </c>
      <c r="X187" s="402">
        <v>37.757959114414597</v>
      </c>
      <c r="Y187" s="402">
        <v>38.065060563276603</v>
      </c>
      <c r="Z187" s="402">
        <v>0.98718642525924905</v>
      </c>
      <c r="AA187" s="61" t="s">
        <v>4080</v>
      </c>
    </row>
    <row r="188" spans="1:27" s="87" customFormat="1">
      <c r="A188" s="61" t="s">
        <v>6932</v>
      </c>
      <c r="B188" s="88" t="s">
        <v>4306</v>
      </c>
      <c r="C188" s="4" t="s">
        <v>4307</v>
      </c>
      <c r="D188" s="87" t="s">
        <v>4274</v>
      </c>
      <c r="E188" s="87" t="s">
        <v>4275</v>
      </c>
      <c r="F188" s="87">
        <v>-0.75</v>
      </c>
      <c r="G188" s="87" t="s">
        <v>4199</v>
      </c>
      <c r="H188" s="152" t="s">
        <v>4229</v>
      </c>
      <c r="I188" s="88" t="s">
        <v>4292</v>
      </c>
      <c r="J188" s="390">
        <v>251.94680019782393</v>
      </c>
      <c r="K188" s="393">
        <v>19.189919245675529</v>
      </c>
      <c r="L188" s="387">
        <f t="shared" si="6"/>
        <v>26.545363394460125</v>
      </c>
      <c r="M188" s="392">
        <v>0.34029628953331681</v>
      </c>
      <c r="N188" s="218">
        <v>16</v>
      </c>
      <c r="O188" s="392">
        <v>8.5074072383329202E-2</v>
      </c>
      <c r="P188" s="385">
        <f t="shared" si="7"/>
        <v>30.868153703941175</v>
      </c>
      <c r="Q188" s="387">
        <f t="shared" si="8"/>
        <v>29.700540783249281</v>
      </c>
      <c r="R188" s="87" t="s">
        <v>4180</v>
      </c>
      <c r="S188" s="402">
        <v>31.818651729256199</v>
      </c>
      <c r="T188" s="402">
        <v>32.0968945263267</v>
      </c>
      <c r="U188" s="402">
        <v>32.633819659265903</v>
      </c>
      <c r="V188" s="402">
        <v>33.510694617810699</v>
      </c>
      <c r="W188" s="402">
        <v>34.3883813641513</v>
      </c>
      <c r="X188" s="402">
        <v>34.9327880059924</v>
      </c>
      <c r="Y188" s="402">
        <v>35.198171642059002</v>
      </c>
      <c r="Z188" s="402">
        <v>0.85477094262641795</v>
      </c>
      <c r="AA188" s="61" t="s">
        <v>4080</v>
      </c>
    </row>
    <row r="189" spans="1:27" s="87" customFormat="1">
      <c r="A189" s="61" t="s">
        <v>6933</v>
      </c>
      <c r="B189" s="88" t="s">
        <v>4308</v>
      </c>
      <c r="C189" s="4" t="s">
        <v>4309</v>
      </c>
      <c r="D189" s="87" t="s">
        <v>4274</v>
      </c>
      <c r="E189" s="87" t="s">
        <v>4275</v>
      </c>
      <c r="F189" s="87">
        <v>-0.78</v>
      </c>
      <c r="G189" s="87" t="s">
        <v>4199</v>
      </c>
      <c r="H189" s="152" t="s">
        <v>4229</v>
      </c>
      <c r="I189" s="88" t="s">
        <v>4292</v>
      </c>
      <c r="J189" s="390">
        <v>251.94752522255192</v>
      </c>
      <c r="K189" s="393">
        <v>18.408232880225764</v>
      </c>
      <c r="L189" s="387">
        <f t="shared" si="6"/>
        <v>30.062952038984065</v>
      </c>
      <c r="M189" s="392">
        <v>0.2030365297142547</v>
      </c>
      <c r="N189" s="218">
        <v>6</v>
      </c>
      <c r="O189" s="392">
        <v>8.2889316157559817E-2</v>
      </c>
      <c r="P189" s="385">
        <f t="shared" si="7"/>
        <v>34.291939984611147</v>
      </c>
      <c r="Q189" s="387">
        <f t="shared" si="8"/>
        <v>32.999257245447282</v>
      </c>
      <c r="R189" s="87" t="s">
        <v>4180</v>
      </c>
      <c r="S189" s="402">
        <v>34.793755606369501</v>
      </c>
      <c r="T189" s="402">
        <v>35.133580480495297</v>
      </c>
      <c r="U189" s="402">
        <v>35.747101349074597</v>
      </c>
      <c r="V189" s="402">
        <v>36.795767275700499</v>
      </c>
      <c r="W189" s="402">
        <v>37.849752063581697</v>
      </c>
      <c r="X189" s="402">
        <v>38.462318094933998</v>
      </c>
      <c r="Y189" s="402">
        <v>38.782324562809897</v>
      </c>
      <c r="Z189" s="402">
        <v>1.0132020384043701</v>
      </c>
      <c r="AA189" s="61" t="s">
        <v>4080</v>
      </c>
    </row>
    <row r="190" spans="1:27" s="87" customFormat="1">
      <c r="A190" s="61" t="s">
        <v>6934</v>
      </c>
      <c r="B190" s="88" t="s">
        <v>4310</v>
      </c>
      <c r="C190" s="4" t="s">
        <v>4311</v>
      </c>
      <c r="D190" s="87" t="s">
        <v>4274</v>
      </c>
      <c r="E190" s="87" t="s">
        <v>4275</v>
      </c>
      <c r="F190" s="87">
        <v>-0.81</v>
      </c>
      <c r="G190" s="87" t="s">
        <v>4199</v>
      </c>
      <c r="H190" s="152" t="s">
        <v>4229</v>
      </c>
      <c r="I190" s="88" t="s">
        <v>4292</v>
      </c>
      <c r="J190" s="388">
        <v>251.94825024727993</v>
      </c>
      <c r="K190" s="391">
        <v>19.115920669750714</v>
      </c>
      <c r="L190" s="240">
        <f t="shared" si="6"/>
        <v>26.878356986121787</v>
      </c>
      <c r="M190" s="392">
        <v>0.23782362100902157</v>
      </c>
      <c r="N190" s="218">
        <v>9</v>
      </c>
      <c r="O190" s="392">
        <v>7.9274540336340529E-2</v>
      </c>
      <c r="P190" s="385">
        <f t="shared" si="7"/>
        <v>31.19226746649187</v>
      </c>
      <c r="Q190" s="387">
        <f t="shared" si="8"/>
        <v>30.012814773651996</v>
      </c>
      <c r="R190" s="87" t="s">
        <v>4180</v>
      </c>
      <c r="S190" s="402">
        <v>32.113605965187801</v>
      </c>
      <c r="T190" s="402">
        <v>32.392212811758803</v>
      </c>
      <c r="U190" s="402">
        <v>32.894274619126499</v>
      </c>
      <c r="V190" s="402">
        <v>33.802108990856603</v>
      </c>
      <c r="W190" s="402">
        <v>34.707876869476699</v>
      </c>
      <c r="X190" s="402">
        <v>35.238901164136102</v>
      </c>
      <c r="Y190" s="402">
        <v>35.556617135697302</v>
      </c>
      <c r="Z190" s="402">
        <v>0.87357201828133901</v>
      </c>
      <c r="AA190" s="61" t="s">
        <v>4080</v>
      </c>
    </row>
    <row r="191" spans="1:27" s="87" customFormat="1">
      <c r="A191" s="61" t="s">
        <v>6935</v>
      </c>
      <c r="B191" s="88" t="s">
        <v>4312</v>
      </c>
      <c r="C191" s="4" t="s">
        <v>4311</v>
      </c>
      <c r="D191" s="87" t="s">
        <v>4274</v>
      </c>
      <c r="E191" s="87" t="s">
        <v>4275</v>
      </c>
      <c r="F191" s="87">
        <v>-0.81</v>
      </c>
      <c r="G191" s="87" t="s">
        <v>4199</v>
      </c>
      <c r="H191" s="152" t="s">
        <v>4229</v>
      </c>
      <c r="I191" s="88" t="s">
        <v>4277</v>
      </c>
      <c r="J191" s="388">
        <v>251.94825024727993</v>
      </c>
      <c r="K191" s="391">
        <v>19.21827676612239</v>
      </c>
      <c r="L191" s="240">
        <f t="shared" si="6"/>
        <v>26.417754552449253</v>
      </c>
      <c r="M191" s="392">
        <v>0.34315184308683211</v>
      </c>
      <c r="N191" s="218">
        <v>5</v>
      </c>
      <c r="O191" s="392">
        <v>0.15346216954929956</v>
      </c>
      <c r="P191" s="385">
        <f t="shared" si="7"/>
        <v>30.743947764383933</v>
      </c>
      <c r="Q191" s="387">
        <f t="shared" si="8"/>
        <v>29.580872046963535</v>
      </c>
      <c r="R191" s="87" t="s">
        <v>4180</v>
      </c>
      <c r="S191" s="402">
        <v>31.699964308127399</v>
      </c>
      <c r="T191" s="402">
        <v>31.966795498327699</v>
      </c>
      <c r="U191" s="402">
        <v>32.480369466995597</v>
      </c>
      <c r="V191" s="402">
        <v>33.3697061636718</v>
      </c>
      <c r="W191" s="402">
        <v>34.2427508936225</v>
      </c>
      <c r="X191" s="402">
        <v>34.782358425159501</v>
      </c>
      <c r="Y191" s="402">
        <v>35.0469053909897</v>
      </c>
      <c r="Z191" s="402">
        <v>0.85222722905678305</v>
      </c>
      <c r="AA191" s="61" t="s">
        <v>4080</v>
      </c>
    </row>
    <row r="192" spans="1:27" s="87" customFormat="1">
      <c r="A192" s="61" t="s">
        <v>6936</v>
      </c>
      <c r="B192" s="88" t="s">
        <v>4313</v>
      </c>
      <c r="C192" s="4" t="s">
        <v>4314</v>
      </c>
      <c r="D192" s="87" t="s">
        <v>4274</v>
      </c>
      <c r="E192" s="87" t="s">
        <v>4275</v>
      </c>
      <c r="F192" s="87">
        <v>-1.21</v>
      </c>
      <c r="G192" s="87" t="s">
        <v>4199</v>
      </c>
      <c r="H192" s="152" t="s">
        <v>4229</v>
      </c>
      <c r="I192" s="88" t="s">
        <v>4292</v>
      </c>
      <c r="J192" s="388">
        <v>251.95791724365316</v>
      </c>
      <c r="K192" s="391">
        <v>19.526907659133943</v>
      </c>
      <c r="L192" s="240">
        <f t="shared" si="6"/>
        <v>25.028915533897262</v>
      </c>
      <c r="M192" s="392">
        <v>0.17536346990917925</v>
      </c>
      <c r="N192" s="218">
        <v>6</v>
      </c>
      <c r="O192" s="392">
        <v>7.1591836800233524E-2</v>
      </c>
      <c r="P192" s="385">
        <f t="shared" si="7"/>
        <v>29.392144452993321</v>
      </c>
      <c r="Q192" s="387">
        <f t="shared" si="8"/>
        <v>28.278449678454777</v>
      </c>
      <c r="R192" s="87" t="s">
        <v>4180</v>
      </c>
      <c r="S192" s="402">
        <v>30.475429458762498</v>
      </c>
      <c r="T192" s="402">
        <v>30.749064478554999</v>
      </c>
      <c r="U192" s="402">
        <v>31.227393677703802</v>
      </c>
      <c r="V192" s="402">
        <v>32.061704297910502</v>
      </c>
      <c r="W192" s="402">
        <v>32.8839515160983</v>
      </c>
      <c r="X192" s="402">
        <v>33.361917231265799</v>
      </c>
      <c r="Y192" s="402">
        <v>33.583014124688802</v>
      </c>
      <c r="Z192" s="402">
        <v>0.79701428081266401</v>
      </c>
      <c r="AA192" s="61" t="s">
        <v>4080</v>
      </c>
    </row>
    <row r="193" spans="1:27" s="87" customFormat="1">
      <c r="A193" s="61" t="s">
        <v>6937</v>
      </c>
      <c r="B193" s="88" t="s">
        <v>4315</v>
      </c>
      <c r="C193" s="4" t="s">
        <v>4314</v>
      </c>
      <c r="D193" s="87" t="s">
        <v>4274</v>
      </c>
      <c r="E193" s="87" t="s">
        <v>4275</v>
      </c>
      <c r="F193" s="87">
        <v>-1.21</v>
      </c>
      <c r="G193" s="87" t="s">
        <v>4199</v>
      </c>
      <c r="H193" s="152" t="s">
        <v>4229</v>
      </c>
      <c r="I193" s="88" t="s">
        <v>4277</v>
      </c>
      <c r="J193" s="388">
        <v>251.95791724365316</v>
      </c>
      <c r="K193" s="391">
        <v>19.544528511584183</v>
      </c>
      <c r="L193" s="240">
        <f t="shared" si="6"/>
        <v>24.94962169787118</v>
      </c>
      <c r="M193" s="392">
        <v>0.22568738278440453</v>
      </c>
      <c r="N193" s="218">
        <v>2</v>
      </c>
      <c r="O193" s="392">
        <v>0.15958507879509651</v>
      </c>
      <c r="P193" s="385">
        <f t="shared" si="7"/>
        <v>29.314965119261274</v>
      </c>
      <c r="Q193" s="387">
        <f t="shared" si="8"/>
        <v>28.204089681114766</v>
      </c>
      <c r="R193" s="87" t="s">
        <v>4180</v>
      </c>
      <c r="S193" s="402">
        <v>30.502077296495202</v>
      </c>
      <c r="T193" s="402">
        <v>30.762413753850801</v>
      </c>
      <c r="U193" s="402">
        <v>31.219040797230399</v>
      </c>
      <c r="V193" s="402">
        <v>32.0274070928117</v>
      </c>
      <c r="W193" s="402">
        <v>32.837238901204998</v>
      </c>
      <c r="X193" s="402">
        <v>33.328301751746501</v>
      </c>
      <c r="Y193" s="402">
        <v>33.563179978791901</v>
      </c>
      <c r="Z193" s="402">
        <v>0.784979606266615</v>
      </c>
      <c r="AA193" s="61" t="s">
        <v>4080</v>
      </c>
    </row>
    <row r="194" spans="1:27" s="87" customFormat="1">
      <c r="A194" s="61" t="s">
        <v>6938</v>
      </c>
      <c r="B194" s="88" t="s">
        <v>4316</v>
      </c>
      <c r="C194" s="4" t="s">
        <v>4317</v>
      </c>
      <c r="D194" s="87" t="s">
        <v>4274</v>
      </c>
      <c r="E194" s="87" t="s">
        <v>4275</v>
      </c>
      <c r="F194" s="87">
        <v>-1.91</v>
      </c>
      <c r="G194" s="87" t="s">
        <v>4199</v>
      </c>
      <c r="H194" s="152" t="s">
        <v>4229</v>
      </c>
      <c r="I194" s="88" t="s">
        <v>4292</v>
      </c>
      <c r="J194" s="388">
        <v>251.97483448730631</v>
      </c>
      <c r="K194" s="391">
        <v>19.657235473483205</v>
      </c>
      <c r="L194" s="240">
        <f t="shared" si="6"/>
        <v>24.442440369325581</v>
      </c>
      <c r="M194" s="392">
        <v>0.45066949249757671</v>
      </c>
      <c r="N194" s="218">
        <v>2</v>
      </c>
      <c r="O194" s="392">
        <v>0.31867145421893639</v>
      </c>
      <c r="P194" s="385">
        <f t="shared" si="7"/>
        <v>28.821308626143562</v>
      </c>
      <c r="Q194" s="387">
        <f t="shared" si="8"/>
        <v>27.728466301900895</v>
      </c>
      <c r="R194" s="87" t="s">
        <v>4180</v>
      </c>
      <c r="S194" s="402">
        <v>30.002206714355601</v>
      </c>
      <c r="T194" s="402">
        <v>30.2323865781145</v>
      </c>
      <c r="U194" s="402">
        <v>30.707830073867399</v>
      </c>
      <c r="V194" s="402">
        <v>31.511029327531599</v>
      </c>
      <c r="W194" s="402">
        <v>32.301364665520801</v>
      </c>
      <c r="X194" s="402">
        <v>32.766121274139998</v>
      </c>
      <c r="Y194" s="402">
        <v>33.010791591393399</v>
      </c>
      <c r="Z194" s="402">
        <v>0.77206034861988804</v>
      </c>
      <c r="AA194" s="61" t="s">
        <v>4080</v>
      </c>
    </row>
    <row r="195" spans="1:27" s="87" customFormat="1">
      <c r="A195" s="61" t="s">
        <v>6939</v>
      </c>
      <c r="B195" s="88" t="s">
        <v>4318</v>
      </c>
      <c r="C195" s="4" t="s">
        <v>4317</v>
      </c>
      <c r="D195" s="87" t="s">
        <v>4274</v>
      </c>
      <c r="E195" s="87" t="s">
        <v>4275</v>
      </c>
      <c r="F195" s="87">
        <v>-1.91</v>
      </c>
      <c r="G195" s="87" t="s">
        <v>4199</v>
      </c>
      <c r="H195" s="152" t="s">
        <v>4229</v>
      </c>
      <c r="I195" s="88" t="s">
        <v>4277</v>
      </c>
      <c r="J195" s="388">
        <v>251.97483448730631</v>
      </c>
      <c r="K195" s="391">
        <v>19.539541477871712</v>
      </c>
      <c r="L195" s="240">
        <f t="shared" ref="L195:L255" si="9">117.4-4.5*(K195+1)</f>
        <v>24.972063349577297</v>
      </c>
      <c r="M195" s="392">
        <v>0.30154733487947899</v>
      </c>
      <c r="N195" s="218">
        <v>3</v>
      </c>
      <c r="O195" s="392">
        <v>0.17409843496608143</v>
      </c>
      <c r="P195" s="385">
        <f t="shared" ref="P195:P255" si="10">119.3-4.38*(K195+1)</f>
        <v>29.336808326921897</v>
      </c>
      <c r="Q195" s="387">
        <f t="shared" ref="Q195:Q255" si="11">118.7-4.22*(K195+1.9)</f>
        <v>28.225134963381393</v>
      </c>
      <c r="R195" s="87" t="s">
        <v>4180</v>
      </c>
      <c r="S195" s="402">
        <v>30.4764597169467</v>
      </c>
      <c r="T195" s="402">
        <v>30.718733501592201</v>
      </c>
      <c r="U195" s="402">
        <v>31.195351827936399</v>
      </c>
      <c r="V195" s="402">
        <v>32.018938652715597</v>
      </c>
      <c r="W195" s="402">
        <v>32.8480621384941</v>
      </c>
      <c r="X195" s="402">
        <v>33.310536428140203</v>
      </c>
      <c r="Y195" s="402">
        <v>33.550696391698096</v>
      </c>
      <c r="Z195" s="402">
        <v>0.79639108398222602</v>
      </c>
      <c r="AA195" s="61" t="s">
        <v>4080</v>
      </c>
    </row>
    <row r="196" spans="1:27" s="87" customFormat="1">
      <c r="A196" s="61" t="s">
        <v>6940</v>
      </c>
      <c r="B196" s="88" t="s">
        <v>4319</v>
      </c>
      <c r="C196" s="4" t="s">
        <v>4317</v>
      </c>
      <c r="D196" s="87" t="s">
        <v>4274</v>
      </c>
      <c r="E196" s="87" t="s">
        <v>4275</v>
      </c>
      <c r="F196" s="87">
        <v>-1.91</v>
      </c>
      <c r="G196" s="87" t="s">
        <v>4199</v>
      </c>
      <c r="H196" s="152" t="s">
        <v>4229</v>
      </c>
      <c r="I196" s="88" t="s">
        <v>4287</v>
      </c>
      <c r="J196" s="388">
        <v>251.97483448730631</v>
      </c>
      <c r="K196" s="391">
        <v>19.970221709270199</v>
      </c>
      <c r="L196" s="240">
        <f t="shared" si="9"/>
        <v>23.034002308284116</v>
      </c>
      <c r="M196" s="392">
        <v>0.29228157520340248</v>
      </c>
      <c r="N196" s="218">
        <v>5</v>
      </c>
      <c r="O196" s="392">
        <v>0.13071229414510496</v>
      </c>
      <c r="P196" s="385">
        <f t="shared" si="10"/>
        <v>27.450428913396536</v>
      </c>
      <c r="Q196" s="387">
        <f t="shared" si="11"/>
        <v>26.407664386879773</v>
      </c>
      <c r="R196" s="87" t="s">
        <v>4180</v>
      </c>
      <c r="S196" s="402">
        <v>28.835167034150501</v>
      </c>
      <c r="T196" s="402">
        <v>29.0579720518855</v>
      </c>
      <c r="U196" s="402">
        <v>29.484370023607799</v>
      </c>
      <c r="V196" s="402">
        <v>30.212601453346199</v>
      </c>
      <c r="W196" s="402">
        <v>30.9482349901376</v>
      </c>
      <c r="X196" s="402">
        <v>31.3611251711439</v>
      </c>
      <c r="Y196" s="402">
        <v>31.580598759491</v>
      </c>
      <c r="Z196" s="402">
        <v>0.70466551117064102</v>
      </c>
      <c r="AA196" s="61" t="s">
        <v>4080</v>
      </c>
    </row>
    <row r="197" spans="1:27" s="87" customFormat="1">
      <c r="A197" s="61" t="s">
        <v>6941</v>
      </c>
      <c r="B197" s="88" t="s">
        <v>4320</v>
      </c>
      <c r="C197" s="4" t="s">
        <v>4321</v>
      </c>
      <c r="D197" s="87" t="s">
        <v>4274</v>
      </c>
      <c r="E197" s="87" t="s">
        <v>4275</v>
      </c>
      <c r="F197" s="87">
        <v>-2.91</v>
      </c>
      <c r="G197" s="87" t="s">
        <v>4199</v>
      </c>
      <c r="H197" s="152" t="s">
        <v>4229</v>
      </c>
      <c r="I197" s="88" t="s">
        <v>4292</v>
      </c>
      <c r="J197" s="388">
        <v>251.99900197823936</v>
      </c>
      <c r="K197" s="391">
        <v>19.832921546835369</v>
      </c>
      <c r="L197" s="240">
        <f t="shared" si="9"/>
        <v>23.651853039240848</v>
      </c>
      <c r="M197" s="392">
        <v>0.33778754116344023</v>
      </c>
      <c r="N197" s="218">
        <v>14</v>
      </c>
      <c r="O197" s="392">
        <v>9.0277517753885206E-2</v>
      </c>
      <c r="P197" s="385">
        <f t="shared" si="10"/>
        <v>28.05180362486108</v>
      </c>
      <c r="Q197" s="387">
        <f t="shared" si="11"/>
        <v>26.987071072354752</v>
      </c>
      <c r="R197" s="87" t="s">
        <v>4180</v>
      </c>
      <c r="S197" s="402">
        <v>29.372704768338998</v>
      </c>
      <c r="T197" s="402">
        <v>29.587976268244301</v>
      </c>
      <c r="U197" s="402">
        <v>30.041758479371399</v>
      </c>
      <c r="V197" s="402">
        <v>30.8001380698711</v>
      </c>
      <c r="W197" s="402">
        <v>31.570201539367901</v>
      </c>
      <c r="X197" s="402">
        <v>32.022359399155903</v>
      </c>
      <c r="Y197" s="402">
        <v>32.2423594382985</v>
      </c>
      <c r="Z197" s="402">
        <v>0.73743634419680704</v>
      </c>
      <c r="AA197" s="61" t="s">
        <v>4080</v>
      </c>
    </row>
    <row r="198" spans="1:27" s="87" customFormat="1">
      <c r="A198" s="61" t="s">
        <v>6942</v>
      </c>
      <c r="B198" s="88" t="s">
        <v>4322</v>
      </c>
      <c r="C198" s="4" t="s">
        <v>4323</v>
      </c>
      <c r="D198" s="87" t="s">
        <v>4274</v>
      </c>
      <c r="E198" s="87" t="s">
        <v>4275</v>
      </c>
      <c r="F198" s="87">
        <v>-3.91</v>
      </c>
      <c r="G198" s="87" t="s">
        <v>4199</v>
      </c>
      <c r="H198" s="152" t="s">
        <v>4229</v>
      </c>
      <c r="I198" s="88" t="s">
        <v>4292</v>
      </c>
      <c r="J198" s="390">
        <v>252.02316946917244</v>
      </c>
      <c r="K198" s="393">
        <v>19.52094696645867</v>
      </c>
      <c r="L198" s="387">
        <f t="shared" si="9"/>
        <v>25.055738650935993</v>
      </c>
      <c r="M198" s="392">
        <v>0.24282001735314243</v>
      </c>
      <c r="N198" s="218">
        <v>7</v>
      </c>
      <c r="O198" s="392">
        <v>9.1777339894971888E-2</v>
      </c>
      <c r="P198" s="385">
        <f t="shared" si="10"/>
        <v>29.418252286911027</v>
      </c>
      <c r="Q198" s="387">
        <f t="shared" si="11"/>
        <v>28.303603801544426</v>
      </c>
      <c r="R198" s="87" t="s">
        <v>4180</v>
      </c>
      <c r="S198" s="402">
        <v>30.5171847346368</v>
      </c>
      <c r="T198" s="402">
        <v>30.777589686487801</v>
      </c>
      <c r="U198" s="402">
        <v>31.267011275916701</v>
      </c>
      <c r="V198" s="402">
        <v>32.109684223956002</v>
      </c>
      <c r="W198" s="402">
        <v>32.930644058411303</v>
      </c>
      <c r="X198" s="402">
        <v>33.440430538152597</v>
      </c>
      <c r="Y198" s="402">
        <v>33.692808920327003</v>
      </c>
      <c r="Z198" s="402">
        <v>0.80667410467606604</v>
      </c>
      <c r="AA198" s="61" t="s">
        <v>4080</v>
      </c>
    </row>
    <row r="199" spans="1:27" s="87" customFormat="1">
      <c r="A199" s="61" t="s">
        <v>6943</v>
      </c>
      <c r="B199" s="88" t="s">
        <v>4324</v>
      </c>
      <c r="C199" s="4" t="s">
        <v>4323</v>
      </c>
      <c r="D199" s="87" t="s">
        <v>4274</v>
      </c>
      <c r="E199" s="87" t="s">
        <v>4275</v>
      </c>
      <c r="F199" s="87">
        <v>-3.91</v>
      </c>
      <c r="G199" s="87" t="s">
        <v>4199</v>
      </c>
      <c r="H199" s="152" t="s">
        <v>4229</v>
      </c>
      <c r="I199" s="88" t="s">
        <v>4277</v>
      </c>
      <c r="J199" s="390">
        <v>252.02316946917244</v>
      </c>
      <c r="K199" s="393">
        <v>19.836519335442183</v>
      </c>
      <c r="L199" s="387">
        <f t="shared" si="9"/>
        <v>23.635662990510184</v>
      </c>
      <c r="M199" s="392">
        <v>0.11249105485681719</v>
      </c>
      <c r="N199" s="218">
        <v>2</v>
      </c>
      <c r="O199" s="392">
        <v>7.9543187712083338E-2</v>
      </c>
      <c r="P199" s="385">
        <f t="shared" si="10"/>
        <v>28.036045310763242</v>
      </c>
      <c r="Q199" s="387">
        <f t="shared" si="11"/>
        <v>26.971888404433997</v>
      </c>
      <c r="R199" s="87" t="s">
        <v>4180</v>
      </c>
      <c r="S199" s="402">
        <v>29.302867438323901</v>
      </c>
      <c r="T199" s="402">
        <v>29.550479265089699</v>
      </c>
      <c r="U199" s="402">
        <v>30.006741185330998</v>
      </c>
      <c r="V199" s="402">
        <v>30.7595890420797</v>
      </c>
      <c r="W199" s="402">
        <v>31.509504160678901</v>
      </c>
      <c r="X199" s="402">
        <v>31.950843566069999</v>
      </c>
      <c r="Y199" s="402">
        <v>32.160315455910201</v>
      </c>
      <c r="Z199" s="402">
        <v>0.72909194903577501</v>
      </c>
      <c r="AA199" s="61" t="s">
        <v>4080</v>
      </c>
    </row>
    <row r="200" spans="1:27" s="276" customFormat="1">
      <c r="A200" s="61" t="s">
        <v>6944</v>
      </c>
      <c r="B200" s="276" t="s">
        <v>4325</v>
      </c>
      <c r="C200" s="276" t="s">
        <v>4326</v>
      </c>
      <c r="D200" s="276" t="s">
        <v>4327</v>
      </c>
      <c r="E200" s="276" t="s">
        <v>4275</v>
      </c>
      <c r="F200" s="385">
        <v>1.95</v>
      </c>
      <c r="G200" s="276" t="s">
        <v>4192</v>
      </c>
      <c r="H200" s="277" t="s">
        <v>4276</v>
      </c>
      <c r="I200" s="276" t="s">
        <v>4328</v>
      </c>
      <c r="J200" s="386">
        <v>251.80987931034477</v>
      </c>
      <c r="K200" s="147">
        <v>17.751000126942692</v>
      </c>
      <c r="L200" s="387">
        <f t="shared" si="9"/>
        <v>33.020499428757887</v>
      </c>
      <c r="M200" s="147">
        <v>9.7107249308086341E-2</v>
      </c>
      <c r="N200" s="276">
        <v>4</v>
      </c>
      <c r="O200" s="147">
        <v>4.855362465404317E-2</v>
      </c>
      <c r="P200" s="385">
        <f t="shared" si="10"/>
        <v>37.170619443991001</v>
      </c>
      <c r="Q200" s="387">
        <f t="shared" si="11"/>
        <v>35.772779464301848</v>
      </c>
      <c r="R200" s="276" t="s">
        <v>4180</v>
      </c>
      <c r="S200" s="402">
        <v>37.326398698962102</v>
      </c>
      <c r="T200" s="402">
        <v>37.684811107820899</v>
      </c>
      <c r="U200" s="402">
        <v>38.377923543570503</v>
      </c>
      <c r="V200" s="402">
        <v>39.578651839697599</v>
      </c>
      <c r="W200" s="402">
        <v>40.784417094391301</v>
      </c>
      <c r="X200" s="402">
        <v>41.481351864634703</v>
      </c>
      <c r="Y200" s="402">
        <v>41.837225400513603</v>
      </c>
      <c r="Z200" s="402">
        <v>1.1521969141966599</v>
      </c>
      <c r="AA200" s="61" t="s">
        <v>4080</v>
      </c>
    </row>
    <row r="201" spans="1:27" s="276" customFormat="1">
      <c r="A201" s="61" t="s">
        <v>6945</v>
      </c>
      <c r="B201" s="276" t="s">
        <v>4329</v>
      </c>
      <c r="C201" s="276" t="s">
        <v>4330</v>
      </c>
      <c r="D201" s="276" t="s">
        <v>4327</v>
      </c>
      <c r="E201" s="276" t="s">
        <v>4275</v>
      </c>
      <c r="F201" s="385">
        <v>1.46</v>
      </c>
      <c r="G201" s="276" t="s">
        <v>4192</v>
      </c>
      <c r="H201" s="277" t="s">
        <v>4276</v>
      </c>
      <c r="I201" s="276" t="s">
        <v>4328</v>
      </c>
      <c r="J201" s="386">
        <v>251.84282758620685</v>
      </c>
      <c r="K201" s="147">
        <v>17.371657143806988</v>
      </c>
      <c r="L201" s="387">
        <f t="shared" si="9"/>
        <v>34.727542852868552</v>
      </c>
      <c r="M201" s="147">
        <v>0.26201239477415372</v>
      </c>
      <c r="N201" s="276">
        <v>6</v>
      </c>
      <c r="O201" s="147">
        <v>0.10696611224689107</v>
      </c>
      <c r="P201" s="385">
        <f t="shared" si="10"/>
        <v>38.832141710125384</v>
      </c>
      <c r="Q201" s="387">
        <f t="shared" si="11"/>
        <v>37.373606853134518</v>
      </c>
      <c r="R201" s="276" t="s">
        <v>4180</v>
      </c>
      <c r="S201" s="402">
        <v>38.771659834801902</v>
      </c>
      <c r="T201" s="402">
        <v>39.150034686470498</v>
      </c>
      <c r="U201" s="402">
        <v>39.880815995321399</v>
      </c>
      <c r="V201" s="402">
        <v>41.177968503786701</v>
      </c>
      <c r="W201" s="402">
        <v>42.490538613504697</v>
      </c>
      <c r="X201" s="402">
        <v>43.20772194776</v>
      </c>
      <c r="Y201" s="402">
        <v>43.600632914438599</v>
      </c>
      <c r="Z201" s="402">
        <v>1.24329078923947</v>
      </c>
      <c r="AA201" s="61" t="s">
        <v>4080</v>
      </c>
    </row>
    <row r="202" spans="1:27" s="276" customFormat="1">
      <c r="A202" s="61" t="s">
        <v>6946</v>
      </c>
      <c r="B202" s="276" t="s">
        <v>4331</v>
      </c>
      <c r="C202" s="276" t="s">
        <v>4332</v>
      </c>
      <c r="D202" s="276" t="s">
        <v>4327</v>
      </c>
      <c r="E202" s="276" t="s">
        <v>4275</v>
      </c>
      <c r="F202" s="385">
        <v>1.45</v>
      </c>
      <c r="G202" s="276" t="s">
        <v>4192</v>
      </c>
      <c r="H202" s="277" t="s">
        <v>4276</v>
      </c>
      <c r="I202" s="276" t="s">
        <v>4328</v>
      </c>
      <c r="J202" s="386">
        <v>251.84349999999995</v>
      </c>
      <c r="K202" s="389">
        <v>17.729605752316711</v>
      </c>
      <c r="L202" s="387">
        <f t="shared" si="9"/>
        <v>33.11677411457481</v>
      </c>
      <c r="M202" s="389">
        <v>0.27228363750403978</v>
      </c>
      <c r="N202" s="276">
        <v>10</v>
      </c>
      <c r="O202" s="389">
        <v>8.6103646410841006E-2</v>
      </c>
      <c r="P202" s="385">
        <f t="shared" si="10"/>
        <v>37.2643268048528</v>
      </c>
      <c r="Q202" s="387">
        <f t="shared" si="11"/>
        <v>35.863063725223498</v>
      </c>
      <c r="R202" s="276" t="s">
        <v>4180</v>
      </c>
      <c r="S202" s="402">
        <v>37.434476961691601</v>
      </c>
      <c r="T202" s="402">
        <v>37.793351688172699</v>
      </c>
      <c r="U202" s="402">
        <v>38.472419861394897</v>
      </c>
      <c r="V202" s="402">
        <v>39.6785709061961</v>
      </c>
      <c r="W202" s="402">
        <v>40.876115219199697</v>
      </c>
      <c r="X202" s="402">
        <v>41.581024894175101</v>
      </c>
      <c r="Y202" s="402">
        <v>41.911907267009703</v>
      </c>
      <c r="Z202" s="402">
        <v>1.14780386295584</v>
      </c>
      <c r="AA202" s="61" t="s">
        <v>4080</v>
      </c>
    </row>
    <row r="203" spans="1:27" s="276" customFormat="1">
      <c r="A203" s="61" t="s">
        <v>6947</v>
      </c>
      <c r="B203" s="276" t="s">
        <v>4333</v>
      </c>
      <c r="C203" s="276" t="s">
        <v>4334</v>
      </c>
      <c r="D203" s="276" t="s">
        <v>4327</v>
      </c>
      <c r="E203" s="276" t="s">
        <v>4275</v>
      </c>
      <c r="F203" s="385">
        <v>1.32</v>
      </c>
      <c r="G203" s="276" t="s">
        <v>4192</v>
      </c>
      <c r="H203" s="277" t="s">
        <v>4276</v>
      </c>
      <c r="I203" s="276" t="s">
        <v>4186</v>
      </c>
      <c r="J203" s="386">
        <v>251.8522413793103</v>
      </c>
      <c r="K203" s="147">
        <v>18.760625102007495</v>
      </c>
      <c r="L203" s="387">
        <f t="shared" si="9"/>
        <v>28.477187040966271</v>
      </c>
      <c r="M203" s="147">
        <v>0.25585270523388448</v>
      </c>
      <c r="N203" s="276">
        <v>10</v>
      </c>
      <c r="O203" s="147">
        <v>8.0907729405475817E-2</v>
      </c>
      <c r="P203" s="385">
        <f t="shared" si="10"/>
        <v>32.748462053207177</v>
      </c>
      <c r="Q203" s="387">
        <f t="shared" si="11"/>
        <v>31.512162069528387</v>
      </c>
      <c r="R203" s="276" t="s">
        <v>4180</v>
      </c>
      <c r="S203" s="402">
        <v>33.444892460628701</v>
      </c>
      <c r="T203" s="402">
        <v>33.783192203541397</v>
      </c>
      <c r="U203" s="402">
        <v>34.332975274448103</v>
      </c>
      <c r="V203" s="402">
        <v>35.315288606674102</v>
      </c>
      <c r="W203" s="402">
        <v>36.295738373312197</v>
      </c>
      <c r="X203" s="402">
        <v>36.878096033284599</v>
      </c>
      <c r="Y203" s="402">
        <v>37.154055235352203</v>
      </c>
      <c r="Z203" s="402">
        <v>0.94204259047187</v>
      </c>
      <c r="AA203" s="61" t="s">
        <v>4080</v>
      </c>
    </row>
    <row r="204" spans="1:27" s="276" customFormat="1">
      <c r="A204" s="61" t="s">
        <v>6948</v>
      </c>
      <c r="B204" s="276" t="s">
        <v>4335</v>
      </c>
      <c r="C204" s="276" t="s">
        <v>4334</v>
      </c>
      <c r="D204" s="276" t="s">
        <v>4327</v>
      </c>
      <c r="E204" s="276" t="s">
        <v>4275</v>
      </c>
      <c r="F204" s="385">
        <v>1.32</v>
      </c>
      <c r="G204" s="276" t="s">
        <v>4192</v>
      </c>
      <c r="H204" s="277" t="s">
        <v>4276</v>
      </c>
      <c r="I204" s="276" t="s">
        <v>4328</v>
      </c>
      <c r="J204" s="386">
        <v>251.8522413793103</v>
      </c>
      <c r="K204" s="147">
        <v>17.875260383608705</v>
      </c>
      <c r="L204" s="387">
        <f t="shared" si="9"/>
        <v>32.461328273760842</v>
      </c>
      <c r="M204" s="147">
        <v>0.3509531743756491</v>
      </c>
      <c r="N204" s="276">
        <v>9</v>
      </c>
      <c r="O204" s="147">
        <v>0.11698439145854971</v>
      </c>
      <c r="P204" s="385">
        <f t="shared" si="10"/>
        <v>36.626359519793866</v>
      </c>
      <c r="Q204" s="387">
        <f t="shared" si="11"/>
        <v>35.248401181171275</v>
      </c>
      <c r="R204" s="276" t="s">
        <v>4180</v>
      </c>
      <c r="S204" s="402">
        <v>36.844795781440801</v>
      </c>
      <c r="T204" s="402">
        <v>37.209779386623801</v>
      </c>
      <c r="U204" s="402">
        <v>37.864997252870097</v>
      </c>
      <c r="V204" s="402">
        <v>39.034772502137898</v>
      </c>
      <c r="W204" s="402">
        <v>40.211185220387797</v>
      </c>
      <c r="X204" s="402">
        <v>40.875105835076702</v>
      </c>
      <c r="Y204" s="402">
        <v>41.236310303909697</v>
      </c>
      <c r="Z204" s="402">
        <v>1.1291953624394999</v>
      </c>
      <c r="AA204" s="61" t="s">
        <v>4080</v>
      </c>
    </row>
    <row r="205" spans="1:27" s="276" customFormat="1">
      <c r="A205" s="61" t="s">
        <v>6949</v>
      </c>
      <c r="B205" s="276" t="s">
        <v>4336</v>
      </c>
      <c r="C205" s="276" t="s">
        <v>4337</v>
      </c>
      <c r="D205" s="276" t="s">
        <v>4327</v>
      </c>
      <c r="E205" s="276" t="s">
        <v>4275</v>
      </c>
      <c r="F205" s="385">
        <v>1.26</v>
      </c>
      <c r="G205" s="276" t="s">
        <v>4192</v>
      </c>
      <c r="H205" s="278" t="s">
        <v>4276</v>
      </c>
      <c r="I205" s="179" t="s">
        <v>4328</v>
      </c>
      <c r="J205" s="388">
        <v>251.85627586206894</v>
      </c>
      <c r="K205" s="394">
        <v>17.18767535153939</v>
      </c>
      <c r="L205" s="240">
        <f t="shared" si="9"/>
        <v>35.555460918072754</v>
      </c>
      <c r="M205" s="147">
        <v>0.30550725982524479</v>
      </c>
      <c r="N205" s="276">
        <v>23</v>
      </c>
      <c r="O205" s="147">
        <v>6.3702667272643426E-2</v>
      </c>
      <c r="P205" s="385">
        <f t="shared" si="10"/>
        <v>39.637981960257477</v>
      </c>
      <c r="Q205" s="387">
        <f t="shared" si="11"/>
        <v>38.150010016503785</v>
      </c>
      <c r="R205" s="276" t="s">
        <v>4180</v>
      </c>
      <c r="S205" s="402">
        <v>39.503488098740903</v>
      </c>
      <c r="T205" s="402">
        <v>39.868265495592603</v>
      </c>
      <c r="U205" s="402">
        <v>40.623247382950602</v>
      </c>
      <c r="V205" s="402">
        <v>41.941194930237003</v>
      </c>
      <c r="W205" s="402">
        <v>43.251270879871598</v>
      </c>
      <c r="X205" s="402">
        <v>43.971931588313097</v>
      </c>
      <c r="Y205" s="402">
        <v>44.354885499218298</v>
      </c>
      <c r="Z205" s="402">
        <v>1.25836482659674</v>
      </c>
      <c r="AA205" s="61" t="s">
        <v>4080</v>
      </c>
    </row>
    <row r="206" spans="1:27" s="276" customFormat="1">
      <c r="A206" s="61" t="s">
        <v>6950</v>
      </c>
      <c r="B206" s="276" t="s">
        <v>4338</v>
      </c>
      <c r="C206" s="276" t="s">
        <v>4337</v>
      </c>
      <c r="D206" s="276" t="s">
        <v>4327</v>
      </c>
      <c r="E206" s="276" t="s">
        <v>4275</v>
      </c>
      <c r="F206" s="385">
        <v>1.26</v>
      </c>
      <c r="G206" s="276" t="s">
        <v>4192</v>
      </c>
      <c r="H206" s="278" t="s">
        <v>4276</v>
      </c>
      <c r="I206" s="179" t="s">
        <v>4339</v>
      </c>
      <c r="J206" s="388">
        <v>251.85627586206894</v>
      </c>
      <c r="K206" s="394">
        <v>17.020154384315045</v>
      </c>
      <c r="L206" s="240">
        <f t="shared" si="9"/>
        <v>36.3093052705823</v>
      </c>
      <c r="M206" s="147">
        <v>0.24346201101055245</v>
      </c>
      <c r="N206" s="276">
        <v>5</v>
      </c>
      <c r="O206" s="147">
        <v>0.10887952131167951</v>
      </c>
      <c r="P206" s="385">
        <f t="shared" si="10"/>
        <v>40.371723796700095</v>
      </c>
      <c r="Q206" s="387">
        <f t="shared" si="11"/>
        <v>38.856948498190519</v>
      </c>
      <c r="R206" s="276" t="s">
        <v>4180</v>
      </c>
      <c r="S206" s="402">
        <v>40.0706911110723</v>
      </c>
      <c r="T206" s="402">
        <v>40.486913804894201</v>
      </c>
      <c r="U206" s="402">
        <v>41.273033179130998</v>
      </c>
      <c r="V206" s="402">
        <v>42.648224069437198</v>
      </c>
      <c r="W206" s="402">
        <v>43.9904988432435</v>
      </c>
      <c r="X206" s="402">
        <v>44.7929313030671</v>
      </c>
      <c r="Y206" s="402">
        <v>45.195368726710903</v>
      </c>
      <c r="Z206" s="402">
        <v>1.3065675970059001</v>
      </c>
      <c r="AA206" s="61" t="s">
        <v>4080</v>
      </c>
    </row>
    <row r="207" spans="1:27" s="276" customFormat="1">
      <c r="A207" s="61" t="s">
        <v>6951</v>
      </c>
      <c r="B207" s="276" t="s">
        <v>4340</v>
      </c>
      <c r="C207" s="276" t="s">
        <v>4341</v>
      </c>
      <c r="D207" s="276" t="s">
        <v>4327</v>
      </c>
      <c r="E207" s="276" t="s">
        <v>4275</v>
      </c>
      <c r="F207" s="385">
        <v>1.25</v>
      </c>
      <c r="G207" s="276" t="s">
        <v>4192</v>
      </c>
      <c r="H207" s="278" t="s">
        <v>4276</v>
      </c>
      <c r="I207" s="179" t="s">
        <v>4328</v>
      </c>
      <c r="J207" s="388">
        <v>251.85694827586204</v>
      </c>
      <c r="K207" s="394">
        <v>17.61674205507239</v>
      </c>
      <c r="L207" s="240">
        <f t="shared" si="9"/>
        <v>33.62466075217425</v>
      </c>
      <c r="M207" s="147">
        <v>0.20026727664229227</v>
      </c>
      <c r="N207" s="276">
        <v>7</v>
      </c>
      <c r="O207" s="147">
        <v>7.5693915677097115E-2</v>
      </c>
      <c r="P207" s="385">
        <f t="shared" si="10"/>
        <v>37.758669798782933</v>
      </c>
      <c r="Q207" s="387">
        <f t="shared" si="11"/>
        <v>36.339348527594524</v>
      </c>
      <c r="R207" s="276" t="s">
        <v>4180</v>
      </c>
      <c r="S207" s="402">
        <v>37.817967426594599</v>
      </c>
      <c r="T207" s="402">
        <v>38.171776640107801</v>
      </c>
      <c r="U207" s="402">
        <v>38.878153445892998</v>
      </c>
      <c r="V207" s="402">
        <v>40.130657223934897</v>
      </c>
      <c r="W207" s="402">
        <v>41.3513890961773</v>
      </c>
      <c r="X207" s="402">
        <v>42.069748398892301</v>
      </c>
      <c r="Y207" s="402">
        <v>42.433876235923996</v>
      </c>
      <c r="Z207" s="402">
        <v>1.18767506929776</v>
      </c>
      <c r="AA207" s="61" t="s">
        <v>4080</v>
      </c>
    </row>
    <row r="208" spans="1:27" s="276" customFormat="1">
      <c r="A208" s="61" t="s">
        <v>6952</v>
      </c>
      <c r="B208" s="276" t="s">
        <v>4342</v>
      </c>
      <c r="C208" s="276" t="s">
        <v>4343</v>
      </c>
      <c r="D208" s="276" t="s">
        <v>4327</v>
      </c>
      <c r="E208" s="276" t="s">
        <v>4275</v>
      </c>
      <c r="F208" s="385">
        <v>1.07</v>
      </c>
      <c r="G208" s="276" t="s">
        <v>4192</v>
      </c>
      <c r="H208" s="278" t="s">
        <v>4276</v>
      </c>
      <c r="I208" s="179" t="s">
        <v>4186</v>
      </c>
      <c r="J208" s="388">
        <v>251.8690517241379</v>
      </c>
      <c r="K208" s="394">
        <v>17.97092377999018</v>
      </c>
      <c r="L208" s="240">
        <f t="shared" si="9"/>
        <v>32.030842990044192</v>
      </c>
      <c r="M208" s="147">
        <v>0.23508517198304624</v>
      </c>
      <c r="N208" s="276">
        <v>5</v>
      </c>
      <c r="O208" s="147">
        <v>0.10513328501126408</v>
      </c>
      <c r="P208" s="385">
        <f t="shared" si="10"/>
        <v>36.207353843643006</v>
      </c>
      <c r="Q208" s="387">
        <f t="shared" si="11"/>
        <v>34.844701648441458</v>
      </c>
      <c r="R208" s="276" t="s">
        <v>4180</v>
      </c>
      <c r="S208" s="402">
        <v>36.477205296925099</v>
      </c>
      <c r="T208" s="402">
        <v>36.823480773323702</v>
      </c>
      <c r="U208" s="402">
        <v>37.496621941024202</v>
      </c>
      <c r="V208" s="402">
        <v>38.647088227871599</v>
      </c>
      <c r="W208" s="402">
        <v>39.788910179789198</v>
      </c>
      <c r="X208" s="402">
        <v>40.498982069827598</v>
      </c>
      <c r="Y208" s="402">
        <v>40.8516206407661</v>
      </c>
      <c r="Z208" s="402">
        <v>1.10711213162436</v>
      </c>
      <c r="AA208" s="61" t="s">
        <v>4080</v>
      </c>
    </row>
    <row r="209" spans="1:27" s="276" customFormat="1">
      <c r="A209" s="61" t="s">
        <v>6953</v>
      </c>
      <c r="B209" s="276" t="s">
        <v>4344</v>
      </c>
      <c r="C209" s="276" t="s">
        <v>4343</v>
      </c>
      <c r="D209" s="276" t="s">
        <v>4327</v>
      </c>
      <c r="E209" s="276" t="s">
        <v>4275</v>
      </c>
      <c r="F209" s="385">
        <v>1.07</v>
      </c>
      <c r="G209" s="276" t="s">
        <v>4192</v>
      </c>
      <c r="H209" s="278" t="s">
        <v>4276</v>
      </c>
      <c r="I209" s="179" t="s">
        <v>4328</v>
      </c>
      <c r="J209" s="388">
        <v>251.8690517241379</v>
      </c>
      <c r="K209" s="394">
        <v>17.465873808312299</v>
      </c>
      <c r="L209" s="240">
        <f t="shared" si="9"/>
        <v>34.303567862594662</v>
      </c>
      <c r="M209" s="147">
        <v>0.24212456527016912</v>
      </c>
      <c r="N209" s="276">
        <v>17</v>
      </c>
      <c r="O209" s="147">
        <v>5.8723832774450868E-2</v>
      </c>
      <c r="P209" s="385">
        <f t="shared" si="10"/>
        <v>38.419472719592136</v>
      </c>
      <c r="Q209" s="387">
        <f t="shared" si="11"/>
        <v>36.976012528922112</v>
      </c>
      <c r="R209" s="276" t="s">
        <v>4180</v>
      </c>
      <c r="S209" s="402">
        <v>38.376263592599003</v>
      </c>
      <c r="T209" s="402">
        <v>38.747787441500897</v>
      </c>
      <c r="U209" s="402">
        <v>39.537975725566703</v>
      </c>
      <c r="V209" s="402">
        <v>40.760633282040999</v>
      </c>
      <c r="W209" s="402">
        <v>42.011957259638997</v>
      </c>
      <c r="X209" s="402">
        <v>42.7548106124772</v>
      </c>
      <c r="Y209" s="402">
        <v>43.1456897248408</v>
      </c>
      <c r="Z209" s="402">
        <v>1.2003847179489999</v>
      </c>
      <c r="AA209" s="61" t="s">
        <v>4080</v>
      </c>
    </row>
    <row r="210" spans="1:27" s="276" customFormat="1">
      <c r="A210" s="61" t="s">
        <v>6954</v>
      </c>
      <c r="B210" s="276" t="s">
        <v>4345</v>
      </c>
      <c r="C210" s="276" t="s">
        <v>4346</v>
      </c>
      <c r="D210" s="276" t="s">
        <v>4327</v>
      </c>
      <c r="E210" s="276" t="s">
        <v>4275</v>
      </c>
      <c r="F210" s="385">
        <v>1.03</v>
      </c>
      <c r="G210" s="276" t="s">
        <v>4192</v>
      </c>
      <c r="H210" s="277" t="s">
        <v>4276</v>
      </c>
      <c r="I210" s="276" t="s">
        <v>4186</v>
      </c>
      <c r="J210" s="386">
        <v>251.87174137931032</v>
      </c>
      <c r="K210" s="147">
        <v>18.392020890611871</v>
      </c>
      <c r="L210" s="387">
        <f t="shared" si="9"/>
        <v>30.135905992246592</v>
      </c>
      <c r="M210" s="147">
        <v>0.17740410103156623</v>
      </c>
      <c r="N210" s="276">
        <v>3</v>
      </c>
      <c r="O210" s="147">
        <v>0.10242430548591834</v>
      </c>
      <c r="P210" s="385">
        <f t="shared" si="10"/>
        <v>34.362948499120009</v>
      </c>
      <c r="Q210" s="387">
        <f t="shared" si="11"/>
        <v>33.067671841617923</v>
      </c>
      <c r="R210" s="276" t="s">
        <v>4180</v>
      </c>
      <c r="S210" s="402">
        <v>34.843283125582701</v>
      </c>
      <c r="T210" s="402">
        <v>35.176781062852797</v>
      </c>
      <c r="U210" s="402">
        <v>35.803188109720303</v>
      </c>
      <c r="V210" s="402">
        <v>36.868525319667</v>
      </c>
      <c r="W210" s="402">
        <v>37.925765284072</v>
      </c>
      <c r="X210" s="402">
        <v>38.542363573203602</v>
      </c>
      <c r="Y210" s="402">
        <v>38.8947159661802</v>
      </c>
      <c r="Z210" s="402">
        <v>1.0251094155699001</v>
      </c>
      <c r="AA210" s="61" t="s">
        <v>4080</v>
      </c>
    </row>
    <row r="211" spans="1:27" s="276" customFormat="1">
      <c r="A211" s="61" t="s">
        <v>6955</v>
      </c>
      <c r="B211" s="276" t="s">
        <v>4347</v>
      </c>
      <c r="C211" s="276" t="s">
        <v>4346</v>
      </c>
      <c r="D211" s="276" t="s">
        <v>4327</v>
      </c>
      <c r="E211" s="276" t="s">
        <v>4275</v>
      </c>
      <c r="F211" s="385">
        <v>1.03</v>
      </c>
      <c r="G211" s="276" t="s">
        <v>4192</v>
      </c>
      <c r="H211" s="277" t="s">
        <v>4276</v>
      </c>
      <c r="I211" s="276" t="s">
        <v>4328</v>
      </c>
      <c r="J211" s="386">
        <v>251.87174137931032</v>
      </c>
      <c r="K211" s="147">
        <v>17.48413140327898</v>
      </c>
      <c r="L211" s="387">
        <f t="shared" si="9"/>
        <v>34.221408685244597</v>
      </c>
      <c r="M211" s="147">
        <v>0.22476874165094357</v>
      </c>
      <c r="N211" s="276">
        <v>12</v>
      </c>
      <c r="O211" s="147">
        <v>6.4885146748792866E-2</v>
      </c>
      <c r="P211" s="385">
        <f t="shared" si="10"/>
        <v>38.339504453638071</v>
      </c>
      <c r="Q211" s="387">
        <f t="shared" si="11"/>
        <v>36.898965478162722</v>
      </c>
      <c r="R211" s="276" t="s">
        <v>4180</v>
      </c>
      <c r="S211" s="402">
        <v>38.367998356788199</v>
      </c>
      <c r="T211" s="402">
        <v>38.755450301539597</v>
      </c>
      <c r="U211" s="402">
        <v>39.483455257002603</v>
      </c>
      <c r="V211" s="402">
        <v>40.743109499936999</v>
      </c>
      <c r="W211" s="402">
        <v>42.009327008737799</v>
      </c>
      <c r="X211" s="402">
        <v>42.741249604220599</v>
      </c>
      <c r="Y211" s="402">
        <v>43.149530543825499</v>
      </c>
      <c r="Z211" s="402">
        <v>1.2116749045022199</v>
      </c>
      <c r="AA211" s="61" t="s">
        <v>4080</v>
      </c>
    </row>
    <row r="212" spans="1:27" s="276" customFormat="1">
      <c r="A212" s="61" t="s">
        <v>6956</v>
      </c>
      <c r="B212" s="276" t="s">
        <v>4348</v>
      </c>
      <c r="C212" s="276" t="s">
        <v>4346</v>
      </c>
      <c r="D212" s="276" t="s">
        <v>4327</v>
      </c>
      <c r="E212" s="276" t="s">
        <v>4275</v>
      </c>
      <c r="F212" s="385">
        <v>1.03</v>
      </c>
      <c r="G212" s="276" t="s">
        <v>4192</v>
      </c>
      <c r="H212" s="277" t="s">
        <v>4276</v>
      </c>
      <c r="I212" s="276" t="s">
        <v>4339</v>
      </c>
      <c r="J212" s="386">
        <v>251.87174137931032</v>
      </c>
      <c r="K212" s="147">
        <v>17.883177217495362</v>
      </c>
      <c r="L212" s="387">
        <f t="shared" si="9"/>
        <v>32.425702521270878</v>
      </c>
      <c r="M212" s="147">
        <v>0.27273694808659105</v>
      </c>
      <c r="N212" s="276">
        <v>4</v>
      </c>
      <c r="O212" s="147">
        <v>0.13636847404329552</v>
      </c>
      <c r="P212" s="385">
        <f t="shared" si="10"/>
        <v>36.591683787370314</v>
      </c>
      <c r="Q212" s="387">
        <f t="shared" si="11"/>
        <v>35.214992142169592</v>
      </c>
      <c r="R212" s="276" t="s">
        <v>4180</v>
      </c>
      <c r="S212" s="402">
        <v>36.7870460342576</v>
      </c>
      <c r="T212" s="402">
        <v>37.134480315164097</v>
      </c>
      <c r="U212" s="402">
        <v>37.8394447313106</v>
      </c>
      <c r="V212" s="402">
        <v>39.0215612199408</v>
      </c>
      <c r="W212" s="402">
        <v>40.1894945319359</v>
      </c>
      <c r="X212" s="402">
        <v>40.880055008984598</v>
      </c>
      <c r="Y212" s="402">
        <v>41.225937720222802</v>
      </c>
      <c r="Z212" s="402">
        <v>1.1337778952961299</v>
      </c>
      <c r="AA212" s="61" t="s">
        <v>4080</v>
      </c>
    </row>
    <row r="213" spans="1:27" s="276" customFormat="1">
      <c r="A213" s="61" t="s">
        <v>6957</v>
      </c>
      <c r="B213" s="276" t="s">
        <v>4349</v>
      </c>
      <c r="C213" s="276" t="s">
        <v>4350</v>
      </c>
      <c r="D213" s="276" t="s">
        <v>4327</v>
      </c>
      <c r="E213" s="276" t="s">
        <v>4275</v>
      </c>
      <c r="F213" s="385">
        <v>0.98</v>
      </c>
      <c r="G213" s="276" t="s">
        <v>4192</v>
      </c>
      <c r="H213" s="277" t="s">
        <v>4276</v>
      </c>
      <c r="I213" s="276" t="s">
        <v>4186</v>
      </c>
      <c r="J213" s="386">
        <v>251.87510344827584</v>
      </c>
      <c r="K213" s="147">
        <v>18.372690198031705</v>
      </c>
      <c r="L213" s="387">
        <f t="shared" si="9"/>
        <v>30.222894108857332</v>
      </c>
      <c r="M213" s="147">
        <v>0.296863957049535</v>
      </c>
      <c r="N213" s="276">
        <v>7</v>
      </c>
      <c r="O213" s="147">
        <v>0.11220402908166136</v>
      </c>
      <c r="P213" s="385">
        <f t="shared" si="10"/>
        <v>34.447616932621131</v>
      </c>
      <c r="Q213" s="387">
        <f t="shared" si="11"/>
        <v>33.14924736430622</v>
      </c>
      <c r="R213" s="276" t="s">
        <v>4180</v>
      </c>
      <c r="S213" s="402">
        <v>34.931937324338797</v>
      </c>
      <c r="T213" s="402">
        <v>35.282730983210399</v>
      </c>
      <c r="U213" s="402">
        <v>35.905660769701001</v>
      </c>
      <c r="V213" s="402">
        <v>36.9616894093312</v>
      </c>
      <c r="W213" s="402">
        <v>38.025178746746398</v>
      </c>
      <c r="X213" s="402">
        <v>38.638953654241099</v>
      </c>
      <c r="Y213" s="402">
        <v>38.9371577266214</v>
      </c>
      <c r="Z213" s="402">
        <v>1.0222293375736899</v>
      </c>
      <c r="AA213" s="61" t="s">
        <v>4080</v>
      </c>
    </row>
    <row r="214" spans="1:27" s="276" customFormat="1">
      <c r="A214" s="61" t="s">
        <v>6958</v>
      </c>
      <c r="B214" s="276" t="s">
        <v>4351</v>
      </c>
      <c r="C214" s="276" t="s">
        <v>4350</v>
      </c>
      <c r="D214" s="276" t="s">
        <v>4327</v>
      </c>
      <c r="E214" s="276" t="s">
        <v>4275</v>
      </c>
      <c r="F214" s="385">
        <v>0.98</v>
      </c>
      <c r="G214" s="276" t="s">
        <v>4192</v>
      </c>
      <c r="H214" s="277" t="s">
        <v>4276</v>
      </c>
      <c r="I214" s="276" t="s">
        <v>4328</v>
      </c>
      <c r="J214" s="386">
        <v>251.87510344827584</v>
      </c>
      <c r="K214" s="147">
        <v>17.764548153062858</v>
      </c>
      <c r="L214" s="387">
        <f t="shared" si="9"/>
        <v>32.959533311217143</v>
      </c>
      <c r="M214" s="147">
        <v>0.32364486880550114</v>
      </c>
      <c r="N214" s="276">
        <v>8</v>
      </c>
      <c r="O214" s="147">
        <v>0.11442574071430019</v>
      </c>
      <c r="P214" s="385">
        <f t="shared" si="10"/>
        <v>37.111279089584684</v>
      </c>
      <c r="Q214" s="387">
        <f t="shared" si="11"/>
        <v>35.715606794074759</v>
      </c>
      <c r="R214" s="276" t="s">
        <v>4180</v>
      </c>
      <c r="S214" s="402">
        <v>37.210304652999397</v>
      </c>
      <c r="T214" s="402">
        <v>37.5891387559411</v>
      </c>
      <c r="U214" s="402">
        <v>38.3221476465677</v>
      </c>
      <c r="V214" s="402">
        <v>39.528710810630002</v>
      </c>
      <c r="W214" s="402">
        <v>40.722578839947602</v>
      </c>
      <c r="X214" s="402">
        <v>41.434807629581599</v>
      </c>
      <c r="Y214" s="402">
        <v>41.830024720373999</v>
      </c>
      <c r="Z214" s="402">
        <v>1.1678931199479401</v>
      </c>
      <c r="AA214" s="61" t="s">
        <v>4080</v>
      </c>
    </row>
    <row r="215" spans="1:27" s="276" customFormat="1">
      <c r="A215" s="61" t="s">
        <v>6959</v>
      </c>
      <c r="B215" s="276" t="s">
        <v>4352</v>
      </c>
      <c r="C215" s="276" t="s">
        <v>4353</v>
      </c>
      <c r="D215" s="276" t="s">
        <v>4327</v>
      </c>
      <c r="E215" s="276" t="s">
        <v>4275</v>
      </c>
      <c r="F215" s="385">
        <v>0.95</v>
      </c>
      <c r="G215" s="276" t="s">
        <v>4192</v>
      </c>
      <c r="H215" s="277" t="s">
        <v>4276</v>
      </c>
      <c r="I215" s="276" t="s">
        <v>4186</v>
      </c>
      <c r="J215" s="386">
        <v>251.87712068965516</v>
      </c>
      <c r="K215" s="147">
        <v>18.633850467046521</v>
      </c>
      <c r="L215" s="387">
        <f t="shared" si="9"/>
        <v>29.047672898290656</v>
      </c>
      <c r="M215" s="147">
        <v>0.21319957969278686</v>
      </c>
      <c r="N215" s="276">
        <v>4</v>
      </c>
      <c r="O215" s="147">
        <v>0.10659978984639343</v>
      </c>
      <c r="P215" s="385">
        <f t="shared" si="10"/>
        <v>33.303734954336235</v>
      </c>
      <c r="Q215" s="387">
        <f t="shared" si="11"/>
        <v>32.047151029063699</v>
      </c>
      <c r="R215" s="276" t="s">
        <v>4180</v>
      </c>
      <c r="S215" s="402">
        <v>33.971748568167101</v>
      </c>
      <c r="T215" s="402">
        <v>34.270381896006903</v>
      </c>
      <c r="U215" s="402">
        <v>34.8626973269334</v>
      </c>
      <c r="V215" s="402">
        <v>35.871759667348798</v>
      </c>
      <c r="W215" s="402">
        <v>36.890259287172597</v>
      </c>
      <c r="X215" s="402">
        <v>37.465325714131303</v>
      </c>
      <c r="Y215" s="402">
        <v>37.737079342667997</v>
      </c>
      <c r="Z215" s="402">
        <v>0.97202846903316897</v>
      </c>
      <c r="AA215" s="61" t="s">
        <v>4080</v>
      </c>
    </row>
    <row r="216" spans="1:27" s="276" customFormat="1">
      <c r="A216" s="61" t="s">
        <v>6960</v>
      </c>
      <c r="B216" s="276" t="s">
        <v>4354</v>
      </c>
      <c r="C216" s="276" t="s">
        <v>4353</v>
      </c>
      <c r="D216" s="276" t="s">
        <v>4327</v>
      </c>
      <c r="E216" s="276" t="s">
        <v>4275</v>
      </c>
      <c r="F216" s="385">
        <v>0.95</v>
      </c>
      <c r="G216" s="276" t="s">
        <v>4192</v>
      </c>
      <c r="H216" s="277" t="s">
        <v>4276</v>
      </c>
      <c r="I216" s="276" t="s">
        <v>4339</v>
      </c>
      <c r="J216" s="386">
        <v>251.87712068965516</v>
      </c>
      <c r="K216" s="147">
        <v>17.271168440316043</v>
      </c>
      <c r="L216" s="387">
        <f t="shared" si="9"/>
        <v>35.179742018577812</v>
      </c>
      <c r="M216" s="147">
        <v>0.40219098607092463</v>
      </c>
      <c r="N216" s="276">
        <v>10</v>
      </c>
      <c r="O216" s="147">
        <v>0.12718395703731766</v>
      </c>
      <c r="P216" s="385">
        <f t="shared" si="10"/>
        <v>39.27228223141573</v>
      </c>
      <c r="Q216" s="387">
        <f t="shared" si="11"/>
        <v>37.797669181866311</v>
      </c>
      <c r="R216" s="276" t="s">
        <v>4180</v>
      </c>
      <c r="S216" s="402">
        <v>39.144477884970001</v>
      </c>
      <c r="T216" s="402">
        <v>39.541465227642902</v>
      </c>
      <c r="U216" s="402">
        <v>40.319310323623199</v>
      </c>
      <c r="V216" s="402">
        <v>41.617561589297303</v>
      </c>
      <c r="W216" s="402">
        <v>42.926974597620799</v>
      </c>
      <c r="X216" s="402">
        <v>43.711395585959004</v>
      </c>
      <c r="Y216" s="402">
        <v>44.047918911474497</v>
      </c>
      <c r="Z216" s="402">
        <v>1.2582612108789599</v>
      </c>
      <c r="AA216" s="61" t="s">
        <v>4080</v>
      </c>
    </row>
    <row r="217" spans="1:27" s="276" customFormat="1">
      <c r="A217" s="61" t="s">
        <v>6961</v>
      </c>
      <c r="B217" s="276" t="s">
        <v>4355</v>
      </c>
      <c r="C217" s="276" t="s">
        <v>4356</v>
      </c>
      <c r="D217" s="276" t="s">
        <v>4327</v>
      </c>
      <c r="E217" s="276" t="s">
        <v>4275</v>
      </c>
      <c r="F217" s="385">
        <v>0.86</v>
      </c>
      <c r="G217" s="276" t="s">
        <v>4199</v>
      </c>
      <c r="H217" s="277" t="s">
        <v>4357</v>
      </c>
      <c r="I217" s="276" t="s">
        <v>4186</v>
      </c>
      <c r="J217" s="386">
        <v>251.88317241379309</v>
      </c>
      <c r="K217" s="147">
        <v>18.636950713858145</v>
      </c>
      <c r="L217" s="387">
        <f t="shared" si="9"/>
        <v>29.033721787638356</v>
      </c>
      <c r="M217" s="147">
        <v>0.16081463296961399</v>
      </c>
      <c r="N217" s="276">
        <v>3</v>
      </c>
      <c r="O217" s="147">
        <v>9.2846371634637506E-2</v>
      </c>
      <c r="P217" s="385">
        <f t="shared" si="10"/>
        <v>33.29015587330133</v>
      </c>
      <c r="Q217" s="387">
        <f t="shared" si="11"/>
        <v>32.03406798751864</v>
      </c>
      <c r="R217" s="276" t="s">
        <v>4180</v>
      </c>
      <c r="S217" s="402">
        <v>33.9291074931905</v>
      </c>
      <c r="T217" s="402">
        <v>34.261692111896501</v>
      </c>
      <c r="U217" s="402">
        <v>34.833447418011701</v>
      </c>
      <c r="V217" s="402">
        <v>35.826380254360402</v>
      </c>
      <c r="W217" s="402">
        <v>36.836365811232803</v>
      </c>
      <c r="X217" s="402">
        <v>37.459207538869897</v>
      </c>
      <c r="Y217" s="402">
        <v>37.781476170078697</v>
      </c>
      <c r="Z217" s="402">
        <v>0.969044465192616</v>
      </c>
      <c r="AA217" s="61" t="s">
        <v>4080</v>
      </c>
    </row>
    <row r="218" spans="1:27" s="276" customFormat="1">
      <c r="A218" s="61" t="s">
        <v>6962</v>
      </c>
      <c r="B218" s="276" t="s">
        <v>4358</v>
      </c>
      <c r="C218" s="276" t="s">
        <v>4356</v>
      </c>
      <c r="D218" s="276" t="s">
        <v>4327</v>
      </c>
      <c r="E218" s="276" t="s">
        <v>4275</v>
      </c>
      <c r="F218" s="385">
        <v>0.86</v>
      </c>
      <c r="G218" s="276" t="s">
        <v>4199</v>
      </c>
      <c r="H218" s="277" t="s">
        <v>4357</v>
      </c>
      <c r="I218" s="276" t="s">
        <v>4328</v>
      </c>
      <c r="J218" s="386">
        <v>251.88317241379309</v>
      </c>
      <c r="K218" s="147">
        <v>18.229514512268096</v>
      </c>
      <c r="L218" s="387">
        <f t="shared" si="9"/>
        <v>30.867184694793565</v>
      </c>
      <c r="M218" s="147">
        <v>0.28503590979565491</v>
      </c>
      <c r="N218" s="276">
        <v>8</v>
      </c>
      <c r="O218" s="147">
        <v>0.10077541234909232</v>
      </c>
      <c r="P218" s="385">
        <f t="shared" si="10"/>
        <v>35.074726436265735</v>
      </c>
      <c r="Q218" s="387">
        <f t="shared" si="11"/>
        <v>33.753448758228643</v>
      </c>
      <c r="R218" s="276" t="s">
        <v>4180</v>
      </c>
      <c r="S218" s="402">
        <v>35.471709285910599</v>
      </c>
      <c r="T218" s="402">
        <v>35.780122890414297</v>
      </c>
      <c r="U218" s="402">
        <v>36.448320489822699</v>
      </c>
      <c r="V218" s="402">
        <v>37.553272028341098</v>
      </c>
      <c r="W218" s="402">
        <v>38.654292985382298</v>
      </c>
      <c r="X218" s="402">
        <v>39.288388794908499</v>
      </c>
      <c r="Y218" s="402">
        <v>39.631478320275498</v>
      </c>
      <c r="Z218" s="402">
        <v>1.0634549364888899</v>
      </c>
      <c r="AA218" s="61" t="s">
        <v>4080</v>
      </c>
    </row>
    <row r="219" spans="1:27" s="276" customFormat="1">
      <c r="A219" s="61" t="s">
        <v>6963</v>
      </c>
      <c r="B219" s="276" t="s">
        <v>4359</v>
      </c>
      <c r="C219" s="276" t="s">
        <v>4356</v>
      </c>
      <c r="D219" s="276" t="s">
        <v>4327</v>
      </c>
      <c r="E219" s="276" t="s">
        <v>4275</v>
      </c>
      <c r="F219" s="385">
        <v>0.86</v>
      </c>
      <c r="G219" s="276" t="s">
        <v>4199</v>
      </c>
      <c r="H219" s="277" t="s">
        <v>4357</v>
      </c>
      <c r="I219" s="276" t="s">
        <v>4339</v>
      </c>
      <c r="J219" s="386">
        <v>251.88317241379309</v>
      </c>
      <c r="K219" s="147">
        <v>17.347731255877601</v>
      </c>
      <c r="L219" s="387">
        <f t="shared" si="9"/>
        <v>34.835209348550805</v>
      </c>
      <c r="M219" s="147">
        <v>0.27650728661190321</v>
      </c>
      <c r="N219" s="276">
        <v>7</v>
      </c>
      <c r="O219" s="147">
        <v>0.10450993086747934</v>
      </c>
      <c r="P219" s="385">
        <f t="shared" si="10"/>
        <v>38.936937099256099</v>
      </c>
      <c r="Q219" s="387">
        <f t="shared" si="11"/>
        <v>37.474574100196534</v>
      </c>
      <c r="R219" s="276" t="s">
        <v>4180</v>
      </c>
      <c r="S219" s="402">
        <v>38.832355658799798</v>
      </c>
      <c r="T219" s="402">
        <v>39.261273982949497</v>
      </c>
      <c r="U219" s="402">
        <v>39.990412696256797</v>
      </c>
      <c r="V219" s="402">
        <v>41.261503407003303</v>
      </c>
      <c r="W219" s="402">
        <v>42.539322855465301</v>
      </c>
      <c r="X219" s="402">
        <v>43.272358831222803</v>
      </c>
      <c r="Y219" s="402">
        <v>43.6531481847964</v>
      </c>
      <c r="Z219" s="402">
        <v>1.22468897021492</v>
      </c>
      <c r="AA219" s="61" t="s">
        <v>4080</v>
      </c>
    </row>
    <row r="220" spans="1:27" s="276" customFormat="1">
      <c r="A220" s="61" t="s">
        <v>6964</v>
      </c>
      <c r="B220" s="276" t="s">
        <v>4360</v>
      </c>
      <c r="C220" s="276" t="s">
        <v>4361</v>
      </c>
      <c r="D220" s="276" t="s">
        <v>4327</v>
      </c>
      <c r="E220" s="276" t="s">
        <v>4275</v>
      </c>
      <c r="F220" s="385">
        <v>0.86</v>
      </c>
      <c r="G220" s="276" t="s">
        <v>4199</v>
      </c>
      <c r="H220" s="277" t="s">
        <v>4357</v>
      </c>
      <c r="I220" s="276" t="s">
        <v>4186</v>
      </c>
      <c r="J220" s="386">
        <v>251.88317241379309</v>
      </c>
      <c r="K220" s="147">
        <v>18.744188587932253</v>
      </c>
      <c r="L220" s="387">
        <f t="shared" si="9"/>
        <v>28.551151354304864</v>
      </c>
      <c r="M220" s="147">
        <v>0.32271426155527577</v>
      </c>
      <c r="N220" s="276">
        <v>4</v>
      </c>
      <c r="O220" s="147">
        <v>0.16135713077763789</v>
      </c>
      <c r="P220" s="385">
        <f t="shared" si="10"/>
        <v>32.820453984856726</v>
      </c>
      <c r="Q220" s="387">
        <f t="shared" si="11"/>
        <v>31.581524158925902</v>
      </c>
      <c r="R220" s="276" t="s">
        <v>4180</v>
      </c>
      <c r="S220" s="402">
        <v>33.514988161389802</v>
      </c>
      <c r="T220" s="402">
        <v>33.826790457117703</v>
      </c>
      <c r="U220" s="402">
        <v>34.392704544978002</v>
      </c>
      <c r="V220" s="402">
        <v>35.3962449741028</v>
      </c>
      <c r="W220" s="402">
        <v>36.390383559855302</v>
      </c>
      <c r="X220" s="402">
        <v>36.958682454109997</v>
      </c>
      <c r="Y220" s="402">
        <v>37.237382260855</v>
      </c>
      <c r="Z220" s="402">
        <v>0.95956097338068902</v>
      </c>
      <c r="AA220" s="61" t="s">
        <v>4080</v>
      </c>
    </row>
    <row r="221" spans="1:27" s="276" customFormat="1">
      <c r="A221" s="61" t="s">
        <v>6965</v>
      </c>
      <c r="B221" s="276" t="s">
        <v>4362</v>
      </c>
      <c r="C221" s="276" t="s">
        <v>4361</v>
      </c>
      <c r="D221" s="276" t="s">
        <v>4327</v>
      </c>
      <c r="E221" s="276" t="s">
        <v>4275</v>
      </c>
      <c r="F221" s="385">
        <v>0.86</v>
      </c>
      <c r="G221" s="276" t="s">
        <v>4199</v>
      </c>
      <c r="H221" s="277" t="s">
        <v>4357</v>
      </c>
      <c r="I221" s="276" t="s">
        <v>4328</v>
      </c>
      <c r="J221" s="386">
        <v>251.88317241379309</v>
      </c>
      <c r="K221" s="147">
        <v>17.656267183583537</v>
      </c>
      <c r="L221" s="387">
        <f t="shared" si="9"/>
        <v>33.446797673874087</v>
      </c>
      <c r="M221" s="147">
        <v>9.5244945749981158E-2</v>
      </c>
      <c r="N221" s="276">
        <v>4</v>
      </c>
      <c r="O221" s="147">
        <v>4.7622472874990579E-2</v>
      </c>
      <c r="P221" s="385">
        <f t="shared" si="10"/>
        <v>37.58554973590411</v>
      </c>
      <c r="Q221" s="387">
        <f t="shared" si="11"/>
        <v>36.172552485277492</v>
      </c>
      <c r="R221" s="276" t="s">
        <v>4180</v>
      </c>
      <c r="S221" s="402">
        <v>37.658618883961502</v>
      </c>
      <c r="T221" s="402">
        <v>38.033773383848398</v>
      </c>
      <c r="U221" s="402">
        <v>38.735009248767703</v>
      </c>
      <c r="V221" s="402">
        <v>39.9494976440863</v>
      </c>
      <c r="W221" s="402">
        <v>41.150798891338802</v>
      </c>
      <c r="X221" s="402">
        <v>41.856448362528099</v>
      </c>
      <c r="Y221" s="402">
        <v>42.240439256137797</v>
      </c>
      <c r="Z221" s="402">
        <v>1.1665137207373499</v>
      </c>
      <c r="AA221" s="61" t="s">
        <v>4080</v>
      </c>
    </row>
    <row r="222" spans="1:27" s="276" customFormat="1">
      <c r="A222" s="61" t="s">
        <v>6966</v>
      </c>
      <c r="B222" s="276" t="s">
        <v>4363</v>
      </c>
      <c r="C222" s="276" t="s">
        <v>4361</v>
      </c>
      <c r="D222" s="276" t="s">
        <v>4327</v>
      </c>
      <c r="E222" s="276" t="s">
        <v>4275</v>
      </c>
      <c r="F222" s="385">
        <v>0.86</v>
      </c>
      <c r="G222" s="276" t="s">
        <v>4199</v>
      </c>
      <c r="H222" s="277" t="s">
        <v>4357</v>
      </c>
      <c r="I222" s="276" t="s">
        <v>4339</v>
      </c>
      <c r="J222" s="386">
        <v>251.88317241379309</v>
      </c>
      <c r="K222" s="147">
        <v>17.056871068029423</v>
      </c>
      <c r="L222" s="387">
        <f t="shared" si="9"/>
        <v>36.144080193867609</v>
      </c>
      <c r="M222" s="147">
        <v>0.34626102782257484</v>
      </c>
      <c r="N222" s="276">
        <v>11</v>
      </c>
      <c r="O222" s="147">
        <v>0.10440162807366296</v>
      </c>
      <c r="P222" s="385">
        <f t="shared" si="10"/>
        <v>40.210904722031131</v>
      </c>
      <c r="Q222" s="387">
        <f t="shared" si="11"/>
        <v>38.702004092915843</v>
      </c>
      <c r="R222" s="276" t="s">
        <v>4180</v>
      </c>
      <c r="S222" s="402">
        <v>39.996780068702897</v>
      </c>
      <c r="T222" s="402">
        <v>40.3843625774782</v>
      </c>
      <c r="U222" s="402">
        <v>41.180556561935099</v>
      </c>
      <c r="V222" s="402">
        <v>42.498881740626899</v>
      </c>
      <c r="W222" s="402">
        <v>43.840078550127203</v>
      </c>
      <c r="X222" s="402">
        <v>44.561893042962502</v>
      </c>
      <c r="Y222" s="402">
        <v>44.963870884411598</v>
      </c>
      <c r="Z222" s="402">
        <v>1.2767582996953899</v>
      </c>
      <c r="AA222" s="61" t="s">
        <v>4080</v>
      </c>
    </row>
    <row r="223" spans="1:27" s="276" customFormat="1">
      <c r="A223" s="61" t="s">
        <v>6967</v>
      </c>
      <c r="B223" s="276" t="s">
        <v>4364</v>
      </c>
      <c r="C223" s="276" t="s">
        <v>4365</v>
      </c>
      <c r="D223" s="276" t="s">
        <v>4327</v>
      </c>
      <c r="E223" s="276" t="s">
        <v>4275</v>
      </c>
      <c r="F223" s="385">
        <v>0.79</v>
      </c>
      <c r="G223" s="276" t="s">
        <v>4199</v>
      </c>
      <c r="H223" s="277" t="s">
        <v>4357</v>
      </c>
      <c r="I223" s="276" t="s">
        <v>4186</v>
      </c>
      <c r="J223" s="386">
        <v>251.8878793103448</v>
      </c>
      <c r="K223" s="147">
        <v>18.167770608013324</v>
      </c>
      <c r="L223" s="387">
        <f t="shared" si="9"/>
        <v>31.145032263940053</v>
      </c>
      <c r="M223" s="147">
        <v>0.28913378990203542</v>
      </c>
      <c r="N223" s="276">
        <v>9</v>
      </c>
      <c r="O223" s="147">
        <v>9.6377929967345136E-2</v>
      </c>
      <c r="P223" s="385">
        <f t="shared" si="10"/>
        <v>35.345164736901637</v>
      </c>
      <c r="Q223" s="387">
        <f t="shared" si="11"/>
        <v>34.014008034183789</v>
      </c>
      <c r="R223" s="276" t="s">
        <v>4180</v>
      </c>
      <c r="S223" s="402">
        <v>35.677895719733101</v>
      </c>
      <c r="T223" s="402">
        <v>36.065824048518103</v>
      </c>
      <c r="U223" s="402">
        <v>36.691712037974703</v>
      </c>
      <c r="V223" s="402">
        <v>37.798231815903499</v>
      </c>
      <c r="W223" s="402">
        <v>38.920614356672999</v>
      </c>
      <c r="X223" s="402">
        <v>39.559731452812102</v>
      </c>
      <c r="Y223" s="402">
        <v>39.894760710790798</v>
      </c>
      <c r="Z223" s="402">
        <v>1.07448420507929</v>
      </c>
      <c r="AA223" s="61" t="s">
        <v>4080</v>
      </c>
    </row>
    <row r="224" spans="1:27" s="276" customFormat="1">
      <c r="A224" s="61" t="s">
        <v>6968</v>
      </c>
      <c r="B224" s="276" t="s">
        <v>4366</v>
      </c>
      <c r="C224" s="276" t="s">
        <v>4365</v>
      </c>
      <c r="D224" s="276" t="s">
        <v>4327</v>
      </c>
      <c r="E224" s="276" t="s">
        <v>4275</v>
      </c>
      <c r="F224" s="385">
        <v>0.79</v>
      </c>
      <c r="G224" s="276" t="s">
        <v>4199</v>
      </c>
      <c r="H224" s="277" t="s">
        <v>4357</v>
      </c>
      <c r="I224" s="276" t="s">
        <v>4328</v>
      </c>
      <c r="J224" s="386">
        <v>251.8878793103448</v>
      </c>
      <c r="K224" s="147">
        <v>17.946659223104319</v>
      </c>
      <c r="L224" s="387">
        <f t="shared" si="9"/>
        <v>32.140033496030568</v>
      </c>
      <c r="M224" s="147">
        <v>0.34973010716100844</v>
      </c>
      <c r="N224" s="276">
        <v>17</v>
      </c>
      <c r="O224" s="147">
        <v>8.4822010134318893E-2</v>
      </c>
      <c r="P224" s="385">
        <f t="shared" si="10"/>
        <v>36.313632602803082</v>
      </c>
      <c r="Q224" s="387">
        <f t="shared" si="11"/>
        <v>34.947098078499792</v>
      </c>
      <c r="R224" s="276" t="s">
        <v>4180</v>
      </c>
      <c r="S224" s="402">
        <v>36.630937837822998</v>
      </c>
      <c r="T224" s="402">
        <v>36.950173455360499</v>
      </c>
      <c r="U224" s="402">
        <v>37.6110967380178</v>
      </c>
      <c r="V224" s="402">
        <v>38.740136120134103</v>
      </c>
      <c r="W224" s="402">
        <v>39.881391113667398</v>
      </c>
      <c r="X224" s="402">
        <v>40.549489297861399</v>
      </c>
      <c r="Y224" s="402">
        <v>40.871452307528997</v>
      </c>
      <c r="Z224" s="402">
        <v>1.0913793097654101</v>
      </c>
      <c r="AA224" s="61" t="s">
        <v>4080</v>
      </c>
    </row>
    <row r="225" spans="1:27" s="276" customFormat="1">
      <c r="A225" s="61" t="s">
        <v>6969</v>
      </c>
      <c r="B225" s="276" t="s">
        <v>4367</v>
      </c>
      <c r="C225" s="276" t="s">
        <v>4368</v>
      </c>
      <c r="D225" s="276" t="s">
        <v>4327</v>
      </c>
      <c r="E225" s="276" t="s">
        <v>4275</v>
      </c>
      <c r="F225" s="385">
        <v>0.73</v>
      </c>
      <c r="G225" s="276" t="s">
        <v>4199</v>
      </c>
      <c r="H225" s="277" t="s">
        <v>4357</v>
      </c>
      <c r="I225" s="276" t="s">
        <v>4328</v>
      </c>
      <c r="J225" s="386">
        <v>251.89191379310344</v>
      </c>
      <c r="K225" s="147">
        <v>18.184275314823225</v>
      </c>
      <c r="L225" s="387">
        <f t="shared" si="9"/>
        <v>31.070761083295494</v>
      </c>
      <c r="M225" s="147">
        <v>0.33866001558871328</v>
      </c>
      <c r="N225" s="276">
        <v>21</v>
      </c>
      <c r="O225" s="147">
        <v>7.3901674109057305E-2</v>
      </c>
      <c r="P225" s="385">
        <f t="shared" si="10"/>
        <v>35.272874121074281</v>
      </c>
      <c r="Q225" s="387">
        <f t="shared" si="11"/>
        <v>33.944358171446012</v>
      </c>
      <c r="R225" s="276" t="s">
        <v>4180</v>
      </c>
      <c r="S225" s="402">
        <v>35.6926869082072</v>
      </c>
      <c r="T225" s="402">
        <v>36.002418749596401</v>
      </c>
      <c r="U225" s="402">
        <v>36.641845434786902</v>
      </c>
      <c r="V225" s="402">
        <v>37.753904588150903</v>
      </c>
      <c r="W225" s="402">
        <v>38.856486397361103</v>
      </c>
      <c r="X225" s="402">
        <v>39.486221720914799</v>
      </c>
      <c r="Y225" s="402">
        <v>39.848765260148198</v>
      </c>
      <c r="Z225" s="402">
        <v>1.0655415671203801</v>
      </c>
      <c r="AA225" s="61" t="s">
        <v>4080</v>
      </c>
    </row>
    <row r="226" spans="1:27" s="276" customFormat="1">
      <c r="A226" s="61" t="s">
        <v>6970</v>
      </c>
      <c r="B226" s="276" t="s">
        <v>4369</v>
      </c>
      <c r="C226" s="276" t="s">
        <v>4370</v>
      </c>
      <c r="D226" s="276" t="s">
        <v>4327</v>
      </c>
      <c r="E226" s="276" t="s">
        <v>4275</v>
      </c>
      <c r="F226" s="385">
        <v>0.65</v>
      </c>
      <c r="G226" s="276" t="s">
        <v>4199</v>
      </c>
      <c r="H226" s="277" t="s">
        <v>4357</v>
      </c>
      <c r="I226" s="276" t="s">
        <v>4186</v>
      </c>
      <c r="J226" s="386">
        <v>251.89729310344825</v>
      </c>
      <c r="K226" s="147">
        <v>18.806147478095383</v>
      </c>
      <c r="L226" s="387">
        <f t="shared" si="9"/>
        <v>28.272336348570775</v>
      </c>
      <c r="M226" s="147">
        <v>0.25810661548359715</v>
      </c>
      <c r="N226" s="276">
        <v>13</v>
      </c>
      <c r="O226" s="147">
        <v>7.1585895127890556E-2</v>
      </c>
      <c r="P226" s="385">
        <f t="shared" si="10"/>
        <v>32.54907404594222</v>
      </c>
      <c r="Q226" s="387">
        <f t="shared" si="11"/>
        <v>31.320057642437504</v>
      </c>
      <c r="R226" s="276" t="s">
        <v>4180</v>
      </c>
      <c r="S226" s="402">
        <v>33.246930437957502</v>
      </c>
      <c r="T226" s="402">
        <v>33.553926505015703</v>
      </c>
      <c r="U226" s="402">
        <v>34.1390571312389</v>
      </c>
      <c r="V226" s="402">
        <v>35.091967104572198</v>
      </c>
      <c r="W226" s="402">
        <v>36.0472575860354</v>
      </c>
      <c r="X226" s="402">
        <v>36.627746465687203</v>
      </c>
      <c r="Y226" s="402">
        <v>36.963649650066401</v>
      </c>
      <c r="Z226" s="402">
        <v>0.93258211539817704</v>
      </c>
      <c r="AA226" s="61" t="s">
        <v>4080</v>
      </c>
    </row>
    <row r="227" spans="1:27" s="276" customFormat="1">
      <c r="A227" s="61" t="s">
        <v>6971</v>
      </c>
      <c r="B227" s="276" t="s">
        <v>4371</v>
      </c>
      <c r="C227" s="276" t="s">
        <v>4370</v>
      </c>
      <c r="D227" s="276" t="s">
        <v>4327</v>
      </c>
      <c r="E227" s="276" t="s">
        <v>4275</v>
      </c>
      <c r="F227" s="385">
        <v>0.65</v>
      </c>
      <c r="G227" s="276" t="s">
        <v>4199</v>
      </c>
      <c r="H227" s="277" t="s">
        <v>4357</v>
      </c>
      <c r="I227" s="276" t="s">
        <v>4328</v>
      </c>
      <c r="J227" s="386">
        <v>251.89729310344825</v>
      </c>
      <c r="K227" s="147">
        <v>17.615622858827951</v>
      </c>
      <c r="L227" s="387">
        <f t="shared" si="9"/>
        <v>33.629697135274228</v>
      </c>
      <c r="M227" s="147">
        <v>0.22679681345145783</v>
      </c>
      <c r="N227" s="276">
        <v>14</v>
      </c>
      <c r="O227" s="147">
        <v>6.0613998024817053E-2</v>
      </c>
      <c r="P227" s="385">
        <f t="shared" si="10"/>
        <v>37.763571878333579</v>
      </c>
      <c r="Q227" s="387">
        <f t="shared" si="11"/>
        <v>36.344071535746053</v>
      </c>
      <c r="R227" s="276" t="s">
        <v>4180</v>
      </c>
      <c r="S227" s="402">
        <v>37.836674947374</v>
      </c>
      <c r="T227" s="402">
        <v>38.195787760345702</v>
      </c>
      <c r="U227" s="402">
        <v>38.903913054322601</v>
      </c>
      <c r="V227" s="402">
        <v>40.127824555701899</v>
      </c>
      <c r="W227" s="402">
        <v>41.354502311546</v>
      </c>
      <c r="X227" s="402">
        <v>42.067751314860899</v>
      </c>
      <c r="Y227" s="402">
        <v>42.436726899987001</v>
      </c>
      <c r="Z227" s="402">
        <v>1.1829987486508</v>
      </c>
      <c r="AA227" s="61" t="s">
        <v>4080</v>
      </c>
    </row>
    <row r="228" spans="1:27" s="276" customFormat="1">
      <c r="A228" s="61" t="s">
        <v>6972</v>
      </c>
      <c r="B228" s="276" t="s">
        <v>4372</v>
      </c>
      <c r="C228" s="276" t="s">
        <v>4373</v>
      </c>
      <c r="D228" s="276" t="s">
        <v>4327</v>
      </c>
      <c r="E228" s="276" t="s">
        <v>4275</v>
      </c>
      <c r="F228" s="385">
        <v>0.6</v>
      </c>
      <c r="G228" s="276" t="s">
        <v>4199</v>
      </c>
      <c r="H228" s="277" t="s">
        <v>4357</v>
      </c>
      <c r="I228" s="276" t="s">
        <v>4186</v>
      </c>
      <c r="J228" s="386">
        <v>251.90065517241379</v>
      </c>
      <c r="K228" s="147">
        <v>18.411709284122139</v>
      </c>
      <c r="L228" s="387">
        <f t="shared" si="9"/>
        <v>30.047308221450379</v>
      </c>
      <c r="M228" s="147">
        <v>0.26878759092979826</v>
      </c>
      <c r="N228" s="276">
        <v>16</v>
      </c>
      <c r="O228" s="147">
        <v>6.7196897732449565E-2</v>
      </c>
      <c r="P228" s="385">
        <f t="shared" si="10"/>
        <v>34.276713335545026</v>
      </c>
      <c r="Q228" s="387">
        <f t="shared" si="11"/>
        <v>32.984586821004584</v>
      </c>
      <c r="R228" s="276" t="s">
        <v>4180</v>
      </c>
      <c r="S228" s="402">
        <v>34.805818046389497</v>
      </c>
      <c r="T228" s="402">
        <v>35.138712950989401</v>
      </c>
      <c r="U228" s="402">
        <v>35.7459765885583</v>
      </c>
      <c r="V228" s="402">
        <v>36.792999919316102</v>
      </c>
      <c r="W228" s="402">
        <v>37.850886135414903</v>
      </c>
      <c r="X228" s="402">
        <v>38.452840600794403</v>
      </c>
      <c r="Y228" s="402">
        <v>38.7819951393381</v>
      </c>
      <c r="Z228" s="402">
        <v>1.01446426211833</v>
      </c>
      <c r="AA228" s="61" t="s">
        <v>4080</v>
      </c>
    </row>
    <row r="229" spans="1:27" s="276" customFormat="1">
      <c r="A229" s="61" t="s">
        <v>6973</v>
      </c>
      <c r="B229" s="276" t="s">
        <v>4374</v>
      </c>
      <c r="C229" s="276" t="s">
        <v>4373</v>
      </c>
      <c r="D229" s="276" t="s">
        <v>4327</v>
      </c>
      <c r="E229" s="276" t="s">
        <v>4275</v>
      </c>
      <c r="F229" s="385">
        <v>0.6</v>
      </c>
      <c r="G229" s="276" t="s">
        <v>4199</v>
      </c>
      <c r="H229" s="277" t="s">
        <v>4357</v>
      </c>
      <c r="I229" s="276" t="s">
        <v>4328</v>
      </c>
      <c r="J229" s="386">
        <v>251.90065517241379</v>
      </c>
      <c r="K229" s="147">
        <v>17.931717678962229</v>
      </c>
      <c r="L229" s="387">
        <f t="shared" si="9"/>
        <v>32.207270444669973</v>
      </c>
      <c r="M229" s="147">
        <v>0.3195515546748377</v>
      </c>
      <c r="N229" s="276">
        <v>9</v>
      </c>
      <c r="O229" s="147">
        <v>0.10651718489161256</v>
      </c>
      <c r="P229" s="385">
        <f t="shared" si="10"/>
        <v>36.379076566145429</v>
      </c>
      <c r="Q229" s="387">
        <f t="shared" si="11"/>
        <v>35.010151394779399</v>
      </c>
      <c r="R229" s="276" t="s">
        <v>4180</v>
      </c>
      <c r="S229" s="402">
        <v>36.632526563315103</v>
      </c>
      <c r="T229" s="402">
        <v>36.999659763297103</v>
      </c>
      <c r="U229" s="402">
        <v>37.674805828355403</v>
      </c>
      <c r="V229" s="402">
        <v>38.817770249144303</v>
      </c>
      <c r="W229" s="402">
        <v>39.971188140258398</v>
      </c>
      <c r="X229" s="402">
        <v>40.645036149973798</v>
      </c>
      <c r="Y229" s="402">
        <v>40.992298511843202</v>
      </c>
      <c r="Z229" s="402">
        <v>1.1097444413548301</v>
      </c>
      <c r="AA229" s="61" t="s">
        <v>4080</v>
      </c>
    </row>
    <row r="230" spans="1:27" s="276" customFormat="1">
      <c r="A230" s="61" t="s">
        <v>6974</v>
      </c>
      <c r="B230" s="276" t="s">
        <v>4375</v>
      </c>
      <c r="C230" s="276" t="s">
        <v>4376</v>
      </c>
      <c r="D230" s="276" t="s">
        <v>4327</v>
      </c>
      <c r="E230" s="276" t="s">
        <v>4275</v>
      </c>
      <c r="F230" s="385">
        <v>0.55000000000000004</v>
      </c>
      <c r="G230" s="276" t="s">
        <v>4199</v>
      </c>
      <c r="H230" s="277" t="s">
        <v>4357</v>
      </c>
      <c r="I230" s="276" t="s">
        <v>4186</v>
      </c>
      <c r="J230" s="386">
        <v>251.90401724137931</v>
      </c>
      <c r="K230" s="147">
        <v>18.399605928432205</v>
      </c>
      <c r="L230" s="387">
        <f t="shared" si="9"/>
        <v>30.101773322055081</v>
      </c>
      <c r="M230" s="147">
        <v>0.32487959475878342</v>
      </c>
      <c r="N230" s="276">
        <v>13</v>
      </c>
      <c r="O230" s="147">
        <v>9.0105387481135044E-2</v>
      </c>
      <c r="P230" s="385">
        <f t="shared" si="10"/>
        <v>34.32972603346694</v>
      </c>
      <c r="Q230" s="387">
        <f t="shared" si="11"/>
        <v>33.035662982016106</v>
      </c>
      <c r="R230" s="276" t="s">
        <v>4180</v>
      </c>
      <c r="S230" s="402">
        <v>34.886994909433596</v>
      </c>
      <c r="T230" s="402">
        <v>35.178478776620203</v>
      </c>
      <c r="U230" s="402">
        <v>35.791300112528297</v>
      </c>
      <c r="V230" s="402">
        <v>36.827076988985603</v>
      </c>
      <c r="W230" s="402">
        <v>37.872544492472997</v>
      </c>
      <c r="X230" s="402">
        <v>38.4987878263263</v>
      </c>
      <c r="Y230" s="402">
        <v>38.817882230732998</v>
      </c>
      <c r="Z230" s="402">
        <v>1.0083662135943801</v>
      </c>
      <c r="AA230" s="61" t="s">
        <v>4080</v>
      </c>
    </row>
    <row r="231" spans="1:27" s="276" customFormat="1">
      <c r="A231" s="61" t="s">
        <v>6975</v>
      </c>
      <c r="B231" s="276" t="s">
        <v>4377</v>
      </c>
      <c r="C231" s="276" t="s">
        <v>4376</v>
      </c>
      <c r="D231" s="276" t="s">
        <v>4327</v>
      </c>
      <c r="E231" s="276" t="s">
        <v>4275</v>
      </c>
      <c r="F231" s="385">
        <v>0.55000000000000004</v>
      </c>
      <c r="G231" s="276" t="s">
        <v>4199</v>
      </c>
      <c r="H231" s="277" t="s">
        <v>4357</v>
      </c>
      <c r="I231" s="276" t="s">
        <v>4328</v>
      </c>
      <c r="J231" s="386">
        <v>251.90401724137931</v>
      </c>
      <c r="K231" s="147">
        <v>18.131332286056185</v>
      </c>
      <c r="L231" s="387">
        <f t="shared" si="9"/>
        <v>31.309004712747168</v>
      </c>
      <c r="M231" s="147">
        <v>0.32459309925280616</v>
      </c>
      <c r="N231" s="276">
        <v>8</v>
      </c>
      <c r="O231" s="147">
        <v>0.11476099080400864</v>
      </c>
      <c r="P231" s="385">
        <f t="shared" si="10"/>
        <v>35.504764587073907</v>
      </c>
      <c r="Q231" s="387">
        <f t="shared" si="11"/>
        <v>34.167777752842909</v>
      </c>
      <c r="R231" s="276" t="s">
        <v>4180</v>
      </c>
      <c r="S231" s="402">
        <v>35.859865484711399</v>
      </c>
      <c r="T231" s="402">
        <v>36.200797806081098</v>
      </c>
      <c r="U231" s="402">
        <v>36.854724633475001</v>
      </c>
      <c r="V231" s="402">
        <v>37.964909511216597</v>
      </c>
      <c r="W231" s="402">
        <v>39.080600270234299</v>
      </c>
      <c r="X231" s="402">
        <v>39.716828713427503</v>
      </c>
      <c r="Y231" s="402">
        <v>40.077857617398998</v>
      </c>
      <c r="Z231" s="402">
        <v>1.07479499495521</v>
      </c>
      <c r="AA231" s="61" t="s">
        <v>4080</v>
      </c>
    </row>
    <row r="232" spans="1:27" s="276" customFormat="1">
      <c r="A232" s="61" t="s">
        <v>6976</v>
      </c>
      <c r="B232" s="276" t="s">
        <v>4378</v>
      </c>
      <c r="C232" s="276" t="s">
        <v>4379</v>
      </c>
      <c r="D232" s="276" t="s">
        <v>4327</v>
      </c>
      <c r="E232" s="276" t="s">
        <v>4275</v>
      </c>
      <c r="F232" s="385">
        <v>0.48</v>
      </c>
      <c r="G232" s="276" t="s">
        <v>4199</v>
      </c>
      <c r="H232" s="277" t="s">
        <v>4357</v>
      </c>
      <c r="I232" s="276" t="s">
        <v>4186</v>
      </c>
      <c r="J232" s="386">
        <v>251.90872413793102</v>
      </c>
      <c r="K232" s="147">
        <v>18.796769936626312</v>
      </c>
      <c r="L232" s="387">
        <f t="shared" si="9"/>
        <v>28.314535285181606</v>
      </c>
      <c r="M232" s="147">
        <v>0.33405095172649141</v>
      </c>
      <c r="N232" s="276">
        <v>13</v>
      </c>
      <c r="O232" s="147">
        <v>9.2649064235954662E-2</v>
      </c>
      <c r="P232" s="385">
        <f t="shared" si="10"/>
        <v>32.590147677576752</v>
      </c>
      <c r="Q232" s="387">
        <f t="shared" si="11"/>
        <v>31.359630867436977</v>
      </c>
      <c r="R232" s="276" t="s">
        <v>4180</v>
      </c>
      <c r="S232" s="402">
        <v>33.324632004292297</v>
      </c>
      <c r="T232" s="402">
        <v>33.611192483450402</v>
      </c>
      <c r="U232" s="402">
        <v>34.1859850035638</v>
      </c>
      <c r="V232" s="402">
        <v>35.1512601708855</v>
      </c>
      <c r="W232" s="402">
        <v>36.133063949626901</v>
      </c>
      <c r="X232" s="402">
        <v>36.714962635892903</v>
      </c>
      <c r="Y232" s="402">
        <v>37.037841926479899</v>
      </c>
      <c r="Z232" s="402">
        <v>0.94282548644360697</v>
      </c>
      <c r="AA232" s="61" t="s">
        <v>4080</v>
      </c>
    </row>
    <row r="233" spans="1:27" s="276" customFormat="1">
      <c r="A233" s="61" t="s">
        <v>6977</v>
      </c>
      <c r="B233" s="276" t="s">
        <v>4380</v>
      </c>
      <c r="C233" s="276" t="s">
        <v>4379</v>
      </c>
      <c r="D233" s="276" t="s">
        <v>4327</v>
      </c>
      <c r="E233" s="276" t="s">
        <v>4275</v>
      </c>
      <c r="F233" s="385">
        <v>0.48</v>
      </c>
      <c r="G233" s="276" t="s">
        <v>4199</v>
      </c>
      <c r="H233" s="277" t="s">
        <v>4357</v>
      </c>
      <c r="I233" s="276" t="s">
        <v>4328</v>
      </c>
      <c r="J233" s="386">
        <v>251.90872413793102</v>
      </c>
      <c r="K233" s="147">
        <v>18.699838198461809</v>
      </c>
      <c r="L233" s="387">
        <f t="shared" si="9"/>
        <v>28.750728106921869</v>
      </c>
      <c r="M233" s="147">
        <v>0.3413622855876649</v>
      </c>
      <c r="N233" s="276">
        <v>9</v>
      </c>
      <c r="O233" s="147">
        <v>0.11378742852922163</v>
      </c>
      <c r="P233" s="385">
        <f t="shared" si="10"/>
        <v>33.01470869073728</v>
      </c>
      <c r="Q233" s="387">
        <f t="shared" si="11"/>
        <v>31.768682802491185</v>
      </c>
      <c r="R233" s="276" t="s">
        <v>4180</v>
      </c>
      <c r="S233" s="402">
        <v>33.684439523290699</v>
      </c>
      <c r="T233" s="402">
        <v>33.985360714040901</v>
      </c>
      <c r="U233" s="402">
        <v>34.560495888230101</v>
      </c>
      <c r="V233" s="402">
        <v>35.557721500672699</v>
      </c>
      <c r="W233" s="402">
        <v>36.5591085329511</v>
      </c>
      <c r="X233" s="402">
        <v>37.094521614082701</v>
      </c>
      <c r="Y233" s="402">
        <v>37.409478654508497</v>
      </c>
      <c r="Z233" s="402">
        <v>0.95851418123216003</v>
      </c>
      <c r="AA233" s="61" t="s">
        <v>4080</v>
      </c>
    </row>
    <row r="234" spans="1:27" s="276" customFormat="1">
      <c r="A234" s="61" t="s">
        <v>6978</v>
      </c>
      <c r="B234" s="276" t="s">
        <v>4381</v>
      </c>
      <c r="C234" s="276" t="s">
        <v>4382</v>
      </c>
      <c r="D234" s="276" t="s">
        <v>4327</v>
      </c>
      <c r="E234" s="276" t="s">
        <v>4275</v>
      </c>
      <c r="F234" s="385">
        <v>0.3</v>
      </c>
      <c r="G234" s="276" t="s">
        <v>4199</v>
      </c>
      <c r="H234" s="277" t="s">
        <v>4202</v>
      </c>
      <c r="I234" s="276" t="s">
        <v>4186</v>
      </c>
      <c r="J234" s="386">
        <v>251.92082758620688</v>
      </c>
      <c r="K234" s="147">
        <v>18.529434172904828</v>
      </c>
      <c r="L234" s="387">
        <f t="shared" si="9"/>
        <v>29.517546221928285</v>
      </c>
      <c r="M234" s="147">
        <v>0.28553391856714821</v>
      </c>
      <c r="N234" s="276">
        <v>15</v>
      </c>
      <c r="O234" s="147">
        <v>7.3724540759193977E-2</v>
      </c>
      <c r="P234" s="385">
        <f t="shared" si="10"/>
        <v>33.761078322676852</v>
      </c>
      <c r="Q234" s="387">
        <f t="shared" si="11"/>
        <v>32.487787790341642</v>
      </c>
      <c r="R234" s="276" t="s">
        <v>4180</v>
      </c>
      <c r="S234" s="402">
        <v>34.338649147201302</v>
      </c>
      <c r="T234" s="402">
        <v>34.655944431119103</v>
      </c>
      <c r="U234" s="402">
        <v>35.254688406274802</v>
      </c>
      <c r="V234" s="402">
        <v>36.290513626721904</v>
      </c>
      <c r="W234" s="402">
        <v>37.314709371870599</v>
      </c>
      <c r="X234" s="402">
        <v>37.896904803922801</v>
      </c>
      <c r="Y234" s="402">
        <v>38.203991127711802</v>
      </c>
      <c r="Z234" s="402">
        <v>0.98748741762554004</v>
      </c>
      <c r="AA234" s="61" t="s">
        <v>4080</v>
      </c>
    </row>
    <row r="235" spans="1:27" s="276" customFormat="1">
      <c r="A235" s="61" t="s">
        <v>6979</v>
      </c>
      <c r="B235" s="276" t="s">
        <v>4383</v>
      </c>
      <c r="C235" s="276" t="s">
        <v>4382</v>
      </c>
      <c r="D235" s="276" t="s">
        <v>4327</v>
      </c>
      <c r="E235" s="276" t="s">
        <v>4275</v>
      </c>
      <c r="F235" s="385">
        <v>0.3</v>
      </c>
      <c r="G235" s="276" t="s">
        <v>4199</v>
      </c>
      <c r="H235" s="277" t="s">
        <v>4202</v>
      </c>
      <c r="I235" s="276" t="s">
        <v>4328</v>
      </c>
      <c r="J235" s="386">
        <v>251.92082758620688</v>
      </c>
      <c r="K235" s="147">
        <v>19.311367812109566</v>
      </c>
      <c r="L235" s="387">
        <f t="shared" si="9"/>
        <v>25.998844845506966</v>
      </c>
      <c r="M235" s="147">
        <v>0.29068738906812386</v>
      </c>
      <c r="N235" s="276">
        <v>9</v>
      </c>
      <c r="O235" s="147">
        <v>9.6895796356041286E-2</v>
      </c>
      <c r="P235" s="385">
        <f t="shared" si="10"/>
        <v>30.336208982960102</v>
      </c>
      <c r="Q235" s="387">
        <f t="shared" si="11"/>
        <v>29.188027832897646</v>
      </c>
      <c r="R235" s="276" t="s">
        <v>4180</v>
      </c>
      <c r="S235" s="402">
        <v>31.372415924391799</v>
      </c>
      <c r="T235" s="402">
        <v>31.634444824059099</v>
      </c>
      <c r="U235" s="402">
        <v>32.139828419135398</v>
      </c>
      <c r="V235" s="402">
        <v>32.9891952961068</v>
      </c>
      <c r="W235" s="402">
        <v>33.834923483854801</v>
      </c>
      <c r="X235" s="402">
        <v>34.338085000054903</v>
      </c>
      <c r="Y235" s="402">
        <v>34.613139509389399</v>
      </c>
      <c r="Z235" s="402">
        <v>0.82144598538314195</v>
      </c>
      <c r="AA235" s="61" t="s">
        <v>4080</v>
      </c>
    </row>
    <row r="236" spans="1:27" s="276" customFormat="1">
      <c r="A236" s="61" t="s">
        <v>6980</v>
      </c>
      <c r="B236" s="276" t="s">
        <v>4384</v>
      </c>
      <c r="C236" s="276" t="s">
        <v>4385</v>
      </c>
      <c r="D236" s="276" t="s">
        <v>4327</v>
      </c>
      <c r="E236" s="276" t="s">
        <v>4275</v>
      </c>
      <c r="F236" s="385">
        <v>0.18</v>
      </c>
      <c r="G236" s="276" t="s">
        <v>4199</v>
      </c>
      <c r="H236" s="277" t="s">
        <v>4386</v>
      </c>
      <c r="I236" s="276" t="s">
        <v>4186</v>
      </c>
      <c r="J236" s="386">
        <v>251.92889655172414</v>
      </c>
      <c r="K236" s="147">
        <v>19.245956303085666</v>
      </c>
      <c r="L236" s="387">
        <f t="shared" si="9"/>
        <v>26.293196636114502</v>
      </c>
      <c r="M236" s="147">
        <v>0.26453200042326119</v>
      </c>
      <c r="N236" s="276">
        <v>19</v>
      </c>
      <c r="O236" s="147">
        <v>6.0687803009350214E-2</v>
      </c>
      <c r="P236" s="385">
        <f t="shared" si="10"/>
        <v>30.622711392484774</v>
      </c>
      <c r="Q236" s="387">
        <f t="shared" si="11"/>
        <v>29.464064400978501</v>
      </c>
      <c r="R236" s="276" t="s">
        <v>4180</v>
      </c>
      <c r="S236" s="402">
        <v>31.536725633541302</v>
      </c>
      <c r="T236" s="402">
        <v>31.8140324763582</v>
      </c>
      <c r="U236" s="402">
        <v>32.3432903246431</v>
      </c>
      <c r="V236" s="402">
        <v>33.235261321567897</v>
      </c>
      <c r="W236" s="402">
        <v>34.129892272502701</v>
      </c>
      <c r="X236" s="402">
        <v>34.628181063236198</v>
      </c>
      <c r="Y236" s="402">
        <v>34.892790220638197</v>
      </c>
      <c r="Z236" s="402">
        <v>0.85412358955684997</v>
      </c>
      <c r="AA236" s="61" t="s">
        <v>4080</v>
      </c>
    </row>
    <row r="237" spans="1:27" s="276" customFormat="1">
      <c r="A237" s="61" t="s">
        <v>6981</v>
      </c>
      <c r="B237" s="276" t="s">
        <v>4387</v>
      </c>
      <c r="C237" s="276" t="s">
        <v>4385</v>
      </c>
      <c r="D237" s="276" t="s">
        <v>4327</v>
      </c>
      <c r="E237" s="276" t="s">
        <v>4275</v>
      </c>
      <c r="F237" s="385">
        <v>0.18</v>
      </c>
      <c r="G237" s="276" t="s">
        <v>4199</v>
      </c>
      <c r="H237" s="277" t="s">
        <v>4386</v>
      </c>
      <c r="I237" s="276" t="s">
        <v>4328</v>
      </c>
      <c r="J237" s="388">
        <v>251.92889655172414</v>
      </c>
      <c r="K237" s="394">
        <v>19.587071795150845</v>
      </c>
      <c r="L237" s="240">
        <f t="shared" si="9"/>
        <v>24.758176921821203</v>
      </c>
      <c r="M237" s="147">
        <v>0.27663505949577616</v>
      </c>
      <c r="N237" s="276">
        <v>11</v>
      </c>
      <c r="O237" s="147">
        <v>8.3408608745921112E-2</v>
      </c>
      <c r="P237" s="385">
        <f t="shared" si="10"/>
        <v>29.128625537239301</v>
      </c>
      <c r="Q237" s="387">
        <f t="shared" si="11"/>
        <v>28.024557024463448</v>
      </c>
      <c r="R237" s="276" t="s">
        <v>4180</v>
      </c>
      <c r="S237" s="402">
        <v>30.290246278509301</v>
      </c>
      <c r="T237" s="402">
        <v>30.5267067934248</v>
      </c>
      <c r="U237" s="402">
        <v>30.998251122139699</v>
      </c>
      <c r="V237" s="402">
        <v>31.813381452336099</v>
      </c>
      <c r="W237" s="402">
        <v>32.6295808190239</v>
      </c>
      <c r="X237" s="402">
        <v>33.090491365370703</v>
      </c>
      <c r="Y237" s="402">
        <v>33.322747947224997</v>
      </c>
      <c r="Z237" s="402">
        <v>0.78251124615973899</v>
      </c>
      <c r="AA237" s="61" t="s">
        <v>4080</v>
      </c>
    </row>
    <row r="238" spans="1:27" s="276" customFormat="1">
      <c r="A238" s="61" t="s">
        <v>6982</v>
      </c>
      <c r="B238" s="276" t="s">
        <v>4388</v>
      </c>
      <c r="C238" s="276" t="s">
        <v>4389</v>
      </c>
      <c r="D238" s="276" t="s">
        <v>4327</v>
      </c>
      <c r="E238" s="276" t="s">
        <v>4275</v>
      </c>
      <c r="F238" s="385">
        <v>-1.1000000000000001</v>
      </c>
      <c r="G238" s="276" t="s">
        <v>4199</v>
      </c>
      <c r="H238" s="278" t="s">
        <v>4386</v>
      </c>
      <c r="I238" s="179" t="s">
        <v>4186</v>
      </c>
      <c r="J238" s="388">
        <v>251.9535543478261</v>
      </c>
      <c r="K238" s="394">
        <v>18.929667924126047</v>
      </c>
      <c r="L238" s="240">
        <f t="shared" si="9"/>
        <v>27.716494341432792</v>
      </c>
      <c r="M238" s="147">
        <v>0.32023808570726753</v>
      </c>
      <c r="N238" s="276">
        <v>13</v>
      </c>
      <c r="O238" s="147">
        <v>8.881806449030652E-2</v>
      </c>
      <c r="P238" s="385">
        <f t="shared" si="10"/>
        <v>32.008054492327915</v>
      </c>
      <c r="Q238" s="387">
        <f t="shared" si="11"/>
        <v>30.798801360188094</v>
      </c>
      <c r="R238" s="276" t="s">
        <v>4180</v>
      </c>
      <c r="S238" s="402">
        <v>32.807043542289399</v>
      </c>
      <c r="T238" s="402">
        <v>33.089008708389301</v>
      </c>
      <c r="U238" s="402">
        <v>33.637972848091898</v>
      </c>
      <c r="V238" s="402">
        <v>34.595691553926301</v>
      </c>
      <c r="W238" s="402">
        <v>35.549114954139803</v>
      </c>
      <c r="X238" s="402">
        <v>36.093625809632499</v>
      </c>
      <c r="Y238" s="402">
        <v>36.380976255038597</v>
      </c>
      <c r="Z238" s="402">
        <v>0.91682619091280004</v>
      </c>
      <c r="AA238" s="61" t="s">
        <v>4080</v>
      </c>
    </row>
    <row r="239" spans="1:27" s="276" customFormat="1">
      <c r="A239" s="61" t="s">
        <v>6983</v>
      </c>
      <c r="B239" s="276" t="s">
        <v>4390</v>
      </c>
      <c r="C239" s="276" t="s">
        <v>4389</v>
      </c>
      <c r="D239" s="276" t="s">
        <v>4327</v>
      </c>
      <c r="E239" s="276" t="s">
        <v>4275</v>
      </c>
      <c r="F239" s="385">
        <v>-1.1000000000000001</v>
      </c>
      <c r="G239" s="276" t="s">
        <v>4199</v>
      </c>
      <c r="H239" s="277" t="s">
        <v>4386</v>
      </c>
      <c r="I239" s="276" t="s">
        <v>4328</v>
      </c>
      <c r="J239" s="388">
        <v>251.9535543478261</v>
      </c>
      <c r="K239" s="394">
        <v>18.653804748801424</v>
      </c>
      <c r="L239" s="240">
        <f t="shared" si="9"/>
        <v>28.957878630393594</v>
      </c>
      <c r="M239" s="147">
        <v>0.27448113131617824</v>
      </c>
      <c r="N239" s="276">
        <v>11</v>
      </c>
      <c r="O239" s="147">
        <v>8.2759174964366605E-2</v>
      </c>
      <c r="P239" s="385">
        <f t="shared" si="10"/>
        <v>33.216335200249759</v>
      </c>
      <c r="Q239" s="387">
        <f t="shared" si="11"/>
        <v>31.962943960058013</v>
      </c>
      <c r="R239" s="276" t="s">
        <v>4180</v>
      </c>
      <c r="S239" s="402">
        <v>33.830440680433298</v>
      </c>
      <c r="T239" s="402">
        <v>34.147139557391498</v>
      </c>
      <c r="U239" s="402">
        <v>34.764992421134401</v>
      </c>
      <c r="V239" s="402">
        <v>35.7673771900376</v>
      </c>
      <c r="W239" s="402">
        <v>36.788569826685297</v>
      </c>
      <c r="X239" s="402">
        <v>37.358907096071498</v>
      </c>
      <c r="Y239" s="402">
        <v>37.675250014055301</v>
      </c>
      <c r="Z239" s="402">
        <v>0.97716773480312702</v>
      </c>
      <c r="AA239" s="61" t="s">
        <v>4080</v>
      </c>
    </row>
    <row r="240" spans="1:27" s="276" customFormat="1">
      <c r="A240" s="61" t="s">
        <v>6984</v>
      </c>
      <c r="B240" s="276" t="s">
        <v>4391</v>
      </c>
      <c r="C240" s="276" t="s">
        <v>4392</v>
      </c>
      <c r="D240" s="276" t="s">
        <v>4327</v>
      </c>
      <c r="E240" s="276" t="s">
        <v>4275</v>
      </c>
      <c r="F240" s="385">
        <v>-1.8</v>
      </c>
      <c r="G240" s="276" t="s">
        <v>4199</v>
      </c>
      <c r="H240" s="277" t="s">
        <v>4386</v>
      </c>
      <c r="I240" s="276" t="s">
        <v>4186</v>
      </c>
      <c r="J240" s="388">
        <v>251.96154347826086</v>
      </c>
      <c r="K240" s="394">
        <v>19.109525934325124</v>
      </c>
      <c r="L240" s="240">
        <f t="shared" si="9"/>
        <v>26.907133295536951</v>
      </c>
      <c r="M240" s="147">
        <v>0.33444285443876626</v>
      </c>
      <c r="N240" s="276">
        <v>15</v>
      </c>
      <c r="O240" s="147">
        <v>8.6352773699960861E-2</v>
      </c>
      <c r="P240" s="385">
        <f t="shared" si="10"/>
        <v>31.220276407655959</v>
      </c>
      <c r="Q240" s="387">
        <f t="shared" si="11"/>
        <v>30.039800557147998</v>
      </c>
      <c r="R240" s="276" t="s">
        <v>4180</v>
      </c>
      <c r="S240" s="402">
        <v>32.107085068924903</v>
      </c>
      <c r="T240" s="402">
        <v>32.386972435513499</v>
      </c>
      <c r="U240" s="402">
        <v>32.932368845999598</v>
      </c>
      <c r="V240" s="402">
        <v>33.850320085670099</v>
      </c>
      <c r="W240" s="402">
        <v>34.769916878926097</v>
      </c>
      <c r="X240" s="402">
        <v>35.305840702343197</v>
      </c>
      <c r="Y240" s="402">
        <v>35.578815089625103</v>
      </c>
      <c r="Z240" s="402">
        <v>0.88607640387224895</v>
      </c>
      <c r="AA240" s="61" t="s">
        <v>4080</v>
      </c>
    </row>
    <row r="241" spans="1:27" s="276" customFormat="1">
      <c r="A241" s="61" t="s">
        <v>6985</v>
      </c>
      <c r="B241" s="276" t="s">
        <v>4393</v>
      </c>
      <c r="C241" s="276" t="s">
        <v>4392</v>
      </c>
      <c r="D241" s="276" t="s">
        <v>4327</v>
      </c>
      <c r="E241" s="276" t="s">
        <v>4275</v>
      </c>
      <c r="F241" s="385">
        <v>-1.8</v>
      </c>
      <c r="G241" s="276" t="s">
        <v>4199</v>
      </c>
      <c r="H241" s="277" t="s">
        <v>4386</v>
      </c>
      <c r="I241" s="276" t="s">
        <v>4328</v>
      </c>
      <c r="J241" s="388">
        <v>251.96154347826086</v>
      </c>
      <c r="K241" s="394">
        <v>19.442427058070088</v>
      </c>
      <c r="L241" s="240">
        <f t="shared" si="9"/>
        <v>25.409078238684614</v>
      </c>
      <c r="M241" s="147">
        <v>0.33486954958514287</v>
      </c>
      <c r="N241" s="276">
        <v>10</v>
      </c>
      <c r="O241" s="147">
        <v>0.10589504957237446</v>
      </c>
      <c r="P241" s="385">
        <f t="shared" si="10"/>
        <v>29.762169485653018</v>
      </c>
      <c r="Q241" s="387">
        <f t="shared" si="11"/>
        <v>28.634957814944244</v>
      </c>
      <c r="R241" s="276" t="s">
        <v>4180</v>
      </c>
      <c r="S241" s="402">
        <v>30.813554532022199</v>
      </c>
      <c r="T241" s="402">
        <v>31.112784641329199</v>
      </c>
      <c r="U241" s="402">
        <v>31.607770665851199</v>
      </c>
      <c r="V241" s="402">
        <v>32.441060273427297</v>
      </c>
      <c r="W241" s="402">
        <v>33.280507097741101</v>
      </c>
      <c r="X241" s="402">
        <v>33.755920744942301</v>
      </c>
      <c r="Y241" s="402">
        <v>34.0129236383451</v>
      </c>
      <c r="Z241" s="402">
        <v>0.80888709710569395</v>
      </c>
      <c r="AA241" s="61" t="s">
        <v>4080</v>
      </c>
    </row>
    <row r="242" spans="1:27" s="276" customFormat="1">
      <c r="A242" s="61" t="s">
        <v>6986</v>
      </c>
      <c r="B242" s="276" t="s">
        <v>4394</v>
      </c>
      <c r="C242" s="276" t="s">
        <v>4395</v>
      </c>
      <c r="D242" s="276" t="s">
        <v>4327</v>
      </c>
      <c r="E242" s="276" t="s">
        <v>4275</v>
      </c>
      <c r="F242" s="385">
        <v>-3.05</v>
      </c>
      <c r="G242" s="276" t="s">
        <v>4199</v>
      </c>
      <c r="H242" s="277" t="s">
        <v>4386</v>
      </c>
      <c r="I242" s="276" t="s">
        <v>4186</v>
      </c>
      <c r="J242" s="388">
        <v>251.97580978260871</v>
      </c>
      <c r="K242" s="394">
        <v>19.929039643126721</v>
      </c>
      <c r="L242" s="240">
        <f t="shared" si="9"/>
        <v>23.219321605929764</v>
      </c>
      <c r="M242" s="147">
        <v>0.13808413544641954</v>
      </c>
      <c r="N242" s="276">
        <v>9</v>
      </c>
      <c r="O242" s="147">
        <v>4.6028045148806512E-2</v>
      </c>
      <c r="P242" s="385">
        <f t="shared" si="10"/>
        <v>27.630806363104966</v>
      </c>
      <c r="Q242" s="387">
        <f t="shared" si="11"/>
        <v>26.581452706005251</v>
      </c>
      <c r="R242" s="276" t="s">
        <v>4180</v>
      </c>
      <c r="S242" s="402">
        <v>28.963421295725698</v>
      </c>
      <c r="T242" s="402">
        <v>29.187656996046702</v>
      </c>
      <c r="U242" s="402">
        <v>29.638639018411901</v>
      </c>
      <c r="V242" s="402">
        <v>30.368744830580301</v>
      </c>
      <c r="W242" s="402">
        <v>31.1007031198954</v>
      </c>
      <c r="X242" s="402">
        <v>31.5555809615004</v>
      </c>
      <c r="Y242" s="402">
        <v>31.7679356651064</v>
      </c>
      <c r="Z242" s="402">
        <v>0.71351414544470204</v>
      </c>
      <c r="AA242" s="61" t="s">
        <v>4080</v>
      </c>
    </row>
    <row r="243" spans="1:27" s="276" customFormat="1">
      <c r="A243" s="61" t="s">
        <v>6987</v>
      </c>
      <c r="B243" s="276" t="s">
        <v>4396</v>
      </c>
      <c r="C243" s="276" t="s">
        <v>4395</v>
      </c>
      <c r="D243" s="276" t="s">
        <v>4327</v>
      </c>
      <c r="E243" s="276" t="s">
        <v>4275</v>
      </c>
      <c r="F243" s="385">
        <v>-3.05</v>
      </c>
      <c r="G243" s="276" t="s">
        <v>4199</v>
      </c>
      <c r="H243" s="277" t="s">
        <v>4386</v>
      </c>
      <c r="I243" s="276" t="s">
        <v>4328</v>
      </c>
      <c r="J243" s="388">
        <v>251.97580978260871</v>
      </c>
      <c r="K243" s="394">
        <v>19.478599675930354</v>
      </c>
      <c r="L243" s="240">
        <f t="shared" si="9"/>
        <v>25.246301458313411</v>
      </c>
      <c r="M243" s="147">
        <v>0.31721778202088818</v>
      </c>
      <c r="N243" s="276">
        <v>9</v>
      </c>
      <c r="O243" s="147">
        <v>0.10573926067362939</v>
      </c>
      <c r="P243" s="385">
        <f t="shared" si="10"/>
        <v>29.603733419425041</v>
      </c>
      <c r="Q243" s="387">
        <f t="shared" si="11"/>
        <v>28.482309367573919</v>
      </c>
      <c r="R243" s="276" t="s">
        <v>4180</v>
      </c>
      <c r="S243" s="402">
        <v>30.715188297884499</v>
      </c>
      <c r="T243" s="402">
        <v>30.948235730741999</v>
      </c>
      <c r="U243" s="402">
        <v>31.456447549891902</v>
      </c>
      <c r="V243" s="402">
        <v>32.283942010496503</v>
      </c>
      <c r="W243" s="402">
        <v>33.120740731774703</v>
      </c>
      <c r="X243" s="402">
        <v>33.5861770868798</v>
      </c>
      <c r="Y243" s="402">
        <v>33.850068201273302</v>
      </c>
      <c r="Z243" s="402">
        <v>0.80473792073884198</v>
      </c>
      <c r="AA243" s="61" t="s">
        <v>4080</v>
      </c>
    </row>
    <row r="244" spans="1:27" s="276" customFormat="1">
      <c r="A244" s="61" t="s">
        <v>6988</v>
      </c>
      <c r="B244" s="276" t="s">
        <v>4397</v>
      </c>
      <c r="C244" s="276" t="s">
        <v>4398</v>
      </c>
      <c r="D244" s="276" t="s">
        <v>4327</v>
      </c>
      <c r="E244" s="276" t="s">
        <v>4275</v>
      </c>
      <c r="F244" s="385">
        <v>-3.9</v>
      </c>
      <c r="G244" s="276" t="s">
        <v>4199</v>
      </c>
      <c r="H244" s="277" t="s">
        <v>4386</v>
      </c>
      <c r="I244" s="276" t="s">
        <v>4186</v>
      </c>
      <c r="J244" s="388">
        <v>251.98551086956522</v>
      </c>
      <c r="K244" s="394">
        <v>20.270673617016843</v>
      </c>
      <c r="L244" s="240">
        <f t="shared" si="9"/>
        <v>21.681968723424205</v>
      </c>
      <c r="M244" s="147">
        <v>0.2195950697242135</v>
      </c>
      <c r="N244" s="276">
        <v>5</v>
      </c>
      <c r="O244" s="147">
        <v>9.8205900685429476E-2</v>
      </c>
      <c r="P244" s="385">
        <f t="shared" si="10"/>
        <v>26.134449557466226</v>
      </c>
      <c r="Q244" s="387">
        <f t="shared" si="11"/>
        <v>25.139757336188936</v>
      </c>
      <c r="R244" s="276" t="s">
        <v>4180</v>
      </c>
      <c r="S244" s="402">
        <v>27.692043958795299</v>
      </c>
      <c r="T244" s="402">
        <v>27.875884315102599</v>
      </c>
      <c r="U244" s="402">
        <v>28.269796990602298</v>
      </c>
      <c r="V244" s="402">
        <v>28.941426328847101</v>
      </c>
      <c r="W244" s="402">
        <v>29.614425648040001</v>
      </c>
      <c r="X244" s="402">
        <v>29.988093138163599</v>
      </c>
      <c r="Y244" s="402">
        <v>30.185482100267102</v>
      </c>
      <c r="Z244" s="402">
        <v>0.64094114489592202</v>
      </c>
      <c r="AA244" s="61" t="s">
        <v>4080</v>
      </c>
    </row>
    <row r="245" spans="1:27" s="276" customFormat="1">
      <c r="A245" s="61" t="s">
        <v>6989</v>
      </c>
      <c r="B245" s="276" t="s">
        <v>4399</v>
      </c>
      <c r="C245" s="276" t="s">
        <v>4400</v>
      </c>
      <c r="D245" s="276" t="s">
        <v>4327</v>
      </c>
      <c r="E245" s="276" t="s">
        <v>4275</v>
      </c>
      <c r="F245" s="385">
        <v>-5</v>
      </c>
      <c r="G245" s="276" t="s">
        <v>4199</v>
      </c>
      <c r="H245" s="277" t="s">
        <v>4386</v>
      </c>
      <c r="I245" s="276" t="s">
        <v>4186</v>
      </c>
      <c r="J245" s="388">
        <v>251.99806521739131</v>
      </c>
      <c r="K245" s="394">
        <v>19.623015860517086</v>
      </c>
      <c r="L245" s="240">
        <f t="shared" si="9"/>
        <v>24.59642862767312</v>
      </c>
      <c r="M245" s="147">
        <v>0.2453127047491267</v>
      </c>
      <c r="N245" s="276">
        <v>12</v>
      </c>
      <c r="O245" s="147">
        <v>7.0815678061271745E-2</v>
      </c>
      <c r="P245" s="385">
        <f t="shared" si="10"/>
        <v>28.971190530935161</v>
      </c>
      <c r="Q245" s="387">
        <f t="shared" si="11"/>
        <v>27.872873068617906</v>
      </c>
      <c r="R245" s="276" t="s">
        <v>4180</v>
      </c>
      <c r="S245" s="402">
        <v>30.1390086189326</v>
      </c>
      <c r="T245" s="402">
        <v>30.406807300270899</v>
      </c>
      <c r="U245" s="402">
        <v>30.876363925865199</v>
      </c>
      <c r="V245" s="402">
        <v>31.685460297995</v>
      </c>
      <c r="W245" s="402">
        <v>32.484917939398301</v>
      </c>
      <c r="X245" s="402">
        <v>32.940084300796599</v>
      </c>
      <c r="Y245" s="402">
        <v>33.191817127011802</v>
      </c>
      <c r="Z245" s="402">
        <v>0.77545870454596699</v>
      </c>
      <c r="AA245" s="61" t="s">
        <v>4080</v>
      </c>
    </row>
    <row r="246" spans="1:27" s="276" customFormat="1">
      <c r="A246" s="61" t="s">
        <v>6990</v>
      </c>
      <c r="B246" s="276" t="s">
        <v>4401</v>
      </c>
      <c r="C246" s="276" t="s">
        <v>4400</v>
      </c>
      <c r="D246" s="276" t="s">
        <v>4327</v>
      </c>
      <c r="E246" s="276" t="s">
        <v>4275</v>
      </c>
      <c r="F246" s="385">
        <v>-5</v>
      </c>
      <c r="G246" s="276" t="s">
        <v>4199</v>
      </c>
      <c r="H246" s="277" t="s">
        <v>4386</v>
      </c>
      <c r="I246" s="276" t="s">
        <v>4328</v>
      </c>
      <c r="J246" s="388">
        <v>251.99806521739131</v>
      </c>
      <c r="K246" s="394">
        <v>19.581115891445446</v>
      </c>
      <c r="L246" s="240">
        <f t="shared" si="9"/>
        <v>24.784978488495497</v>
      </c>
      <c r="M246" s="147">
        <v>0.23914420234579054</v>
      </c>
      <c r="N246" s="276">
        <v>8</v>
      </c>
      <c r="O246" s="147">
        <v>8.4550243580078177E-2</v>
      </c>
      <c r="P246" s="385">
        <f t="shared" si="10"/>
        <v>29.154712395468948</v>
      </c>
      <c r="Q246" s="387">
        <f t="shared" si="11"/>
        <v>28.049690938100227</v>
      </c>
      <c r="R246" s="276" t="s">
        <v>4180</v>
      </c>
      <c r="S246" s="402">
        <v>30.332121547050001</v>
      </c>
      <c r="T246" s="402">
        <v>30.557701126317699</v>
      </c>
      <c r="U246" s="402">
        <v>31.024569776480401</v>
      </c>
      <c r="V246" s="402">
        <v>31.852124045750902</v>
      </c>
      <c r="W246" s="402">
        <v>32.6772779891458</v>
      </c>
      <c r="X246" s="402">
        <v>33.160613195904801</v>
      </c>
      <c r="Y246" s="402">
        <v>33.435224705854097</v>
      </c>
      <c r="Z246" s="402">
        <v>0.79152355751736503</v>
      </c>
      <c r="AA246" s="61" t="s">
        <v>4080</v>
      </c>
    </row>
    <row r="247" spans="1:27" s="276" customFormat="1">
      <c r="A247" s="61" t="s">
        <v>6991</v>
      </c>
      <c r="B247" s="276" t="s">
        <v>4402</v>
      </c>
      <c r="C247" s="276" t="s">
        <v>4403</v>
      </c>
      <c r="D247" s="276" t="s">
        <v>4327</v>
      </c>
      <c r="E247" s="276" t="s">
        <v>4275</v>
      </c>
      <c r="F247" s="385">
        <v>-6</v>
      </c>
      <c r="G247" s="276" t="s">
        <v>4199</v>
      </c>
      <c r="H247" s="277" t="s">
        <v>4386</v>
      </c>
      <c r="I247" s="276" t="s">
        <v>4186</v>
      </c>
      <c r="J247" s="386">
        <v>252.00947826086957</v>
      </c>
      <c r="K247" s="147">
        <v>19.887124864241844</v>
      </c>
      <c r="L247" s="387">
        <f t="shared" si="9"/>
        <v>23.407938110911701</v>
      </c>
      <c r="M247" s="147">
        <v>0.26039191083981628</v>
      </c>
      <c r="N247" s="276">
        <v>9</v>
      </c>
      <c r="O247" s="147">
        <v>8.6797303613272092E-2</v>
      </c>
      <c r="P247" s="385">
        <f t="shared" si="10"/>
        <v>27.814393094620726</v>
      </c>
      <c r="Q247" s="387">
        <f t="shared" si="11"/>
        <v>26.758333072899433</v>
      </c>
      <c r="R247" s="276" t="s">
        <v>4180</v>
      </c>
      <c r="S247" s="402">
        <v>29.164427885370301</v>
      </c>
      <c r="T247" s="402">
        <v>29.3844493855777</v>
      </c>
      <c r="U247" s="402">
        <v>29.799140271757601</v>
      </c>
      <c r="V247" s="402">
        <v>30.553537223433601</v>
      </c>
      <c r="W247" s="402">
        <v>31.304130874649001</v>
      </c>
      <c r="X247" s="402">
        <v>31.724254112821701</v>
      </c>
      <c r="Y247" s="402">
        <v>31.9707788345439</v>
      </c>
      <c r="Z247" s="402">
        <v>0.72095073254961595</v>
      </c>
      <c r="AA247" s="61" t="s">
        <v>4080</v>
      </c>
    </row>
    <row r="248" spans="1:27" s="276" customFormat="1">
      <c r="A248" s="61" t="s">
        <v>6992</v>
      </c>
      <c r="B248" s="276" t="s">
        <v>4404</v>
      </c>
      <c r="C248" s="276" t="s">
        <v>4403</v>
      </c>
      <c r="D248" s="276" t="s">
        <v>4327</v>
      </c>
      <c r="E248" s="276" t="s">
        <v>4275</v>
      </c>
      <c r="F248" s="385">
        <v>-6</v>
      </c>
      <c r="G248" s="276" t="s">
        <v>4199</v>
      </c>
      <c r="H248" s="277" t="s">
        <v>4386</v>
      </c>
      <c r="I248" s="276" t="s">
        <v>4328</v>
      </c>
      <c r="J248" s="386">
        <v>252.00947826086957</v>
      </c>
      <c r="K248" s="147">
        <v>19.283056552962282</v>
      </c>
      <c r="L248" s="387">
        <f t="shared" si="9"/>
        <v>26.126245511669737</v>
      </c>
      <c r="M248" s="147">
        <v>0.35865208632036655</v>
      </c>
      <c r="N248" s="276">
        <v>8</v>
      </c>
      <c r="O248" s="147">
        <v>0.12680266116191707</v>
      </c>
      <c r="P248" s="385">
        <f t="shared" si="10"/>
        <v>30.460212298025198</v>
      </c>
      <c r="Q248" s="387">
        <f t="shared" si="11"/>
        <v>29.30750134649918</v>
      </c>
      <c r="R248" s="276" t="s">
        <v>4180</v>
      </c>
      <c r="S248" s="402">
        <v>31.46911644695</v>
      </c>
      <c r="T248" s="402">
        <v>31.753951382523098</v>
      </c>
      <c r="U248" s="402">
        <v>32.244103488311801</v>
      </c>
      <c r="V248" s="402">
        <v>33.133351649692202</v>
      </c>
      <c r="W248" s="402">
        <v>33.996575290473899</v>
      </c>
      <c r="X248" s="402">
        <v>34.5196392849898</v>
      </c>
      <c r="Y248" s="402">
        <v>34.7792243588327</v>
      </c>
      <c r="Z248" s="402">
        <v>0.84376380640816295</v>
      </c>
      <c r="AA248" s="61" t="s">
        <v>4080</v>
      </c>
    </row>
    <row r="249" spans="1:27" s="276" customFormat="1">
      <c r="A249" s="61" t="s">
        <v>6993</v>
      </c>
      <c r="B249" s="276" t="s">
        <v>4405</v>
      </c>
      <c r="C249" s="276" t="s">
        <v>4406</v>
      </c>
      <c r="D249" s="276" t="s">
        <v>4327</v>
      </c>
      <c r="E249" s="276" t="s">
        <v>4275</v>
      </c>
      <c r="F249" s="385">
        <v>-9.1999999999999993</v>
      </c>
      <c r="G249" s="276" t="s">
        <v>4199</v>
      </c>
      <c r="H249" s="277" t="s">
        <v>4386</v>
      </c>
      <c r="I249" s="276" t="s">
        <v>4186</v>
      </c>
      <c r="J249" s="386">
        <v>252.04599999999999</v>
      </c>
      <c r="K249" s="147">
        <v>19.571607456975524</v>
      </c>
      <c r="L249" s="387">
        <f t="shared" si="9"/>
        <v>24.827766443610145</v>
      </c>
      <c r="M249" s="147">
        <v>0.24160933118377118</v>
      </c>
      <c r="N249" s="276">
        <v>10</v>
      </c>
      <c r="O249" s="147">
        <v>7.6403579049066292E-2</v>
      </c>
      <c r="P249" s="385">
        <f t="shared" si="10"/>
        <v>29.196359338447209</v>
      </c>
      <c r="Q249" s="387">
        <f t="shared" si="11"/>
        <v>28.089816531563301</v>
      </c>
      <c r="R249" s="276" t="s">
        <v>4180</v>
      </c>
      <c r="S249" s="402">
        <v>30.370213368960499</v>
      </c>
      <c r="T249" s="402">
        <v>30.6049845031202</v>
      </c>
      <c r="U249" s="402">
        <v>31.0957281776382</v>
      </c>
      <c r="V249" s="402">
        <v>31.8913695220701</v>
      </c>
      <c r="W249" s="402">
        <v>32.698114689277503</v>
      </c>
      <c r="X249" s="402">
        <v>33.2008949506058</v>
      </c>
      <c r="Y249" s="402">
        <v>33.466851710144297</v>
      </c>
      <c r="Z249" s="402">
        <v>0.78360069791919496</v>
      </c>
      <c r="AA249" s="61" t="s">
        <v>4080</v>
      </c>
    </row>
    <row r="250" spans="1:27" s="276" customFormat="1">
      <c r="A250" s="61" t="s">
        <v>6994</v>
      </c>
      <c r="B250" s="276" t="s">
        <v>4407</v>
      </c>
      <c r="C250" s="276" t="s">
        <v>4406</v>
      </c>
      <c r="D250" s="276" t="s">
        <v>4327</v>
      </c>
      <c r="E250" s="276" t="s">
        <v>4275</v>
      </c>
      <c r="F250" s="385">
        <v>-9.1999999999999993</v>
      </c>
      <c r="G250" s="276" t="s">
        <v>4199</v>
      </c>
      <c r="H250" s="277" t="s">
        <v>4386</v>
      </c>
      <c r="I250" s="276" t="s">
        <v>4328</v>
      </c>
      <c r="J250" s="386">
        <v>252.04599999999999</v>
      </c>
      <c r="K250" s="147">
        <v>19.399243104292516</v>
      </c>
      <c r="L250" s="387">
        <f t="shared" si="9"/>
        <v>25.603406030683686</v>
      </c>
      <c r="M250" s="147">
        <v>0.25285089094286223</v>
      </c>
      <c r="N250" s="276">
        <v>8</v>
      </c>
      <c r="O250" s="147">
        <v>8.9396289807379029E-2</v>
      </c>
      <c r="P250" s="385">
        <f t="shared" si="10"/>
        <v>29.951315203198774</v>
      </c>
      <c r="Q250" s="387">
        <f t="shared" si="11"/>
        <v>28.817194099885597</v>
      </c>
      <c r="R250" s="276" t="s">
        <v>4180</v>
      </c>
      <c r="S250" s="402">
        <v>31.031459590533299</v>
      </c>
      <c r="T250" s="402">
        <v>31.270830248642799</v>
      </c>
      <c r="U250" s="402">
        <v>31.768138622214401</v>
      </c>
      <c r="V250" s="402">
        <v>32.624907678461</v>
      </c>
      <c r="W250" s="402">
        <v>33.478477712759002</v>
      </c>
      <c r="X250" s="402">
        <v>33.985256804831401</v>
      </c>
      <c r="Y250" s="402">
        <v>34.213241432302901</v>
      </c>
      <c r="Z250" s="402">
        <v>0.821980499580651</v>
      </c>
      <c r="AA250" s="61" t="s">
        <v>4080</v>
      </c>
    </row>
    <row r="251" spans="1:27" s="276" customFormat="1">
      <c r="A251" s="61" t="s">
        <v>6995</v>
      </c>
      <c r="B251" s="276" t="s">
        <v>4408</v>
      </c>
      <c r="C251" s="276" t="s">
        <v>4409</v>
      </c>
      <c r="D251" s="276" t="s">
        <v>4327</v>
      </c>
      <c r="E251" s="276" t="s">
        <v>4275</v>
      </c>
      <c r="F251" s="385">
        <v>-13.8</v>
      </c>
      <c r="G251" s="276" t="s">
        <v>4199</v>
      </c>
      <c r="H251" s="277" t="s">
        <v>4229</v>
      </c>
      <c r="I251" s="276" t="s">
        <v>4186</v>
      </c>
      <c r="J251" s="386">
        <v>252.13478494623655</v>
      </c>
      <c r="K251" s="147">
        <v>20.317480171389125</v>
      </c>
      <c r="L251" s="387">
        <f t="shared" si="9"/>
        <v>21.471339228748946</v>
      </c>
      <c r="M251" s="147">
        <v>0.20932337891505501</v>
      </c>
      <c r="N251" s="276">
        <v>11</v>
      </c>
      <c r="O251" s="147">
        <v>6.3113373428238931E-2</v>
      </c>
      <c r="P251" s="385">
        <f t="shared" si="10"/>
        <v>25.929436849315636</v>
      </c>
      <c r="Q251" s="387">
        <f t="shared" si="11"/>
        <v>24.942233676737914</v>
      </c>
      <c r="R251" s="276" t="s">
        <v>4180</v>
      </c>
      <c r="S251" s="402">
        <v>27.487789384156098</v>
      </c>
      <c r="T251" s="402">
        <v>27.691276557441</v>
      </c>
      <c r="U251" s="402">
        <v>28.065026748808801</v>
      </c>
      <c r="V251" s="402">
        <v>28.726761986039602</v>
      </c>
      <c r="W251" s="402">
        <v>29.3862788019932</v>
      </c>
      <c r="X251" s="402">
        <v>29.759986557911699</v>
      </c>
      <c r="Y251" s="402">
        <v>29.960967875748199</v>
      </c>
      <c r="Z251" s="402">
        <v>0.63093735190798395</v>
      </c>
      <c r="AA251" s="61" t="s">
        <v>4080</v>
      </c>
    </row>
    <row r="252" spans="1:27" s="276" customFormat="1">
      <c r="A252" s="61" t="s">
        <v>6996</v>
      </c>
      <c r="B252" s="276" t="s">
        <v>4410</v>
      </c>
      <c r="C252" s="276" t="s">
        <v>4411</v>
      </c>
      <c r="D252" s="276" t="s">
        <v>4327</v>
      </c>
      <c r="E252" s="276" t="s">
        <v>4275</v>
      </c>
      <c r="F252" s="385">
        <v>-15.5</v>
      </c>
      <c r="G252" s="276" t="s">
        <v>4199</v>
      </c>
      <c r="H252" s="277" t="s">
        <v>4229</v>
      </c>
      <c r="I252" s="276" t="s">
        <v>4186</v>
      </c>
      <c r="J252" s="386">
        <v>252.16759677419353</v>
      </c>
      <c r="K252" s="147">
        <v>20.636724516257775</v>
      </c>
      <c r="L252" s="387">
        <f t="shared" si="9"/>
        <v>20.034739676840019</v>
      </c>
      <c r="M252" s="147">
        <v>0.28527458805401856</v>
      </c>
      <c r="N252" s="276">
        <v>5</v>
      </c>
      <c r="O252" s="147">
        <v>0.12757867422840699</v>
      </c>
      <c r="P252" s="385">
        <f t="shared" si="10"/>
        <v>24.531146618790942</v>
      </c>
      <c r="Q252" s="387">
        <f t="shared" si="11"/>
        <v>23.595022541392197</v>
      </c>
      <c r="R252" s="276" t="s">
        <v>4180</v>
      </c>
      <c r="S252" s="402">
        <v>26.254844293377001</v>
      </c>
      <c r="T252" s="402">
        <v>26.438091865792799</v>
      </c>
      <c r="U252" s="402">
        <v>26.789018122734401</v>
      </c>
      <c r="V252" s="402">
        <v>27.3857960342038</v>
      </c>
      <c r="W252" s="402">
        <v>27.989075544171801</v>
      </c>
      <c r="X252" s="402">
        <v>28.322954216175098</v>
      </c>
      <c r="Y252" s="402">
        <v>28.499378166894299</v>
      </c>
      <c r="Z252" s="402">
        <v>0.574693401116109</v>
      </c>
      <c r="AA252" s="61" t="s">
        <v>4080</v>
      </c>
    </row>
    <row r="253" spans="1:27" s="276" customFormat="1">
      <c r="A253" s="61" t="s">
        <v>6997</v>
      </c>
      <c r="B253" s="276" t="s">
        <v>4412</v>
      </c>
      <c r="C253" s="276" t="s">
        <v>4411</v>
      </c>
      <c r="D253" s="276" t="s">
        <v>4327</v>
      </c>
      <c r="E253" s="276" t="s">
        <v>4275</v>
      </c>
      <c r="F253" s="385">
        <v>-15.5</v>
      </c>
      <c r="G253" s="276" t="s">
        <v>4199</v>
      </c>
      <c r="H253" s="277" t="s">
        <v>4229</v>
      </c>
      <c r="I253" s="276" t="s">
        <v>4328</v>
      </c>
      <c r="J253" s="386">
        <v>252.16759677419353</v>
      </c>
      <c r="K253" s="147">
        <v>19.91781035973143</v>
      </c>
      <c r="L253" s="387">
        <f t="shared" si="9"/>
        <v>23.269853381208577</v>
      </c>
      <c r="M253" s="147">
        <v>0.35439735566451275</v>
      </c>
      <c r="N253" s="276">
        <v>6</v>
      </c>
      <c r="O253" s="147">
        <v>0.14468211459495098</v>
      </c>
      <c r="P253" s="385">
        <f t="shared" si="10"/>
        <v>27.67999062437633</v>
      </c>
      <c r="Q253" s="387">
        <f t="shared" si="11"/>
        <v>26.628840281933378</v>
      </c>
      <c r="R253" s="276" t="s">
        <v>4180</v>
      </c>
      <c r="S253" s="402">
        <v>29.0140907144031</v>
      </c>
      <c r="T253" s="402">
        <v>29.235727691010201</v>
      </c>
      <c r="U253" s="402">
        <v>29.672135328596202</v>
      </c>
      <c r="V253" s="402">
        <v>30.415121781196301</v>
      </c>
      <c r="W253" s="402">
        <v>31.1540973719002</v>
      </c>
      <c r="X253" s="402">
        <v>31.5885050783344</v>
      </c>
      <c r="Y253" s="402">
        <v>31.829802499622001</v>
      </c>
      <c r="Z253" s="402">
        <v>0.71728082801152004</v>
      </c>
      <c r="AA253" s="61" t="s">
        <v>4080</v>
      </c>
    </row>
    <row r="254" spans="1:27" s="276" customFormat="1">
      <c r="A254" s="61" t="s">
        <v>6998</v>
      </c>
      <c r="B254" s="276" t="s">
        <v>4413</v>
      </c>
      <c r="C254" s="276" t="s">
        <v>4414</v>
      </c>
      <c r="D254" s="276" t="s">
        <v>4327</v>
      </c>
      <c r="E254" s="276" t="s">
        <v>4275</v>
      </c>
      <c r="F254" s="385">
        <v>-21</v>
      </c>
      <c r="G254" s="276" t="s">
        <v>4199</v>
      </c>
      <c r="H254" s="277" t="s">
        <v>4229</v>
      </c>
      <c r="I254" s="276" t="s">
        <v>4186</v>
      </c>
      <c r="J254" s="386">
        <v>252.27375268817204</v>
      </c>
      <c r="K254" s="147">
        <v>19.075708158787151</v>
      </c>
      <c r="L254" s="387">
        <f t="shared" si="9"/>
        <v>27.059313285457819</v>
      </c>
      <c r="M254" s="147">
        <v>0.2676560420331468</v>
      </c>
      <c r="N254" s="276">
        <v>8</v>
      </c>
      <c r="O254" s="147">
        <v>9.4630701173594844E-2</v>
      </c>
      <c r="P254" s="385">
        <f t="shared" si="10"/>
        <v>31.36839826451228</v>
      </c>
      <c r="Q254" s="387">
        <f t="shared" si="11"/>
        <v>30.182511569918233</v>
      </c>
      <c r="R254" s="276" t="s">
        <v>4180</v>
      </c>
      <c r="S254" s="402">
        <v>32.253007922507798</v>
      </c>
      <c r="T254" s="402">
        <v>32.517801928346501</v>
      </c>
      <c r="U254" s="402">
        <v>33.061054109909399</v>
      </c>
      <c r="V254" s="402">
        <v>33.965837786326503</v>
      </c>
      <c r="W254" s="402">
        <v>34.860713791745297</v>
      </c>
      <c r="X254" s="402">
        <v>35.433255262756802</v>
      </c>
      <c r="Y254" s="402">
        <v>35.730734785564401</v>
      </c>
      <c r="Z254" s="402">
        <v>0.88229939323505802</v>
      </c>
      <c r="AA254" s="61" t="s">
        <v>4080</v>
      </c>
    </row>
    <row r="255" spans="1:27" s="276" customFormat="1">
      <c r="A255" s="61" t="s">
        <v>6999</v>
      </c>
      <c r="B255" s="276" t="s">
        <v>4415</v>
      </c>
      <c r="C255" s="276" t="s">
        <v>4414</v>
      </c>
      <c r="D255" s="276" t="s">
        <v>4327</v>
      </c>
      <c r="E255" s="276" t="s">
        <v>4275</v>
      </c>
      <c r="F255" s="385">
        <v>-21</v>
      </c>
      <c r="G255" s="276" t="s">
        <v>4199</v>
      </c>
      <c r="H255" s="277" t="s">
        <v>4229</v>
      </c>
      <c r="I255" s="276" t="s">
        <v>4328</v>
      </c>
      <c r="J255" s="386">
        <v>252.27375268817204</v>
      </c>
      <c r="K255" s="147">
        <v>19.605562679889353</v>
      </c>
      <c r="L255" s="387">
        <f t="shared" si="9"/>
        <v>24.674967940497922</v>
      </c>
      <c r="M255" s="147">
        <v>0.29865510642554893</v>
      </c>
      <c r="N255" s="276">
        <v>10</v>
      </c>
      <c r="O255" s="147">
        <v>9.4443037114472314E-2</v>
      </c>
      <c r="P255" s="385">
        <f t="shared" si="10"/>
        <v>29.047635462084628</v>
      </c>
      <c r="Q255" s="387">
        <f t="shared" si="11"/>
        <v>27.946525490866946</v>
      </c>
      <c r="R255" s="276" t="s">
        <v>4180</v>
      </c>
      <c r="S255" s="402">
        <v>30.2047541606631</v>
      </c>
      <c r="T255" s="402">
        <v>30.4435552061998</v>
      </c>
      <c r="U255" s="402">
        <v>30.9250054927595</v>
      </c>
      <c r="V255" s="402">
        <v>31.7249620774442</v>
      </c>
      <c r="W255" s="402">
        <v>32.526417872127297</v>
      </c>
      <c r="X255" s="402">
        <v>33.022249556940501</v>
      </c>
      <c r="Y255" s="402">
        <v>33.281075703870897</v>
      </c>
      <c r="Z255" s="402">
        <v>0.78269091247219102</v>
      </c>
      <c r="AA255" s="61" t="s">
        <v>4080</v>
      </c>
    </row>
    <row r="256" spans="1:27">
      <c r="A256" s="61" t="s">
        <v>7000</v>
      </c>
      <c r="C256" s="268" t="s">
        <v>4160</v>
      </c>
      <c r="D256" s="267" t="s">
        <v>4144</v>
      </c>
      <c r="E256" s="267"/>
      <c r="F256" s="268">
        <v>1210</v>
      </c>
      <c r="G256" s="61" t="s">
        <v>4162</v>
      </c>
      <c r="H256" s="62" t="s">
        <v>1849</v>
      </c>
      <c r="I256" s="268" t="s">
        <v>1214</v>
      </c>
      <c r="J256" s="280"/>
      <c r="K256" s="268">
        <v>17.03</v>
      </c>
      <c r="L256" s="387">
        <f t="shared" ref="L256:L319" si="12">117.4-4.5*(K256+1)</f>
        <v>36.265000000000001</v>
      </c>
      <c r="M256" s="268">
        <v>7.0000000000000007E-2</v>
      </c>
      <c r="N256" s="268">
        <v>2</v>
      </c>
      <c r="O256" s="267"/>
      <c r="S256" s="402">
        <v>40.026893932951701</v>
      </c>
      <c r="T256" s="402">
        <v>40.461967883297902</v>
      </c>
      <c r="U256" s="402">
        <v>41.272251235418999</v>
      </c>
      <c r="V256" s="402">
        <v>42.624290214497201</v>
      </c>
      <c r="W256" s="402">
        <v>43.982830513253802</v>
      </c>
      <c r="X256" s="402">
        <v>44.758846171555803</v>
      </c>
      <c r="Y256" s="402">
        <v>45.1745450162189</v>
      </c>
      <c r="Z256" s="402">
        <v>1.30482160160649</v>
      </c>
      <c r="AA256" s="61" t="s">
        <v>4165</v>
      </c>
    </row>
    <row r="257" spans="1:27">
      <c r="A257" s="61" t="s">
        <v>7001</v>
      </c>
      <c r="C257" s="268" t="s">
        <v>4159</v>
      </c>
      <c r="D257" s="267" t="s">
        <v>4144</v>
      </c>
      <c r="E257" s="267"/>
      <c r="F257" s="268">
        <v>1078</v>
      </c>
      <c r="G257" s="61" t="s">
        <v>4162</v>
      </c>
      <c r="H257" s="62" t="s">
        <v>1849</v>
      </c>
      <c r="I257" s="268" t="s">
        <v>1214</v>
      </c>
      <c r="J257" s="280"/>
      <c r="K257" s="268">
        <v>17.03</v>
      </c>
      <c r="L257" s="387">
        <f t="shared" si="12"/>
        <v>36.265000000000001</v>
      </c>
      <c r="M257" s="267"/>
      <c r="N257" s="268">
        <v>1</v>
      </c>
      <c r="O257" s="267"/>
      <c r="S257" s="402">
        <v>40.035225774991403</v>
      </c>
      <c r="T257" s="402">
        <v>40.477761226221503</v>
      </c>
      <c r="U257" s="402">
        <v>41.263327671094402</v>
      </c>
      <c r="V257" s="402">
        <v>42.598854608770097</v>
      </c>
      <c r="W257" s="402">
        <v>43.937232653810398</v>
      </c>
      <c r="X257" s="402">
        <v>44.7411168898469</v>
      </c>
      <c r="Y257" s="402">
        <v>45.152032546137399</v>
      </c>
      <c r="Z257" s="402">
        <v>1.30715289109766</v>
      </c>
      <c r="AA257" s="61" t="s">
        <v>4165</v>
      </c>
    </row>
    <row r="258" spans="1:27">
      <c r="A258" s="61" t="s">
        <v>7002</v>
      </c>
      <c r="C258" s="268" t="s">
        <v>4158</v>
      </c>
      <c r="D258" s="267" t="s">
        <v>4144</v>
      </c>
      <c r="E258" s="267"/>
      <c r="F258" s="268">
        <v>1032</v>
      </c>
      <c r="G258" s="61" t="s">
        <v>4162</v>
      </c>
      <c r="H258" s="272" t="s">
        <v>1849</v>
      </c>
      <c r="I258" s="273" t="s">
        <v>4161</v>
      </c>
      <c r="J258" s="281">
        <v>251.86500000000001</v>
      </c>
      <c r="K258" s="225">
        <v>17.25</v>
      </c>
      <c r="L258" s="240">
        <f t="shared" si="12"/>
        <v>35.275000000000006</v>
      </c>
      <c r="M258" s="268">
        <v>0.16</v>
      </c>
      <c r="N258" s="268">
        <v>3</v>
      </c>
      <c r="O258" s="267"/>
      <c r="S258" s="402">
        <v>39.263089885184399</v>
      </c>
      <c r="T258" s="402">
        <v>39.638343461538099</v>
      </c>
      <c r="U258" s="402">
        <v>40.403091576448098</v>
      </c>
      <c r="V258" s="402">
        <v>41.684593028358897</v>
      </c>
      <c r="W258" s="402">
        <v>42.974414919734599</v>
      </c>
      <c r="X258" s="402">
        <v>43.7321195681901</v>
      </c>
      <c r="Y258" s="402">
        <v>44.132432428996403</v>
      </c>
      <c r="Z258" s="402">
        <v>1.2465482031222299</v>
      </c>
      <c r="AA258" s="61" t="s">
        <v>4165</v>
      </c>
    </row>
    <row r="259" spans="1:27">
      <c r="A259" s="61" t="s">
        <v>7003</v>
      </c>
      <c r="C259" s="268" t="s">
        <v>4157</v>
      </c>
      <c r="D259" s="267" t="s">
        <v>4144</v>
      </c>
      <c r="E259" s="267"/>
      <c r="F259" s="268">
        <v>859</v>
      </c>
      <c r="G259" s="61" t="s">
        <v>4162</v>
      </c>
      <c r="H259" s="272" t="s">
        <v>1849</v>
      </c>
      <c r="I259" s="273" t="s">
        <v>4161</v>
      </c>
      <c r="J259" s="382">
        <v>251.87</v>
      </c>
      <c r="K259" s="225">
        <v>17.16</v>
      </c>
      <c r="L259" s="240">
        <f t="shared" si="12"/>
        <v>35.680000000000007</v>
      </c>
      <c r="M259" s="268">
        <v>0.01</v>
      </c>
      <c r="N259" s="268">
        <v>2</v>
      </c>
      <c r="O259" s="267"/>
      <c r="S259" s="402">
        <v>39.623877720338903</v>
      </c>
      <c r="T259" s="402">
        <v>39.9933080127512</v>
      </c>
      <c r="U259" s="402">
        <v>40.780223316638697</v>
      </c>
      <c r="V259" s="402">
        <v>42.080905323085801</v>
      </c>
      <c r="W259" s="402">
        <v>43.410289100611102</v>
      </c>
      <c r="X259" s="402">
        <v>44.205081234335097</v>
      </c>
      <c r="Y259" s="402">
        <v>44.615552149596098</v>
      </c>
      <c r="Z259" s="402">
        <v>1.2652107113444599</v>
      </c>
      <c r="AA259" s="61" t="s">
        <v>4165</v>
      </c>
    </row>
    <row r="260" spans="1:27">
      <c r="A260" s="61" t="s">
        <v>7004</v>
      </c>
      <c r="C260" s="268" t="s">
        <v>4156</v>
      </c>
      <c r="D260" s="267" t="s">
        <v>4144</v>
      </c>
      <c r="E260" s="267"/>
      <c r="F260" s="268">
        <v>596</v>
      </c>
      <c r="G260" s="61" t="s">
        <v>4162</v>
      </c>
      <c r="H260" s="272" t="s">
        <v>1849</v>
      </c>
      <c r="I260" s="273" t="s">
        <v>4161</v>
      </c>
      <c r="J260" s="382">
        <v>251.875</v>
      </c>
      <c r="K260" s="225">
        <v>17.34</v>
      </c>
      <c r="L260" s="240">
        <f t="shared" si="12"/>
        <v>34.870000000000005</v>
      </c>
      <c r="M260" s="268">
        <v>0.22</v>
      </c>
      <c r="N260" s="268">
        <v>3</v>
      </c>
      <c r="O260" s="267"/>
      <c r="S260" s="402">
        <v>38.857849480011303</v>
      </c>
      <c r="T260" s="402">
        <v>39.2843340898892</v>
      </c>
      <c r="U260" s="402">
        <v>40.038010098087199</v>
      </c>
      <c r="V260" s="402">
        <v>41.302608042366103</v>
      </c>
      <c r="W260" s="402">
        <v>42.566207646374501</v>
      </c>
      <c r="X260" s="402">
        <v>43.322640653440502</v>
      </c>
      <c r="Y260" s="402">
        <v>43.711651644127997</v>
      </c>
      <c r="Z260" s="402">
        <v>1.22399240708454</v>
      </c>
      <c r="AA260" s="61" t="s">
        <v>4165</v>
      </c>
    </row>
    <row r="261" spans="1:27">
      <c r="A261" s="61" t="s">
        <v>7005</v>
      </c>
      <c r="C261" s="268" t="s">
        <v>4155</v>
      </c>
      <c r="D261" s="267" t="s">
        <v>4144</v>
      </c>
      <c r="E261" s="267"/>
      <c r="F261" s="268">
        <v>330</v>
      </c>
      <c r="G261" s="61" t="s">
        <v>1936</v>
      </c>
      <c r="H261" s="267"/>
      <c r="I261" s="269" t="s">
        <v>4108</v>
      </c>
      <c r="J261" s="280"/>
      <c r="K261" s="268">
        <v>19.09</v>
      </c>
      <c r="L261" s="387">
        <f t="shared" si="12"/>
        <v>26.995000000000005</v>
      </c>
      <c r="M261" s="268">
        <v>0.16</v>
      </c>
      <c r="N261" s="268">
        <v>3</v>
      </c>
      <c r="O261" s="267"/>
      <c r="S261" s="402">
        <v>32.165003679484599</v>
      </c>
      <c r="T261" s="402">
        <v>32.4724672345328</v>
      </c>
      <c r="U261" s="402">
        <v>33.003851865539801</v>
      </c>
      <c r="V261" s="402">
        <v>33.914759815968701</v>
      </c>
      <c r="W261" s="402">
        <v>34.8143433562634</v>
      </c>
      <c r="X261" s="402">
        <v>35.347021322156799</v>
      </c>
      <c r="Y261" s="402">
        <v>35.602040836642303</v>
      </c>
      <c r="Z261" s="402">
        <v>0.87534587199458103</v>
      </c>
      <c r="AA261" s="61" t="s">
        <v>4165</v>
      </c>
    </row>
    <row r="262" spans="1:27">
      <c r="A262" s="61" t="s">
        <v>7006</v>
      </c>
      <c r="C262" s="268" t="s">
        <v>4154</v>
      </c>
      <c r="D262" s="267" t="s">
        <v>4144</v>
      </c>
      <c r="E262" s="267"/>
      <c r="F262" s="268">
        <v>319</v>
      </c>
      <c r="G262" s="61" t="s">
        <v>1936</v>
      </c>
      <c r="H262" s="267"/>
      <c r="I262" s="269" t="s">
        <v>4108</v>
      </c>
      <c r="J262" s="280"/>
      <c r="K262" s="268">
        <v>19.04</v>
      </c>
      <c r="L262" s="387">
        <f t="shared" si="12"/>
        <v>27.220000000000013</v>
      </c>
      <c r="M262" s="268">
        <v>0.1</v>
      </c>
      <c r="N262" s="268">
        <v>3</v>
      </c>
      <c r="O262" s="267"/>
      <c r="S262" s="402">
        <v>32.378161613744702</v>
      </c>
      <c r="T262" s="402">
        <v>32.674507252496298</v>
      </c>
      <c r="U262" s="402">
        <v>33.198646539155199</v>
      </c>
      <c r="V262" s="402">
        <v>34.125069361607302</v>
      </c>
      <c r="W262" s="402">
        <v>35.053466396184902</v>
      </c>
      <c r="X262" s="402">
        <v>35.589956159308898</v>
      </c>
      <c r="Y262" s="402">
        <v>35.855757369249503</v>
      </c>
      <c r="Z262" s="402">
        <v>0.89016748871984497</v>
      </c>
      <c r="AA262" s="61" t="s">
        <v>4165</v>
      </c>
    </row>
    <row r="263" spans="1:27">
      <c r="A263" s="61" t="s">
        <v>7007</v>
      </c>
      <c r="C263" s="268" t="s">
        <v>4153</v>
      </c>
      <c r="D263" s="267" t="s">
        <v>4144</v>
      </c>
      <c r="E263" s="267"/>
      <c r="F263" s="268">
        <v>303</v>
      </c>
      <c r="G263" s="61" t="s">
        <v>1936</v>
      </c>
      <c r="H263" s="267"/>
      <c r="I263" s="269" t="s">
        <v>4108</v>
      </c>
      <c r="J263" s="280"/>
      <c r="K263" s="268">
        <v>18.829999999999998</v>
      </c>
      <c r="L263" s="387">
        <f t="shared" si="12"/>
        <v>28.16500000000002</v>
      </c>
      <c r="M263" s="268">
        <v>0.15</v>
      </c>
      <c r="N263" s="268">
        <v>3</v>
      </c>
      <c r="O263" s="267"/>
      <c r="S263" s="402">
        <v>33.185015432127798</v>
      </c>
      <c r="T263" s="402">
        <v>33.466818548596898</v>
      </c>
      <c r="U263" s="402">
        <v>34.051103217178799</v>
      </c>
      <c r="V263" s="402">
        <v>35.016160251683601</v>
      </c>
      <c r="W263" s="402">
        <v>35.979467927998897</v>
      </c>
      <c r="X263" s="402">
        <v>36.533788904817897</v>
      </c>
      <c r="Y263" s="402">
        <v>36.830818444986001</v>
      </c>
      <c r="Z263" s="402">
        <v>0.93180345285937205</v>
      </c>
      <c r="AA263" s="61" t="s">
        <v>4165</v>
      </c>
    </row>
    <row r="264" spans="1:27">
      <c r="A264" s="61" t="s">
        <v>7008</v>
      </c>
      <c r="C264" s="268" t="s">
        <v>4152</v>
      </c>
      <c r="D264" s="267" t="s">
        <v>4144</v>
      </c>
      <c r="E264" s="267"/>
      <c r="F264" s="268">
        <v>235</v>
      </c>
      <c r="G264" s="61" t="s">
        <v>1936</v>
      </c>
      <c r="H264" s="267"/>
      <c r="I264" s="269" t="s">
        <v>4108</v>
      </c>
      <c r="J264" s="280"/>
      <c r="K264" s="268">
        <v>18.940000000000001</v>
      </c>
      <c r="L264" s="387">
        <f t="shared" si="12"/>
        <v>27.67</v>
      </c>
      <c r="M264" s="268">
        <v>0.09</v>
      </c>
      <c r="N264" s="268">
        <v>3</v>
      </c>
      <c r="O264" s="267"/>
      <c r="S264" s="402">
        <v>32.728742033532399</v>
      </c>
      <c r="T264" s="402">
        <v>33.045262112854502</v>
      </c>
      <c r="U264" s="402">
        <v>33.585505094483999</v>
      </c>
      <c r="V264" s="402">
        <v>34.551892147249298</v>
      </c>
      <c r="W264" s="402">
        <v>35.513056667915798</v>
      </c>
      <c r="X264" s="402">
        <v>36.058263974065</v>
      </c>
      <c r="Y264" s="402">
        <v>36.3615266640168</v>
      </c>
      <c r="Z264" s="402">
        <v>0.92259941391431299</v>
      </c>
      <c r="AA264" s="61" t="s">
        <v>4165</v>
      </c>
    </row>
    <row r="265" spans="1:27">
      <c r="A265" s="61" t="s">
        <v>7009</v>
      </c>
      <c r="C265" s="268" t="s">
        <v>4151</v>
      </c>
      <c r="D265" s="267" t="s">
        <v>4144</v>
      </c>
      <c r="E265" s="267"/>
      <c r="F265" s="268">
        <v>223</v>
      </c>
      <c r="G265" s="61" t="s">
        <v>1936</v>
      </c>
      <c r="H265" s="267"/>
      <c r="I265" s="269" t="s">
        <v>4108</v>
      </c>
      <c r="J265" s="280"/>
      <c r="K265" s="268">
        <v>19.02</v>
      </c>
      <c r="L265" s="387">
        <f t="shared" si="12"/>
        <v>27.310000000000002</v>
      </c>
      <c r="M265" s="268">
        <v>0.18</v>
      </c>
      <c r="N265" s="268">
        <v>2</v>
      </c>
      <c r="O265" s="267"/>
      <c r="S265" s="402">
        <v>32.489494336079296</v>
      </c>
      <c r="T265" s="402">
        <v>32.778420128975498</v>
      </c>
      <c r="U265" s="402">
        <v>33.331560711200702</v>
      </c>
      <c r="V265" s="402">
        <v>34.229539482538598</v>
      </c>
      <c r="W265" s="402">
        <v>35.128205241984801</v>
      </c>
      <c r="X265" s="402">
        <v>35.676682722010803</v>
      </c>
      <c r="Y265" s="402">
        <v>35.923557982189799</v>
      </c>
      <c r="Z265" s="402">
        <v>0.87782178495470098</v>
      </c>
      <c r="AA265" s="61" t="s">
        <v>4165</v>
      </c>
    </row>
    <row r="266" spans="1:27">
      <c r="A266" s="61" t="s">
        <v>7010</v>
      </c>
      <c r="C266" s="268" t="s">
        <v>4150</v>
      </c>
      <c r="D266" s="267" t="s">
        <v>4144</v>
      </c>
      <c r="E266" s="267"/>
      <c r="F266" s="268">
        <v>173</v>
      </c>
      <c r="G266" s="61" t="s">
        <v>1936</v>
      </c>
      <c r="H266" s="267"/>
      <c r="I266" s="269" t="s">
        <v>4108</v>
      </c>
      <c r="J266" s="280"/>
      <c r="K266" s="268">
        <v>19.04</v>
      </c>
      <c r="L266" s="387">
        <f t="shared" si="12"/>
        <v>27.220000000000013</v>
      </c>
      <c r="M266" s="268">
        <v>0.1</v>
      </c>
      <c r="N266" s="268">
        <v>3</v>
      </c>
      <c r="O266" s="267"/>
      <c r="S266" s="402">
        <v>32.380129593888</v>
      </c>
      <c r="T266" s="402">
        <v>32.6580741722764</v>
      </c>
      <c r="U266" s="402">
        <v>33.195887063654702</v>
      </c>
      <c r="V266" s="402">
        <v>34.132458881149397</v>
      </c>
      <c r="W266" s="402">
        <v>35.053217167432699</v>
      </c>
      <c r="X266" s="402">
        <v>35.623631955795602</v>
      </c>
      <c r="Y266" s="402">
        <v>35.917652227276797</v>
      </c>
      <c r="Z266" s="402">
        <v>0.89828871695261503</v>
      </c>
      <c r="AA266" s="61" t="s">
        <v>4165</v>
      </c>
    </row>
    <row r="267" spans="1:27">
      <c r="A267" s="61" t="s">
        <v>7011</v>
      </c>
      <c r="C267" s="268" t="s">
        <v>4149</v>
      </c>
      <c r="D267" s="267" t="s">
        <v>4144</v>
      </c>
      <c r="E267" s="267"/>
      <c r="F267" s="268">
        <v>144</v>
      </c>
      <c r="G267" s="61" t="s">
        <v>4163</v>
      </c>
      <c r="H267" s="267"/>
      <c r="I267" s="269" t="s">
        <v>4108</v>
      </c>
      <c r="J267" s="280"/>
      <c r="K267" s="268">
        <v>19.22</v>
      </c>
      <c r="L267" s="387">
        <f t="shared" si="12"/>
        <v>26.410000000000011</v>
      </c>
      <c r="M267" s="268">
        <v>0.26</v>
      </c>
      <c r="N267" s="268">
        <v>3</v>
      </c>
      <c r="O267" s="267"/>
      <c r="S267" s="402">
        <v>31.681313577880999</v>
      </c>
      <c r="T267" s="402">
        <v>31.961078344361699</v>
      </c>
      <c r="U267" s="402">
        <v>32.473287893677103</v>
      </c>
      <c r="V267" s="402">
        <v>33.359895836961897</v>
      </c>
      <c r="W267" s="402">
        <v>34.247165443295302</v>
      </c>
      <c r="X267" s="402">
        <v>34.7593826211315</v>
      </c>
      <c r="Y267" s="402">
        <v>35.026879643601099</v>
      </c>
      <c r="Z267" s="402">
        <v>0.85512661654132605</v>
      </c>
      <c r="AA267" s="61" t="s">
        <v>4165</v>
      </c>
    </row>
    <row r="268" spans="1:27">
      <c r="A268" s="61" t="s">
        <v>7012</v>
      </c>
      <c r="C268" s="268" t="s">
        <v>4148</v>
      </c>
      <c r="D268" s="267" t="s">
        <v>4144</v>
      </c>
      <c r="E268" s="267"/>
      <c r="F268" s="268">
        <v>89</v>
      </c>
      <c r="G268" s="61" t="s">
        <v>1936</v>
      </c>
      <c r="H268" s="267"/>
      <c r="I268" s="269" t="s">
        <v>4108</v>
      </c>
      <c r="J268" s="280"/>
      <c r="K268" s="268">
        <v>19.149999999999999</v>
      </c>
      <c r="L268" s="387">
        <f t="shared" si="12"/>
        <v>26.725000000000009</v>
      </c>
      <c r="M268" s="268">
        <v>0.15</v>
      </c>
      <c r="N268" s="268">
        <v>2</v>
      </c>
      <c r="O268" s="267"/>
      <c r="S268" s="402">
        <v>31.969034227658099</v>
      </c>
      <c r="T268" s="402">
        <v>32.236124428086796</v>
      </c>
      <c r="U268" s="402">
        <v>32.777400088731198</v>
      </c>
      <c r="V268" s="402">
        <v>33.678024635324398</v>
      </c>
      <c r="W268" s="402">
        <v>34.588985447385497</v>
      </c>
      <c r="X268" s="402">
        <v>35.090835285244701</v>
      </c>
      <c r="Y268" s="402">
        <v>35.363242488816702</v>
      </c>
      <c r="Z268" s="402">
        <v>0.87071796382557098</v>
      </c>
      <c r="AA268" s="61" t="s">
        <v>4165</v>
      </c>
    </row>
    <row r="269" spans="1:27">
      <c r="A269" s="61" t="s">
        <v>7013</v>
      </c>
      <c r="C269" s="268" t="s">
        <v>4148</v>
      </c>
      <c r="D269" s="267" t="s">
        <v>4144</v>
      </c>
      <c r="E269" s="267"/>
      <c r="F269" s="268">
        <v>89</v>
      </c>
      <c r="G269" s="61" t="s">
        <v>4163</v>
      </c>
      <c r="H269" s="267"/>
      <c r="I269" s="269" t="s">
        <v>4108</v>
      </c>
      <c r="J269" s="280"/>
      <c r="K269" s="268">
        <v>19.260000000000002</v>
      </c>
      <c r="L269" s="387">
        <f t="shared" si="12"/>
        <v>26.230000000000004</v>
      </c>
      <c r="M269" s="268">
        <v>0.06</v>
      </c>
      <c r="N269" s="268">
        <v>2</v>
      </c>
      <c r="O269" s="267"/>
      <c r="S269" s="402">
        <v>31.547624590559401</v>
      </c>
      <c r="T269" s="402">
        <v>31.810015134366299</v>
      </c>
      <c r="U269" s="402">
        <v>32.325782710356599</v>
      </c>
      <c r="V269" s="402">
        <v>33.1939311330514</v>
      </c>
      <c r="W269" s="402">
        <v>34.0901372656188</v>
      </c>
      <c r="X269" s="402">
        <v>34.592371226190998</v>
      </c>
      <c r="Y269" s="402">
        <v>34.876056167647398</v>
      </c>
      <c r="Z269" s="402">
        <v>0.84868359195939802</v>
      </c>
      <c r="AA269" s="61" t="s">
        <v>4165</v>
      </c>
    </row>
    <row r="270" spans="1:27">
      <c r="A270" s="61" t="s">
        <v>7014</v>
      </c>
      <c r="C270" s="268" t="s">
        <v>4147</v>
      </c>
      <c r="D270" s="267" t="s">
        <v>4144</v>
      </c>
      <c r="E270" s="267"/>
      <c r="F270" s="268">
        <v>86</v>
      </c>
      <c r="G270" s="61" t="s">
        <v>4163</v>
      </c>
      <c r="H270" s="267"/>
      <c r="I270" s="269" t="s">
        <v>4108</v>
      </c>
      <c r="J270" s="280"/>
      <c r="K270" s="268">
        <v>18.71</v>
      </c>
      <c r="L270" s="387">
        <f t="shared" si="12"/>
        <v>28.704999999999998</v>
      </c>
      <c r="M270" s="268">
        <v>0.23</v>
      </c>
      <c r="N270" s="268">
        <v>3</v>
      </c>
      <c r="O270" s="267"/>
      <c r="S270" s="402">
        <v>33.625618754672701</v>
      </c>
      <c r="T270" s="402">
        <v>33.923948453428103</v>
      </c>
      <c r="U270" s="402">
        <v>34.511372032222297</v>
      </c>
      <c r="V270" s="402">
        <v>35.517205719883201</v>
      </c>
      <c r="W270" s="402">
        <v>36.5130869136757</v>
      </c>
      <c r="X270" s="402">
        <v>37.105878331689198</v>
      </c>
      <c r="Y270" s="402">
        <v>37.377604186813798</v>
      </c>
      <c r="Z270" s="402">
        <v>0.96401019648013997</v>
      </c>
      <c r="AA270" s="61" t="s">
        <v>4165</v>
      </c>
    </row>
    <row r="271" spans="1:27">
      <c r="A271" s="61" t="s">
        <v>7015</v>
      </c>
      <c r="C271" s="268" t="s">
        <v>4146</v>
      </c>
      <c r="D271" s="267" t="s">
        <v>4144</v>
      </c>
      <c r="E271" s="267"/>
      <c r="F271" s="268">
        <v>35</v>
      </c>
      <c r="G271" s="61" t="s">
        <v>1936</v>
      </c>
      <c r="H271" s="267"/>
      <c r="I271" s="269" t="s">
        <v>4108</v>
      </c>
      <c r="J271" s="280"/>
      <c r="K271" s="268">
        <v>18.899999999999999</v>
      </c>
      <c r="L271" s="387">
        <f t="shared" si="12"/>
        <v>27.850000000000009</v>
      </c>
      <c r="M271" s="268">
        <v>0.11</v>
      </c>
      <c r="N271" s="268">
        <v>3</v>
      </c>
      <c r="O271" s="267"/>
      <c r="S271" s="402">
        <v>32.938002480824501</v>
      </c>
      <c r="T271" s="402">
        <v>33.226164011088102</v>
      </c>
      <c r="U271" s="402">
        <v>33.779675511447202</v>
      </c>
      <c r="V271" s="402">
        <v>34.739057832404299</v>
      </c>
      <c r="W271" s="402">
        <v>35.7200510438092</v>
      </c>
      <c r="X271" s="402">
        <v>36.286434321737801</v>
      </c>
      <c r="Y271" s="402">
        <v>36.567667308572602</v>
      </c>
      <c r="Z271" s="402">
        <v>0.93256190292233099</v>
      </c>
      <c r="AA271" s="61" t="s">
        <v>4165</v>
      </c>
    </row>
    <row r="272" spans="1:27">
      <c r="A272" s="61" t="s">
        <v>7016</v>
      </c>
      <c r="C272" s="268" t="s">
        <v>4145</v>
      </c>
      <c r="D272" s="267" t="s">
        <v>4144</v>
      </c>
      <c r="E272" s="267"/>
      <c r="F272" s="268">
        <v>1</v>
      </c>
      <c r="G272" s="61" t="s">
        <v>1936</v>
      </c>
      <c r="H272" s="267"/>
      <c r="I272" s="269" t="s">
        <v>4108</v>
      </c>
      <c r="J272" s="280"/>
      <c r="K272" s="268">
        <v>18.66</v>
      </c>
      <c r="L272" s="387">
        <f t="shared" si="12"/>
        <v>28.930000000000007</v>
      </c>
      <c r="M272" s="267"/>
      <c r="N272" s="268">
        <v>3</v>
      </c>
      <c r="O272" s="267"/>
      <c r="S272" s="402">
        <v>33.865322760724098</v>
      </c>
      <c r="T272" s="402">
        <v>34.141324455343401</v>
      </c>
      <c r="U272" s="402">
        <v>34.7216300131483</v>
      </c>
      <c r="V272" s="402">
        <v>35.733026867991903</v>
      </c>
      <c r="W272" s="402">
        <v>36.741090994953304</v>
      </c>
      <c r="X272" s="402">
        <v>37.306590208740701</v>
      </c>
      <c r="Y272" s="402">
        <v>37.600026387764501</v>
      </c>
      <c r="Z272" s="402">
        <v>0.96462415227047804</v>
      </c>
      <c r="AA272" s="61" t="s">
        <v>4165</v>
      </c>
    </row>
    <row r="273" spans="1:27">
      <c r="A273" s="61" t="s">
        <v>7017</v>
      </c>
      <c r="C273" s="262" t="s">
        <v>4135</v>
      </c>
      <c r="D273" s="264" t="s">
        <v>4143</v>
      </c>
      <c r="E273" s="264"/>
      <c r="F273" s="262">
        <v>6602</v>
      </c>
      <c r="G273" s="61" t="s">
        <v>4162</v>
      </c>
      <c r="H273" s="264"/>
      <c r="I273" s="264"/>
      <c r="J273" s="282"/>
      <c r="K273" s="262">
        <v>17.059999999999999</v>
      </c>
      <c r="L273" s="387">
        <f t="shared" si="12"/>
        <v>36.13000000000001</v>
      </c>
      <c r="M273" s="264">
        <v>0.23</v>
      </c>
      <c r="N273" s="262">
        <v>3</v>
      </c>
      <c r="O273" s="264"/>
      <c r="S273" s="402">
        <v>39.900460983653602</v>
      </c>
      <c r="T273" s="402">
        <v>40.325265419434601</v>
      </c>
      <c r="U273" s="402">
        <v>41.149702923350397</v>
      </c>
      <c r="V273" s="402">
        <v>42.482259969055903</v>
      </c>
      <c r="W273" s="402">
        <v>43.813075493086998</v>
      </c>
      <c r="X273" s="402">
        <v>44.6308788177151</v>
      </c>
      <c r="Y273" s="402">
        <v>45.0496854883148</v>
      </c>
      <c r="Z273" s="402">
        <v>1.3047256853167799</v>
      </c>
      <c r="AA273" s="61" t="s">
        <v>4165</v>
      </c>
    </row>
    <row r="274" spans="1:27">
      <c r="A274" s="61" t="s">
        <v>7018</v>
      </c>
      <c r="C274" s="262" t="s">
        <v>4134</v>
      </c>
      <c r="D274" s="264" t="s">
        <v>4143</v>
      </c>
      <c r="E274" s="264"/>
      <c r="F274" s="262">
        <v>6317</v>
      </c>
      <c r="G274" s="61" t="s">
        <v>4162</v>
      </c>
      <c r="H274" s="264"/>
      <c r="I274" s="264"/>
      <c r="J274" s="282"/>
      <c r="K274" s="262">
        <v>17.2</v>
      </c>
      <c r="L274" s="387">
        <f t="shared" si="12"/>
        <v>35.500000000000014</v>
      </c>
      <c r="M274" s="262">
        <v>0.33</v>
      </c>
      <c r="N274" s="262">
        <v>3</v>
      </c>
      <c r="O274" s="264"/>
      <c r="S274" s="402">
        <v>39.433992594429803</v>
      </c>
      <c r="T274" s="402">
        <v>39.8116581251547</v>
      </c>
      <c r="U274" s="402">
        <v>40.587742378808898</v>
      </c>
      <c r="V274" s="402">
        <v>41.899636004322502</v>
      </c>
      <c r="W274" s="402">
        <v>43.228652537075497</v>
      </c>
      <c r="X274" s="402">
        <v>43.9690727247919</v>
      </c>
      <c r="Y274" s="402">
        <v>44.332678619423298</v>
      </c>
      <c r="Z274" s="402">
        <v>1.26040851683289</v>
      </c>
      <c r="AA274" s="61" t="s">
        <v>4165</v>
      </c>
    </row>
    <row r="275" spans="1:27">
      <c r="A275" s="61" t="s">
        <v>7019</v>
      </c>
      <c r="C275" s="262" t="s">
        <v>4133</v>
      </c>
      <c r="D275" s="264" t="s">
        <v>4143</v>
      </c>
      <c r="E275" s="264"/>
      <c r="F275" s="262">
        <v>5777</v>
      </c>
      <c r="G275" s="61" t="s">
        <v>4164</v>
      </c>
      <c r="H275" s="264"/>
      <c r="I275" s="264"/>
      <c r="J275" s="282"/>
      <c r="K275" s="262">
        <v>17.11</v>
      </c>
      <c r="L275" s="387">
        <f t="shared" si="12"/>
        <v>35.905000000000001</v>
      </c>
      <c r="M275" s="262">
        <v>0.09</v>
      </c>
      <c r="N275" s="262">
        <v>3</v>
      </c>
      <c r="O275" s="264"/>
      <c r="S275" s="402">
        <v>39.798064654858699</v>
      </c>
      <c r="T275" s="402">
        <v>40.180774690710798</v>
      </c>
      <c r="U275" s="402">
        <v>40.939721224290103</v>
      </c>
      <c r="V275" s="402">
        <v>42.265811334111802</v>
      </c>
      <c r="W275" s="402">
        <v>43.591148844220498</v>
      </c>
      <c r="X275" s="402">
        <v>44.3794551019474</v>
      </c>
      <c r="Y275" s="402">
        <v>44.7516055730744</v>
      </c>
      <c r="Z275" s="402">
        <v>1.2694463971812899</v>
      </c>
      <c r="AA275" s="61" t="s">
        <v>4165</v>
      </c>
    </row>
    <row r="276" spans="1:27">
      <c r="A276" s="61" t="s">
        <v>7020</v>
      </c>
      <c r="C276" s="262" t="s">
        <v>4132</v>
      </c>
      <c r="D276" s="264" t="s">
        <v>4143</v>
      </c>
      <c r="E276" s="264"/>
      <c r="F276" s="262">
        <v>5710</v>
      </c>
      <c r="G276" s="61" t="s">
        <v>4162</v>
      </c>
      <c r="H276" s="264"/>
      <c r="I276" s="266" t="s">
        <v>4136</v>
      </c>
      <c r="J276" s="282"/>
      <c r="K276" s="262">
        <v>16.75</v>
      </c>
      <c r="L276" s="387">
        <f t="shared" si="12"/>
        <v>37.525000000000006</v>
      </c>
      <c r="M276" s="262">
        <v>0.02</v>
      </c>
      <c r="N276" s="262">
        <v>3</v>
      </c>
      <c r="O276" s="264"/>
      <c r="S276" s="402">
        <v>41.177253902265903</v>
      </c>
      <c r="T276" s="402">
        <v>41.622006111896297</v>
      </c>
      <c r="U276" s="402">
        <v>42.404150762971298</v>
      </c>
      <c r="V276" s="402">
        <v>43.797533373514</v>
      </c>
      <c r="W276" s="402">
        <v>45.1849627111648</v>
      </c>
      <c r="X276" s="402">
        <v>45.978400444312399</v>
      </c>
      <c r="Y276" s="402">
        <v>46.372692384191701</v>
      </c>
      <c r="Z276" s="402">
        <v>1.3378451727192799</v>
      </c>
      <c r="AA276" s="61" t="s">
        <v>4165</v>
      </c>
    </row>
    <row r="277" spans="1:27">
      <c r="A277" s="61" t="s">
        <v>7021</v>
      </c>
      <c r="C277" s="262" t="s">
        <v>4131</v>
      </c>
      <c r="D277" s="264" t="s">
        <v>4143</v>
      </c>
      <c r="E277" s="264"/>
      <c r="F277" s="262">
        <v>5367</v>
      </c>
      <c r="G277" s="61" t="s">
        <v>4162</v>
      </c>
      <c r="H277" s="264"/>
      <c r="I277" s="266" t="s">
        <v>4137</v>
      </c>
      <c r="J277" s="282"/>
      <c r="K277" s="262">
        <v>17.32</v>
      </c>
      <c r="L277" s="387">
        <f t="shared" si="12"/>
        <v>34.960000000000008</v>
      </c>
      <c r="M277" s="262">
        <v>0.16</v>
      </c>
      <c r="N277" s="262">
        <v>3</v>
      </c>
      <c r="O277" s="264"/>
      <c r="S277" s="402">
        <v>38.9683835118744</v>
      </c>
      <c r="T277" s="402">
        <v>39.3437432230563</v>
      </c>
      <c r="U277" s="402">
        <v>40.117623583255799</v>
      </c>
      <c r="V277" s="402">
        <v>41.396212919182403</v>
      </c>
      <c r="W277" s="402">
        <v>42.705837405350898</v>
      </c>
      <c r="X277" s="402">
        <v>43.442289548778298</v>
      </c>
      <c r="Y277" s="402">
        <v>43.880031834373</v>
      </c>
      <c r="Z277" s="402">
        <v>1.24496945946787</v>
      </c>
      <c r="AA277" s="61" t="s">
        <v>4165</v>
      </c>
    </row>
    <row r="278" spans="1:27">
      <c r="A278" s="61" t="s">
        <v>7022</v>
      </c>
      <c r="C278" s="262" t="s">
        <v>4130</v>
      </c>
      <c r="D278" s="264" t="s">
        <v>4143</v>
      </c>
      <c r="E278" s="264"/>
      <c r="F278" s="262">
        <v>5367</v>
      </c>
      <c r="G278" s="61" t="s">
        <v>4162</v>
      </c>
      <c r="H278" s="264"/>
      <c r="I278" s="264"/>
      <c r="J278" s="282"/>
      <c r="K278" s="262">
        <v>17.28</v>
      </c>
      <c r="L278" s="387">
        <f t="shared" si="12"/>
        <v>35.14</v>
      </c>
      <c r="M278" s="262">
        <v>0.18</v>
      </c>
      <c r="N278" s="262">
        <v>3</v>
      </c>
      <c r="O278" s="264"/>
      <c r="S278" s="402">
        <v>39.034922251144003</v>
      </c>
      <c r="T278" s="402">
        <v>39.456557440495097</v>
      </c>
      <c r="U278" s="402">
        <v>40.233158100771803</v>
      </c>
      <c r="V278" s="402">
        <v>41.535551534751797</v>
      </c>
      <c r="W278" s="402">
        <v>42.842942460306197</v>
      </c>
      <c r="X278" s="402">
        <v>43.562575799094901</v>
      </c>
      <c r="Y278" s="402">
        <v>43.943318899249498</v>
      </c>
      <c r="Z278" s="402">
        <v>1.2531756958173801</v>
      </c>
      <c r="AA278" s="61" t="s">
        <v>4165</v>
      </c>
    </row>
    <row r="279" spans="1:27">
      <c r="A279" s="61" t="s">
        <v>7023</v>
      </c>
      <c r="C279" s="262" t="s">
        <v>4129</v>
      </c>
      <c r="D279" s="264" t="s">
        <v>4143</v>
      </c>
      <c r="E279" s="264"/>
      <c r="F279" s="262">
        <v>4657</v>
      </c>
      <c r="G279" s="61" t="s">
        <v>4162</v>
      </c>
      <c r="H279" s="264"/>
      <c r="I279" s="264"/>
      <c r="J279" s="282"/>
      <c r="K279" s="262">
        <v>17.34</v>
      </c>
      <c r="L279" s="387">
        <f t="shared" si="12"/>
        <v>34.870000000000005</v>
      </c>
      <c r="M279" s="262">
        <v>0.14000000000000001</v>
      </c>
      <c r="N279" s="262">
        <v>3</v>
      </c>
      <c r="O279" s="264"/>
      <c r="S279" s="402">
        <v>38.917611784133598</v>
      </c>
      <c r="T279" s="402">
        <v>39.309356147536903</v>
      </c>
      <c r="U279" s="402">
        <v>40.048380810606702</v>
      </c>
      <c r="V279" s="402">
        <v>41.304752315575797</v>
      </c>
      <c r="W279" s="402">
        <v>42.5811701885251</v>
      </c>
      <c r="X279" s="402">
        <v>43.357405932776203</v>
      </c>
      <c r="Y279" s="402">
        <v>43.726858557196202</v>
      </c>
      <c r="Z279" s="402">
        <v>1.2288679995957601</v>
      </c>
      <c r="AA279" s="61" t="s">
        <v>4165</v>
      </c>
    </row>
    <row r="280" spans="1:27">
      <c r="A280" s="61" t="s">
        <v>7024</v>
      </c>
      <c r="C280" s="262" t="s">
        <v>4128</v>
      </c>
      <c r="D280" s="264" t="s">
        <v>4143</v>
      </c>
      <c r="E280" s="264"/>
      <c r="F280" s="262">
        <v>4617</v>
      </c>
      <c r="G280" s="61" t="s">
        <v>4162</v>
      </c>
      <c r="H280" s="264"/>
      <c r="I280" s="266" t="s">
        <v>4137</v>
      </c>
      <c r="J280" s="282"/>
      <c r="K280" s="262">
        <v>17.18</v>
      </c>
      <c r="L280" s="387">
        <f t="shared" si="12"/>
        <v>35.590000000000003</v>
      </c>
      <c r="M280" s="262">
        <v>0.21</v>
      </c>
      <c r="N280" s="262">
        <v>2</v>
      </c>
      <c r="O280" s="264"/>
      <c r="S280" s="402">
        <v>39.430748051047999</v>
      </c>
      <c r="T280" s="402">
        <v>39.8406993862435</v>
      </c>
      <c r="U280" s="402">
        <v>40.674135986753797</v>
      </c>
      <c r="V280" s="402">
        <v>41.975725074166199</v>
      </c>
      <c r="W280" s="402">
        <v>43.286736758591303</v>
      </c>
      <c r="X280" s="402">
        <v>44.044350692056497</v>
      </c>
      <c r="Y280" s="402">
        <v>44.431238963342302</v>
      </c>
      <c r="Z280" s="402">
        <v>1.2768525835001501</v>
      </c>
      <c r="AA280" s="61" t="s">
        <v>4165</v>
      </c>
    </row>
    <row r="281" spans="1:27">
      <c r="A281" s="61" t="s">
        <v>7025</v>
      </c>
      <c r="C281" s="262" t="s">
        <v>4127</v>
      </c>
      <c r="D281" s="264" t="s">
        <v>4143</v>
      </c>
      <c r="E281" s="264"/>
      <c r="F281" s="262">
        <v>4282</v>
      </c>
      <c r="G281" s="61" t="s">
        <v>4162</v>
      </c>
      <c r="H281" s="264"/>
      <c r="I281" s="266"/>
      <c r="J281" s="282"/>
      <c r="K281" s="262">
        <v>17.43</v>
      </c>
      <c r="L281" s="387">
        <f t="shared" si="12"/>
        <v>34.465000000000003</v>
      </c>
      <c r="M281" s="262">
        <v>0.2</v>
      </c>
      <c r="N281" s="262">
        <v>2</v>
      </c>
      <c r="O281" s="264"/>
      <c r="S281" s="402">
        <v>38.495334764900399</v>
      </c>
      <c r="T281" s="402">
        <v>38.910965601679003</v>
      </c>
      <c r="U281" s="402">
        <v>39.671023559751298</v>
      </c>
      <c r="V281" s="402">
        <v>40.914781639071499</v>
      </c>
      <c r="W281" s="402">
        <v>42.178411451175798</v>
      </c>
      <c r="X281" s="402">
        <v>42.914931810435398</v>
      </c>
      <c r="Y281" s="402">
        <v>43.288453601539999</v>
      </c>
      <c r="Z281" s="402">
        <v>1.21407185440472</v>
      </c>
      <c r="AA281" s="61" t="s">
        <v>4165</v>
      </c>
    </row>
    <row r="282" spans="1:27">
      <c r="A282" s="61" t="s">
        <v>7026</v>
      </c>
      <c r="C282" s="262" t="s">
        <v>4126</v>
      </c>
      <c r="D282" s="264" t="s">
        <v>4143</v>
      </c>
      <c r="E282" s="264"/>
      <c r="F282" s="262">
        <v>4202</v>
      </c>
      <c r="G282" s="61" t="s">
        <v>4162</v>
      </c>
      <c r="H282" s="264"/>
      <c r="I282" s="266" t="s">
        <v>4136</v>
      </c>
      <c r="J282" s="282"/>
      <c r="K282" s="262">
        <v>16.89</v>
      </c>
      <c r="L282" s="387">
        <f t="shared" si="12"/>
        <v>36.89500000000001</v>
      </c>
      <c r="M282" s="262">
        <v>0</v>
      </c>
      <c r="N282" s="262">
        <v>3</v>
      </c>
      <c r="O282" s="264"/>
      <c r="S282" s="402">
        <v>40.645793682528598</v>
      </c>
      <c r="T282" s="402">
        <v>41.043904683689703</v>
      </c>
      <c r="U282" s="402">
        <v>41.8478162646797</v>
      </c>
      <c r="V282" s="402">
        <v>43.199313689840999</v>
      </c>
      <c r="W282" s="402">
        <v>44.553257549507002</v>
      </c>
      <c r="X282" s="402">
        <v>45.353508605010703</v>
      </c>
      <c r="Y282" s="402">
        <v>45.776977267781596</v>
      </c>
      <c r="Z282" s="402">
        <v>1.3103968881597801</v>
      </c>
      <c r="AA282" s="61" t="s">
        <v>4165</v>
      </c>
    </row>
    <row r="283" spans="1:27">
      <c r="A283" s="61" t="s">
        <v>7027</v>
      </c>
      <c r="C283" s="262" t="s">
        <v>4125</v>
      </c>
      <c r="D283" s="264" t="s">
        <v>4143</v>
      </c>
      <c r="E283" s="264"/>
      <c r="F283" s="262">
        <v>4057</v>
      </c>
      <c r="G283" s="61" t="s">
        <v>4162</v>
      </c>
      <c r="H283" s="264"/>
      <c r="I283" s="266" t="s">
        <v>4136</v>
      </c>
      <c r="J283" s="282"/>
      <c r="K283" s="262">
        <v>17.010000000000002</v>
      </c>
      <c r="L283" s="387">
        <f t="shared" si="12"/>
        <v>36.355000000000004</v>
      </c>
      <c r="M283" s="262">
        <v>0.01</v>
      </c>
      <c r="N283" s="262">
        <v>3</v>
      </c>
      <c r="O283" s="264"/>
      <c r="S283" s="402">
        <v>40.119797175741603</v>
      </c>
      <c r="T283" s="402">
        <v>40.560523765909203</v>
      </c>
      <c r="U283" s="402">
        <v>41.336869787744803</v>
      </c>
      <c r="V283" s="402">
        <v>42.673853327585</v>
      </c>
      <c r="W283" s="402">
        <v>44.013578149296201</v>
      </c>
      <c r="X283" s="402">
        <v>44.818836797748098</v>
      </c>
      <c r="Y283" s="402">
        <v>45.229552725151599</v>
      </c>
      <c r="Z283" s="402">
        <v>1.2971214398930899</v>
      </c>
      <c r="AA283" s="61" t="s">
        <v>4165</v>
      </c>
    </row>
    <row r="284" spans="1:27">
      <c r="A284" s="61" t="s">
        <v>7028</v>
      </c>
      <c r="C284" s="262" t="s">
        <v>4124</v>
      </c>
      <c r="D284" s="264" t="s">
        <v>4143</v>
      </c>
      <c r="E284" s="264"/>
      <c r="F284" s="262">
        <v>3872</v>
      </c>
      <c r="G284" s="61" t="s">
        <v>4162</v>
      </c>
      <c r="H284" s="264"/>
      <c r="I284" s="266"/>
      <c r="J284" s="282"/>
      <c r="K284" s="262">
        <v>17.37</v>
      </c>
      <c r="L284" s="387">
        <f t="shared" si="12"/>
        <v>34.734999999999999</v>
      </c>
      <c r="M284" s="262">
        <v>0.25</v>
      </c>
      <c r="N284" s="262">
        <v>3</v>
      </c>
      <c r="O284" s="264"/>
      <c r="S284" s="402">
        <v>38.781995253138099</v>
      </c>
      <c r="T284" s="402">
        <v>39.185686876050397</v>
      </c>
      <c r="U284" s="402">
        <v>39.921207126969598</v>
      </c>
      <c r="V284" s="402">
        <v>41.1907048538379</v>
      </c>
      <c r="W284" s="402">
        <v>42.469763227296703</v>
      </c>
      <c r="X284" s="402">
        <v>43.163735885372397</v>
      </c>
      <c r="Y284" s="402">
        <v>43.515664765190103</v>
      </c>
      <c r="Z284" s="402">
        <v>1.22289001103705</v>
      </c>
      <c r="AA284" s="61" t="s">
        <v>4165</v>
      </c>
    </row>
    <row r="285" spans="1:27" ht="21.6">
      <c r="A285" s="61" t="s">
        <v>7029</v>
      </c>
      <c r="C285" s="262" t="s">
        <v>4123</v>
      </c>
      <c r="D285" s="264" t="s">
        <v>4143</v>
      </c>
      <c r="E285" s="264"/>
      <c r="F285" s="262">
        <v>3013</v>
      </c>
      <c r="G285" s="61" t="s">
        <v>4162</v>
      </c>
      <c r="H285" s="264"/>
      <c r="I285" s="265" t="s">
        <v>4112</v>
      </c>
      <c r="J285" s="282"/>
      <c r="K285" s="262">
        <v>18.14</v>
      </c>
      <c r="L285" s="387">
        <f t="shared" si="12"/>
        <v>31.27000000000001</v>
      </c>
      <c r="M285" s="262"/>
      <c r="N285" s="262">
        <v>1</v>
      </c>
      <c r="O285" s="264"/>
      <c r="S285" s="402">
        <v>35.869989961462103</v>
      </c>
      <c r="T285" s="402">
        <v>36.2050648720124</v>
      </c>
      <c r="U285" s="402">
        <v>36.833599112767899</v>
      </c>
      <c r="V285" s="402">
        <v>37.923012735577302</v>
      </c>
      <c r="W285" s="402">
        <v>39.0060542688285</v>
      </c>
      <c r="X285" s="402">
        <v>39.6349048323113</v>
      </c>
      <c r="Y285" s="402">
        <v>40.019503297035797</v>
      </c>
      <c r="Z285" s="402">
        <v>1.0547159119862</v>
      </c>
      <c r="AA285" s="61" t="s">
        <v>4165</v>
      </c>
    </row>
    <row r="286" spans="1:27" ht="21.6">
      <c r="A286" s="61" t="s">
        <v>7030</v>
      </c>
      <c r="C286" s="262" t="s">
        <v>4122</v>
      </c>
      <c r="D286" s="264" t="s">
        <v>4143</v>
      </c>
      <c r="E286" s="264"/>
      <c r="F286" s="262">
        <v>2906</v>
      </c>
      <c r="G286" s="61" t="s">
        <v>4164</v>
      </c>
      <c r="H286" s="264"/>
      <c r="I286" s="265" t="s">
        <v>4112</v>
      </c>
      <c r="J286" s="282"/>
      <c r="K286" s="262">
        <v>17.739999999999998</v>
      </c>
      <c r="L286" s="387">
        <f t="shared" si="12"/>
        <v>33.070000000000007</v>
      </c>
      <c r="M286" s="262">
        <v>0.22</v>
      </c>
      <c r="N286" s="262">
        <v>2</v>
      </c>
      <c r="O286" s="264"/>
      <c r="S286" s="402">
        <v>37.311649070644002</v>
      </c>
      <c r="T286" s="402">
        <v>37.725110610383297</v>
      </c>
      <c r="U286" s="402">
        <v>38.424850222067299</v>
      </c>
      <c r="V286" s="402">
        <v>39.622099780094203</v>
      </c>
      <c r="W286" s="402">
        <v>40.8229970689749</v>
      </c>
      <c r="X286" s="402">
        <v>41.496994664632702</v>
      </c>
      <c r="Y286" s="402">
        <v>41.878171521861297</v>
      </c>
      <c r="Z286" s="402">
        <v>1.15454258324342</v>
      </c>
      <c r="AA286" s="61" t="s">
        <v>4165</v>
      </c>
    </row>
    <row r="287" spans="1:27" ht="21.6">
      <c r="A287" s="61" t="s">
        <v>7031</v>
      </c>
      <c r="C287" s="262" t="s">
        <v>4121</v>
      </c>
      <c r="D287" s="264" t="s">
        <v>4143</v>
      </c>
      <c r="E287" s="264"/>
      <c r="F287" s="262">
        <v>2826</v>
      </c>
      <c r="G287" s="61" t="s">
        <v>4162</v>
      </c>
      <c r="H287" s="264"/>
      <c r="I287" s="265" t="s">
        <v>4112</v>
      </c>
      <c r="J287" s="282"/>
      <c r="K287" s="262">
        <v>17.95</v>
      </c>
      <c r="L287" s="387">
        <f t="shared" si="12"/>
        <v>32.125000000000014</v>
      </c>
      <c r="M287" s="262">
        <v>0.08</v>
      </c>
      <c r="N287" s="262">
        <v>3</v>
      </c>
      <c r="O287" s="264"/>
      <c r="S287" s="402">
        <v>36.553264671816997</v>
      </c>
      <c r="T287" s="402">
        <v>36.939867960244101</v>
      </c>
      <c r="U287" s="402">
        <v>37.574617495608997</v>
      </c>
      <c r="V287" s="402">
        <v>38.734799708142397</v>
      </c>
      <c r="W287" s="402">
        <v>39.895372018217103</v>
      </c>
      <c r="X287" s="402">
        <v>40.578652947330802</v>
      </c>
      <c r="Y287" s="402">
        <v>40.924627075428702</v>
      </c>
      <c r="Z287" s="402">
        <v>1.11232773893075</v>
      </c>
      <c r="AA287" s="61" t="s">
        <v>4165</v>
      </c>
    </row>
    <row r="288" spans="1:27">
      <c r="A288" s="61" t="s">
        <v>7032</v>
      </c>
      <c r="C288" s="248" t="s">
        <v>4142</v>
      </c>
      <c r="D288" s="264" t="s">
        <v>4143</v>
      </c>
      <c r="E288" s="264"/>
      <c r="F288" s="262">
        <v>2772</v>
      </c>
      <c r="G288" s="61" t="s">
        <v>4164</v>
      </c>
      <c r="H288" s="264"/>
      <c r="I288" s="265" t="s">
        <v>1214</v>
      </c>
      <c r="J288" s="282"/>
      <c r="K288" s="262">
        <v>18.02</v>
      </c>
      <c r="L288" s="387">
        <f t="shared" si="12"/>
        <v>31.810000000000002</v>
      </c>
      <c r="M288" s="262">
        <v>0.23</v>
      </c>
      <c r="N288" s="262">
        <v>3</v>
      </c>
      <c r="O288" s="264"/>
      <c r="S288" s="402">
        <v>36.262795180871997</v>
      </c>
      <c r="T288" s="402">
        <v>36.6015634592071</v>
      </c>
      <c r="U288" s="402">
        <v>37.269387153569497</v>
      </c>
      <c r="V288" s="402">
        <v>38.416769089063003</v>
      </c>
      <c r="W288" s="402">
        <v>39.543704131242102</v>
      </c>
      <c r="X288" s="402">
        <v>40.212965590788102</v>
      </c>
      <c r="Y288" s="402">
        <v>40.512710910015997</v>
      </c>
      <c r="Z288" s="402">
        <v>1.09310529474046</v>
      </c>
      <c r="AA288" s="61" t="s">
        <v>4165</v>
      </c>
    </row>
    <row r="289" spans="1:27">
      <c r="A289" s="61" t="s">
        <v>7033</v>
      </c>
      <c r="C289" s="248" t="s">
        <v>4141</v>
      </c>
      <c r="D289" s="264" t="s">
        <v>4143</v>
      </c>
      <c r="E289" s="264"/>
      <c r="F289" s="262">
        <v>2662</v>
      </c>
      <c r="G289" s="61" t="s">
        <v>4162</v>
      </c>
      <c r="H289" s="264"/>
      <c r="I289" s="265" t="s">
        <v>1214</v>
      </c>
      <c r="J289" s="282"/>
      <c r="K289" s="262">
        <v>17.91</v>
      </c>
      <c r="L289" s="387">
        <f t="shared" si="12"/>
        <v>32.305000000000007</v>
      </c>
      <c r="M289" s="262">
        <v>0.3</v>
      </c>
      <c r="N289" s="262">
        <v>2</v>
      </c>
      <c r="O289" s="264"/>
      <c r="S289" s="402">
        <v>36.706896093746103</v>
      </c>
      <c r="T289" s="402">
        <v>37.071243874501199</v>
      </c>
      <c r="U289" s="402">
        <v>37.769143784241997</v>
      </c>
      <c r="V289" s="402">
        <v>38.921325028022302</v>
      </c>
      <c r="W289" s="402">
        <v>40.102424495612098</v>
      </c>
      <c r="X289" s="402">
        <v>40.7465333869619</v>
      </c>
      <c r="Y289" s="402">
        <v>41.0927529927122</v>
      </c>
      <c r="Z289" s="402">
        <v>1.12522984592294</v>
      </c>
      <c r="AA289" s="61" t="s">
        <v>4165</v>
      </c>
    </row>
    <row r="290" spans="1:27">
      <c r="A290" s="61" t="s">
        <v>7034</v>
      </c>
      <c r="C290" s="248" t="s">
        <v>4140</v>
      </c>
      <c r="D290" s="264" t="s">
        <v>4143</v>
      </c>
      <c r="E290" s="264"/>
      <c r="F290" s="262">
        <v>2559</v>
      </c>
      <c r="G290" s="61" t="s">
        <v>4164</v>
      </c>
      <c r="H290" s="264"/>
      <c r="I290" s="265" t="s">
        <v>1214</v>
      </c>
      <c r="J290" s="282"/>
      <c r="K290" s="262">
        <v>17.47</v>
      </c>
      <c r="L290" s="387">
        <f t="shared" si="12"/>
        <v>34.285000000000011</v>
      </c>
      <c r="M290" s="262">
        <v>0.1</v>
      </c>
      <c r="N290" s="262">
        <v>3</v>
      </c>
      <c r="O290" s="264"/>
      <c r="S290" s="402">
        <v>38.410617270997697</v>
      </c>
      <c r="T290" s="402">
        <v>38.781437838397601</v>
      </c>
      <c r="U290" s="402">
        <v>39.507831001548503</v>
      </c>
      <c r="V290" s="402">
        <v>40.772746004841899</v>
      </c>
      <c r="W290" s="402">
        <v>42.043132836328098</v>
      </c>
      <c r="X290" s="402">
        <v>42.764731296761397</v>
      </c>
      <c r="Y290" s="402">
        <v>43.161131452847698</v>
      </c>
      <c r="Z290" s="402">
        <v>1.21084327550035</v>
      </c>
      <c r="AA290" s="61" t="s">
        <v>4165</v>
      </c>
    </row>
    <row r="291" spans="1:27" ht="21.6">
      <c r="A291" s="61" t="s">
        <v>7035</v>
      </c>
      <c r="C291" s="248" t="s">
        <v>4139</v>
      </c>
      <c r="D291" s="264" t="s">
        <v>4143</v>
      </c>
      <c r="E291" s="264"/>
      <c r="F291" s="262">
        <v>2478</v>
      </c>
      <c r="G291" s="61" t="s">
        <v>4162</v>
      </c>
      <c r="H291" s="264"/>
      <c r="I291" s="265" t="s">
        <v>4112</v>
      </c>
      <c r="J291" s="282"/>
      <c r="K291" s="262">
        <v>17.510000000000002</v>
      </c>
      <c r="L291" s="387">
        <f t="shared" si="12"/>
        <v>34.105000000000004</v>
      </c>
      <c r="M291" s="264"/>
      <c r="N291" s="262">
        <v>1</v>
      </c>
      <c r="O291" s="264"/>
      <c r="S291" s="402">
        <v>38.168741945150899</v>
      </c>
      <c r="T291" s="402">
        <v>38.585084518238197</v>
      </c>
      <c r="U291" s="402">
        <v>39.327336325503303</v>
      </c>
      <c r="V291" s="402">
        <v>40.592066549589902</v>
      </c>
      <c r="W291" s="402">
        <v>41.8627429133033</v>
      </c>
      <c r="X291" s="402">
        <v>42.536400303808797</v>
      </c>
      <c r="Y291" s="402">
        <v>42.880800053557003</v>
      </c>
      <c r="Z291" s="402">
        <v>1.21017445886034</v>
      </c>
      <c r="AA291" s="61" t="s">
        <v>4165</v>
      </c>
    </row>
    <row r="292" spans="1:27" ht="21.6">
      <c r="A292" s="61" t="s">
        <v>7036</v>
      </c>
      <c r="C292" s="248" t="s">
        <v>4138</v>
      </c>
      <c r="D292" s="264" t="s">
        <v>4143</v>
      </c>
      <c r="E292" s="264"/>
      <c r="F292" s="262">
        <v>2306</v>
      </c>
      <c r="G292" s="61" t="s">
        <v>4162</v>
      </c>
      <c r="H292" s="264"/>
      <c r="I292" s="265" t="s">
        <v>4112</v>
      </c>
      <c r="J292" s="282"/>
      <c r="K292" s="262">
        <v>16.98</v>
      </c>
      <c r="L292" s="387">
        <f t="shared" si="12"/>
        <v>36.490000000000009</v>
      </c>
      <c r="M292" s="264"/>
      <c r="N292" s="262">
        <v>1</v>
      </c>
      <c r="O292" s="264"/>
      <c r="S292" s="402">
        <v>40.282419133230903</v>
      </c>
      <c r="T292" s="402">
        <v>40.7028557906714</v>
      </c>
      <c r="U292" s="402">
        <v>41.482867315288303</v>
      </c>
      <c r="V292" s="402">
        <v>42.820609987557603</v>
      </c>
      <c r="W292" s="402">
        <v>44.164306716813797</v>
      </c>
      <c r="X292" s="402">
        <v>44.978158434264103</v>
      </c>
      <c r="Y292" s="402">
        <v>45.398998231969401</v>
      </c>
      <c r="Z292" s="402">
        <v>1.29888582618922</v>
      </c>
      <c r="AA292" s="61" t="s">
        <v>4165</v>
      </c>
    </row>
    <row r="293" spans="1:27">
      <c r="A293" s="61" t="s">
        <v>7037</v>
      </c>
      <c r="C293" s="248" t="s">
        <v>4120</v>
      </c>
      <c r="D293" s="264" t="s">
        <v>4143</v>
      </c>
      <c r="E293" s="264"/>
      <c r="F293" s="262">
        <v>2209</v>
      </c>
      <c r="G293" s="61" t="s">
        <v>4162</v>
      </c>
      <c r="H293" s="264"/>
      <c r="I293" s="265" t="s">
        <v>1214</v>
      </c>
      <c r="J293" s="282"/>
      <c r="K293" s="262">
        <v>17.53</v>
      </c>
      <c r="L293" s="387">
        <f t="shared" si="12"/>
        <v>34.015000000000001</v>
      </c>
      <c r="M293" s="264">
        <v>0.23</v>
      </c>
      <c r="N293" s="262">
        <v>2</v>
      </c>
      <c r="O293" s="264"/>
      <c r="S293" s="402">
        <v>38.188510638522402</v>
      </c>
      <c r="T293" s="402">
        <v>38.563848247978797</v>
      </c>
      <c r="U293" s="402">
        <v>39.305804586193702</v>
      </c>
      <c r="V293" s="402">
        <v>40.5140707996825</v>
      </c>
      <c r="W293" s="402">
        <v>41.7674863759174</v>
      </c>
      <c r="X293" s="402">
        <v>42.463355431637801</v>
      </c>
      <c r="Y293" s="402">
        <v>42.854318150541097</v>
      </c>
      <c r="Z293" s="402">
        <v>1.18442127249347</v>
      </c>
      <c r="AA293" s="61" t="s">
        <v>4165</v>
      </c>
    </row>
    <row r="294" spans="1:27">
      <c r="A294" s="61" t="s">
        <v>7038</v>
      </c>
      <c r="C294" s="248" t="s">
        <v>4119</v>
      </c>
      <c r="D294" s="264" t="s">
        <v>4143</v>
      </c>
      <c r="E294" s="264"/>
      <c r="F294" s="262">
        <v>2160</v>
      </c>
      <c r="G294" s="61" t="s">
        <v>4162</v>
      </c>
      <c r="I294" s="265" t="s">
        <v>1214</v>
      </c>
      <c r="J294" s="282"/>
      <c r="K294" s="262">
        <v>17.8</v>
      </c>
      <c r="L294" s="387">
        <f t="shared" si="12"/>
        <v>32.799999999999997</v>
      </c>
      <c r="M294" s="264">
        <v>0.15</v>
      </c>
      <c r="N294" s="262">
        <v>3</v>
      </c>
      <c r="O294" s="264"/>
      <c r="S294" s="402">
        <v>37.134266094586302</v>
      </c>
      <c r="T294" s="402">
        <v>37.5141374994394</v>
      </c>
      <c r="U294" s="402">
        <v>38.196183135652497</v>
      </c>
      <c r="V294" s="402">
        <v>39.359219145493398</v>
      </c>
      <c r="W294" s="402">
        <v>40.537917875685899</v>
      </c>
      <c r="X294" s="402">
        <v>41.225681286410698</v>
      </c>
      <c r="Y294" s="402">
        <v>41.571513826035201</v>
      </c>
      <c r="Z294" s="402">
        <v>1.13351183742712</v>
      </c>
      <c r="AA294" s="61" t="s">
        <v>4165</v>
      </c>
    </row>
    <row r="295" spans="1:27" ht="21.6">
      <c r="A295" s="61" t="s">
        <v>7039</v>
      </c>
      <c r="C295" s="248" t="s">
        <v>4118</v>
      </c>
      <c r="D295" s="264" t="s">
        <v>4143</v>
      </c>
      <c r="E295" s="264"/>
      <c r="F295" s="262">
        <v>1936</v>
      </c>
      <c r="G295" s="61" t="s">
        <v>4162</v>
      </c>
      <c r="H295" s="274"/>
      <c r="I295" s="275" t="s">
        <v>4112</v>
      </c>
      <c r="J295" s="375">
        <v>251.87</v>
      </c>
      <c r="K295" s="261">
        <v>17.559999999999999</v>
      </c>
      <c r="L295" s="240">
        <f t="shared" si="12"/>
        <v>33.88000000000001</v>
      </c>
      <c r="M295" s="264"/>
      <c r="N295" s="262">
        <v>1</v>
      </c>
      <c r="O295" s="264"/>
      <c r="S295" s="402">
        <v>38.0733455434912</v>
      </c>
      <c r="T295" s="402">
        <v>38.434465914343399</v>
      </c>
      <c r="U295" s="402">
        <v>39.156797492691297</v>
      </c>
      <c r="V295" s="402">
        <v>40.383894640105098</v>
      </c>
      <c r="W295" s="402">
        <v>41.608674882093702</v>
      </c>
      <c r="X295" s="402">
        <v>42.314720778131701</v>
      </c>
      <c r="Y295" s="402">
        <v>42.650074522005099</v>
      </c>
      <c r="Z295" s="402">
        <v>1.1832665426650999</v>
      </c>
      <c r="AA295" s="61" t="s">
        <v>4165</v>
      </c>
    </row>
    <row r="296" spans="1:27" ht="32.4">
      <c r="A296" s="61" t="s">
        <v>7040</v>
      </c>
      <c r="C296" s="248" t="s">
        <v>4117</v>
      </c>
      <c r="D296" s="264" t="s">
        <v>4143</v>
      </c>
      <c r="E296" s="264"/>
      <c r="F296" s="262">
        <v>1863</v>
      </c>
      <c r="G296" s="61" t="s">
        <v>4162</v>
      </c>
      <c r="H296" s="272" t="s">
        <v>1849</v>
      </c>
      <c r="I296" s="275" t="s">
        <v>4111</v>
      </c>
      <c r="J296" s="375">
        <v>251.875</v>
      </c>
      <c r="K296" s="261">
        <v>17.47</v>
      </c>
      <c r="L296" s="240">
        <f t="shared" si="12"/>
        <v>34.285000000000011</v>
      </c>
      <c r="M296" s="264"/>
      <c r="N296" s="262">
        <v>1</v>
      </c>
      <c r="O296" s="264"/>
      <c r="S296" s="402">
        <v>38.383774172119402</v>
      </c>
      <c r="T296" s="402">
        <v>38.755447077590503</v>
      </c>
      <c r="U296" s="402">
        <v>39.5186451869967</v>
      </c>
      <c r="V296" s="402">
        <v>40.737525858979197</v>
      </c>
      <c r="W296" s="402">
        <v>41.970013976270501</v>
      </c>
      <c r="X296" s="402">
        <v>42.688824771684303</v>
      </c>
      <c r="Y296" s="402">
        <v>43.047338273275997</v>
      </c>
      <c r="Z296" s="402">
        <v>1.18847866779843</v>
      </c>
      <c r="AA296" s="61" t="s">
        <v>4165</v>
      </c>
    </row>
    <row r="297" spans="1:27" ht="32.4">
      <c r="A297" s="61" t="s">
        <v>7041</v>
      </c>
      <c r="C297" s="248" t="s">
        <v>4116</v>
      </c>
      <c r="D297" s="264" t="s">
        <v>4143</v>
      </c>
      <c r="E297" s="264"/>
      <c r="F297" s="262">
        <v>1701</v>
      </c>
      <c r="G297" s="61" t="s">
        <v>4162</v>
      </c>
      <c r="H297" s="270" t="s">
        <v>4167</v>
      </c>
      <c r="I297" s="265" t="s">
        <v>4111</v>
      </c>
      <c r="J297" s="375">
        <v>251.89876923076923</v>
      </c>
      <c r="K297" s="262">
        <v>18.309999999999999</v>
      </c>
      <c r="L297" s="387">
        <f t="shared" si="12"/>
        <v>30.50500000000001</v>
      </c>
      <c r="M297" s="264">
        <v>0.18</v>
      </c>
      <c r="N297" s="262">
        <v>2</v>
      </c>
      <c r="O297" s="264"/>
      <c r="S297" s="402">
        <v>35.1770113771151</v>
      </c>
      <c r="T297" s="402">
        <v>35.503573446238903</v>
      </c>
      <c r="U297" s="402">
        <v>36.130422917582401</v>
      </c>
      <c r="V297" s="402">
        <v>37.203279821412004</v>
      </c>
      <c r="W297" s="402">
        <v>38.282586938311098</v>
      </c>
      <c r="X297" s="402">
        <v>38.917185375485303</v>
      </c>
      <c r="Y297" s="402">
        <v>39.2643182059944</v>
      </c>
      <c r="Z297" s="402">
        <v>1.0420904985794901</v>
      </c>
      <c r="AA297" s="61" t="s">
        <v>4165</v>
      </c>
    </row>
    <row r="298" spans="1:27">
      <c r="A298" s="61" t="s">
        <v>7042</v>
      </c>
      <c r="C298" s="248" t="s">
        <v>4115</v>
      </c>
      <c r="D298" s="264" t="s">
        <v>4143</v>
      </c>
      <c r="E298" s="264"/>
      <c r="F298" s="262">
        <v>1514</v>
      </c>
      <c r="G298" s="61" t="s">
        <v>4163</v>
      </c>
      <c r="H298" s="271" t="s">
        <v>4168</v>
      </c>
      <c r="I298" s="265" t="s">
        <v>4109</v>
      </c>
      <c r="J298" s="378">
        <v>251.90815384615385</v>
      </c>
      <c r="K298" s="262">
        <v>17.62</v>
      </c>
      <c r="L298" s="387">
        <f t="shared" si="12"/>
        <v>33.61</v>
      </c>
      <c r="M298" s="264"/>
      <c r="N298" s="262">
        <v>1</v>
      </c>
      <c r="O298" s="264"/>
      <c r="S298" s="402">
        <v>37.830312034576401</v>
      </c>
      <c r="T298" s="402">
        <v>38.1888598737943</v>
      </c>
      <c r="U298" s="402">
        <v>38.934196657362001</v>
      </c>
      <c r="V298" s="402">
        <v>40.141644844011601</v>
      </c>
      <c r="W298" s="402">
        <v>41.351581858923097</v>
      </c>
      <c r="X298" s="402">
        <v>42.065244055974397</v>
      </c>
      <c r="Y298" s="402">
        <v>42.426789017589797</v>
      </c>
      <c r="Z298" s="402">
        <v>1.17230203513609</v>
      </c>
      <c r="AA298" s="61" t="s">
        <v>4165</v>
      </c>
    </row>
    <row r="299" spans="1:27">
      <c r="A299" s="61" t="s">
        <v>7043</v>
      </c>
      <c r="C299" s="265" t="s">
        <v>4114</v>
      </c>
      <c r="D299" s="264" t="s">
        <v>4143</v>
      </c>
      <c r="E299" s="264"/>
      <c r="F299" s="262">
        <v>1400</v>
      </c>
      <c r="G299" s="61" t="s">
        <v>1936</v>
      </c>
      <c r="H299" s="271" t="s">
        <v>4168</v>
      </c>
      <c r="I299" s="265" t="s">
        <v>1214</v>
      </c>
      <c r="J299" s="375">
        <v>251.91753846153847</v>
      </c>
      <c r="K299" s="262">
        <v>17.100000000000001</v>
      </c>
      <c r="L299" s="387">
        <f t="shared" si="12"/>
        <v>35.950000000000003</v>
      </c>
      <c r="M299" s="264"/>
      <c r="N299" s="262">
        <v>1</v>
      </c>
      <c r="O299" s="264"/>
      <c r="S299" s="402">
        <v>39.8265731354998</v>
      </c>
      <c r="T299" s="402">
        <v>40.246789516107697</v>
      </c>
      <c r="U299" s="402">
        <v>41.0064986624703</v>
      </c>
      <c r="V299" s="402">
        <v>42.332990661421597</v>
      </c>
      <c r="W299" s="402">
        <v>43.6543079862385</v>
      </c>
      <c r="X299" s="402">
        <v>44.449137715027902</v>
      </c>
      <c r="Y299" s="402">
        <v>44.8557316081314</v>
      </c>
      <c r="Z299" s="402">
        <v>1.28371340188308</v>
      </c>
      <c r="AA299" s="61" t="s">
        <v>4165</v>
      </c>
    </row>
    <row r="300" spans="1:27">
      <c r="A300" s="61" t="s">
        <v>7044</v>
      </c>
      <c r="C300" s="265" t="s">
        <v>4113</v>
      </c>
      <c r="D300" s="264" t="s">
        <v>4143</v>
      </c>
      <c r="E300" s="264"/>
      <c r="F300" s="262">
        <v>1395</v>
      </c>
      <c r="G300" s="61" t="s">
        <v>1936</v>
      </c>
      <c r="H300" s="271" t="s">
        <v>4166</v>
      </c>
      <c r="I300" s="285" t="s">
        <v>4109</v>
      </c>
      <c r="J300" s="395">
        <v>251.94136877828055</v>
      </c>
      <c r="K300" s="263">
        <v>18.309999999999999</v>
      </c>
      <c r="L300" s="387">
        <f t="shared" si="12"/>
        <v>30.50500000000001</v>
      </c>
      <c r="M300" s="264">
        <v>0.28999999999999998</v>
      </c>
      <c r="N300" s="262">
        <v>3</v>
      </c>
      <c r="O300" s="264"/>
      <c r="S300" s="402">
        <v>35.144700783573803</v>
      </c>
      <c r="T300" s="402">
        <v>35.495543532383202</v>
      </c>
      <c r="U300" s="402">
        <v>36.141578868233502</v>
      </c>
      <c r="V300" s="402">
        <v>37.212144567294203</v>
      </c>
      <c r="W300" s="402">
        <v>38.291175125598201</v>
      </c>
      <c r="X300" s="402">
        <v>38.898515642792901</v>
      </c>
      <c r="Y300" s="402">
        <v>39.250151790115702</v>
      </c>
      <c r="Z300" s="402">
        <v>1.03650909418268</v>
      </c>
      <c r="AA300" s="61" t="s">
        <v>4165</v>
      </c>
    </row>
    <row r="301" spans="1:27">
      <c r="A301" s="61" t="s">
        <v>7045</v>
      </c>
      <c r="C301" s="265" t="s">
        <v>4107</v>
      </c>
      <c r="D301" s="264" t="s">
        <v>4143</v>
      </c>
      <c r="E301" s="264"/>
      <c r="F301" s="262">
        <v>1390</v>
      </c>
      <c r="G301" s="61" t="s">
        <v>1936</v>
      </c>
      <c r="H301" s="271" t="s">
        <v>4166</v>
      </c>
      <c r="I301" s="285" t="s">
        <v>4109</v>
      </c>
      <c r="J301" s="395">
        <v>251.94247511312219</v>
      </c>
      <c r="K301" s="263">
        <v>17.96</v>
      </c>
      <c r="L301" s="387">
        <f t="shared" si="12"/>
        <v>32.08</v>
      </c>
      <c r="M301" s="264">
        <v>0.13</v>
      </c>
      <c r="N301" s="262">
        <v>3</v>
      </c>
      <c r="O301" s="264"/>
      <c r="S301" s="402">
        <v>36.525497140940502</v>
      </c>
      <c r="T301" s="402">
        <v>36.882505536395101</v>
      </c>
      <c r="U301" s="402">
        <v>37.5313894441516</v>
      </c>
      <c r="V301" s="402">
        <v>38.688370986408898</v>
      </c>
      <c r="W301" s="402">
        <v>39.840135401459499</v>
      </c>
      <c r="X301" s="402">
        <v>40.508927841538302</v>
      </c>
      <c r="Y301" s="402">
        <v>40.878889364747202</v>
      </c>
      <c r="Z301" s="402">
        <v>1.10556816523833</v>
      </c>
      <c r="AA301" s="61" t="s">
        <v>4165</v>
      </c>
    </row>
    <row r="302" spans="1:27">
      <c r="A302" s="61" t="s">
        <v>7046</v>
      </c>
      <c r="C302" s="248" t="s">
        <v>4106</v>
      </c>
      <c r="D302" s="264" t="s">
        <v>4143</v>
      </c>
      <c r="E302" s="264"/>
      <c r="F302" s="262">
        <v>1386</v>
      </c>
      <c r="G302" s="61" t="s">
        <v>1936</v>
      </c>
      <c r="H302" s="271" t="s">
        <v>4169</v>
      </c>
      <c r="I302" s="275" t="s">
        <v>4108</v>
      </c>
      <c r="J302" s="396">
        <v>251.94358144796379</v>
      </c>
      <c r="K302" s="261">
        <v>19.510000000000002</v>
      </c>
      <c r="L302" s="240">
        <f t="shared" si="12"/>
        <v>25.105000000000004</v>
      </c>
      <c r="M302" s="264">
        <v>7.0000000000000007E-2</v>
      </c>
      <c r="N302" s="262">
        <v>3</v>
      </c>
      <c r="O302" s="264"/>
      <c r="S302" s="402">
        <v>30.579756060972301</v>
      </c>
      <c r="T302" s="402">
        <v>30.8307751199835</v>
      </c>
      <c r="U302" s="402">
        <v>31.3127235081873</v>
      </c>
      <c r="V302" s="402">
        <v>32.151067559043199</v>
      </c>
      <c r="W302" s="402">
        <v>32.975821341761502</v>
      </c>
      <c r="X302" s="402">
        <v>33.479173504229102</v>
      </c>
      <c r="Y302" s="402">
        <v>33.740303883271601</v>
      </c>
      <c r="Z302" s="402">
        <v>0.80264916317279</v>
      </c>
      <c r="AA302" s="61" t="s">
        <v>4165</v>
      </c>
    </row>
    <row r="303" spans="1:27">
      <c r="A303" s="61" t="s">
        <v>7047</v>
      </c>
      <c r="C303" s="248" t="s">
        <v>4105</v>
      </c>
      <c r="D303" s="264" t="s">
        <v>4143</v>
      </c>
      <c r="E303" s="264"/>
      <c r="F303" s="262">
        <v>1383</v>
      </c>
      <c r="G303" s="61" t="s">
        <v>1936</v>
      </c>
      <c r="H303" s="271" t="s">
        <v>4169</v>
      </c>
      <c r="I303" s="275" t="s">
        <v>4108</v>
      </c>
      <c r="J303" s="283">
        <f>251.944+0.015*(F303-1386)/(1305-1386)</f>
        <v>251.94455555555555</v>
      </c>
      <c r="K303" s="261">
        <v>19.54</v>
      </c>
      <c r="L303" s="240">
        <f t="shared" si="12"/>
        <v>24.970000000000013</v>
      </c>
      <c r="M303" s="264">
        <v>0.19</v>
      </c>
      <c r="N303" s="262">
        <v>3</v>
      </c>
      <c r="O303" s="264"/>
      <c r="S303" s="402">
        <v>30.482972622887399</v>
      </c>
      <c r="T303" s="402">
        <v>30.727267128528901</v>
      </c>
      <c r="U303" s="402">
        <v>31.1979475098357</v>
      </c>
      <c r="V303" s="402">
        <v>32.018709491847602</v>
      </c>
      <c r="W303" s="402">
        <v>32.833753381166197</v>
      </c>
      <c r="X303" s="402">
        <v>33.3392402104773</v>
      </c>
      <c r="Y303" s="402">
        <v>33.593202487054803</v>
      </c>
      <c r="Z303" s="402">
        <v>0.79335686024057706</v>
      </c>
      <c r="AA303" s="61" t="s">
        <v>4165</v>
      </c>
    </row>
    <row r="304" spans="1:27">
      <c r="A304" s="61" t="s">
        <v>7048</v>
      </c>
      <c r="C304" s="248" t="s">
        <v>4104</v>
      </c>
      <c r="D304" s="264" t="s">
        <v>4143</v>
      </c>
      <c r="E304" s="264"/>
      <c r="F304" s="262">
        <v>1379</v>
      </c>
      <c r="G304" s="61" t="s">
        <v>1936</v>
      </c>
      <c r="H304" s="271" t="s">
        <v>4169</v>
      </c>
      <c r="I304" s="275" t="s">
        <v>4108</v>
      </c>
      <c r="J304" s="283">
        <f t="shared" ref="J304:J306" si="13">251.944+0.015*(F304-1386)/(1305-1386)</f>
        <v>251.94529629629628</v>
      </c>
      <c r="K304" s="261">
        <v>19.829999999999998</v>
      </c>
      <c r="L304" s="240">
        <f t="shared" si="12"/>
        <v>23.66500000000002</v>
      </c>
      <c r="M304" s="264">
        <v>0.28000000000000003</v>
      </c>
      <c r="N304" s="262">
        <v>3</v>
      </c>
      <c r="O304" s="264"/>
      <c r="S304" s="402">
        <v>29.377405768381799</v>
      </c>
      <c r="T304" s="402">
        <v>29.6138527798194</v>
      </c>
      <c r="U304" s="402">
        <v>30.044355886319298</v>
      </c>
      <c r="V304" s="402">
        <v>30.795673683265498</v>
      </c>
      <c r="W304" s="402">
        <v>31.5428997466013</v>
      </c>
      <c r="X304" s="402">
        <v>31.987405998041901</v>
      </c>
      <c r="Y304" s="402">
        <v>32.213968902656397</v>
      </c>
      <c r="Z304" s="402">
        <v>0.72465119019166402</v>
      </c>
      <c r="AA304" s="61" t="s">
        <v>4165</v>
      </c>
    </row>
    <row r="305" spans="1:27">
      <c r="A305" s="61" t="s">
        <v>7049</v>
      </c>
      <c r="C305" s="248" t="s">
        <v>4103</v>
      </c>
      <c r="D305" s="264" t="s">
        <v>4143</v>
      </c>
      <c r="E305" s="264"/>
      <c r="F305" s="262">
        <v>1369</v>
      </c>
      <c r="G305" s="61" t="s">
        <v>4163</v>
      </c>
      <c r="H305" s="271" t="s">
        <v>4169</v>
      </c>
      <c r="I305" s="275" t="s">
        <v>4108</v>
      </c>
      <c r="J305" s="283">
        <f t="shared" si="13"/>
        <v>251.94714814814813</v>
      </c>
      <c r="K305" s="261">
        <v>19.649999999999999</v>
      </c>
      <c r="L305" s="240">
        <f t="shared" si="12"/>
        <v>24.475000000000009</v>
      </c>
      <c r="M305" s="264">
        <v>0.13</v>
      </c>
      <c r="N305" s="262">
        <v>3</v>
      </c>
      <c r="O305" s="264"/>
      <c r="S305" s="402">
        <v>30.060646527054299</v>
      </c>
      <c r="T305" s="402">
        <v>30.3036379209946</v>
      </c>
      <c r="U305" s="402">
        <v>30.756218905935398</v>
      </c>
      <c r="V305" s="402">
        <v>31.555357506995399</v>
      </c>
      <c r="W305" s="402">
        <v>32.350518140935201</v>
      </c>
      <c r="X305" s="402">
        <v>32.821715644368702</v>
      </c>
      <c r="Y305" s="402">
        <v>33.061538256068602</v>
      </c>
      <c r="Z305" s="402">
        <v>0.77052044228267702</v>
      </c>
      <c r="AA305" s="61" t="s">
        <v>4165</v>
      </c>
    </row>
    <row r="306" spans="1:27">
      <c r="A306" s="61" t="s">
        <v>7050</v>
      </c>
      <c r="C306" s="248" t="s">
        <v>4102</v>
      </c>
      <c r="D306" s="264" t="s">
        <v>4143</v>
      </c>
      <c r="E306" s="264"/>
      <c r="F306" s="262">
        <v>1352</v>
      </c>
      <c r="G306" s="61" t="s">
        <v>4163</v>
      </c>
      <c r="H306" s="271" t="s">
        <v>4169</v>
      </c>
      <c r="I306" s="275" t="s">
        <v>4108</v>
      </c>
      <c r="J306" s="283">
        <f t="shared" si="13"/>
        <v>251.95029629629627</v>
      </c>
      <c r="K306" s="261">
        <v>19.54</v>
      </c>
      <c r="L306" s="240">
        <f t="shared" si="12"/>
        <v>24.970000000000013</v>
      </c>
      <c r="M306" s="264">
        <v>0.15</v>
      </c>
      <c r="N306" s="262">
        <v>3</v>
      </c>
      <c r="O306" s="264"/>
      <c r="S306" s="402">
        <v>30.485941422415699</v>
      </c>
      <c r="T306" s="402">
        <v>30.714473487963701</v>
      </c>
      <c r="U306" s="402">
        <v>31.198541007544499</v>
      </c>
      <c r="V306" s="402">
        <v>32.028210102141301</v>
      </c>
      <c r="W306" s="402">
        <v>32.858042854458901</v>
      </c>
      <c r="X306" s="402">
        <v>33.346537868524699</v>
      </c>
      <c r="Y306" s="402">
        <v>33.587464419114298</v>
      </c>
      <c r="Z306" s="402">
        <v>0.79317247973271099</v>
      </c>
      <c r="AA306" s="61" t="s">
        <v>4165</v>
      </c>
    </row>
    <row r="307" spans="1:27">
      <c r="A307" s="61" t="s">
        <v>7051</v>
      </c>
      <c r="C307" s="248" t="s">
        <v>4101</v>
      </c>
      <c r="D307" s="264" t="s">
        <v>4143</v>
      </c>
      <c r="E307" s="264"/>
      <c r="F307" s="262">
        <v>1305</v>
      </c>
      <c r="G307" s="61" t="s">
        <v>4163</v>
      </c>
      <c r="H307" s="271" t="s">
        <v>4169</v>
      </c>
      <c r="I307" s="275" t="s">
        <v>4108</v>
      </c>
      <c r="J307" s="284">
        <v>251.959</v>
      </c>
      <c r="K307" s="261">
        <v>19.690000000000001</v>
      </c>
      <c r="L307" s="240">
        <f t="shared" si="12"/>
        <v>24.295000000000002</v>
      </c>
      <c r="M307" s="264">
        <v>0.24</v>
      </c>
      <c r="N307" s="262">
        <v>3</v>
      </c>
      <c r="O307" s="264"/>
      <c r="S307" s="402">
        <v>29.879158920569498</v>
      </c>
      <c r="T307" s="402">
        <v>30.1431584244459</v>
      </c>
      <c r="U307" s="402">
        <v>30.614799037988099</v>
      </c>
      <c r="V307" s="402">
        <v>31.386583602247601</v>
      </c>
      <c r="W307" s="402">
        <v>32.170644433473498</v>
      </c>
      <c r="X307" s="402">
        <v>32.661302940730998</v>
      </c>
      <c r="Y307" s="402">
        <v>32.896914986207697</v>
      </c>
      <c r="Z307" s="402">
        <v>0.76063709962736104</v>
      </c>
      <c r="AA307" s="61" t="s">
        <v>4165</v>
      </c>
    </row>
    <row r="308" spans="1:27">
      <c r="A308" s="61" t="s">
        <v>7052</v>
      </c>
      <c r="C308" s="248" t="s">
        <v>4100</v>
      </c>
      <c r="D308" s="264" t="s">
        <v>4143</v>
      </c>
      <c r="E308" s="264"/>
      <c r="F308" s="262">
        <v>1275</v>
      </c>
      <c r="G308" s="61" t="s">
        <v>4163</v>
      </c>
      <c r="H308" s="271" t="s">
        <v>4170</v>
      </c>
      <c r="I308" s="265" t="s">
        <v>4108</v>
      </c>
      <c r="J308" s="282"/>
      <c r="K308" s="262">
        <v>19.66</v>
      </c>
      <c r="L308" s="387">
        <f t="shared" si="12"/>
        <v>24.430000000000007</v>
      </c>
      <c r="M308" s="264">
        <v>0.32</v>
      </c>
      <c r="N308" s="262">
        <v>3</v>
      </c>
      <c r="O308" s="264"/>
      <c r="S308" s="402">
        <v>30.002051448052502</v>
      </c>
      <c r="T308" s="402">
        <v>30.250700475508701</v>
      </c>
      <c r="U308" s="402">
        <v>30.714279085011899</v>
      </c>
      <c r="V308" s="402">
        <v>31.508819062347399</v>
      </c>
      <c r="W308" s="402">
        <v>32.305357589373799</v>
      </c>
      <c r="X308" s="402">
        <v>32.748805378670703</v>
      </c>
      <c r="Y308" s="402">
        <v>32.984678746433801</v>
      </c>
      <c r="Z308" s="402">
        <v>0.76661073814131298</v>
      </c>
      <c r="AA308" s="61" t="s">
        <v>4165</v>
      </c>
    </row>
    <row r="309" spans="1:27">
      <c r="A309" s="61" t="s">
        <v>7053</v>
      </c>
      <c r="C309" s="248" t="s">
        <v>4099</v>
      </c>
      <c r="D309" s="264" t="s">
        <v>4143</v>
      </c>
      <c r="E309" s="264"/>
      <c r="F309" s="262">
        <v>1235</v>
      </c>
      <c r="G309" s="61" t="s">
        <v>4163</v>
      </c>
      <c r="H309" s="264"/>
      <c r="I309" s="265" t="s">
        <v>4108</v>
      </c>
      <c r="J309" s="282"/>
      <c r="K309" s="262">
        <v>19.23</v>
      </c>
      <c r="L309" s="387">
        <f t="shared" si="12"/>
        <v>26.365000000000009</v>
      </c>
      <c r="M309" s="262">
        <v>0.04</v>
      </c>
      <c r="N309" s="262">
        <v>3</v>
      </c>
      <c r="O309" s="264"/>
      <c r="S309" s="402">
        <v>31.6575535373752</v>
      </c>
      <c r="T309" s="402">
        <v>31.9325775124267</v>
      </c>
      <c r="U309" s="402">
        <v>32.454014689549602</v>
      </c>
      <c r="V309" s="402">
        <v>33.343079903308599</v>
      </c>
      <c r="W309" s="402">
        <v>34.231195846891403</v>
      </c>
      <c r="X309" s="402">
        <v>34.778224015110901</v>
      </c>
      <c r="Y309" s="402">
        <v>35.055395926684199</v>
      </c>
      <c r="Z309" s="402">
        <v>0.86148101809591504</v>
      </c>
      <c r="AA309" s="61" t="s">
        <v>4165</v>
      </c>
    </row>
    <row r="310" spans="1:27">
      <c r="A310" s="61" t="s">
        <v>7054</v>
      </c>
      <c r="C310" s="248" t="s">
        <v>4098</v>
      </c>
      <c r="D310" s="264" t="s">
        <v>4143</v>
      </c>
      <c r="E310" s="264"/>
      <c r="F310" s="262">
        <v>1213</v>
      </c>
      <c r="G310" s="61" t="s">
        <v>4163</v>
      </c>
      <c r="H310" s="264"/>
      <c r="I310" s="265" t="s">
        <v>4108</v>
      </c>
      <c r="J310" s="282"/>
      <c r="K310" s="262">
        <v>19.440000000000001</v>
      </c>
      <c r="L310" s="387">
        <f t="shared" si="12"/>
        <v>25.42</v>
      </c>
      <c r="M310" s="262">
        <v>0.28999999999999998</v>
      </c>
      <c r="N310" s="262">
        <v>3</v>
      </c>
      <c r="O310" s="264"/>
      <c r="S310" s="402">
        <v>30.8365476600694</v>
      </c>
      <c r="T310" s="402">
        <v>31.084903351493999</v>
      </c>
      <c r="U310" s="402">
        <v>31.575761876268</v>
      </c>
      <c r="V310" s="402">
        <v>32.4365582961698</v>
      </c>
      <c r="W310" s="402">
        <v>33.285511196238197</v>
      </c>
      <c r="X310" s="402">
        <v>33.787597589400299</v>
      </c>
      <c r="Y310" s="402">
        <v>34.0493945079157</v>
      </c>
      <c r="Z310" s="402">
        <v>0.82128546985402495</v>
      </c>
      <c r="AA310" s="61" t="s">
        <v>4165</v>
      </c>
    </row>
    <row r="311" spans="1:27">
      <c r="A311" s="61" t="s">
        <v>7055</v>
      </c>
      <c r="C311" s="248" t="s">
        <v>4097</v>
      </c>
      <c r="D311" s="264" t="s">
        <v>4143</v>
      </c>
      <c r="E311" s="264"/>
      <c r="F311" s="262">
        <v>1177</v>
      </c>
      <c r="G311" s="61" t="s">
        <v>4163</v>
      </c>
      <c r="H311" s="264"/>
      <c r="I311" s="265" t="s">
        <v>4108</v>
      </c>
      <c r="J311" s="282"/>
      <c r="K311" s="262">
        <v>19.510000000000002</v>
      </c>
      <c r="L311" s="387">
        <f t="shared" si="12"/>
        <v>25.105000000000004</v>
      </c>
      <c r="M311" s="262">
        <v>0.26</v>
      </c>
      <c r="N311" s="262">
        <v>3</v>
      </c>
      <c r="O311" s="264"/>
      <c r="S311" s="402">
        <v>30.5518116311756</v>
      </c>
      <c r="T311" s="402">
        <v>30.8291938565064</v>
      </c>
      <c r="U311" s="402">
        <v>31.3095362248927</v>
      </c>
      <c r="V311" s="402">
        <v>32.142143210570801</v>
      </c>
      <c r="W311" s="402">
        <v>32.979459380937598</v>
      </c>
      <c r="X311" s="402">
        <v>33.473955995458397</v>
      </c>
      <c r="Y311" s="402">
        <v>33.712709977522202</v>
      </c>
      <c r="Z311" s="402">
        <v>0.80289954510399897</v>
      </c>
      <c r="AA311" s="61" t="s">
        <v>4165</v>
      </c>
    </row>
    <row r="312" spans="1:27">
      <c r="A312" s="61" t="s">
        <v>7056</v>
      </c>
      <c r="C312" s="248" t="s">
        <v>4096</v>
      </c>
      <c r="D312" s="264" t="s">
        <v>4143</v>
      </c>
      <c r="E312" s="264"/>
      <c r="F312" s="262">
        <v>1022</v>
      </c>
      <c r="G312" s="61" t="s">
        <v>4163</v>
      </c>
      <c r="H312" s="264"/>
      <c r="I312" s="265" t="s">
        <v>4109</v>
      </c>
      <c r="J312" s="282"/>
      <c r="K312" s="262">
        <v>19.399999999999999</v>
      </c>
      <c r="L312" s="387">
        <f t="shared" si="12"/>
        <v>25.600000000000009</v>
      </c>
      <c r="M312" s="262"/>
      <c r="N312" s="262">
        <v>1</v>
      </c>
      <c r="O312" s="264"/>
      <c r="S312" s="402">
        <v>31.0116039861487</v>
      </c>
      <c r="T312" s="402">
        <v>31.249563609331599</v>
      </c>
      <c r="U312" s="402">
        <v>31.745941344117501</v>
      </c>
      <c r="V312" s="402">
        <v>32.601569768854603</v>
      </c>
      <c r="W312" s="402">
        <v>33.455767894198303</v>
      </c>
      <c r="X312" s="402">
        <v>33.962438501386401</v>
      </c>
      <c r="Y312" s="402">
        <v>34.184782045397</v>
      </c>
      <c r="Z312" s="402">
        <v>0.81570648098812903</v>
      </c>
      <c r="AA312" s="61" t="s">
        <v>4165</v>
      </c>
    </row>
    <row r="313" spans="1:27">
      <c r="A313" s="61" t="s">
        <v>7057</v>
      </c>
      <c r="C313" s="248" t="s">
        <v>4096</v>
      </c>
      <c r="D313" s="264" t="s">
        <v>4143</v>
      </c>
      <c r="E313" s="264"/>
      <c r="F313" s="262">
        <v>1022</v>
      </c>
      <c r="G313" s="61" t="s">
        <v>4163</v>
      </c>
      <c r="H313" s="264"/>
      <c r="I313" s="265" t="s">
        <v>4108</v>
      </c>
      <c r="J313" s="282"/>
      <c r="K313" s="262">
        <v>19.579999999999998</v>
      </c>
      <c r="L313" s="387">
        <f t="shared" si="12"/>
        <v>24.79000000000002</v>
      </c>
      <c r="M313" s="262">
        <v>0.19</v>
      </c>
      <c r="N313" s="262">
        <v>4</v>
      </c>
      <c r="O313" s="264"/>
      <c r="S313" s="402">
        <v>30.310690316694998</v>
      </c>
      <c r="T313" s="402">
        <v>30.561655969191001</v>
      </c>
      <c r="U313" s="402">
        <v>31.0566870199773</v>
      </c>
      <c r="V313" s="402">
        <v>31.8619623601851</v>
      </c>
      <c r="W313" s="402">
        <v>32.661095742876398</v>
      </c>
      <c r="X313" s="402">
        <v>33.115172576336803</v>
      </c>
      <c r="Y313" s="402">
        <v>33.369768744837998</v>
      </c>
      <c r="Z313" s="402">
        <v>0.77519583753592602</v>
      </c>
      <c r="AA313" s="61" t="s">
        <v>4165</v>
      </c>
    </row>
    <row r="314" spans="1:27">
      <c r="A314" s="61" t="s">
        <v>7058</v>
      </c>
      <c r="C314" s="248" t="s">
        <v>4095</v>
      </c>
      <c r="D314" s="264" t="s">
        <v>4143</v>
      </c>
      <c r="E314" s="264"/>
      <c r="F314" s="262">
        <v>1002</v>
      </c>
      <c r="G314" s="61" t="s">
        <v>4163</v>
      </c>
      <c r="H314" s="264"/>
      <c r="I314" s="265" t="s">
        <v>4108</v>
      </c>
      <c r="J314" s="282"/>
      <c r="K314" s="262">
        <v>19.75</v>
      </c>
      <c r="L314" s="387">
        <f t="shared" si="12"/>
        <v>24.025000000000006</v>
      </c>
      <c r="M314" s="262">
        <v>0.28000000000000003</v>
      </c>
      <c r="N314" s="262">
        <v>3</v>
      </c>
      <c r="O314" s="264"/>
      <c r="S314" s="402">
        <v>29.621849312848401</v>
      </c>
      <c r="T314" s="402">
        <v>29.860528970459601</v>
      </c>
      <c r="U314" s="402">
        <v>30.334308659151201</v>
      </c>
      <c r="V314" s="402">
        <v>31.125628337999899</v>
      </c>
      <c r="W314" s="402">
        <v>31.916086299281101</v>
      </c>
      <c r="X314" s="402">
        <v>32.354040810521298</v>
      </c>
      <c r="Y314" s="402">
        <v>32.606338248905303</v>
      </c>
      <c r="Z314" s="402">
        <v>0.760158508647513</v>
      </c>
      <c r="AA314" s="61" t="s">
        <v>4165</v>
      </c>
    </row>
    <row r="315" spans="1:27">
      <c r="A315" s="61" t="s">
        <v>7059</v>
      </c>
      <c r="C315" s="248" t="s">
        <v>4094</v>
      </c>
      <c r="D315" s="264" t="s">
        <v>4143</v>
      </c>
      <c r="E315" s="264"/>
      <c r="F315" s="262">
        <v>992</v>
      </c>
      <c r="G315" s="61" t="s">
        <v>4163</v>
      </c>
      <c r="H315" s="264"/>
      <c r="I315" s="265" t="s">
        <v>4108</v>
      </c>
      <c r="J315" s="282"/>
      <c r="K315" s="262">
        <v>19.64</v>
      </c>
      <c r="L315" s="387">
        <f t="shared" si="12"/>
        <v>24.52000000000001</v>
      </c>
      <c r="M315" s="262">
        <v>0.25</v>
      </c>
      <c r="N315" s="262">
        <v>3</v>
      </c>
      <c r="O315" s="264"/>
      <c r="S315" s="402">
        <v>30.086193372677499</v>
      </c>
      <c r="T315" s="402">
        <v>30.339861125907099</v>
      </c>
      <c r="U315" s="402">
        <v>30.794716976792799</v>
      </c>
      <c r="V315" s="402">
        <v>31.602828691247399</v>
      </c>
      <c r="W315" s="402">
        <v>32.395088465094403</v>
      </c>
      <c r="X315" s="402">
        <v>32.868588389031302</v>
      </c>
      <c r="Y315" s="402">
        <v>33.108656991126502</v>
      </c>
      <c r="Z315" s="402">
        <v>0.77195062477815601</v>
      </c>
      <c r="AA315" s="61" t="s">
        <v>4165</v>
      </c>
    </row>
    <row r="316" spans="1:27">
      <c r="A316" s="61" t="s">
        <v>7060</v>
      </c>
      <c r="C316" s="248" t="s">
        <v>4093</v>
      </c>
      <c r="D316" s="264" t="s">
        <v>4143</v>
      </c>
      <c r="E316" s="264"/>
      <c r="F316" s="262">
        <v>918</v>
      </c>
      <c r="G316" s="61" t="s">
        <v>4163</v>
      </c>
      <c r="H316" s="264"/>
      <c r="I316" s="265" t="s">
        <v>4109</v>
      </c>
      <c r="J316" s="282"/>
      <c r="K316" s="262">
        <v>19.89</v>
      </c>
      <c r="L316" s="387">
        <f t="shared" si="12"/>
        <v>23.39500000000001</v>
      </c>
      <c r="M316" s="262"/>
      <c r="N316" s="262">
        <v>1</v>
      </c>
      <c r="O316" s="264"/>
      <c r="S316" s="402">
        <v>29.152483334641801</v>
      </c>
      <c r="T316" s="402">
        <v>29.352139365572398</v>
      </c>
      <c r="U316" s="402">
        <v>29.8056475665887</v>
      </c>
      <c r="V316" s="402">
        <v>30.547700120021702</v>
      </c>
      <c r="W316" s="402">
        <v>31.304620769759801</v>
      </c>
      <c r="X316" s="402">
        <v>31.748233451882601</v>
      </c>
      <c r="Y316" s="402">
        <v>31.990928457481999</v>
      </c>
      <c r="Z316" s="402">
        <v>0.72283252155990596</v>
      </c>
      <c r="AA316" s="61" t="s">
        <v>4165</v>
      </c>
    </row>
    <row r="317" spans="1:27">
      <c r="A317" s="61" t="s">
        <v>7061</v>
      </c>
      <c r="C317" s="248" t="s">
        <v>4093</v>
      </c>
      <c r="D317" s="264" t="s">
        <v>4143</v>
      </c>
      <c r="E317" s="264"/>
      <c r="F317" s="262">
        <v>918</v>
      </c>
      <c r="G317" s="61" t="s">
        <v>4163</v>
      </c>
      <c r="H317" s="264"/>
      <c r="I317" s="265" t="s">
        <v>4108</v>
      </c>
      <c r="J317" s="282"/>
      <c r="K317" s="262">
        <v>19.55</v>
      </c>
      <c r="L317" s="387">
        <f t="shared" si="12"/>
        <v>24.924999999999997</v>
      </c>
      <c r="M317" s="262">
        <v>0.23</v>
      </c>
      <c r="N317" s="262">
        <v>3</v>
      </c>
      <c r="O317" s="264"/>
      <c r="S317" s="402">
        <v>30.446630824982599</v>
      </c>
      <c r="T317" s="402">
        <v>30.705254315377601</v>
      </c>
      <c r="U317" s="402">
        <v>31.1695131275062</v>
      </c>
      <c r="V317" s="402">
        <v>31.9876866185162</v>
      </c>
      <c r="W317" s="402">
        <v>32.796846785561698</v>
      </c>
      <c r="X317" s="402">
        <v>33.271390582065202</v>
      </c>
      <c r="Y317" s="402">
        <v>33.531290128267599</v>
      </c>
      <c r="Z317" s="402">
        <v>0.783178262435413</v>
      </c>
      <c r="AA317" s="61" t="s">
        <v>4165</v>
      </c>
    </row>
    <row r="318" spans="1:27">
      <c r="A318" s="61" t="s">
        <v>7062</v>
      </c>
      <c r="C318" s="248" t="s">
        <v>4092</v>
      </c>
      <c r="D318" s="264" t="s">
        <v>4143</v>
      </c>
      <c r="E318" s="264"/>
      <c r="F318" s="262">
        <v>903</v>
      </c>
      <c r="G318" s="61" t="s">
        <v>4163</v>
      </c>
      <c r="H318" s="264"/>
      <c r="I318" s="265" t="s">
        <v>4108</v>
      </c>
      <c r="J318" s="282"/>
      <c r="K318" s="262">
        <v>19.28</v>
      </c>
      <c r="L318" s="387">
        <f t="shared" si="12"/>
        <v>26.14</v>
      </c>
      <c r="M318" s="262">
        <v>0.27</v>
      </c>
      <c r="N318" s="262">
        <v>3</v>
      </c>
      <c r="O318" s="264"/>
      <c r="S318" s="402">
        <v>31.505273219257401</v>
      </c>
      <c r="T318" s="402">
        <v>31.7457266616365</v>
      </c>
      <c r="U318" s="402">
        <v>32.251727691895297</v>
      </c>
      <c r="V318" s="402">
        <v>33.127999642267397</v>
      </c>
      <c r="W318" s="402">
        <v>34.015092491089703</v>
      </c>
      <c r="X318" s="402">
        <v>34.513106310262501</v>
      </c>
      <c r="Y318" s="402">
        <v>34.788422351240101</v>
      </c>
      <c r="Z318" s="402">
        <v>0.844999834296431</v>
      </c>
      <c r="AA318" s="61" t="s">
        <v>4165</v>
      </c>
    </row>
    <row r="319" spans="1:27">
      <c r="A319" s="61" t="s">
        <v>7063</v>
      </c>
      <c r="C319" s="248" t="s">
        <v>4091</v>
      </c>
      <c r="D319" s="264" t="s">
        <v>4143</v>
      </c>
      <c r="E319" s="264"/>
      <c r="F319" s="262">
        <v>846</v>
      </c>
      <c r="G319" s="61" t="s">
        <v>4163</v>
      </c>
      <c r="H319" s="264"/>
      <c r="I319" s="265" t="s">
        <v>4108</v>
      </c>
      <c r="J319" s="282"/>
      <c r="K319" s="262">
        <v>19.809999999999999</v>
      </c>
      <c r="L319" s="387">
        <f t="shared" si="12"/>
        <v>23.75500000000001</v>
      </c>
      <c r="M319" s="262">
        <v>0.11</v>
      </c>
      <c r="N319" s="262">
        <v>3</v>
      </c>
      <c r="O319" s="264"/>
      <c r="S319" s="402">
        <v>29.463506035570202</v>
      </c>
      <c r="T319" s="402">
        <v>29.675960006695401</v>
      </c>
      <c r="U319" s="402">
        <v>30.126894506281602</v>
      </c>
      <c r="V319" s="402">
        <v>30.892838701401299</v>
      </c>
      <c r="W319" s="402">
        <v>31.660552475171698</v>
      </c>
      <c r="X319" s="402">
        <v>32.105368646827998</v>
      </c>
      <c r="Y319" s="402">
        <v>32.335087973992799</v>
      </c>
      <c r="Z319" s="402">
        <v>0.73545842217672996</v>
      </c>
      <c r="AA319" s="61" t="s">
        <v>4165</v>
      </c>
    </row>
    <row r="320" spans="1:27">
      <c r="A320" s="61" t="s">
        <v>7064</v>
      </c>
      <c r="C320" s="248" t="s">
        <v>4090</v>
      </c>
      <c r="D320" s="264" t="s">
        <v>4143</v>
      </c>
      <c r="E320" s="264"/>
      <c r="F320" s="262">
        <v>826</v>
      </c>
      <c r="G320" s="61" t="s">
        <v>4163</v>
      </c>
      <c r="H320" s="264"/>
      <c r="I320" s="265" t="s">
        <v>4108</v>
      </c>
      <c r="J320" s="282"/>
      <c r="K320" s="262">
        <v>19.39</v>
      </c>
      <c r="L320" s="387">
        <f t="shared" ref="L320:L331" si="14">117.4-4.5*(K320+1)</f>
        <v>25.64500000000001</v>
      </c>
      <c r="M320" s="262">
        <v>0.09</v>
      </c>
      <c r="N320" s="262">
        <v>3</v>
      </c>
      <c r="O320" s="264"/>
      <c r="S320" s="402">
        <v>31.045236271350699</v>
      </c>
      <c r="T320" s="402">
        <v>31.307318790291301</v>
      </c>
      <c r="U320" s="402">
        <v>31.809391532052601</v>
      </c>
      <c r="V320" s="402">
        <v>32.654142182799802</v>
      </c>
      <c r="W320" s="402">
        <v>33.509096111555003</v>
      </c>
      <c r="X320" s="402">
        <v>34.000460680066297</v>
      </c>
      <c r="Y320" s="402">
        <v>34.236130941614597</v>
      </c>
      <c r="Z320" s="402">
        <v>0.81626733851802802</v>
      </c>
      <c r="AA320" s="61" t="s">
        <v>4165</v>
      </c>
    </row>
    <row r="321" spans="1:27">
      <c r="A321" s="61" t="s">
        <v>7065</v>
      </c>
      <c r="C321" s="248" t="s">
        <v>4089</v>
      </c>
      <c r="D321" s="264" t="s">
        <v>4143</v>
      </c>
      <c r="E321" s="264"/>
      <c r="F321" s="262">
        <v>676</v>
      </c>
      <c r="G321" s="61" t="s">
        <v>4163</v>
      </c>
      <c r="H321" s="264"/>
      <c r="I321" s="265" t="s">
        <v>4108</v>
      </c>
      <c r="J321" s="282"/>
      <c r="K321" s="262">
        <v>19.34</v>
      </c>
      <c r="L321" s="387">
        <f t="shared" si="14"/>
        <v>25.870000000000005</v>
      </c>
      <c r="M321" s="262">
        <v>0.17</v>
      </c>
      <c r="N321" s="262">
        <v>3</v>
      </c>
      <c r="O321" s="264"/>
      <c r="S321" s="402">
        <v>31.232710442147301</v>
      </c>
      <c r="T321" s="402">
        <v>31.494096397518099</v>
      </c>
      <c r="U321" s="402">
        <v>32.009264000075603</v>
      </c>
      <c r="V321" s="402">
        <v>32.8638271614982</v>
      </c>
      <c r="W321" s="402">
        <v>33.716817042317103</v>
      </c>
      <c r="X321" s="402">
        <v>34.210112197586099</v>
      </c>
      <c r="Y321" s="402">
        <v>34.454282318089497</v>
      </c>
      <c r="Z321" s="402">
        <v>0.82985722472811596</v>
      </c>
      <c r="AA321" s="61" t="s">
        <v>4165</v>
      </c>
    </row>
    <row r="322" spans="1:27">
      <c r="A322" s="61" t="s">
        <v>7066</v>
      </c>
      <c r="C322" s="248" t="s">
        <v>4088</v>
      </c>
      <c r="D322" s="264" t="s">
        <v>4143</v>
      </c>
      <c r="E322" s="264"/>
      <c r="F322" s="262">
        <v>575</v>
      </c>
      <c r="G322" s="61" t="s">
        <v>4163</v>
      </c>
      <c r="H322" s="264"/>
      <c r="I322" s="265" t="s">
        <v>4108</v>
      </c>
      <c r="J322" s="282"/>
      <c r="K322" s="262">
        <v>19.32</v>
      </c>
      <c r="L322" s="387">
        <f t="shared" si="14"/>
        <v>25.960000000000008</v>
      </c>
      <c r="M322" s="262">
        <v>0.23</v>
      </c>
      <c r="N322" s="262">
        <v>3</v>
      </c>
      <c r="O322" s="264"/>
      <c r="S322" s="402">
        <v>31.295801733929199</v>
      </c>
      <c r="T322" s="402">
        <v>31.551938450867802</v>
      </c>
      <c r="U322" s="402">
        <v>32.075882684058598</v>
      </c>
      <c r="V322" s="402">
        <v>32.938818711129002</v>
      </c>
      <c r="W322" s="402">
        <v>33.790993993652201</v>
      </c>
      <c r="X322" s="402">
        <v>34.288371451208498</v>
      </c>
      <c r="Y322" s="402">
        <v>34.547581376143398</v>
      </c>
      <c r="Z322" s="402">
        <v>0.83319169357653899</v>
      </c>
      <c r="AA322" s="61" t="s">
        <v>4165</v>
      </c>
    </row>
    <row r="323" spans="1:27">
      <c r="A323" s="61" t="s">
        <v>7067</v>
      </c>
      <c r="C323" s="248" t="s">
        <v>4087</v>
      </c>
      <c r="D323" s="264" t="s">
        <v>4143</v>
      </c>
      <c r="E323" s="264"/>
      <c r="F323" s="262">
        <v>494</v>
      </c>
      <c r="G323" s="61" t="s">
        <v>4163</v>
      </c>
      <c r="H323" s="264"/>
      <c r="I323" s="265" t="s">
        <v>4108</v>
      </c>
      <c r="J323" s="282"/>
      <c r="K323" s="262">
        <v>19.440000000000001</v>
      </c>
      <c r="L323" s="387">
        <f t="shared" si="14"/>
        <v>25.42</v>
      </c>
      <c r="M323" s="262">
        <v>0.28999999999999998</v>
      </c>
      <c r="N323" s="262">
        <v>4</v>
      </c>
      <c r="O323" s="264"/>
      <c r="S323" s="402">
        <v>30.872490805778</v>
      </c>
      <c r="T323" s="402">
        <v>31.136606597300599</v>
      </c>
      <c r="U323" s="402">
        <v>31.613976027424901</v>
      </c>
      <c r="V323" s="402">
        <v>32.450378809506802</v>
      </c>
      <c r="W323" s="402">
        <v>33.284151249369401</v>
      </c>
      <c r="X323" s="402">
        <v>33.795669485814798</v>
      </c>
      <c r="Y323" s="402">
        <v>34.045190905419403</v>
      </c>
      <c r="Z323" s="402">
        <v>0.80906604706968599</v>
      </c>
      <c r="AA323" s="61" t="s">
        <v>4165</v>
      </c>
    </row>
    <row r="324" spans="1:27">
      <c r="A324" s="61" t="s">
        <v>7068</v>
      </c>
      <c r="C324" s="248" t="s">
        <v>4086</v>
      </c>
      <c r="D324" s="264" t="s">
        <v>4143</v>
      </c>
      <c r="E324" s="264"/>
      <c r="F324" s="262">
        <v>384</v>
      </c>
      <c r="G324" s="61" t="s">
        <v>4163</v>
      </c>
      <c r="H324" s="264"/>
      <c r="I324" s="265" t="s">
        <v>4108</v>
      </c>
      <c r="J324" s="282"/>
      <c r="K324" s="262">
        <v>19.63</v>
      </c>
      <c r="L324" s="387">
        <f t="shared" si="14"/>
        <v>24.565000000000012</v>
      </c>
      <c r="M324" s="262">
        <v>0.16</v>
      </c>
      <c r="N324" s="262">
        <v>4</v>
      </c>
      <c r="O324" s="264"/>
      <c r="S324" s="402">
        <v>30.098897054557199</v>
      </c>
      <c r="T324" s="402">
        <v>30.363295638378698</v>
      </c>
      <c r="U324" s="402">
        <v>30.837250817489299</v>
      </c>
      <c r="V324" s="402">
        <v>31.643008056656399</v>
      </c>
      <c r="W324" s="402">
        <v>32.449840564752499</v>
      </c>
      <c r="X324" s="402">
        <v>32.912284728102698</v>
      </c>
      <c r="Y324" s="402">
        <v>33.1546673402217</v>
      </c>
      <c r="Z324" s="402">
        <v>0.77644312413064098</v>
      </c>
      <c r="AA324" s="61" t="s">
        <v>4165</v>
      </c>
    </row>
    <row r="325" spans="1:27">
      <c r="A325" s="61" t="s">
        <v>7069</v>
      </c>
      <c r="C325" s="248" t="s">
        <v>4085</v>
      </c>
      <c r="D325" s="264" t="s">
        <v>4143</v>
      </c>
      <c r="E325" s="264"/>
      <c r="F325" s="262">
        <v>323</v>
      </c>
      <c r="G325" s="61" t="s">
        <v>4163</v>
      </c>
      <c r="H325" s="264"/>
      <c r="I325" s="265" t="s">
        <v>4108</v>
      </c>
      <c r="J325" s="282"/>
      <c r="K325" s="262">
        <v>19.71</v>
      </c>
      <c r="L325" s="387">
        <f t="shared" si="14"/>
        <v>24.204999999999998</v>
      </c>
      <c r="M325" s="262">
        <v>0.23</v>
      </c>
      <c r="N325" s="262">
        <v>3</v>
      </c>
      <c r="O325" s="264"/>
      <c r="S325" s="402">
        <v>29.7800243096328</v>
      </c>
      <c r="T325" s="402">
        <v>30.037110692293201</v>
      </c>
      <c r="U325" s="402">
        <v>30.506787231626902</v>
      </c>
      <c r="V325" s="402">
        <v>31.299648212209501</v>
      </c>
      <c r="W325" s="402">
        <v>32.096167075085603</v>
      </c>
      <c r="X325" s="402">
        <v>32.548204246602701</v>
      </c>
      <c r="Y325" s="402">
        <v>32.779153464141302</v>
      </c>
      <c r="Z325" s="402">
        <v>0.76331150065320197</v>
      </c>
      <c r="AA325" s="61" t="s">
        <v>4165</v>
      </c>
    </row>
    <row r="326" spans="1:27">
      <c r="A326" s="61" t="s">
        <v>7070</v>
      </c>
      <c r="C326" s="248" t="s">
        <v>4084</v>
      </c>
      <c r="D326" s="264" t="s">
        <v>4143</v>
      </c>
      <c r="E326" s="264"/>
      <c r="F326" s="262">
        <v>265</v>
      </c>
      <c r="G326" s="61" t="s">
        <v>4163</v>
      </c>
      <c r="H326" s="264"/>
      <c r="I326" s="265" t="s">
        <v>4109</v>
      </c>
      <c r="J326" s="282"/>
      <c r="K326" s="262">
        <v>19.7</v>
      </c>
      <c r="L326" s="387">
        <f t="shared" si="14"/>
        <v>24.250000000000014</v>
      </c>
      <c r="M326" s="262"/>
      <c r="N326" s="262">
        <v>1</v>
      </c>
      <c r="O326" s="264"/>
      <c r="S326" s="402">
        <v>29.855350724134698</v>
      </c>
      <c r="T326" s="402">
        <v>30.105865534685901</v>
      </c>
      <c r="U326" s="402">
        <v>30.5516271328319</v>
      </c>
      <c r="V326" s="402">
        <v>31.342627767724402</v>
      </c>
      <c r="W326" s="402">
        <v>32.133181580723203</v>
      </c>
      <c r="X326" s="402">
        <v>32.595017792673403</v>
      </c>
      <c r="Y326" s="402">
        <v>32.845598479634901</v>
      </c>
      <c r="Z326" s="402">
        <v>0.75800903758650795</v>
      </c>
      <c r="AA326" s="61" t="s">
        <v>4165</v>
      </c>
    </row>
    <row r="327" spans="1:27">
      <c r="A327" s="61" t="s">
        <v>7071</v>
      </c>
      <c r="C327" s="248" t="s">
        <v>4084</v>
      </c>
      <c r="D327" s="264" t="s">
        <v>4143</v>
      </c>
      <c r="E327" s="264"/>
      <c r="F327" s="262">
        <v>265</v>
      </c>
      <c r="G327" s="61" t="s">
        <v>4163</v>
      </c>
      <c r="H327" s="264"/>
      <c r="I327" s="265" t="s">
        <v>4108</v>
      </c>
      <c r="J327" s="282"/>
      <c r="K327" s="262">
        <v>19.28</v>
      </c>
      <c r="L327" s="387">
        <f t="shared" si="14"/>
        <v>26.14</v>
      </c>
      <c r="M327" s="262">
        <v>0.04</v>
      </c>
      <c r="N327" s="262">
        <v>3</v>
      </c>
      <c r="O327" s="264"/>
      <c r="S327" s="402">
        <v>31.444746004948701</v>
      </c>
      <c r="T327" s="402">
        <v>31.7279944978111</v>
      </c>
      <c r="U327" s="402">
        <v>32.237842933930402</v>
      </c>
      <c r="V327" s="402">
        <v>33.124443447659097</v>
      </c>
      <c r="W327" s="402">
        <v>34.0133510903987</v>
      </c>
      <c r="X327" s="402">
        <v>34.514497031925998</v>
      </c>
      <c r="Y327" s="402">
        <v>34.762455145803798</v>
      </c>
      <c r="Z327" s="402">
        <v>0.85542536228261801</v>
      </c>
      <c r="AA327" s="61" t="s">
        <v>4165</v>
      </c>
    </row>
    <row r="328" spans="1:27">
      <c r="A328" s="61" t="s">
        <v>7072</v>
      </c>
      <c r="C328" s="248" t="s">
        <v>4083</v>
      </c>
      <c r="D328" s="264" t="s">
        <v>4143</v>
      </c>
      <c r="E328" s="264"/>
      <c r="F328" s="262">
        <v>242</v>
      </c>
      <c r="G328" s="61" t="s">
        <v>4163</v>
      </c>
      <c r="H328" s="264"/>
      <c r="I328" s="265" t="s">
        <v>4109</v>
      </c>
      <c r="J328" s="282"/>
      <c r="K328" s="262">
        <v>20.170000000000002</v>
      </c>
      <c r="L328" s="387">
        <f t="shared" si="14"/>
        <v>22.134999999999991</v>
      </c>
      <c r="M328" s="262"/>
      <c r="N328" s="262">
        <v>1</v>
      </c>
      <c r="O328" s="264"/>
      <c r="S328" s="402">
        <v>28.014799166082099</v>
      </c>
      <c r="T328" s="402">
        <v>28.238541757413898</v>
      </c>
      <c r="U328" s="402">
        <v>28.6571842000624</v>
      </c>
      <c r="V328" s="402">
        <v>29.355037521543601</v>
      </c>
      <c r="W328" s="402">
        <v>30.054156718450798</v>
      </c>
      <c r="X328" s="402">
        <v>30.452347868708099</v>
      </c>
      <c r="Y328" s="402">
        <v>30.6402291538508</v>
      </c>
      <c r="Z328" s="402">
        <v>0.67157926073326901</v>
      </c>
      <c r="AA328" s="61" t="s">
        <v>4165</v>
      </c>
    </row>
    <row r="329" spans="1:27">
      <c r="A329" s="61" t="s">
        <v>7073</v>
      </c>
      <c r="C329" s="248" t="s">
        <v>4083</v>
      </c>
      <c r="D329" s="264" t="s">
        <v>4143</v>
      </c>
      <c r="E329" s="264"/>
      <c r="F329" s="262">
        <v>242</v>
      </c>
      <c r="G329" s="61" t="s">
        <v>4163</v>
      </c>
      <c r="H329" s="264"/>
      <c r="I329" s="265" t="s">
        <v>4108</v>
      </c>
      <c r="J329" s="282"/>
      <c r="K329" s="262">
        <v>19.41</v>
      </c>
      <c r="L329" s="387">
        <f t="shared" si="14"/>
        <v>25.555000000000007</v>
      </c>
      <c r="M329" s="262">
        <v>0.11</v>
      </c>
      <c r="N329" s="262">
        <v>3</v>
      </c>
      <c r="O329" s="264"/>
      <c r="S329" s="402">
        <v>30.974304960311599</v>
      </c>
      <c r="T329" s="402">
        <v>31.2340874679007</v>
      </c>
      <c r="U329" s="402">
        <v>31.7267847094388</v>
      </c>
      <c r="V329" s="402">
        <v>32.568712889111502</v>
      </c>
      <c r="W329" s="402">
        <v>33.412015890159701</v>
      </c>
      <c r="X329" s="402">
        <v>33.916933690321002</v>
      </c>
      <c r="Y329" s="402">
        <v>34.185811656407203</v>
      </c>
      <c r="Z329" s="402">
        <v>0.81390490896164103</v>
      </c>
      <c r="AA329" s="61" t="s">
        <v>4165</v>
      </c>
    </row>
    <row r="330" spans="1:27">
      <c r="A330" s="61" t="s">
        <v>7074</v>
      </c>
      <c r="C330" s="248" t="s">
        <v>4082</v>
      </c>
      <c r="D330" s="264" t="s">
        <v>4143</v>
      </c>
      <c r="E330" s="264"/>
      <c r="F330" s="262">
        <v>238</v>
      </c>
      <c r="G330" s="61" t="s">
        <v>4163</v>
      </c>
      <c r="H330" s="264"/>
      <c r="I330" s="265" t="s">
        <v>4108</v>
      </c>
      <c r="J330" s="282"/>
      <c r="K330" s="262">
        <v>19.2</v>
      </c>
      <c r="L330" s="387">
        <f t="shared" si="14"/>
        <v>26.500000000000014</v>
      </c>
      <c r="M330" s="262">
        <v>0.16</v>
      </c>
      <c r="N330" s="262">
        <v>3</v>
      </c>
      <c r="O330" s="264"/>
      <c r="S330" s="402">
        <v>31.7887284880367</v>
      </c>
      <c r="T330" s="402">
        <v>32.048556956597899</v>
      </c>
      <c r="U330" s="402">
        <v>32.562030726330399</v>
      </c>
      <c r="V330" s="402">
        <v>33.466929113488298</v>
      </c>
      <c r="W330" s="402">
        <v>34.3528505505843</v>
      </c>
      <c r="X330" s="402">
        <v>34.921134205615203</v>
      </c>
      <c r="Y330" s="402">
        <v>35.201354642755597</v>
      </c>
      <c r="Z330" s="402">
        <v>0.86539298366699402</v>
      </c>
      <c r="AA330" s="61" t="s">
        <v>4165</v>
      </c>
    </row>
    <row r="331" spans="1:27">
      <c r="A331" s="61" t="s">
        <v>7075</v>
      </c>
      <c r="C331" s="248" t="s">
        <v>4081</v>
      </c>
      <c r="D331" s="264" t="s">
        <v>4143</v>
      </c>
      <c r="E331" s="264"/>
      <c r="F331" s="262">
        <v>137</v>
      </c>
      <c r="G331" s="61" t="s">
        <v>4163</v>
      </c>
      <c r="H331" s="264"/>
      <c r="I331" s="265" t="s">
        <v>4108</v>
      </c>
      <c r="J331" s="282"/>
      <c r="K331" s="262">
        <v>19.62</v>
      </c>
      <c r="L331" s="387">
        <f t="shared" si="14"/>
        <v>24.61</v>
      </c>
      <c r="M331" s="262">
        <v>0.33</v>
      </c>
      <c r="N331" s="262">
        <v>3</v>
      </c>
      <c r="O331" s="264"/>
      <c r="S331" s="402">
        <v>30.148771256440099</v>
      </c>
      <c r="T331" s="402">
        <v>30.384147358212001</v>
      </c>
      <c r="U331" s="402">
        <v>30.881072442055</v>
      </c>
      <c r="V331" s="402">
        <v>31.680754209973401</v>
      </c>
      <c r="W331" s="402">
        <v>32.477980889689697</v>
      </c>
      <c r="X331" s="402">
        <v>32.931083215422902</v>
      </c>
      <c r="Y331" s="402">
        <v>33.172878277179301</v>
      </c>
      <c r="Z331" s="402">
        <v>0.77226892908714895</v>
      </c>
      <c r="AA331" s="61" t="s">
        <v>4165</v>
      </c>
    </row>
  </sheetData>
  <mergeCells count="1">
    <mergeCell ref="S1:Z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D1" zoomScale="115" zoomScaleNormal="115" workbookViewId="0">
      <selection activeCell="O2" sqref="O1:O1048576"/>
    </sheetView>
  </sheetViews>
  <sheetFormatPr defaultColWidth="8.77734375" defaultRowHeight="8.4"/>
  <cols>
    <col min="1" max="14" width="8.77734375" style="162"/>
    <col min="15" max="22" width="5.6640625" style="411" customWidth="1"/>
    <col min="23" max="23" width="13.5546875" style="162" customWidth="1"/>
    <col min="24" max="16384" width="8.77734375" style="162"/>
  </cols>
  <sheetData>
    <row r="1" spans="1:23" s="411" customFormat="1" ht="14.4">
      <c r="O1" s="439" t="s">
        <v>9520</v>
      </c>
      <c r="P1" s="440"/>
      <c r="Q1" s="440"/>
      <c r="R1" s="440"/>
      <c r="S1" s="440"/>
      <c r="T1" s="440"/>
      <c r="U1" s="440"/>
      <c r="V1" s="440"/>
    </row>
    <row r="2" spans="1:23" ht="14.4" thickBot="1">
      <c r="A2" s="117" t="s">
        <v>5773</v>
      </c>
      <c r="B2" s="170" t="s">
        <v>3128</v>
      </c>
      <c r="C2" s="170" t="s">
        <v>3129</v>
      </c>
      <c r="D2" s="170" t="s">
        <v>996</v>
      </c>
      <c r="E2" s="170" t="s">
        <v>246</v>
      </c>
      <c r="F2" s="170" t="s">
        <v>3130</v>
      </c>
      <c r="G2" s="170" t="s">
        <v>2158</v>
      </c>
      <c r="H2" s="171" t="s">
        <v>3131</v>
      </c>
      <c r="I2" s="170" t="s">
        <v>1000</v>
      </c>
      <c r="J2" s="170" t="s">
        <v>3132</v>
      </c>
      <c r="K2" s="170" t="s">
        <v>3133</v>
      </c>
      <c r="L2" s="172" t="s">
        <v>3134</v>
      </c>
      <c r="M2" s="170" t="s">
        <v>3185</v>
      </c>
      <c r="N2" s="170" t="s">
        <v>3184</v>
      </c>
      <c r="O2" s="251">
        <v>2.5000000000000001E-2</v>
      </c>
      <c r="P2" s="251">
        <v>0.05</v>
      </c>
      <c r="Q2" s="251">
        <v>0.15</v>
      </c>
      <c r="R2" s="251" t="s">
        <v>9519</v>
      </c>
      <c r="S2" s="251">
        <v>0.85</v>
      </c>
      <c r="T2" s="251">
        <v>0.95</v>
      </c>
      <c r="U2" s="251">
        <v>0.97499999999999998</v>
      </c>
      <c r="V2" s="251" t="s">
        <v>9518</v>
      </c>
      <c r="W2" s="70" t="s">
        <v>4</v>
      </c>
    </row>
    <row r="3" spans="1:23" ht="12" customHeight="1" thickTop="1">
      <c r="A3" s="162" t="s">
        <v>7076</v>
      </c>
      <c r="B3" s="163"/>
      <c r="C3" s="164" t="s">
        <v>3135</v>
      </c>
      <c r="D3" s="164" t="s">
        <v>3136</v>
      </c>
      <c r="E3" s="164">
        <v>25.6</v>
      </c>
      <c r="F3" s="164">
        <v>106.6</v>
      </c>
      <c r="G3" s="164"/>
      <c r="H3" s="163" t="s">
        <v>2170</v>
      </c>
      <c r="I3" s="163" t="s">
        <v>3137</v>
      </c>
      <c r="J3" s="164"/>
      <c r="K3" s="164"/>
      <c r="L3" s="168">
        <v>245.9</v>
      </c>
      <c r="M3" s="164">
        <v>19.2</v>
      </c>
      <c r="N3" s="165">
        <f t="shared" ref="N3:N34" si="0">117.4-4.5*(M3+1)</f>
        <v>26.500000000000014</v>
      </c>
      <c r="O3" s="403">
        <v>31.7361704488996</v>
      </c>
      <c r="P3" s="403">
        <v>32.027990114192498</v>
      </c>
      <c r="Q3" s="403">
        <v>32.590292994379602</v>
      </c>
      <c r="R3" s="403">
        <v>33.465620853412297</v>
      </c>
      <c r="S3" s="403">
        <v>34.353323003346098</v>
      </c>
      <c r="T3" s="403">
        <v>34.862347016575001</v>
      </c>
      <c r="U3" s="403">
        <v>35.161483344932201</v>
      </c>
      <c r="V3" s="403">
        <v>0.86091856731178296</v>
      </c>
      <c r="W3" s="403" t="s">
        <v>9523</v>
      </c>
    </row>
    <row r="4" spans="1:23" ht="12" customHeight="1">
      <c r="A4" s="162" t="s">
        <v>7077</v>
      </c>
      <c r="B4" s="163"/>
      <c r="C4" s="164" t="s">
        <v>3135</v>
      </c>
      <c r="D4" s="164" t="s">
        <v>3136</v>
      </c>
      <c r="E4" s="164">
        <v>25.6</v>
      </c>
      <c r="F4" s="164">
        <v>106.6</v>
      </c>
      <c r="G4" s="164"/>
      <c r="H4" s="163" t="s">
        <v>3138</v>
      </c>
      <c r="I4" s="163" t="s">
        <v>2298</v>
      </c>
      <c r="J4" s="164"/>
      <c r="K4" s="164"/>
      <c r="L4" s="168">
        <v>245.9</v>
      </c>
      <c r="M4" s="164">
        <v>19.600000000000001</v>
      </c>
      <c r="N4" s="165">
        <f t="shared" si="0"/>
        <v>24.700000000000003</v>
      </c>
      <c r="O4" s="403">
        <v>30.249693254038199</v>
      </c>
      <c r="P4" s="403">
        <v>30.464210257921401</v>
      </c>
      <c r="Q4" s="403">
        <v>30.9417356309803</v>
      </c>
      <c r="R4" s="403">
        <v>31.760138499200899</v>
      </c>
      <c r="S4" s="403">
        <v>32.573364007592097</v>
      </c>
      <c r="T4" s="403">
        <v>33.056840076540603</v>
      </c>
      <c r="U4" s="403">
        <v>33.309457423581797</v>
      </c>
      <c r="V4" s="403">
        <v>0.78847597899546296</v>
      </c>
      <c r="W4" s="403" t="s">
        <v>9523</v>
      </c>
    </row>
    <row r="5" spans="1:23" ht="12" customHeight="1">
      <c r="A5" s="162" t="s">
        <v>7078</v>
      </c>
      <c r="B5" s="163"/>
      <c r="C5" s="164" t="s">
        <v>3135</v>
      </c>
      <c r="D5" s="164" t="s">
        <v>3139</v>
      </c>
      <c r="E5" s="164">
        <v>25.6</v>
      </c>
      <c r="F5" s="164">
        <v>106.6</v>
      </c>
      <c r="G5" s="164"/>
      <c r="H5" s="163" t="s">
        <v>2170</v>
      </c>
      <c r="I5" s="163" t="s">
        <v>2298</v>
      </c>
      <c r="J5" s="164"/>
      <c r="K5" s="164"/>
      <c r="L5" s="168">
        <v>246.38</v>
      </c>
      <c r="M5" s="164">
        <v>19.399999999999999</v>
      </c>
      <c r="N5" s="165">
        <f t="shared" si="0"/>
        <v>25.600000000000009</v>
      </c>
      <c r="O5" s="403">
        <v>30.966427367480399</v>
      </c>
      <c r="P5" s="403">
        <v>31.247890212157401</v>
      </c>
      <c r="Q5" s="403">
        <v>31.750305774105801</v>
      </c>
      <c r="R5" s="403">
        <v>32.603181423800699</v>
      </c>
      <c r="S5" s="403">
        <v>33.451656319106299</v>
      </c>
      <c r="T5" s="403">
        <v>33.956207184453099</v>
      </c>
      <c r="U5" s="403">
        <v>34.161452742634701</v>
      </c>
      <c r="V5" s="403">
        <v>0.819011147696459</v>
      </c>
      <c r="W5" s="403" t="s">
        <v>9523</v>
      </c>
    </row>
    <row r="6" spans="1:23" ht="12" customHeight="1">
      <c r="A6" s="162" t="s">
        <v>7079</v>
      </c>
      <c r="B6" s="163"/>
      <c r="C6" s="164" t="s">
        <v>3135</v>
      </c>
      <c r="D6" s="164" t="s">
        <v>3136</v>
      </c>
      <c r="E6" s="164">
        <v>25.6</v>
      </c>
      <c r="F6" s="164">
        <v>106.6</v>
      </c>
      <c r="G6" s="164"/>
      <c r="H6" s="163" t="s">
        <v>2170</v>
      </c>
      <c r="I6" s="163" t="s">
        <v>3140</v>
      </c>
      <c r="J6" s="164"/>
      <c r="K6" s="164"/>
      <c r="L6" s="168">
        <v>246.73</v>
      </c>
      <c r="M6" s="164">
        <v>19.600000000000001</v>
      </c>
      <c r="N6" s="165">
        <f t="shared" si="0"/>
        <v>24.700000000000003</v>
      </c>
      <c r="O6" s="403">
        <v>30.253369590436499</v>
      </c>
      <c r="P6" s="403">
        <v>30.4920623382218</v>
      </c>
      <c r="Q6" s="403">
        <v>30.955662886898999</v>
      </c>
      <c r="R6" s="403">
        <v>31.773881178357598</v>
      </c>
      <c r="S6" s="403">
        <v>32.582459206555399</v>
      </c>
      <c r="T6" s="403">
        <v>33.05981426316</v>
      </c>
      <c r="U6" s="403">
        <v>33.318221085345101</v>
      </c>
      <c r="V6" s="403">
        <v>0.78332460232311696</v>
      </c>
      <c r="W6" s="403" t="s">
        <v>9523</v>
      </c>
    </row>
    <row r="7" spans="1:23" ht="12" customHeight="1">
      <c r="A7" s="162" t="s">
        <v>7080</v>
      </c>
      <c r="B7" s="163"/>
      <c r="C7" s="164" t="s">
        <v>3165</v>
      </c>
      <c r="D7" s="164" t="s">
        <v>3136</v>
      </c>
      <c r="E7" s="164">
        <v>24</v>
      </c>
      <c r="F7" s="164">
        <v>106</v>
      </c>
      <c r="G7" s="164"/>
      <c r="H7" s="163" t="s">
        <v>2170</v>
      </c>
      <c r="I7" s="163" t="s">
        <v>3137</v>
      </c>
      <c r="J7" s="164"/>
      <c r="K7" s="164"/>
      <c r="L7" s="168">
        <v>246.75</v>
      </c>
      <c r="M7" s="164">
        <v>18.8</v>
      </c>
      <c r="N7" s="165">
        <f t="shared" si="0"/>
        <v>28.299999999999997</v>
      </c>
      <c r="O7" s="403">
        <v>33.2551363354914</v>
      </c>
      <c r="P7" s="403">
        <v>33.576061763272897</v>
      </c>
      <c r="Q7" s="403">
        <v>34.1647231326357</v>
      </c>
      <c r="R7" s="403">
        <v>35.139433821259999</v>
      </c>
      <c r="S7" s="403">
        <v>36.104638164393698</v>
      </c>
      <c r="T7" s="403">
        <v>36.693311619499902</v>
      </c>
      <c r="U7" s="403">
        <v>36.9800653686383</v>
      </c>
      <c r="V7" s="403">
        <v>0.94512616650254999</v>
      </c>
      <c r="W7" s="403" t="s">
        <v>9523</v>
      </c>
    </row>
    <row r="8" spans="1:23" ht="12" customHeight="1">
      <c r="A8" s="162" t="s">
        <v>7081</v>
      </c>
      <c r="B8" s="163"/>
      <c r="C8" s="164" t="s">
        <v>3141</v>
      </c>
      <c r="D8" s="164" t="s">
        <v>3136</v>
      </c>
      <c r="E8" s="164">
        <v>25.6</v>
      </c>
      <c r="F8" s="164">
        <v>106.6</v>
      </c>
      <c r="G8" s="164"/>
      <c r="H8" s="163" t="s">
        <v>3142</v>
      </c>
      <c r="I8" s="163" t="s">
        <v>3140</v>
      </c>
      <c r="J8" s="164"/>
      <c r="K8" s="164"/>
      <c r="L8" s="168">
        <v>246.82</v>
      </c>
      <c r="M8" s="164">
        <v>19.600000000000001</v>
      </c>
      <c r="N8" s="165">
        <f t="shared" si="0"/>
        <v>24.700000000000003</v>
      </c>
      <c r="O8" s="403">
        <v>30.249463017025398</v>
      </c>
      <c r="P8" s="403">
        <v>30.4979383636392</v>
      </c>
      <c r="Q8" s="403">
        <v>30.961482420023401</v>
      </c>
      <c r="R8" s="403">
        <v>31.779165855030399</v>
      </c>
      <c r="S8" s="403">
        <v>32.596960059739402</v>
      </c>
      <c r="T8" s="403">
        <v>33.064369710697697</v>
      </c>
      <c r="U8" s="403">
        <v>33.311281978068799</v>
      </c>
      <c r="V8" s="403">
        <v>0.78708349819993195</v>
      </c>
      <c r="W8" s="403" t="s">
        <v>9523</v>
      </c>
    </row>
    <row r="9" spans="1:23" ht="12" customHeight="1">
      <c r="A9" s="162" t="s">
        <v>7082</v>
      </c>
      <c r="B9" s="163"/>
      <c r="C9" s="164" t="s">
        <v>3141</v>
      </c>
      <c r="D9" s="164" t="s">
        <v>3139</v>
      </c>
      <c r="E9" s="164">
        <v>25.6</v>
      </c>
      <c r="F9" s="164">
        <v>106.6</v>
      </c>
      <c r="G9" s="164"/>
      <c r="H9" s="163" t="s">
        <v>2170</v>
      </c>
      <c r="I9" s="163" t="s">
        <v>2298</v>
      </c>
      <c r="J9" s="164"/>
      <c r="K9" s="164"/>
      <c r="L9" s="168">
        <v>246.97</v>
      </c>
      <c r="M9" s="164">
        <v>19.399999999999999</v>
      </c>
      <c r="N9" s="165">
        <f t="shared" si="0"/>
        <v>25.600000000000009</v>
      </c>
      <c r="O9" s="403">
        <v>31.0141399992436</v>
      </c>
      <c r="P9" s="403">
        <v>31.2735322402145</v>
      </c>
      <c r="Q9" s="403">
        <v>31.769542730938301</v>
      </c>
      <c r="R9" s="403">
        <v>32.616669147053898</v>
      </c>
      <c r="S9" s="403">
        <v>33.455952988009003</v>
      </c>
      <c r="T9" s="403">
        <v>33.965872821286297</v>
      </c>
      <c r="U9" s="403">
        <v>34.235589399906203</v>
      </c>
      <c r="V9" s="403">
        <v>0.81973371242662596</v>
      </c>
      <c r="W9" s="403" t="s">
        <v>9523</v>
      </c>
    </row>
    <row r="10" spans="1:23" ht="12" customHeight="1">
      <c r="A10" s="162" t="s">
        <v>7083</v>
      </c>
      <c r="B10" s="163"/>
      <c r="C10" s="164" t="s">
        <v>3166</v>
      </c>
      <c r="D10" s="164" t="s">
        <v>3139</v>
      </c>
      <c r="E10" s="164">
        <v>24</v>
      </c>
      <c r="F10" s="164">
        <v>106</v>
      </c>
      <c r="G10" s="164"/>
      <c r="H10" s="163" t="s">
        <v>3167</v>
      </c>
      <c r="I10" s="163" t="s">
        <v>3137</v>
      </c>
      <c r="J10" s="164"/>
      <c r="K10" s="164"/>
      <c r="L10" s="168">
        <v>247.05</v>
      </c>
      <c r="M10" s="164">
        <v>19.399999999999999</v>
      </c>
      <c r="N10" s="165">
        <f t="shared" si="0"/>
        <v>25.600000000000009</v>
      </c>
      <c r="O10" s="403">
        <v>31.0224124857655</v>
      </c>
      <c r="P10" s="403">
        <v>31.2606871821088</v>
      </c>
      <c r="Q10" s="403">
        <v>31.740764950773599</v>
      </c>
      <c r="R10" s="403">
        <v>32.592669015532501</v>
      </c>
      <c r="S10" s="403">
        <v>33.443924942316599</v>
      </c>
      <c r="T10" s="403">
        <v>33.9482285975499</v>
      </c>
      <c r="U10" s="403">
        <v>34.214356226529802</v>
      </c>
      <c r="V10" s="403">
        <v>0.81701957777261902</v>
      </c>
      <c r="W10" s="403" t="s">
        <v>9523</v>
      </c>
    </row>
    <row r="11" spans="1:23" ht="12" customHeight="1">
      <c r="A11" s="162" t="s">
        <v>7084</v>
      </c>
      <c r="B11" s="163"/>
      <c r="C11" s="164" t="s">
        <v>3135</v>
      </c>
      <c r="D11" s="164" t="s">
        <v>3139</v>
      </c>
      <c r="E11" s="164">
        <v>25.6</v>
      </c>
      <c r="F11" s="164">
        <v>106.6</v>
      </c>
      <c r="G11" s="164"/>
      <c r="H11" s="163" t="s">
        <v>3143</v>
      </c>
      <c r="I11" s="164" t="s">
        <v>3144</v>
      </c>
      <c r="J11" s="164"/>
      <c r="K11" s="164"/>
      <c r="L11" s="168">
        <v>247.2</v>
      </c>
      <c r="M11" s="164">
        <v>19.5</v>
      </c>
      <c r="N11" s="165">
        <f t="shared" si="0"/>
        <v>25.150000000000006</v>
      </c>
      <c r="O11" s="403">
        <v>30.635058762335198</v>
      </c>
      <c r="P11" s="403">
        <v>30.8957579534095</v>
      </c>
      <c r="Q11" s="403">
        <v>31.373324562859299</v>
      </c>
      <c r="R11" s="403">
        <v>32.201873163221897</v>
      </c>
      <c r="S11" s="403">
        <v>33.021249382808598</v>
      </c>
      <c r="T11" s="403">
        <v>33.506558089391802</v>
      </c>
      <c r="U11" s="403">
        <v>33.763233296148798</v>
      </c>
      <c r="V11" s="403">
        <v>0.79877522075664598</v>
      </c>
      <c r="W11" s="403" t="s">
        <v>9523</v>
      </c>
    </row>
    <row r="12" spans="1:23" ht="12" customHeight="1">
      <c r="A12" s="162" t="s">
        <v>7085</v>
      </c>
      <c r="B12" s="163"/>
      <c r="C12" s="164" t="s">
        <v>3179</v>
      </c>
      <c r="D12" s="164" t="s">
        <v>3159</v>
      </c>
      <c r="E12" s="164">
        <v>24</v>
      </c>
      <c r="F12" s="164">
        <v>106</v>
      </c>
      <c r="G12" s="164"/>
      <c r="H12" s="163" t="s">
        <v>3142</v>
      </c>
      <c r="I12" s="164" t="s">
        <v>3145</v>
      </c>
      <c r="J12" s="164" t="s">
        <v>3146</v>
      </c>
      <c r="K12" s="164"/>
      <c r="L12" s="168">
        <v>247.24</v>
      </c>
      <c r="M12" s="164">
        <v>19.7</v>
      </c>
      <c r="N12" s="165">
        <f t="shared" si="0"/>
        <v>24.250000000000014</v>
      </c>
      <c r="O12" s="403">
        <v>29.876649775424401</v>
      </c>
      <c r="P12" s="403">
        <v>30.123411526170901</v>
      </c>
      <c r="Q12" s="403">
        <v>30.552354173999099</v>
      </c>
      <c r="R12" s="403">
        <v>31.343715045203499</v>
      </c>
      <c r="S12" s="403">
        <v>32.128238723735102</v>
      </c>
      <c r="T12" s="403">
        <v>32.598429268613401</v>
      </c>
      <c r="U12" s="403">
        <v>32.857226571373097</v>
      </c>
      <c r="V12" s="403">
        <v>0.75825930603772596</v>
      </c>
      <c r="W12" s="403" t="s">
        <v>9523</v>
      </c>
    </row>
    <row r="13" spans="1:23" ht="12" customHeight="1">
      <c r="A13" s="162" t="s">
        <v>7086</v>
      </c>
      <c r="B13" s="163"/>
      <c r="C13" s="164" t="s">
        <v>3141</v>
      </c>
      <c r="D13" s="164" t="s">
        <v>3136</v>
      </c>
      <c r="E13" s="164">
        <v>25.6</v>
      </c>
      <c r="F13" s="164">
        <v>106.6</v>
      </c>
      <c r="G13" s="164"/>
      <c r="H13" s="163" t="s">
        <v>2170</v>
      </c>
      <c r="I13" s="164" t="s">
        <v>3145</v>
      </c>
      <c r="J13" s="164" t="s">
        <v>3146</v>
      </c>
      <c r="K13" s="164"/>
      <c r="L13" s="168">
        <v>247.3</v>
      </c>
      <c r="M13" s="164">
        <v>19.100000000000001</v>
      </c>
      <c r="N13" s="165">
        <f t="shared" si="0"/>
        <v>26.950000000000003</v>
      </c>
      <c r="O13" s="403">
        <v>32.138455356905197</v>
      </c>
      <c r="P13" s="403">
        <v>32.413649533952601</v>
      </c>
      <c r="Q13" s="403">
        <v>32.941874467840499</v>
      </c>
      <c r="R13" s="403">
        <v>33.865493680750298</v>
      </c>
      <c r="S13" s="403">
        <v>34.779567639984698</v>
      </c>
      <c r="T13" s="403">
        <v>35.322441367688597</v>
      </c>
      <c r="U13" s="403">
        <v>35.593028861124303</v>
      </c>
      <c r="V13" s="403">
        <v>0.88724468156861402</v>
      </c>
      <c r="W13" s="403" t="s">
        <v>9523</v>
      </c>
    </row>
    <row r="14" spans="1:23" ht="12" customHeight="1">
      <c r="A14" s="162" t="s">
        <v>7087</v>
      </c>
      <c r="B14" s="163"/>
      <c r="C14" s="164" t="s">
        <v>3166</v>
      </c>
      <c r="D14" s="164" t="s">
        <v>3136</v>
      </c>
      <c r="E14" s="164">
        <v>24</v>
      </c>
      <c r="F14" s="164">
        <v>106</v>
      </c>
      <c r="G14" s="164"/>
      <c r="H14" s="163" t="s">
        <v>2170</v>
      </c>
      <c r="I14" s="164" t="s">
        <v>3158</v>
      </c>
      <c r="J14" s="164" t="s">
        <v>2317</v>
      </c>
      <c r="K14" s="164"/>
      <c r="L14" s="168">
        <v>247.3</v>
      </c>
      <c r="M14" s="164">
        <v>19.5</v>
      </c>
      <c r="N14" s="165">
        <f t="shared" si="0"/>
        <v>25.150000000000006</v>
      </c>
      <c r="O14" s="403">
        <v>30.647798093177499</v>
      </c>
      <c r="P14" s="403">
        <v>30.8841478743268</v>
      </c>
      <c r="Q14" s="403">
        <v>31.361195212533101</v>
      </c>
      <c r="R14" s="403">
        <v>32.188339511604902</v>
      </c>
      <c r="S14" s="403">
        <v>33.002606458339201</v>
      </c>
      <c r="T14" s="403">
        <v>33.487985767482698</v>
      </c>
      <c r="U14" s="403">
        <v>33.762460786159302</v>
      </c>
      <c r="V14" s="403">
        <v>0.79274257093996003</v>
      </c>
      <c r="W14" s="403" t="s">
        <v>9523</v>
      </c>
    </row>
    <row r="15" spans="1:23" ht="12" customHeight="1">
      <c r="A15" s="162" t="s">
        <v>7088</v>
      </c>
      <c r="B15" s="163"/>
      <c r="C15" s="164" t="s">
        <v>3141</v>
      </c>
      <c r="D15" s="164" t="s">
        <v>3136</v>
      </c>
      <c r="E15" s="164">
        <v>25.6</v>
      </c>
      <c r="F15" s="164">
        <v>106.6</v>
      </c>
      <c r="G15" s="164"/>
      <c r="H15" s="163" t="s">
        <v>2170</v>
      </c>
      <c r="I15" s="164" t="s">
        <v>3145</v>
      </c>
      <c r="J15" s="164" t="s">
        <v>3146</v>
      </c>
      <c r="K15" s="164"/>
      <c r="L15" s="168">
        <v>247.42</v>
      </c>
      <c r="M15" s="164">
        <v>18.8</v>
      </c>
      <c r="N15" s="165">
        <f t="shared" si="0"/>
        <v>28.299999999999997</v>
      </c>
      <c r="O15" s="403">
        <v>33.323157537517098</v>
      </c>
      <c r="P15" s="403">
        <v>33.610882400517603</v>
      </c>
      <c r="Q15" s="403">
        <v>34.1632312342457</v>
      </c>
      <c r="R15" s="403">
        <v>35.139515465738</v>
      </c>
      <c r="S15" s="403">
        <v>36.113957933455801</v>
      </c>
      <c r="T15" s="403">
        <v>36.657115251920899</v>
      </c>
      <c r="U15" s="403">
        <v>36.988228062919603</v>
      </c>
      <c r="V15" s="403">
        <v>0.934772531672864</v>
      </c>
      <c r="W15" s="403" t="s">
        <v>9523</v>
      </c>
    </row>
    <row r="16" spans="1:23" ht="12" customHeight="1">
      <c r="A16" s="162" t="s">
        <v>7089</v>
      </c>
      <c r="B16" s="163"/>
      <c r="C16" s="164" t="s">
        <v>3180</v>
      </c>
      <c r="D16" s="164" t="s">
        <v>3136</v>
      </c>
      <c r="E16" s="164">
        <v>24</v>
      </c>
      <c r="F16" s="164">
        <v>106</v>
      </c>
      <c r="G16" s="164"/>
      <c r="H16" s="163" t="s">
        <v>2170</v>
      </c>
      <c r="I16" s="164" t="s">
        <v>2316</v>
      </c>
      <c r="J16" s="164" t="s">
        <v>2317</v>
      </c>
      <c r="K16" s="164"/>
      <c r="L16" s="168">
        <v>247.52</v>
      </c>
      <c r="M16" s="164">
        <v>18.8</v>
      </c>
      <c r="N16" s="165">
        <f t="shared" si="0"/>
        <v>28.299999999999997</v>
      </c>
      <c r="O16" s="403">
        <v>33.308486957015099</v>
      </c>
      <c r="P16" s="403">
        <v>33.587883375931398</v>
      </c>
      <c r="Q16" s="403">
        <v>34.186805324216103</v>
      </c>
      <c r="R16" s="403">
        <v>35.155524663384703</v>
      </c>
      <c r="S16" s="403">
        <v>36.138819638040196</v>
      </c>
      <c r="T16" s="403">
        <v>36.732625151929803</v>
      </c>
      <c r="U16" s="403">
        <v>37.058248061257203</v>
      </c>
      <c r="V16" s="403">
        <v>0.94632093251166705</v>
      </c>
      <c r="W16" s="403" t="s">
        <v>9523</v>
      </c>
    </row>
    <row r="17" spans="1:23" ht="12" customHeight="1">
      <c r="A17" s="162" t="s">
        <v>7090</v>
      </c>
      <c r="B17" s="163"/>
      <c r="C17" s="164" t="s">
        <v>3168</v>
      </c>
      <c r="D17" s="164" t="s">
        <v>3136</v>
      </c>
      <c r="E17" s="164">
        <v>24</v>
      </c>
      <c r="F17" s="164">
        <v>106</v>
      </c>
      <c r="G17" s="164"/>
      <c r="H17" s="163" t="s">
        <v>3142</v>
      </c>
      <c r="I17" s="164" t="s">
        <v>3145</v>
      </c>
      <c r="J17" s="164" t="s">
        <v>3146</v>
      </c>
      <c r="K17" s="164"/>
      <c r="L17" s="168">
        <v>247.55</v>
      </c>
      <c r="M17" s="164">
        <v>19.100000000000001</v>
      </c>
      <c r="N17" s="165">
        <f t="shared" si="0"/>
        <v>26.950000000000003</v>
      </c>
      <c r="O17" s="403">
        <v>32.170676710927602</v>
      </c>
      <c r="P17" s="403">
        <v>32.457261355387502</v>
      </c>
      <c r="Q17" s="403">
        <v>32.987326096415003</v>
      </c>
      <c r="R17" s="403">
        <v>33.884747367166703</v>
      </c>
      <c r="S17" s="403">
        <v>34.796850089565801</v>
      </c>
      <c r="T17" s="403">
        <v>35.320065110225897</v>
      </c>
      <c r="U17" s="403">
        <v>35.600464186237097</v>
      </c>
      <c r="V17" s="403">
        <v>0.87447528686676201</v>
      </c>
      <c r="W17" s="403" t="s">
        <v>9523</v>
      </c>
    </row>
    <row r="18" spans="1:23" ht="12" customHeight="1">
      <c r="A18" s="162" t="s">
        <v>7091</v>
      </c>
      <c r="B18" s="163"/>
      <c r="C18" s="164" t="s">
        <v>3135</v>
      </c>
      <c r="D18" s="164" t="s">
        <v>3139</v>
      </c>
      <c r="E18" s="164">
        <v>25.6</v>
      </c>
      <c r="F18" s="164">
        <v>106.6</v>
      </c>
      <c r="G18" s="164"/>
      <c r="H18" s="163" t="s">
        <v>3142</v>
      </c>
      <c r="I18" s="164" t="s">
        <v>3145</v>
      </c>
      <c r="J18" s="164" t="s">
        <v>2317</v>
      </c>
      <c r="K18" s="164"/>
      <c r="L18" s="168">
        <v>247.56</v>
      </c>
      <c r="M18" s="164">
        <v>18.8</v>
      </c>
      <c r="N18" s="165">
        <f t="shared" si="0"/>
        <v>28.299999999999997</v>
      </c>
      <c r="O18" s="403">
        <v>33.2812225244177</v>
      </c>
      <c r="P18" s="403">
        <v>33.578850230816499</v>
      </c>
      <c r="Q18" s="403">
        <v>34.169261102567397</v>
      </c>
      <c r="R18" s="403">
        <v>35.141486378994301</v>
      </c>
      <c r="S18" s="403">
        <v>36.126521110821201</v>
      </c>
      <c r="T18" s="403">
        <v>36.713812492029497</v>
      </c>
      <c r="U18" s="403">
        <v>37.033034774906703</v>
      </c>
      <c r="V18" s="403">
        <v>0.94822528069590495</v>
      </c>
      <c r="W18" s="403" t="s">
        <v>9523</v>
      </c>
    </row>
    <row r="19" spans="1:23" ht="12" customHeight="1">
      <c r="A19" s="162" t="s">
        <v>7092</v>
      </c>
      <c r="B19" s="163"/>
      <c r="C19" s="164" t="s">
        <v>3135</v>
      </c>
      <c r="D19" s="164" t="s">
        <v>3139</v>
      </c>
      <c r="E19" s="164">
        <v>25.6</v>
      </c>
      <c r="F19" s="164">
        <v>106.6</v>
      </c>
      <c r="G19" s="164"/>
      <c r="H19" s="163" t="s">
        <v>2170</v>
      </c>
      <c r="I19" s="164" t="s">
        <v>3145</v>
      </c>
      <c r="J19" s="164" t="s">
        <v>2317</v>
      </c>
      <c r="K19" s="164"/>
      <c r="L19" s="168">
        <v>247.66</v>
      </c>
      <c r="M19" s="164">
        <v>18.8</v>
      </c>
      <c r="N19" s="165">
        <f t="shared" si="0"/>
        <v>28.299999999999997</v>
      </c>
      <c r="O19" s="403">
        <v>33.245614652619302</v>
      </c>
      <c r="P19" s="403">
        <v>33.576920811434199</v>
      </c>
      <c r="Q19" s="403">
        <v>34.161598178162997</v>
      </c>
      <c r="R19" s="403">
        <v>35.131053267753799</v>
      </c>
      <c r="S19" s="403">
        <v>36.101656541654101</v>
      </c>
      <c r="T19" s="403">
        <v>36.668261308217097</v>
      </c>
      <c r="U19" s="403">
        <v>36.949500263192299</v>
      </c>
      <c r="V19" s="403">
        <v>0.93769104280683602</v>
      </c>
      <c r="W19" s="403" t="s">
        <v>9523</v>
      </c>
    </row>
    <row r="20" spans="1:23" ht="12" customHeight="1">
      <c r="A20" s="162" t="s">
        <v>7093</v>
      </c>
      <c r="B20" s="163"/>
      <c r="C20" s="164" t="s">
        <v>3166</v>
      </c>
      <c r="D20" s="164" t="s">
        <v>3139</v>
      </c>
      <c r="E20" s="164">
        <v>24</v>
      </c>
      <c r="F20" s="164">
        <v>106</v>
      </c>
      <c r="G20" s="164"/>
      <c r="H20" s="163" t="s">
        <v>3142</v>
      </c>
      <c r="I20" s="164" t="s">
        <v>3145</v>
      </c>
      <c r="J20" s="164" t="s">
        <v>3146</v>
      </c>
      <c r="K20" s="164"/>
      <c r="L20" s="168">
        <v>247.75</v>
      </c>
      <c r="M20" s="164">
        <v>18.600000000000001</v>
      </c>
      <c r="N20" s="165">
        <f t="shared" si="0"/>
        <v>29.200000000000003</v>
      </c>
      <c r="O20" s="403">
        <v>34.115984361210202</v>
      </c>
      <c r="P20" s="403">
        <v>34.410991312869797</v>
      </c>
      <c r="Q20" s="403">
        <v>34.991102571219102</v>
      </c>
      <c r="R20" s="403">
        <v>36.010618492488497</v>
      </c>
      <c r="S20" s="403">
        <v>37.018485228001097</v>
      </c>
      <c r="T20" s="403">
        <v>37.608091319636301</v>
      </c>
      <c r="U20" s="403">
        <v>37.917472271122698</v>
      </c>
      <c r="V20" s="403">
        <v>0.97766248449284499</v>
      </c>
      <c r="W20" s="403" t="s">
        <v>9523</v>
      </c>
    </row>
    <row r="21" spans="1:23" ht="12" customHeight="1">
      <c r="A21" s="162" t="s">
        <v>7094</v>
      </c>
      <c r="B21" s="163"/>
      <c r="C21" s="164" t="s">
        <v>3141</v>
      </c>
      <c r="D21" s="164" t="s">
        <v>3136</v>
      </c>
      <c r="E21" s="164">
        <v>25.6</v>
      </c>
      <c r="F21" s="164">
        <v>106.6</v>
      </c>
      <c r="G21" s="164"/>
      <c r="H21" s="163" t="s">
        <v>3142</v>
      </c>
      <c r="I21" s="164" t="s">
        <v>2316</v>
      </c>
      <c r="J21" s="164" t="s">
        <v>3146</v>
      </c>
      <c r="K21" s="164"/>
      <c r="L21" s="168">
        <v>247.8</v>
      </c>
      <c r="M21" s="164">
        <v>18.5</v>
      </c>
      <c r="N21" s="165">
        <f t="shared" si="0"/>
        <v>29.650000000000006</v>
      </c>
      <c r="O21" s="403">
        <v>34.415671372688799</v>
      </c>
      <c r="P21" s="403">
        <v>34.728255280698498</v>
      </c>
      <c r="Q21" s="403">
        <v>35.3687918178668</v>
      </c>
      <c r="R21" s="403">
        <v>36.4029740340942</v>
      </c>
      <c r="S21" s="403">
        <v>37.426818312937002</v>
      </c>
      <c r="T21" s="403">
        <v>38.044284158751502</v>
      </c>
      <c r="U21" s="403">
        <v>38.366868335944901</v>
      </c>
      <c r="V21" s="403">
        <v>0.99912834659001604</v>
      </c>
      <c r="W21" s="403" t="s">
        <v>9523</v>
      </c>
    </row>
    <row r="22" spans="1:23" ht="12" customHeight="1">
      <c r="A22" s="162" t="s">
        <v>7095</v>
      </c>
      <c r="B22" s="163"/>
      <c r="C22" s="164" t="s">
        <v>3141</v>
      </c>
      <c r="D22" s="164" t="s">
        <v>3136</v>
      </c>
      <c r="E22" s="164">
        <v>25.6</v>
      </c>
      <c r="F22" s="164">
        <v>106.6</v>
      </c>
      <c r="G22" s="164"/>
      <c r="H22" s="163" t="s">
        <v>2170</v>
      </c>
      <c r="I22" s="164" t="s">
        <v>3145</v>
      </c>
      <c r="J22" s="164" t="s">
        <v>3147</v>
      </c>
      <c r="K22" s="164"/>
      <c r="L22" s="168">
        <v>247.91</v>
      </c>
      <c r="M22" s="164">
        <v>19.100000000000001</v>
      </c>
      <c r="N22" s="165">
        <f t="shared" si="0"/>
        <v>26.950000000000003</v>
      </c>
      <c r="O22" s="403">
        <v>32.143492660861298</v>
      </c>
      <c r="P22" s="403">
        <v>32.433090812086</v>
      </c>
      <c r="Q22" s="403">
        <v>32.9707904879238</v>
      </c>
      <c r="R22" s="403">
        <v>33.884885832751202</v>
      </c>
      <c r="S22" s="403">
        <v>34.800140389982197</v>
      </c>
      <c r="T22" s="403">
        <v>35.350160875925802</v>
      </c>
      <c r="U22" s="403">
        <v>35.592402771890598</v>
      </c>
      <c r="V22" s="403">
        <v>0.88653365971856701</v>
      </c>
      <c r="W22" s="403" t="s">
        <v>9523</v>
      </c>
    </row>
    <row r="23" spans="1:23" ht="12" customHeight="1">
      <c r="A23" s="162" t="s">
        <v>7096</v>
      </c>
      <c r="B23" s="163"/>
      <c r="C23" s="164" t="s">
        <v>3180</v>
      </c>
      <c r="D23" s="164" t="s">
        <v>3136</v>
      </c>
      <c r="E23" s="164">
        <v>24</v>
      </c>
      <c r="F23" s="164">
        <v>106</v>
      </c>
      <c r="G23" s="164"/>
      <c r="H23" s="163" t="s">
        <v>3142</v>
      </c>
      <c r="I23" s="164" t="s">
        <v>2316</v>
      </c>
      <c r="J23" s="164" t="s">
        <v>3146</v>
      </c>
      <c r="K23" s="164"/>
      <c r="L23" s="168">
        <v>247.91</v>
      </c>
      <c r="M23" s="164">
        <v>18.600000000000001</v>
      </c>
      <c r="N23" s="165">
        <f t="shared" si="0"/>
        <v>29.200000000000003</v>
      </c>
      <c r="O23" s="403">
        <v>34.0754108944192</v>
      </c>
      <c r="P23" s="403">
        <v>34.398333747286898</v>
      </c>
      <c r="Q23" s="403">
        <v>34.979359657602501</v>
      </c>
      <c r="R23" s="403">
        <v>35.983466437653597</v>
      </c>
      <c r="S23" s="403">
        <v>37.008067748393501</v>
      </c>
      <c r="T23" s="403">
        <v>37.589903776108599</v>
      </c>
      <c r="U23" s="403">
        <v>37.893399241632302</v>
      </c>
      <c r="V23" s="403">
        <v>0.97814951105123804</v>
      </c>
      <c r="W23" s="403" t="s">
        <v>9523</v>
      </c>
    </row>
    <row r="24" spans="1:23" ht="12" customHeight="1">
      <c r="A24" s="162" t="s">
        <v>7097</v>
      </c>
      <c r="B24" s="163"/>
      <c r="C24" s="164" t="s">
        <v>3135</v>
      </c>
      <c r="D24" s="164" t="s">
        <v>3139</v>
      </c>
      <c r="E24" s="164">
        <v>25.6</v>
      </c>
      <c r="F24" s="164">
        <v>106.6</v>
      </c>
      <c r="G24" s="164"/>
      <c r="H24" s="163" t="s">
        <v>3142</v>
      </c>
      <c r="I24" s="164" t="s">
        <v>2316</v>
      </c>
      <c r="J24" s="164" t="s">
        <v>2317</v>
      </c>
      <c r="K24" s="164"/>
      <c r="L24" s="168">
        <v>248.02</v>
      </c>
      <c r="M24" s="164">
        <v>19</v>
      </c>
      <c r="N24" s="165">
        <f t="shared" si="0"/>
        <v>27.400000000000006</v>
      </c>
      <c r="O24" s="403">
        <v>32.511313873147103</v>
      </c>
      <c r="P24" s="403">
        <v>32.798946143721999</v>
      </c>
      <c r="Q24" s="403">
        <v>33.349877198456703</v>
      </c>
      <c r="R24" s="403">
        <v>34.299834968151401</v>
      </c>
      <c r="S24" s="403">
        <v>35.253643930715299</v>
      </c>
      <c r="T24" s="403">
        <v>35.776847449994797</v>
      </c>
      <c r="U24" s="403">
        <v>36.082629499749999</v>
      </c>
      <c r="V24" s="403">
        <v>0.90859336896352705</v>
      </c>
      <c r="W24" s="403" t="s">
        <v>9523</v>
      </c>
    </row>
    <row r="25" spans="1:23" ht="12" customHeight="1">
      <c r="A25" s="162" t="s">
        <v>7098</v>
      </c>
      <c r="B25" s="163"/>
      <c r="C25" s="164" t="s">
        <v>3168</v>
      </c>
      <c r="D25" s="164" t="s">
        <v>3136</v>
      </c>
      <c r="E25" s="164">
        <v>24</v>
      </c>
      <c r="F25" s="164">
        <v>106</v>
      </c>
      <c r="G25" s="164"/>
      <c r="H25" s="163" t="s">
        <v>2170</v>
      </c>
      <c r="I25" s="164" t="s">
        <v>3145</v>
      </c>
      <c r="J25" s="164" t="s">
        <v>3160</v>
      </c>
      <c r="K25" s="164"/>
      <c r="L25" s="168">
        <v>248.3</v>
      </c>
      <c r="M25" s="164">
        <v>18.5</v>
      </c>
      <c r="N25" s="165">
        <f t="shared" si="0"/>
        <v>29.650000000000006</v>
      </c>
      <c r="O25" s="403">
        <v>34.424413147559598</v>
      </c>
      <c r="P25" s="403">
        <v>34.7520930100467</v>
      </c>
      <c r="Q25" s="403">
        <v>35.349671852224397</v>
      </c>
      <c r="R25" s="403">
        <v>36.393634498107801</v>
      </c>
      <c r="S25" s="403">
        <v>37.424422520333103</v>
      </c>
      <c r="T25" s="403">
        <v>38.0325007040434</v>
      </c>
      <c r="U25" s="403">
        <v>38.336216333509</v>
      </c>
      <c r="V25" s="403">
        <v>1.0009933127782999</v>
      </c>
      <c r="W25" s="403" t="s">
        <v>9523</v>
      </c>
    </row>
    <row r="26" spans="1:23" ht="12" customHeight="1">
      <c r="A26" s="162" t="s">
        <v>7099</v>
      </c>
      <c r="B26" s="163"/>
      <c r="C26" s="164" t="s">
        <v>3141</v>
      </c>
      <c r="D26" s="164" t="s">
        <v>3136</v>
      </c>
      <c r="E26" s="164">
        <v>25.6</v>
      </c>
      <c r="F26" s="164">
        <v>106.6</v>
      </c>
      <c r="G26" s="164"/>
      <c r="H26" s="163" t="s">
        <v>2170</v>
      </c>
      <c r="I26" s="164" t="s">
        <v>2316</v>
      </c>
      <c r="J26" s="164" t="s">
        <v>2317</v>
      </c>
      <c r="K26" s="164"/>
      <c r="L26" s="168">
        <v>248.31</v>
      </c>
      <c r="M26" s="164">
        <v>18.5</v>
      </c>
      <c r="N26" s="165">
        <f t="shared" si="0"/>
        <v>29.650000000000006</v>
      </c>
      <c r="O26" s="403">
        <v>34.47371343887</v>
      </c>
      <c r="P26" s="403">
        <v>34.753012468248002</v>
      </c>
      <c r="Q26" s="403">
        <v>35.344319630977502</v>
      </c>
      <c r="R26" s="403">
        <v>36.392613913675397</v>
      </c>
      <c r="S26" s="403">
        <v>37.429042546605103</v>
      </c>
      <c r="T26" s="403">
        <v>38.021436964019998</v>
      </c>
      <c r="U26" s="403">
        <v>38.300793888804698</v>
      </c>
      <c r="V26" s="403">
        <v>0.99203676153145304</v>
      </c>
      <c r="W26" s="403" t="s">
        <v>9523</v>
      </c>
    </row>
    <row r="27" spans="1:23" ht="12" customHeight="1">
      <c r="A27" s="162" t="s">
        <v>7100</v>
      </c>
      <c r="B27" s="163"/>
      <c r="C27" s="164" t="s">
        <v>3135</v>
      </c>
      <c r="D27" s="164" t="s">
        <v>3136</v>
      </c>
      <c r="E27" s="164">
        <v>25.6</v>
      </c>
      <c r="F27" s="164">
        <v>106.6</v>
      </c>
      <c r="G27" s="164"/>
      <c r="H27" s="163" t="s">
        <v>2170</v>
      </c>
      <c r="I27" s="164" t="s">
        <v>2316</v>
      </c>
      <c r="J27" s="164" t="s">
        <v>2317</v>
      </c>
      <c r="K27" s="164"/>
      <c r="L27" s="168">
        <v>248.31</v>
      </c>
      <c r="M27" s="164">
        <v>18.600000000000001</v>
      </c>
      <c r="N27" s="165">
        <f t="shared" si="0"/>
        <v>29.200000000000003</v>
      </c>
      <c r="O27" s="403">
        <v>34.063614828719203</v>
      </c>
      <c r="P27" s="403">
        <v>34.336988107714298</v>
      </c>
      <c r="Q27" s="403">
        <v>34.951656325216803</v>
      </c>
      <c r="R27" s="403">
        <v>35.977238717126703</v>
      </c>
      <c r="S27" s="403">
        <v>36.979263563055802</v>
      </c>
      <c r="T27" s="403">
        <v>37.593464076567898</v>
      </c>
      <c r="U27" s="403">
        <v>37.928590208962603</v>
      </c>
      <c r="V27" s="403">
        <v>0.98292573086375901</v>
      </c>
      <c r="W27" s="403" t="s">
        <v>9523</v>
      </c>
    </row>
    <row r="28" spans="1:23" ht="12" customHeight="1">
      <c r="A28" s="162" t="s">
        <v>7101</v>
      </c>
      <c r="B28" s="163"/>
      <c r="C28" s="164" t="s">
        <v>3165</v>
      </c>
      <c r="D28" s="164" t="s">
        <v>3139</v>
      </c>
      <c r="E28" s="164">
        <v>24</v>
      </c>
      <c r="F28" s="164">
        <v>106</v>
      </c>
      <c r="G28" s="164"/>
      <c r="H28" s="163" t="s">
        <v>2170</v>
      </c>
      <c r="I28" s="164" t="s">
        <v>2316</v>
      </c>
      <c r="J28" s="164" t="s">
        <v>3146</v>
      </c>
      <c r="K28" s="164"/>
      <c r="L28" s="168">
        <v>248.4</v>
      </c>
      <c r="M28" s="164">
        <v>18.600000000000001</v>
      </c>
      <c r="N28" s="165">
        <f t="shared" si="0"/>
        <v>29.200000000000003</v>
      </c>
      <c r="O28" s="403">
        <v>34.084131872443997</v>
      </c>
      <c r="P28" s="403">
        <v>34.385336236618699</v>
      </c>
      <c r="Q28" s="403">
        <v>34.985325276424298</v>
      </c>
      <c r="R28" s="403">
        <v>35.990184798032203</v>
      </c>
      <c r="S28" s="403">
        <v>37.016032132558003</v>
      </c>
      <c r="T28" s="403">
        <v>37.638759661628001</v>
      </c>
      <c r="U28" s="403">
        <v>37.9517750929474</v>
      </c>
      <c r="V28" s="403">
        <v>0.98202036085649003</v>
      </c>
      <c r="W28" s="403" t="s">
        <v>9523</v>
      </c>
    </row>
    <row r="29" spans="1:23" ht="12" customHeight="1">
      <c r="A29" s="162" t="s">
        <v>7102</v>
      </c>
      <c r="B29" s="163"/>
      <c r="C29" s="164" t="s">
        <v>3180</v>
      </c>
      <c r="D29" s="164" t="s">
        <v>3139</v>
      </c>
      <c r="E29" s="164">
        <v>24</v>
      </c>
      <c r="F29" s="164">
        <v>106</v>
      </c>
      <c r="G29" s="164"/>
      <c r="H29" s="163" t="s">
        <v>2170</v>
      </c>
      <c r="I29" s="164" t="s">
        <v>2316</v>
      </c>
      <c r="J29" s="164" t="s">
        <v>3146</v>
      </c>
      <c r="K29" s="164"/>
      <c r="L29" s="168">
        <v>248.42</v>
      </c>
      <c r="M29" s="164">
        <v>18.600000000000001</v>
      </c>
      <c r="N29" s="165">
        <f t="shared" si="0"/>
        <v>29.200000000000003</v>
      </c>
      <c r="O29" s="403">
        <v>34.099882907347997</v>
      </c>
      <c r="P29" s="403">
        <v>34.405243946511703</v>
      </c>
      <c r="Q29" s="403">
        <v>34.982945815702699</v>
      </c>
      <c r="R29" s="403">
        <v>35.999164209639098</v>
      </c>
      <c r="S29" s="403">
        <v>37.021333203844897</v>
      </c>
      <c r="T29" s="403">
        <v>37.589781566547998</v>
      </c>
      <c r="U29" s="403">
        <v>37.908402559110897</v>
      </c>
      <c r="V29" s="403">
        <v>0.97707356829219105</v>
      </c>
      <c r="W29" s="403" t="s">
        <v>9523</v>
      </c>
    </row>
    <row r="30" spans="1:23" ht="12" customHeight="1">
      <c r="A30" s="162" t="s">
        <v>7103</v>
      </c>
      <c r="B30" s="163"/>
      <c r="C30" s="164" t="s">
        <v>3166</v>
      </c>
      <c r="D30" s="164" t="s">
        <v>3159</v>
      </c>
      <c r="E30" s="164">
        <v>24</v>
      </c>
      <c r="F30" s="164">
        <v>106</v>
      </c>
      <c r="G30" s="164"/>
      <c r="H30" s="163" t="s">
        <v>3142</v>
      </c>
      <c r="I30" s="164" t="s">
        <v>2316</v>
      </c>
      <c r="J30" s="164" t="s">
        <v>2317</v>
      </c>
      <c r="K30" s="164"/>
      <c r="L30" s="168">
        <v>248.57</v>
      </c>
      <c r="M30" s="164">
        <v>18.5</v>
      </c>
      <c r="N30" s="165">
        <f t="shared" si="0"/>
        <v>29.650000000000006</v>
      </c>
      <c r="O30" s="403">
        <v>34.443951985580199</v>
      </c>
      <c r="P30" s="403">
        <v>34.788446628682998</v>
      </c>
      <c r="Q30" s="403">
        <v>35.399612850234803</v>
      </c>
      <c r="R30" s="403">
        <v>36.425637044101798</v>
      </c>
      <c r="S30" s="403">
        <v>37.464781880656801</v>
      </c>
      <c r="T30" s="403">
        <v>38.076140749454602</v>
      </c>
      <c r="U30" s="403">
        <v>38.386838562884897</v>
      </c>
      <c r="V30" s="403">
        <v>1.00093952322091</v>
      </c>
      <c r="W30" s="403" t="s">
        <v>9523</v>
      </c>
    </row>
    <row r="31" spans="1:23" ht="12" customHeight="1">
      <c r="A31" s="162" t="s">
        <v>7104</v>
      </c>
      <c r="B31" s="163"/>
      <c r="C31" s="164" t="s">
        <v>3181</v>
      </c>
      <c r="D31" s="164" t="s">
        <v>3139</v>
      </c>
      <c r="E31" s="164">
        <v>24</v>
      </c>
      <c r="F31" s="164">
        <v>106</v>
      </c>
      <c r="G31" s="164"/>
      <c r="H31" s="163" t="s">
        <v>3142</v>
      </c>
      <c r="I31" s="164" t="s">
        <v>3145</v>
      </c>
      <c r="J31" s="164" t="s">
        <v>3147</v>
      </c>
      <c r="K31" s="164"/>
      <c r="L31" s="168">
        <v>248.65</v>
      </c>
      <c r="M31" s="164">
        <v>18.5</v>
      </c>
      <c r="N31" s="165">
        <f t="shared" si="0"/>
        <v>29.650000000000006</v>
      </c>
      <c r="O31" s="403">
        <v>34.4122695265158</v>
      </c>
      <c r="P31" s="403">
        <v>34.740632708699998</v>
      </c>
      <c r="Q31" s="403">
        <v>35.384125732189297</v>
      </c>
      <c r="R31" s="403">
        <v>36.411590728444096</v>
      </c>
      <c r="S31" s="403">
        <v>37.434236304587301</v>
      </c>
      <c r="T31" s="403">
        <v>38.050164349727702</v>
      </c>
      <c r="U31" s="403">
        <v>38.378571131477003</v>
      </c>
      <c r="V31" s="403">
        <v>1.0001992647625799</v>
      </c>
      <c r="W31" s="403" t="s">
        <v>9523</v>
      </c>
    </row>
    <row r="32" spans="1:23" ht="12" customHeight="1">
      <c r="A32" s="162" t="s">
        <v>7105</v>
      </c>
      <c r="B32" s="163"/>
      <c r="C32" s="164" t="s">
        <v>3135</v>
      </c>
      <c r="D32" s="164" t="s">
        <v>3139</v>
      </c>
      <c r="E32" s="164">
        <v>25.6</v>
      </c>
      <c r="F32" s="164">
        <v>106.6</v>
      </c>
      <c r="G32" s="164"/>
      <c r="H32" s="163" t="s">
        <v>3142</v>
      </c>
      <c r="I32" s="164" t="s">
        <v>3148</v>
      </c>
      <c r="J32" s="164" t="s">
        <v>3146</v>
      </c>
      <c r="K32" s="164"/>
      <c r="L32" s="168">
        <v>248.72</v>
      </c>
      <c r="M32" s="164">
        <v>18.600000000000001</v>
      </c>
      <c r="N32" s="165">
        <f t="shared" si="0"/>
        <v>29.200000000000003</v>
      </c>
      <c r="O32" s="403">
        <v>34.080468617448197</v>
      </c>
      <c r="P32" s="403">
        <v>34.363478024547803</v>
      </c>
      <c r="Q32" s="403">
        <v>34.953559100020399</v>
      </c>
      <c r="R32" s="403">
        <v>35.973542556477597</v>
      </c>
      <c r="S32" s="403">
        <v>36.975320966074399</v>
      </c>
      <c r="T32" s="403">
        <v>37.607815385255499</v>
      </c>
      <c r="U32" s="403">
        <v>37.925749840517597</v>
      </c>
      <c r="V32" s="403">
        <v>0.98123052010688605</v>
      </c>
      <c r="W32" s="403" t="s">
        <v>9523</v>
      </c>
    </row>
    <row r="33" spans="1:23" ht="12" customHeight="1">
      <c r="A33" s="162" t="s">
        <v>7106</v>
      </c>
      <c r="B33" s="163"/>
      <c r="C33" s="164" t="s">
        <v>3181</v>
      </c>
      <c r="D33" s="164" t="s">
        <v>3136</v>
      </c>
      <c r="E33" s="164">
        <v>24</v>
      </c>
      <c r="F33" s="164">
        <v>106</v>
      </c>
      <c r="G33" s="164"/>
      <c r="H33" s="163" t="s">
        <v>3142</v>
      </c>
      <c r="I33" s="164" t="s">
        <v>2316</v>
      </c>
      <c r="J33" s="164" t="s">
        <v>2317</v>
      </c>
      <c r="K33" s="164"/>
      <c r="L33" s="168">
        <v>248.9</v>
      </c>
      <c r="M33" s="164">
        <v>18.8</v>
      </c>
      <c r="N33" s="165">
        <f t="shared" si="0"/>
        <v>28.299999999999997</v>
      </c>
      <c r="O33" s="403">
        <v>33.307758534868697</v>
      </c>
      <c r="P33" s="403">
        <v>33.588672271606001</v>
      </c>
      <c r="Q33" s="403">
        <v>34.177818022422599</v>
      </c>
      <c r="R33" s="403">
        <v>35.1490608247857</v>
      </c>
      <c r="S33" s="403">
        <v>36.107535525631697</v>
      </c>
      <c r="T33" s="403">
        <v>36.7200152702937</v>
      </c>
      <c r="U33" s="403">
        <v>37.0232177696832</v>
      </c>
      <c r="V33" s="403">
        <v>0.94270437987273803</v>
      </c>
      <c r="W33" s="403" t="s">
        <v>9523</v>
      </c>
    </row>
    <row r="34" spans="1:23" ht="12" customHeight="1">
      <c r="A34" s="162" t="s">
        <v>7107</v>
      </c>
      <c r="B34" s="163"/>
      <c r="C34" s="164" t="s">
        <v>3161</v>
      </c>
      <c r="D34" s="164" t="s">
        <v>3136</v>
      </c>
      <c r="E34" s="164">
        <v>25.8</v>
      </c>
      <c r="F34" s="164">
        <v>106.6</v>
      </c>
      <c r="G34" s="164"/>
      <c r="H34" s="163" t="s">
        <v>2170</v>
      </c>
      <c r="I34" s="164" t="s">
        <v>2316</v>
      </c>
      <c r="J34" s="164" t="s">
        <v>3146</v>
      </c>
      <c r="K34" s="164"/>
      <c r="L34" s="168">
        <v>249.37</v>
      </c>
      <c r="M34" s="164">
        <v>18.100000000000001</v>
      </c>
      <c r="N34" s="165">
        <f t="shared" si="0"/>
        <v>31.450000000000003</v>
      </c>
      <c r="O34" s="403">
        <v>35.959345534066401</v>
      </c>
      <c r="P34" s="403">
        <v>36.310784799719499</v>
      </c>
      <c r="Q34" s="403">
        <v>36.985497766223098</v>
      </c>
      <c r="R34" s="403">
        <v>38.103429781389799</v>
      </c>
      <c r="S34" s="403">
        <v>39.229151914935201</v>
      </c>
      <c r="T34" s="403">
        <v>39.864305819374302</v>
      </c>
      <c r="U34" s="403">
        <v>40.216024376205198</v>
      </c>
      <c r="V34" s="403">
        <v>1.0814528564413199</v>
      </c>
      <c r="W34" s="403" t="s">
        <v>9523</v>
      </c>
    </row>
    <row r="35" spans="1:23" ht="12" customHeight="1">
      <c r="A35" s="162" t="s">
        <v>7108</v>
      </c>
      <c r="B35" s="163"/>
      <c r="C35" s="164" t="s">
        <v>3180</v>
      </c>
      <c r="D35" s="164" t="s">
        <v>3136</v>
      </c>
      <c r="E35" s="164">
        <v>24</v>
      </c>
      <c r="F35" s="164">
        <v>106</v>
      </c>
      <c r="G35" s="164"/>
      <c r="H35" s="163" t="s">
        <v>2170</v>
      </c>
      <c r="I35" s="164" t="s">
        <v>2316</v>
      </c>
      <c r="J35" s="164" t="s">
        <v>3146</v>
      </c>
      <c r="K35" s="164"/>
      <c r="L35" s="168">
        <v>249.38</v>
      </c>
      <c r="M35" s="164">
        <v>19</v>
      </c>
      <c r="N35" s="165">
        <f t="shared" ref="N35:N66" si="1">117.4-4.5*(M35+1)</f>
        <v>27.400000000000006</v>
      </c>
      <c r="O35" s="403">
        <v>32.535901254945401</v>
      </c>
      <c r="P35" s="403">
        <v>32.840963386503297</v>
      </c>
      <c r="Q35" s="403">
        <v>33.360913999201998</v>
      </c>
      <c r="R35" s="403">
        <v>34.304653134822303</v>
      </c>
      <c r="S35" s="403">
        <v>35.251579312344901</v>
      </c>
      <c r="T35" s="403">
        <v>35.783211029897501</v>
      </c>
      <c r="U35" s="403">
        <v>36.089645804609901</v>
      </c>
      <c r="V35" s="403">
        <v>0.90249347406834302</v>
      </c>
      <c r="W35" s="403" t="s">
        <v>9523</v>
      </c>
    </row>
    <row r="36" spans="1:23" ht="12" customHeight="1">
      <c r="A36" s="162" t="s">
        <v>7109</v>
      </c>
      <c r="B36" s="163"/>
      <c r="C36" s="164" t="s">
        <v>3180</v>
      </c>
      <c r="D36" s="164" t="s">
        <v>3136</v>
      </c>
      <c r="E36" s="164">
        <v>24</v>
      </c>
      <c r="F36" s="164">
        <v>106</v>
      </c>
      <c r="G36" s="164"/>
      <c r="H36" s="163" t="s">
        <v>3143</v>
      </c>
      <c r="I36" s="164" t="s">
        <v>3145</v>
      </c>
      <c r="J36" s="164" t="s">
        <v>2317</v>
      </c>
      <c r="K36" s="164"/>
      <c r="L36" s="168">
        <v>249.67</v>
      </c>
      <c r="M36" s="164">
        <v>19.100000000000001</v>
      </c>
      <c r="N36" s="165">
        <f t="shared" si="1"/>
        <v>26.950000000000003</v>
      </c>
      <c r="O36" s="403">
        <v>32.1265623514483</v>
      </c>
      <c r="P36" s="403">
        <v>32.4361084497409</v>
      </c>
      <c r="Q36" s="403">
        <v>32.970442175428303</v>
      </c>
      <c r="R36" s="403">
        <v>33.887722651267602</v>
      </c>
      <c r="S36" s="403">
        <v>34.824302968248098</v>
      </c>
      <c r="T36" s="403">
        <v>35.317719880728298</v>
      </c>
      <c r="U36" s="403">
        <v>35.558743633083701</v>
      </c>
      <c r="V36" s="403">
        <v>0.88166841776287197</v>
      </c>
      <c r="W36" s="403" t="s">
        <v>9523</v>
      </c>
    </row>
    <row r="37" spans="1:23" ht="12" customHeight="1">
      <c r="A37" s="162" t="s">
        <v>7110</v>
      </c>
      <c r="B37" s="163"/>
      <c r="C37" s="164" t="s">
        <v>3180</v>
      </c>
      <c r="D37" s="164" t="s">
        <v>3136</v>
      </c>
      <c r="E37" s="164">
        <v>24</v>
      </c>
      <c r="F37" s="164">
        <v>106</v>
      </c>
      <c r="G37" s="164"/>
      <c r="H37" s="163" t="s">
        <v>2170</v>
      </c>
      <c r="I37" s="164" t="s">
        <v>3145</v>
      </c>
      <c r="J37" s="164" t="s">
        <v>2317</v>
      </c>
      <c r="K37" s="164"/>
      <c r="L37" s="168">
        <v>249.79</v>
      </c>
      <c r="M37" s="164">
        <v>19.2</v>
      </c>
      <c r="N37" s="165">
        <f t="shared" si="1"/>
        <v>26.500000000000014</v>
      </c>
      <c r="O37" s="403">
        <v>31.757892429954399</v>
      </c>
      <c r="P37" s="403">
        <v>32.031292858106099</v>
      </c>
      <c r="Q37" s="403">
        <v>32.571862037291801</v>
      </c>
      <c r="R37" s="403">
        <v>33.458237184483103</v>
      </c>
      <c r="S37" s="403">
        <v>34.372855946364602</v>
      </c>
      <c r="T37" s="403">
        <v>34.909196639982198</v>
      </c>
      <c r="U37" s="403">
        <v>35.146105814800201</v>
      </c>
      <c r="V37" s="403">
        <v>0.86619590141176395</v>
      </c>
      <c r="W37" s="403" t="s">
        <v>9523</v>
      </c>
    </row>
    <row r="38" spans="1:23" ht="12" customHeight="1">
      <c r="A38" s="162" t="s">
        <v>7111</v>
      </c>
      <c r="B38" s="163"/>
      <c r="C38" s="164" t="s">
        <v>3161</v>
      </c>
      <c r="D38" s="164" t="s">
        <v>3139</v>
      </c>
      <c r="E38" s="164">
        <v>25.8</v>
      </c>
      <c r="F38" s="164">
        <v>106.6</v>
      </c>
      <c r="G38" s="164"/>
      <c r="H38" s="163" t="s">
        <v>2170</v>
      </c>
      <c r="I38" s="164" t="s">
        <v>3145</v>
      </c>
      <c r="J38" s="164" t="s">
        <v>2317</v>
      </c>
      <c r="K38" s="164"/>
      <c r="L38" s="168">
        <v>250.01</v>
      </c>
      <c r="M38" s="164">
        <v>18.5</v>
      </c>
      <c r="N38" s="165">
        <f t="shared" si="1"/>
        <v>29.650000000000006</v>
      </c>
      <c r="O38" s="403">
        <v>34.4963773032202</v>
      </c>
      <c r="P38" s="403">
        <v>34.8163278858339</v>
      </c>
      <c r="Q38" s="403">
        <v>35.389268926374001</v>
      </c>
      <c r="R38" s="403">
        <v>36.432773505943899</v>
      </c>
      <c r="S38" s="403">
        <v>37.487123292863998</v>
      </c>
      <c r="T38" s="403">
        <v>38.097095221733703</v>
      </c>
      <c r="U38" s="403">
        <v>38.399585497156203</v>
      </c>
      <c r="V38" s="403">
        <v>1.00090568717295</v>
      </c>
      <c r="W38" s="403" t="s">
        <v>9523</v>
      </c>
    </row>
    <row r="39" spans="1:23" ht="12" customHeight="1">
      <c r="A39" s="162" t="s">
        <v>7112</v>
      </c>
      <c r="B39" s="163"/>
      <c r="C39" s="164" t="s">
        <v>3180</v>
      </c>
      <c r="D39" s="164" t="s">
        <v>3139</v>
      </c>
      <c r="E39" s="164">
        <v>24</v>
      </c>
      <c r="F39" s="164">
        <v>106</v>
      </c>
      <c r="G39" s="164"/>
      <c r="H39" s="163" t="s">
        <v>2170</v>
      </c>
      <c r="I39" s="164" t="s">
        <v>3145</v>
      </c>
      <c r="J39" s="164" t="s">
        <v>2317</v>
      </c>
      <c r="K39" s="164"/>
      <c r="L39" s="168">
        <v>250.08</v>
      </c>
      <c r="M39" s="164">
        <v>18.899999999999999</v>
      </c>
      <c r="N39" s="165">
        <f t="shared" si="1"/>
        <v>27.850000000000009</v>
      </c>
      <c r="O39" s="403">
        <v>32.922857746282901</v>
      </c>
      <c r="P39" s="403">
        <v>33.228253370787897</v>
      </c>
      <c r="Q39" s="403">
        <v>33.783536648962098</v>
      </c>
      <c r="R39" s="403">
        <v>34.734451514915499</v>
      </c>
      <c r="S39" s="403">
        <v>35.702267602606099</v>
      </c>
      <c r="T39" s="403">
        <v>36.2917303016754</v>
      </c>
      <c r="U39" s="403">
        <v>36.534258014957501</v>
      </c>
      <c r="V39" s="403">
        <v>0.92141071429029697</v>
      </c>
      <c r="W39" s="403" t="s">
        <v>9523</v>
      </c>
    </row>
    <row r="40" spans="1:23" ht="12" customHeight="1">
      <c r="A40" s="162" t="s">
        <v>7113</v>
      </c>
      <c r="B40" s="163"/>
      <c r="C40" s="164" t="s">
        <v>3135</v>
      </c>
      <c r="D40" s="164" t="s">
        <v>3139</v>
      </c>
      <c r="E40" s="164">
        <v>25.6</v>
      </c>
      <c r="F40" s="164">
        <v>106.6</v>
      </c>
      <c r="G40" s="164"/>
      <c r="H40" s="163" t="s">
        <v>2170</v>
      </c>
      <c r="I40" s="164" t="s">
        <v>2316</v>
      </c>
      <c r="J40" s="164" t="s">
        <v>3147</v>
      </c>
      <c r="K40" s="164"/>
      <c r="L40" s="168">
        <v>250.22</v>
      </c>
      <c r="M40" s="164">
        <v>17.899999999999999</v>
      </c>
      <c r="N40" s="165">
        <f t="shared" si="1"/>
        <v>32.350000000000009</v>
      </c>
      <c r="O40" s="403">
        <v>36.7734085828207</v>
      </c>
      <c r="P40" s="403">
        <v>37.124009555814901</v>
      </c>
      <c r="Q40" s="403">
        <v>37.787207850773697</v>
      </c>
      <c r="R40" s="403">
        <v>38.948199201862998</v>
      </c>
      <c r="S40" s="403">
        <v>40.113849662537703</v>
      </c>
      <c r="T40" s="403">
        <v>40.807169357870002</v>
      </c>
      <c r="U40" s="403">
        <v>41.159383443708499</v>
      </c>
      <c r="V40" s="403">
        <v>1.11654332297517</v>
      </c>
      <c r="W40" s="403" t="s">
        <v>9523</v>
      </c>
    </row>
    <row r="41" spans="1:23" ht="12" customHeight="1">
      <c r="A41" s="162" t="s">
        <v>7114</v>
      </c>
      <c r="B41" s="163"/>
      <c r="C41" s="164" t="s">
        <v>3180</v>
      </c>
      <c r="D41" s="164" t="s">
        <v>3136</v>
      </c>
      <c r="E41" s="164">
        <v>24</v>
      </c>
      <c r="F41" s="164">
        <v>106</v>
      </c>
      <c r="G41" s="164"/>
      <c r="H41" s="163" t="s">
        <v>3142</v>
      </c>
      <c r="I41" s="164" t="s">
        <v>2316</v>
      </c>
      <c r="J41" s="164" t="s">
        <v>2317</v>
      </c>
      <c r="K41" s="164"/>
      <c r="L41" s="168">
        <v>250.29</v>
      </c>
      <c r="M41" s="164">
        <v>18.8</v>
      </c>
      <c r="N41" s="165">
        <f t="shared" si="1"/>
        <v>28.299999999999997</v>
      </c>
      <c r="O41" s="403">
        <v>33.320980340240098</v>
      </c>
      <c r="P41" s="403">
        <v>33.618517839009002</v>
      </c>
      <c r="Q41" s="403">
        <v>34.187292100851899</v>
      </c>
      <c r="R41" s="403">
        <v>35.157536033213802</v>
      </c>
      <c r="S41" s="403">
        <v>36.126953860884498</v>
      </c>
      <c r="T41" s="403">
        <v>36.720331703788801</v>
      </c>
      <c r="U41" s="403">
        <v>37.004906011388996</v>
      </c>
      <c r="V41" s="403">
        <v>0.94428584958738804</v>
      </c>
      <c r="W41" s="403" t="s">
        <v>9523</v>
      </c>
    </row>
    <row r="42" spans="1:23" ht="12" customHeight="1">
      <c r="A42" s="162" t="s">
        <v>7115</v>
      </c>
      <c r="B42" s="163"/>
      <c r="C42" s="164" t="s">
        <v>3180</v>
      </c>
      <c r="D42" s="164" t="s">
        <v>3136</v>
      </c>
      <c r="E42" s="164">
        <v>24</v>
      </c>
      <c r="F42" s="164">
        <v>106</v>
      </c>
      <c r="G42" s="164"/>
      <c r="H42" s="163" t="s">
        <v>2170</v>
      </c>
      <c r="I42" s="164" t="s">
        <v>2316</v>
      </c>
      <c r="J42" s="164" t="s">
        <v>3146</v>
      </c>
      <c r="K42" s="164"/>
      <c r="L42" s="168">
        <v>250.36</v>
      </c>
      <c r="M42" s="164">
        <v>18.8</v>
      </c>
      <c r="N42" s="165">
        <f t="shared" si="1"/>
        <v>28.299999999999997</v>
      </c>
      <c r="O42" s="403">
        <v>33.2908457788891</v>
      </c>
      <c r="P42" s="403">
        <v>33.602286073179101</v>
      </c>
      <c r="Q42" s="403">
        <v>34.178320621289402</v>
      </c>
      <c r="R42" s="403">
        <v>35.150980593166501</v>
      </c>
      <c r="S42" s="403">
        <v>36.104609287783198</v>
      </c>
      <c r="T42" s="403">
        <v>36.682615785785899</v>
      </c>
      <c r="U42" s="403">
        <v>36.994829408363501</v>
      </c>
      <c r="V42" s="403">
        <v>0.93298453189823805</v>
      </c>
      <c r="W42" s="403" t="s">
        <v>9523</v>
      </c>
    </row>
    <row r="43" spans="1:23" ht="12" customHeight="1">
      <c r="A43" s="162" t="s">
        <v>7116</v>
      </c>
      <c r="B43" s="163"/>
      <c r="C43" s="164" t="s">
        <v>3161</v>
      </c>
      <c r="D43" s="164" t="s">
        <v>3136</v>
      </c>
      <c r="E43" s="164">
        <v>25.8</v>
      </c>
      <c r="F43" s="164">
        <v>106.6</v>
      </c>
      <c r="G43" s="164"/>
      <c r="H43" s="163" t="s">
        <v>3138</v>
      </c>
      <c r="I43" s="164" t="s">
        <v>2316</v>
      </c>
      <c r="J43" s="164" t="s">
        <v>3146</v>
      </c>
      <c r="K43" s="164"/>
      <c r="L43" s="168">
        <v>250.38</v>
      </c>
      <c r="M43" s="164">
        <v>17.8</v>
      </c>
      <c r="N43" s="165">
        <f t="shared" si="1"/>
        <v>32.799999999999997</v>
      </c>
      <c r="O43" s="403">
        <v>37.164490244842199</v>
      </c>
      <c r="P43" s="403">
        <v>37.518240038873202</v>
      </c>
      <c r="Q43" s="403">
        <v>38.187389121017503</v>
      </c>
      <c r="R43" s="403">
        <v>39.359565645694701</v>
      </c>
      <c r="S43" s="403">
        <v>40.531430892195303</v>
      </c>
      <c r="T43" s="403">
        <v>41.235494177725599</v>
      </c>
      <c r="U43" s="403">
        <v>41.571522428529597</v>
      </c>
      <c r="V43" s="403">
        <v>1.1282513503173699</v>
      </c>
      <c r="W43" s="403" t="s">
        <v>9523</v>
      </c>
    </row>
    <row r="44" spans="1:23" ht="12" customHeight="1">
      <c r="A44" s="162" t="s">
        <v>7117</v>
      </c>
      <c r="B44" s="164" t="s">
        <v>3169</v>
      </c>
      <c r="C44" s="164" t="s">
        <v>3170</v>
      </c>
      <c r="D44" s="164" t="s">
        <v>3136</v>
      </c>
      <c r="E44" s="164">
        <v>24</v>
      </c>
      <c r="F44" s="164">
        <v>106</v>
      </c>
      <c r="G44" s="164">
        <v>10.58</v>
      </c>
      <c r="H44" s="163" t="s">
        <v>2170</v>
      </c>
      <c r="I44" s="164" t="s">
        <v>3145</v>
      </c>
      <c r="J44" s="164" t="s">
        <v>3183</v>
      </c>
      <c r="K44" s="164" t="s">
        <v>3171</v>
      </c>
      <c r="L44" s="168">
        <v>250.4</v>
      </c>
      <c r="M44" s="164">
        <v>18.8</v>
      </c>
      <c r="N44" s="165">
        <f t="shared" si="1"/>
        <v>28.299999999999997</v>
      </c>
      <c r="O44" s="403">
        <v>33.274346749589398</v>
      </c>
      <c r="P44" s="403">
        <v>33.571760839071402</v>
      </c>
      <c r="Q44" s="403">
        <v>34.149750028256101</v>
      </c>
      <c r="R44" s="403">
        <v>35.1291630077531</v>
      </c>
      <c r="S44" s="403">
        <v>36.112129015184003</v>
      </c>
      <c r="T44" s="403">
        <v>36.674863563049101</v>
      </c>
      <c r="U44" s="403">
        <v>36.939570481566101</v>
      </c>
      <c r="V44" s="403">
        <v>0.94533703022145699</v>
      </c>
      <c r="W44" s="403" t="s">
        <v>9523</v>
      </c>
    </row>
    <row r="45" spans="1:23" ht="12" customHeight="1">
      <c r="A45" s="162" t="s">
        <v>7118</v>
      </c>
      <c r="B45" s="163"/>
      <c r="C45" s="164" t="s">
        <v>3141</v>
      </c>
      <c r="D45" s="164" t="s">
        <v>3136</v>
      </c>
      <c r="E45" s="164">
        <v>25.6</v>
      </c>
      <c r="F45" s="164">
        <v>106.6</v>
      </c>
      <c r="G45" s="164"/>
      <c r="H45" s="163" t="s">
        <v>2170</v>
      </c>
      <c r="I45" s="164" t="s">
        <v>2316</v>
      </c>
      <c r="J45" s="164" t="s">
        <v>3146</v>
      </c>
      <c r="K45" s="164"/>
      <c r="L45" s="168">
        <v>250.42</v>
      </c>
      <c r="M45" s="164">
        <v>17.8</v>
      </c>
      <c r="N45" s="165">
        <f t="shared" si="1"/>
        <v>32.799999999999997</v>
      </c>
      <c r="O45" s="403">
        <v>37.1433088959119</v>
      </c>
      <c r="P45" s="403">
        <v>37.5090565970076</v>
      </c>
      <c r="Q45" s="403">
        <v>38.189936005277303</v>
      </c>
      <c r="R45" s="403">
        <v>39.391702008131098</v>
      </c>
      <c r="S45" s="403">
        <v>40.593773097936598</v>
      </c>
      <c r="T45" s="403">
        <v>41.272311462282403</v>
      </c>
      <c r="U45" s="403">
        <v>41.611380460697703</v>
      </c>
      <c r="V45" s="403">
        <v>1.1490098557292701</v>
      </c>
      <c r="W45" s="403" t="s">
        <v>9523</v>
      </c>
    </row>
    <row r="46" spans="1:23" ht="12" customHeight="1">
      <c r="A46" s="162" t="s">
        <v>7119</v>
      </c>
      <c r="B46" s="163"/>
      <c r="C46" s="164" t="s">
        <v>3181</v>
      </c>
      <c r="D46" s="164" t="s">
        <v>3136</v>
      </c>
      <c r="E46" s="164">
        <v>24</v>
      </c>
      <c r="F46" s="164">
        <v>106</v>
      </c>
      <c r="G46" s="164"/>
      <c r="H46" s="163" t="s">
        <v>2170</v>
      </c>
      <c r="I46" s="164" t="s">
        <v>3158</v>
      </c>
      <c r="J46" s="164" t="s">
        <v>3149</v>
      </c>
      <c r="K46" s="164"/>
      <c r="L46" s="168">
        <v>250.44</v>
      </c>
      <c r="M46" s="164">
        <v>18.2</v>
      </c>
      <c r="N46" s="165">
        <f t="shared" si="1"/>
        <v>31.000000000000014</v>
      </c>
      <c r="O46" s="403">
        <v>35.601573287517198</v>
      </c>
      <c r="P46" s="403">
        <v>35.931304079842199</v>
      </c>
      <c r="Q46" s="403">
        <v>36.5662743787613</v>
      </c>
      <c r="R46" s="403">
        <v>37.665825072362203</v>
      </c>
      <c r="S46" s="403">
        <v>38.768614870234202</v>
      </c>
      <c r="T46" s="403">
        <v>39.388741006265803</v>
      </c>
      <c r="U46" s="403">
        <v>39.719987118502402</v>
      </c>
      <c r="V46" s="403">
        <v>1.0520261564959299</v>
      </c>
      <c r="W46" s="403" t="s">
        <v>9523</v>
      </c>
    </row>
    <row r="47" spans="1:23" ht="12" customHeight="1">
      <c r="A47" s="162" t="s">
        <v>7120</v>
      </c>
      <c r="B47" s="163"/>
      <c r="C47" s="164" t="s">
        <v>3161</v>
      </c>
      <c r="D47" s="164" t="s">
        <v>3136</v>
      </c>
      <c r="E47" s="164">
        <v>25.8</v>
      </c>
      <c r="F47" s="164">
        <v>106.6</v>
      </c>
      <c r="G47" s="164"/>
      <c r="H47" s="163" t="s">
        <v>3142</v>
      </c>
      <c r="I47" s="164" t="s">
        <v>2316</v>
      </c>
      <c r="J47" s="164" t="s">
        <v>2317</v>
      </c>
      <c r="K47" s="164"/>
      <c r="L47" s="168">
        <v>250.45</v>
      </c>
      <c r="M47" s="164">
        <v>17.8</v>
      </c>
      <c r="N47" s="165">
        <f t="shared" si="1"/>
        <v>32.799999999999997</v>
      </c>
      <c r="O47" s="403">
        <v>37.097763471769397</v>
      </c>
      <c r="P47" s="403">
        <v>37.4634015861064</v>
      </c>
      <c r="Q47" s="403">
        <v>38.180079844340703</v>
      </c>
      <c r="R47" s="403">
        <v>39.3715257216056</v>
      </c>
      <c r="S47" s="403">
        <v>40.564683163143499</v>
      </c>
      <c r="T47" s="403">
        <v>41.239011535220698</v>
      </c>
      <c r="U47" s="403">
        <v>41.570835274441698</v>
      </c>
      <c r="V47" s="403">
        <v>1.1443064072745699</v>
      </c>
      <c r="W47" s="403" t="s">
        <v>9523</v>
      </c>
    </row>
    <row r="48" spans="1:23" ht="12" customHeight="1">
      <c r="A48" s="162" t="s">
        <v>7121</v>
      </c>
      <c r="B48" s="163"/>
      <c r="C48" s="164" t="s">
        <v>3161</v>
      </c>
      <c r="D48" s="164" t="s">
        <v>3136</v>
      </c>
      <c r="E48" s="164">
        <v>25.8</v>
      </c>
      <c r="F48" s="164">
        <v>106.6</v>
      </c>
      <c r="G48" s="164"/>
      <c r="H48" s="163" t="s">
        <v>3143</v>
      </c>
      <c r="I48" s="164" t="s">
        <v>3145</v>
      </c>
      <c r="J48" s="164" t="s">
        <v>3149</v>
      </c>
      <c r="K48" s="164"/>
      <c r="L48" s="166">
        <v>250.5</v>
      </c>
      <c r="M48" s="173">
        <v>17.600000000000001</v>
      </c>
      <c r="N48" s="167">
        <f t="shared" si="1"/>
        <v>33.700000000000003</v>
      </c>
      <c r="O48" s="403">
        <v>37.917378053575902</v>
      </c>
      <c r="P48" s="403">
        <v>38.280943996991603</v>
      </c>
      <c r="Q48" s="403">
        <v>38.9697884566244</v>
      </c>
      <c r="R48" s="403">
        <v>40.193933843917698</v>
      </c>
      <c r="S48" s="403">
        <v>41.415489480100497</v>
      </c>
      <c r="T48" s="403">
        <v>42.126394722744898</v>
      </c>
      <c r="U48" s="403">
        <v>42.483417173708503</v>
      </c>
      <c r="V48" s="403">
        <v>1.1694091461146201</v>
      </c>
      <c r="W48" s="403" t="s">
        <v>9523</v>
      </c>
    </row>
    <row r="49" spans="1:23" ht="12" customHeight="1">
      <c r="A49" s="162" t="s">
        <v>7122</v>
      </c>
      <c r="B49" s="163"/>
      <c r="C49" s="164" t="s">
        <v>3135</v>
      </c>
      <c r="D49" s="164" t="s">
        <v>3139</v>
      </c>
      <c r="E49" s="164">
        <v>25.6</v>
      </c>
      <c r="F49" s="164">
        <v>106.6</v>
      </c>
      <c r="G49" s="164"/>
      <c r="H49" s="163" t="s">
        <v>3142</v>
      </c>
      <c r="I49" s="164" t="s">
        <v>3145</v>
      </c>
      <c r="J49" s="164" t="s">
        <v>3149</v>
      </c>
      <c r="K49" s="164"/>
      <c r="L49" s="168">
        <v>250.52</v>
      </c>
      <c r="M49" s="164">
        <v>17.600000000000001</v>
      </c>
      <c r="N49" s="165">
        <f t="shared" si="1"/>
        <v>33.700000000000003</v>
      </c>
      <c r="O49" s="403">
        <v>37.901382213456102</v>
      </c>
      <c r="P49" s="403">
        <v>38.282685284155299</v>
      </c>
      <c r="Q49" s="403">
        <v>38.988425938127897</v>
      </c>
      <c r="R49" s="403">
        <v>40.207929328777396</v>
      </c>
      <c r="S49" s="403">
        <v>41.448671944678203</v>
      </c>
      <c r="T49" s="403">
        <v>42.169383633162902</v>
      </c>
      <c r="U49" s="403">
        <v>42.535328294065103</v>
      </c>
      <c r="V49" s="403">
        <v>1.18283334421988</v>
      </c>
      <c r="W49" s="403" t="s">
        <v>9523</v>
      </c>
    </row>
    <row r="50" spans="1:23" ht="12" customHeight="1">
      <c r="A50" s="162" t="s">
        <v>7123</v>
      </c>
      <c r="B50" s="163"/>
      <c r="C50" s="164" t="s">
        <v>3161</v>
      </c>
      <c r="D50" s="164" t="s">
        <v>3136</v>
      </c>
      <c r="E50" s="164">
        <v>25.8</v>
      </c>
      <c r="F50" s="164">
        <v>106.6</v>
      </c>
      <c r="G50" s="164"/>
      <c r="H50" s="163" t="s">
        <v>3142</v>
      </c>
      <c r="I50" s="164" t="s">
        <v>3162</v>
      </c>
      <c r="J50" s="164" t="s">
        <v>3150</v>
      </c>
      <c r="K50" s="164"/>
      <c r="L50" s="168">
        <v>250.54</v>
      </c>
      <c r="M50" s="164">
        <v>17.399999999999999</v>
      </c>
      <c r="N50" s="165">
        <f t="shared" si="1"/>
        <v>34.600000000000009</v>
      </c>
      <c r="O50" s="403">
        <v>38.675457315073402</v>
      </c>
      <c r="P50" s="403">
        <v>39.046935578034301</v>
      </c>
      <c r="Q50" s="403">
        <v>39.7580456468677</v>
      </c>
      <c r="R50" s="403">
        <v>41.042639786421198</v>
      </c>
      <c r="S50" s="403">
        <v>42.339436185326598</v>
      </c>
      <c r="T50" s="403">
        <v>43.125503980180497</v>
      </c>
      <c r="U50" s="403">
        <v>43.480513657609897</v>
      </c>
      <c r="V50" s="403">
        <v>1.23307500316435</v>
      </c>
      <c r="W50" s="403" t="s">
        <v>9523</v>
      </c>
    </row>
    <row r="51" spans="1:23" ht="12" customHeight="1">
      <c r="A51" s="162" t="s">
        <v>7124</v>
      </c>
      <c r="B51" s="163"/>
      <c r="C51" s="164" t="s">
        <v>3179</v>
      </c>
      <c r="D51" s="164" t="s">
        <v>3136</v>
      </c>
      <c r="E51" s="164">
        <v>24</v>
      </c>
      <c r="F51" s="164">
        <v>106</v>
      </c>
      <c r="G51" s="164"/>
      <c r="H51" s="163" t="s">
        <v>2170</v>
      </c>
      <c r="I51" s="164" t="s">
        <v>3158</v>
      </c>
      <c r="J51" s="164" t="s">
        <v>3150</v>
      </c>
      <c r="K51" s="164"/>
      <c r="L51" s="168">
        <v>250.57</v>
      </c>
      <c r="M51" s="164">
        <v>18.5</v>
      </c>
      <c r="N51" s="165">
        <f t="shared" si="1"/>
        <v>29.650000000000006</v>
      </c>
      <c r="O51" s="403">
        <v>34.469234397566296</v>
      </c>
      <c r="P51" s="403">
        <v>34.759050165680698</v>
      </c>
      <c r="Q51" s="403">
        <v>35.363224160204801</v>
      </c>
      <c r="R51" s="403">
        <v>36.398254508805302</v>
      </c>
      <c r="S51" s="403">
        <v>37.428119220482102</v>
      </c>
      <c r="T51" s="403">
        <v>38.020271566778099</v>
      </c>
      <c r="U51" s="403">
        <v>38.339429301410703</v>
      </c>
      <c r="V51" s="403">
        <v>0.98655812451000102</v>
      </c>
      <c r="W51" s="403" t="s">
        <v>9523</v>
      </c>
    </row>
    <row r="52" spans="1:23" ht="12" customHeight="1">
      <c r="A52" s="162" t="s">
        <v>7125</v>
      </c>
      <c r="B52" s="163"/>
      <c r="C52" s="164" t="s">
        <v>3180</v>
      </c>
      <c r="D52" s="164" t="s">
        <v>3139</v>
      </c>
      <c r="E52" s="164">
        <v>24</v>
      </c>
      <c r="F52" s="164">
        <v>106</v>
      </c>
      <c r="G52" s="164"/>
      <c r="H52" s="163" t="s">
        <v>3142</v>
      </c>
      <c r="I52" s="164" t="s">
        <v>2316</v>
      </c>
      <c r="J52" s="164" t="s">
        <v>3152</v>
      </c>
      <c r="K52" s="164"/>
      <c r="L52" s="168">
        <v>250.66</v>
      </c>
      <c r="M52" s="164">
        <v>18.600000000000001</v>
      </c>
      <c r="N52" s="165">
        <f t="shared" si="1"/>
        <v>29.200000000000003</v>
      </c>
      <c r="O52" s="403">
        <v>34.036086858684797</v>
      </c>
      <c r="P52" s="403">
        <v>34.361537072801802</v>
      </c>
      <c r="Q52" s="403">
        <v>34.9708223659566</v>
      </c>
      <c r="R52" s="403">
        <v>35.982931251464699</v>
      </c>
      <c r="S52" s="403">
        <v>37.0206642133979</v>
      </c>
      <c r="T52" s="403">
        <v>37.609011991243399</v>
      </c>
      <c r="U52" s="403">
        <v>37.905740017653798</v>
      </c>
      <c r="V52" s="403">
        <v>0.98593424854650002</v>
      </c>
      <c r="W52" s="403" t="s">
        <v>9523</v>
      </c>
    </row>
    <row r="53" spans="1:23" ht="12" customHeight="1">
      <c r="A53" s="162" t="s">
        <v>7126</v>
      </c>
      <c r="B53" s="163"/>
      <c r="C53" s="164" t="s">
        <v>3141</v>
      </c>
      <c r="D53" s="164" t="s">
        <v>3136</v>
      </c>
      <c r="E53" s="164">
        <v>25.6</v>
      </c>
      <c r="F53" s="164">
        <v>106.6</v>
      </c>
      <c r="G53" s="164"/>
      <c r="H53" s="163" t="s">
        <v>3142</v>
      </c>
      <c r="I53" s="164" t="s">
        <v>2316</v>
      </c>
      <c r="J53" s="164" t="s">
        <v>3150</v>
      </c>
      <c r="K53" s="164"/>
      <c r="L53" s="168">
        <v>250.68</v>
      </c>
      <c r="M53" s="164">
        <v>18</v>
      </c>
      <c r="N53" s="165">
        <f t="shared" si="1"/>
        <v>31.900000000000006</v>
      </c>
      <c r="O53" s="403">
        <v>36.388094005909998</v>
      </c>
      <c r="P53" s="403">
        <v>36.706174169657999</v>
      </c>
      <c r="Q53" s="403">
        <v>37.360310042955398</v>
      </c>
      <c r="R53" s="403">
        <v>38.500763170486103</v>
      </c>
      <c r="S53" s="403">
        <v>39.636338831223</v>
      </c>
      <c r="T53" s="403">
        <v>40.303201353918297</v>
      </c>
      <c r="U53" s="403">
        <v>40.647450822056001</v>
      </c>
      <c r="V53" s="403">
        <v>1.09500066594421</v>
      </c>
      <c r="W53" s="403" t="s">
        <v>9523</v>
      </c>
    </row>
    <row r="54" spans="1:23" ht="12" customHeight="1">
      <c r="A54" s="162" t="s">
        <v>7127</v>
      </c>
      <c r="B54" s="164" t="s">
        <v>3172</v>
      </c>
      <c r="C54" s="164" t="s">
        <v>3173</v>
      </c>
      <c r="D54" s="164" t="s">
        <v>3157</v>
      </c>
      <c r="E54" s="164">
        <v>24</v>
      </c>
      <c r="F54" s="164">
        <v>106</v>
      </c>
      <c r="G54" s="164">
        <v>7.1</v>
      </c>
      <c r="H54" s="163" t="s">
        <v>2170</v>
      </c>
      <c r="I54" s="164" t="s">
        <v>3145</v>
      </c>
      <c r="J54" s="164" t="s">
        <v>3150</v>
      </c>
      <c r="K54" s="164" t="s">
        <v>3174</v>
      </c>
      <c r="L54" s="168">
        <v>250.7</v>
      </c>
      <c r="M54" s="164">
        <v>17.899999999999999</v>
      </c>
      <c r="N54" s="165">
        <f t="shared" si="1"/>
        <v>32.350000000000009</v>
      </c>
      <c r="O54" s="403">
        <v>36.754284880453497</v>
      </c>
      <c r="P54" s="403">
        <v>37.129088120897897</v>
      </c>
      <c r="Q54" s="403">
        <v>37.803316243508199</v>
      </c>
      <c r="R54" s="403">
        <v>38.954512820484702</v>
      </c>
      <c r="S54" s="403">
        <v>40.108742308891102</v>
      </c>
      <c r="T54" s="403">
        <v>40.804280598829799</v>
      </c>
      <c r="U54" s="403">
        <v>41.120950525243501</v>
      </c>
      <c r="V54" s="403">
        <v>1.1128628434537</v>
      </c>
      <c r="W54" s="403" t="s">
        <v>9523</v>
      </c>
    </row>
    <row r="55" spans="1:23" ht="12" customHeight="1">
      <c r="A55" s="162" t="s">
        <v>7128</v>
      </c>
      <c r="B55" s="163"/>
      <c r="C55" s="164" t="s">
        <v>3151</v>
      </c>
      <c r="D55" s="164" t="s">
        <v>3136</v>
      </c>
      <c r="E55" s="164">
        <v>25.6</v>
      </c>
      <c r="F55" s="164">
        <v>106.6</v>
      </c>
      <c r="G55" s="164"/>
      <c r="H55" s="163" t="s">
        <v>2170</v>
      </c>
      <c r="I55" s="164" t="s">
        <v>3145</v>
      </c>
      <c r="J55" s="164" t="s">
        <v>3152</v>
      </c>
      <c r="K55" s="164"/>
      <c r="L55" s="168">
        <v>250.72</v>
      </c>
      <c r="M55" s="164">
        <v>17.8</v>
      </c>
      <c r="N55" s="165">
        <f t="shared" si="1"/>
        <v>32.799999999999997</v>
      </c>
      <c r="O55" s="403">
        <v>37.076969425908203</v>
      </c>
      <c r="P55" s="403">
        <v>37.4443427860611</v>
      </c>
      <c r="Q55" s="403">
        <v>38.145277568097903</v>
      </c>
      <c r="R55" s="403">
        <v>39.3491533622623</v>
      </c>
      <c r="S55" s="403">
        <v>40.535779889680597</v>
      </c>
      <c r="T55" s="403">
        <v>41.214709002828798</v>
      </c>
      <c r="U55" s="403">
        <v>41.598417148393999</v>
      </c>
      <c r="V55" s="403">
        <v>1.1507885078895499</v>
      </c>
      <c r="W55" s="403" t="s">
        <v>9523</v>
      </c>
    </row>
    <row r="56" spans="1:23" ht="12" customHeight="1">
      <c r="A56" s="162" t="s">
        <v>7129</v>
      </c>
      <c r="B56" s="163"/>
      <c r="C56" s="164" t="s">
        <v>3161</v>
      </c>
      <c r="D56" s="164" t="s">
        <v>3136</v>
      </c>
      <c r="E56" s="164">
        <v>25.8</v>
      </c>
      <c r="F56" s="164">
        <v>106.6</v>
      </c>
      <c r="G56" s="164"/>
      <c r="H56" s="163" t="s">
        <v>3143</v>
      </c>
      <c r="I56" s="164" t="s">
        <v>2316</v>
      </c>
      <c r="J56" s="164" t="s">
        <v>3150</v>
      </c>
      <c r="K56" s="164"/>
      <c r="L56" s="168">
        <v>250.75</v>
      </c>
      <c r="M56" s="164">
        <v>17.5</v>
      </c>
      <c r="N56" s="165">
        <f t="shared" si="1"/>
        <v>34.150000000000006</v>
      </c>
      <c r="O56" s="403">
        <v>38.278923192454002</v>
      </c>
      <c r="P56" s="403">
        <v>38.661495187966203</v>
      </c>
      <c r="Q56" s="403">
        <v>39.417667574676301</v>
      </c>
      <c r="R56" s="403">
        <v>40.638734069296298</v>
      </c>
      <c r="S56" s="403">
        <v>41.894506071638197</v>
      </c>
      <c r="T56" s="403">
        <v>42.604039811754902</v>
      </c>
      <c r="U56" s="403">
        <v>42.960677115367098</v>
      </c>
      <c r="V56" s="403">
        <v>1.2010905023381599</v>
      </c>
      <c r="W56" s="403" t="s">
        <v>9523</v>
      </c>
    </row>
    <row r="57" spans="1:23" ht="12" customHeight="1">
      <c r="A57" s="162" t="s">
        <v>7130</v>
      </c>
      <c r="B57" s="163"/>
      <c r="C57" s="164" t="s">
        <v>3181</v>
      </c>
      <c r="D57" s="164" t="s">
        <v>3139</v>
      </c>
      <c r="E57" s="164">
        <v>24</v>
      </c>
      <c r="F57" s="164">
        <v>106</v>
      </c>
      <c r="G57" s="164"/>
      <c r="H57" s="163" t="s">
        <v>3142</v>
      </c>
      <c r="I57" s="164" t="s">
        <v>3145</v>
      </c>
      <c r="J57" s="164" t="s">
        <v>3149</v>
      </c>
      <c r="K57" s="164"/>
      <c r="L57" s="168">
        <v>250.77</v>
      </c>
      <c r="M57" s="164">
        <v>18.7</v>
      </c>
      <c r="N57" s="165">
        <f t="shared" si="1"/>
        <v>28.750000000000014</v>
      </c>
      <c r="O57" s="403">
        <v>33.7204640301794</v>
      </c>
      <c r="P57" s="403">
        <v>34.017086971525401</v>
      </c>
      <c r="Q57" s="403">
        <v>34.595870558660202</v>
      </c>
      <c r="R57" s="403">
        <v>35.580239630320399</v>
      </c>
      <c r="S57" s="403">
        <v>36.566329130867501</v>
      </c>
      <c r="T57" s="403">
        <v>37.146680452695797</v>
      </c>
      <c r="U57" s="403">
        <v>37.457346746630101</v>
      </c>
      <c r="V57" s="403">
        <v>0.95543450268187402</v>
      </c>
      <c r="W57" s="403" t="s">
        <v>9523</v>
      </c>
    </row>
    <row r="58" spans="1:23" ht="12" customHeight="1">
      <c r="A58" s="162" t="s">
        <v>7131</v>
      </c>
      <c r="B58" s="164" t="s">
        <v>3175</v>
      </c>
      <c r="C58" s="164" t="s">
        <v>3173</v>
      </c>
      <c r="D58" s="164" t="s">
        <v>3136</v>
      </c>
      <c r="E58" s="164">
        <v>24</v>
      </c>
      <c r="F58" s="164">
        <v>106</v>
      </c>
      <c r="G58" s="164">
        <v>4.33</v>
      </c>
      <c r="H58" s="163" t="s">
        <v>2170</v>
      </c>
      <c r="I58" s="164" t="s">
        <v>3158</v>
      </c>
      <c r="J58" s="164" t="s">
        <v>3149</v>
      </c>
      <c r="K58" s="164" t="s">
        <v>3174</v>
      </c>
      <c r="L58" s="168">
        <v>250.82</v>
      </c>
      <c r="M58" s="164">
        <v>17.899999999999999</v>
      </c>
      <c r="N58" s="165">
        <f t="shared" si="1"/>
        <v>32.350000000000009</v>
      </c>
      <c r="O58" s="403">
        <v>36.689233303879</v>
      </c>
      <c r="P58" s="403">
        <v>37.0606138199052</v>
      </c>
      <c r="Q58" s="403">
        <v>37.749110770963497</v>
      </c>
      <c r="R58" s="403">
        <v>38.927828771347698</v>
      </c>
      <c r="S58" s="403">
        <v>40.079653913086403</v>
      </c>
      <c r="T58" s="403">
        <v>40.748670487497698</v>
      </c>
      <c r="U58" s="403">
        <v>41.096530649519302</v>
      </c>
      <c r="V58" s="403">
        <v>1.12324930091002</v>
      </c>
      <c r="W58" s="403" t="s">
        <v>9523</v>
      </c>
    </row>
    <row r="59" spans="1:23" ht="12" customHeight="1">
      <c r="A59" s="162" t="s">
        <v>7132</v>
      </c>
      <c r="B59" s="164" t="s">
        <v>3176</v>
      </c>
      <c r="C59" s="164" t="s">
        <v>3173</v>
      </c>
      <c r="D59" s="164" t="s">
        <v>3136</v>
      </c>
      <c r="E59" s="164">
        <v>24</v>
      </c>
      <c r="F59" s="164">
        <v>106</v>
      </c>
      <c r="G59" s="164">
        <v>2.9</v>
      </c>
      <c r="H59" s="163" t="s">
        <v>2170</v>
      </c>
      <c r="I59" s="164" t="s">
        <v>2316</v>
      </c>
      <c r="J59" s="164" t="s">
        <v>3150</v>
      </c>
      <c r="K59" s="164" t="s">
        <v>3174</v>
      </c>
      <c r="L59" s="168">
        <v>250.9</v>
      </c>
      <c r="M59" s="164">
        <v>17.8</v>
      </c>
      <c r="N59" s="165">
        <f t="shared" si="1"/>
        <v>32.799999999999997</v>
      </c>
      <c r="O59" s="403">
        <v>37.128320769959402</v>
      </c>
      <c r="P59" s="403">
        <v>37.470239807742402</v>
      </c>
      <c r="Q59" s="403">
        <v>38.176900835073198</v>
      </c>
      <c r="R59" s="403">
        <v>39.355641959727102</v>
      </c>
      <c r="S59" s="403">
        <v>40.5391483801615</v>
      </c>
      <c r="T59" s="403">
        <v>41.222565211171698</v>
      </c>
      <c r="U59" s="403">
        <v>41.591129502825297</v>
      </c>
      <c r="V59" s="403">
        <v>1.13827473770418</v>
      </c>
      <c r="W59" s="403" t="s">
        <v>9523</v>
      </c>
    </row>
    <row r="60" spans="1:23" ht="12" customHeight="1">
      <c r="A60" s="162" t="s">
        <v>7133</v>
      </c>
      <c r="B60" s="163"/>
      <c r="C60" s="164" t="s">
        <v>3181</v>
      </c>
      <c r="D60" s="164" t="s">
        <v>3136</v>
      </c>
      <c r="E60" s="164">
        <v>24</v>
      </c>
      <c r="F60" s="164">
        <v>106</v>
      </c>
      <c r="G60" s="164"/>
      <c r="H60" s="163" t="s">
        <v>3138</v>
      </c>
      <c r="I60" s="164" t="s">
        <v>2316</v>
      </c>
      <c r="J60" s="164" t="s">
        <v>3149</v>
      </c>
      <c r="K60" s="164"/>
      <c r="L60" s="168">
        <v>250.9</v>
      </c>
      <c r="M60" s="164">
        <v>18.7</v>
      </c>
      <c r="N60" s="165">
        <f t="shared" si="1"/>
        <v>28.750000000000014</v>
      </c>
      <c r="O60" s="403">
        <v>33.698388922353203</v>
      </c>
      <c r="P60" s="403">
        <v>33.994605737188898</v>
      </c>
      <c r="Q60" s="403">
        <v>34.589803423711302</v>
      </c>
      <c r="R60" s="403">
        <v>35.572574456231699</v>
      </c>
      <c r="S60" s="403">
        <v>36.577532641855498</v>
      </c>
      <c r="T60" s="403">
        <v>37.1422630908123</v>
      </c>
      <c r="U60" s="403">
        <v>37.443279994780603</v>
      </c>
      <c r="V60" s="403">
        <v>0.95776002383549896</v>
      </c>
      <c r="W60" s="403" t="s">
        <v>9523</v>
      </c>
    </row>
    <row r="61" spans="1:23" ht="12" customHeight="1">
      <c r="A61" s="162" t="s">
        <v>7134</v>
      </c>
      <c r="B61" s="163"/>
      <c r="C61" s="164" t="s">
        <v>3179</v>
      </c>
      <c r="D61" s="164" t="s">
        <v>3136</v>
      </c>
      <c r="E61" s="164">
        <v>24</v>
      </c>
      <c r="F61" s="164">
        <v>106</v>
      </c>
      <c r="G61" s="164"/>
      <c r="H61" s="163" t="s">
        <v>3142</v>
      </c>
      <c r="I61" s="164" t="s">
        <v>2316</v>
      </c>
      <c r="J61" s="164" t="s">
        <v>3149</v>
      </c>
      <c r="K61" s="164"/>
      <c r="L61" s="168">
        <v>250.97</v>
      </c>
      <c r="M61" s="164">
        <v>18.5</v>
      </c>
      <c r="N61" s="165">
        <f t="shared" si="1"/>
        <v>29.650000000000006</v>
      </c>
      <c r="O61" s="403">
        <v>34.497790921026201</v>
      </c>
      <c r="P61" s="403">
        <v>34.777374976996903</v>
      </c>
      <c r="Q61" s="403">
        <v>35.3683414808592</v>
      </c>
      <c r="R61" s="403">
        <v>36.419559421973503</v>
      </c>
      <c r="S61" s="403">
        <v>37.446007158893998</v>
      </c>
      <c r="T61" s="403">
        <v>38.080361968684898</v>
      </c>
      <c r="U61" s="403">
        <v>38.3795061750562</v>
      </c>
      <c r="V61" s="403">
        <v>1.0005838204058699</v>
      </c>
      <c r="W61" s="403" t="s">
        <v>9523</v>
      </c>
    </row>
    <row r="62" spans="1:23" ht="12" customHeight="1">
      <c r="A62" s="162" t="s">
        <v>7135</v>
      </c>
      <c r="B62" s="164" t="s">
        <v>3177</v>
      </c>
      <c r="C62" s="164" t="s">
        <v>3178</v>
      </c>
      <c r="D62" s="164" t="s">
        <v>3157</v>
      </c>
      <c r="E62" s="164">
        <v>24</v>
      </c>
      <c r="F62" s="164">
        <v>106</v>
      </c>
      <c r="G62" s="164">
        <v>1.95</v>
      </c>
      <c r="H62" s="163" t="s">
        <v>3143</v>
      </c>
      <c r="I62" s="164" t="s">
        <v>2316</v>
      </c>
      <c r="J62" s="164" t="s">
        <v>3150</v>
      </c>
      <c r="K62" s="164" t="s">
        <v>3174</v>
      </c>
      <c r="L62" s="168">
        <v>251</v>
      </c>
      <c r="M62" s="164">
        <v>19.100000000000001</v>
      </c>
      <c r="N62" s="165">
        <f t="shared" si="1"/>
        <v>26.950000000000003</v>
      </c>
      <c r="O62" s="403">
        <v>32.0791278831691</v>
      </c>
      <c r="P62" s="403">
        <v>32.404705497646503</v>
      </c>
      <c r="Q62" s="403">
        <v>32.953847142530101</v>
      </c>
      <c r="R62" s="403">
        <v>33.874734904542997</v>
      </c>
      <c r="S62" s="403">
        <v>34.782257092200901</v>
      </c>
      <c r="T62" s="403">
        <v>35.3466052016839</v>
      </c>
      <c r="U62" s="403">
        <v>35.614959171792599</v>
      </c>
      <c r="V62" s="403">
        <v>0.89174801517110602</v>
      </c>
      <c r="W62" s="403" t="s">
        <v>9523</v>
      </c>
    </row>
    <row r="63" spans="1:23" ht="12" customHeight="1">
      <c r="A63" s="162" t="s">
        <v>7136</v>
      </c>
      <c r="B63" s="163"/>
      <c r="C63" s="164" t="s">
        <v>3181</v>
      </c>
      <c r="D63" s="164" t="s">
        <v>3139</v>
      </c>
      <c r="E63" s="164">
        <v>24</v>
      </c>
      <c r="F63" s="164">
        <v>106</v>
      </c>
      <c r="G63" s="164"/>
      <c r="H63" s="163" t="s">
        <v>2170</v>
      </c>
      <c r="I63" s="164" t="s">
        <v>2316</v>
      </c>
      <c r="J63" s="164" t="s">
        <v>3150</v>
      </c>
      <c r="K63" s="164"/>
      <c r="L63" s="168">
        <v>251.08</v>
      </c>
      <c r="M63" s="164">
        <v>18.600000000000001</v>
      </c>
      <c r="N63" s="165">
        <f t="shared" si="1"/>
        <v>29.200000000000003</v>
      </c>
      <c r="O63" s="403">
        <v>34.055477844063503</v>
      </c>
      <c r="P63" s="403">
        <v>34.344504876308697</v>
      </c>
      <c r="Q63" s="403">
        <v>34.975333060449003</v>
      </c>
      <c r="R63" s="403">
        <v>35.995391372</v>
      </c>
      <c r="S63" s="403">
        <v>37.009644688814497</v>
      </c>
      <c r="T63" s="403">
        <v>37.599117943554504</v>
      </c>
      <c r="U63" s="403">
        <v>37.9138730367455</v>
      </c>
      <c r="V63" s="403">
        <v>0.98273399188021204</v>
      </c>
      <c r="W63" s="403" t="s">
        <v>9523</v>
      </c>
    </row>
    <row r="64" spans="1:23" ht="12" customHeight="1">
      <c r="A64" s="162" t="s">
        <v>7137</v>
      </c>
      <c r="B64" s="163"/>
      <c r="C64" s="164" t="s">
        <v>3180</v>
      </c>
      <c r="D64" s="164" t="s">
        <v>3136</v>
      </c>
      <c r="E64" s="164">
        <v>24</v>
      </c>
      <c r="F64" s="164">
        <v>106</v>
      </c>
      <c r="G64" s="164"/>
      <c r="H64" s="163" t="s">
        <v>3138</v>
      </c>
      <c r="I64" s="164" t="s">
        <v>2316</v>
      </c>
      <c r="J64" s="164" t="s">
        <v>3149</v>
      </c>
      <c r="K64" s="164"/>
      <c r="L64" s="168">
        <v>251.12</v>
      </c>
      <c r="M64" s="164">
        <v>18.899999999999999</v>
      </c>
      <c r="N64" s="165">
        <f t="shared" si="1"/>
        <v>27.850000000000009</v>
      </c>
      <c r="O64" s="403">
        <v>32.9499316143404</v>
      </c>
      <c r="P64" s="403">
        <v>33.250067406133901</v>
      </c>
      <c r="Q64" s="403">
        <v>33.792592049595299</v>
      </c>
      <c r="R64" s="403">
        <v>34.732532312020702</v>
      </c>
      <c r="S64" s="403">
        <v>35.690442009523501</v>
      </c>
      <c r="T64" s="403">
        <v>36.242626763011003</v>
      </c>
      <c r="U64" s="403">
        <v>36.523805969375402</v>
      </c>
      <c r="V64" s="403">
        <v>0.91353152675527804</v>
      </c>
      <c r="W64" s="403" t="s">
        <v>9523</v>
      </c>
    </row>
    <row r="65" spans="1:23" ht="12" customHeight="1">
      <c r="A65" s="162" t="s">
        <v>7138</v>
      </c>
      <c r="B65" s="163"/>
      <c r="C65" s="164" t="s">
        <v>3181</v>
      </c>
      <c r="D65" s="164" t="s">
        <v>3139</v>
      </c>
      <c r="E65" s="164">
        <v>24</v>
      </c>
      <c r="F65" s="164">
        <v>106</v>
      </c>
      <c r="G65" s="164"/>
      <c r="H65" s="163" t="s">
        <v>2170</v>
      </c>
      <c r="I65" s="164" t="s">
        <v>2316</v>
      </c>
      <c r="J65" s="164" t="s">
        <v>3150</v>
      </c>
      <c r="K65" s="164"/>
      <c r="L65" s="168">
        <v>251.13</v>
      </c>
      <c r="M65" s="164">
        <v>18.600000000000001</v>
      </c>
      <c r="N65" s="165">
        <f t="shared" si="1"/>
        <v>29.200000000000003</v>
      </c>
      <c r="O65" s="403">
        <v>34.056770686196799</v>
      </c>
      <c r="P65" s="403">
        <v>34.375401841085903</v>
      </c>
      <c r="Q65" s="403">
        <v>34.971788979814697</v>
      </c>
      <c r="R65" s="403">
        <v>35.9996554711717</v>
      </c>
      <c r="S65" s="403">
        <v>37.024878808093703</v>
      </c>
      <c r="T65" s="403">
        <v>37.640502898589702</v>
      </c>
      <c r="U65" s="403">
        <v>37.920148604085703</v>
      </c>
      <c r="V65" s="403">
        <v>0.98646278300422496</v>
      </c>
      <c r="W65" s="403" t="s">
        <v>9523</v>
      </c>
    </row>
    <row r="66" spans="1:23" ht="12" customHeight="1">
      <c r="A66" s="162" t="s">
        <v>7139</v>
      </c>
      <c r="B66" s="163"/>
      <c r="C66" s="164" t="s">
        <v>3181</v>
      </c>
      <c r="D66" s="164" t="s">
        <v>3157</v>
      </c>
      <c r="E66" s="164">
        <v>24</v>
      </c>
      <c r="F66" s="164">
        <v>106</v>
      </c>
      <c r="G66" s="164"/>
      <c r="H66" s="163" t="s">
        <v>2170</v>
      </c>
      <c r="I66" s="164" t="s">
        <v>2316</v>
      </c>
      <c r="J66" s="164" t="s">
        <v>3150</v>
      </c>
      <c r="K66" s="164"/>
      <c r="L66" s="168">
        <v>251.15</v>
      </c>
      <c r="M66" s="164">
        <v>19.2</v>
      </c>
      <c r="N66" s="165">
        <f t="shared" si="1"/>
        <v>26.500000000000014</v>
      </c>
      <c r="O66" s="403">
        <v>31.7833579326395</v>
      </c>
      <c r="P66" s="403">
        <v>32.050246033237997</v>
      </c>
      <c r="Q66" s="403">
        <v>32.563529362082797</v>
      </c>
      <c r="R66" s="403">
        <v>33.456072473046802</v>
      </c>
      <c r="S66" s="403">
        <v>34.3451326676024</v>
      </c>
      <c r="T66" s="403">
        <v>34.883516062766901</v>
      </c>
      <c r="U66" s="403">
        <v>35.152503953942698</v>
      </c>
      <c r="V66" s="403">
        <v>0.85994934445248505</v>
      </c>
      <c r="W66" s="403" t="s">
        <v>9523</v>
      </c>
    </row>
    <row r="67" spans="1:23" ht="12" customHeight="1">
      <c r="A67" s="162" t="s">
        <v>7140</v>
      </c>
      <c r="B67" s="163"/>
      <c r="C67" s="164" t="s">
        <v>3180</v>
      </c>
      <c r="D67" s="164" t="s">
        <v>3136</v>
      </c>
      <c r="E67" s="164">
        <v>24</v>
      </c>
      <c r="F67" s="164">
        <v>106</v>
      </c>
      <c r="G67" s="164"/>
      <c r="H67" s="163" t="s">
        <v>3142</v>
      </c>
      <c r="I67" s="164" t="s">
        <v>3145</v>
      </c>
      <c r="J67" s="164" t="s">
        <v>3150</v>
      </c>
      <c r="K67" s="164"/>
      <c r="L67" s="168">
        <v>251.2</v>
      </c>
      <c r="M67" s="164">
        <v>18.7</v>
      </c>
      <c r="N67" s="165">
        <f t="shared" ref="N67:N80" si="2">117.4-4.5*(M67+1)</f>
        <v>28.750000000000014</v>
      </c>
      <c r="O67" s="403">
        <v>33.654994774506697</v>
      </c>
      <c r="P67" s="403">
        <v>33.928195680471497</v>
      </c>
      <c r="Q67" s="403">
        <v>34.552280467853599</v>
      </c>
      <c r="R67" s="403">
        <v>35.552808307319602</v>
      </c>
      <c r="S67" s="403">
        <v>36.528915235149199</v>
      </c>
      <c r="T67" s="403">
        <v>37.125895543416497</v>
      </c>
      <c r="U67" s="403">
        <v>37.461853772093498</v>
      </c>
      <c r="V67" s="403">
        <v>0.96281342348585497</v>
      </c>
      <c r="W67" s="403" t="s">
        <v>9523</v>
      </c>
    </row>
    <row r="68" spans="1:23" ht="12" customHeight="1">
      <c r="A68" s="162" t="s">
        <v>7141</v>
      </c>
      <c r="B68" s="163"/>
      <c r="C68" s="164" t="s">
        <v>3180</v>
      </c>
      <c r="D68" s="164" t="s">
        <v>3139</v>
      </c>
      <c r="E68" s="164">
        <v>24</v>
      </c>
      <c r="F68" s="164">
        <v>106</v>
      </c>
      <c r="G68" s="164"/>
      <c r="H68" s="163" t="s">
        <v>3138</v>
      </c>
      <c r="I68" s="164" t="s">
        <v>2316</v>
      </c>
      <c r="J68" s="164" t="s">
        <v>3149</v>
      </c>
      <c r="K68" s="164"/>
      <c r="L68" s="168">
        <v>251.2</v>
      </c>
      <c r="M68" s="164">
        <v>19.5</v>
      </c>
      <c r="N68" s="165">
        <f t="shared" si="2"/>
        <v>25.150000000000006</v>
      </c>
      <c r="O68" s="403">
        <v>30.6087584930543</v>
      </c>
      <c r="P68" s="403">
        <v>30.861641179808299</v>
      </c>
      <c r="Q68" s="403">
        <v>31.359312399274899</v>
      </c>
      <c r="R68" s="403">
        <v>32.195073323439097</v>
      </c>
      <c r="S68" s="403">
        <v>33.018682428185201</v>
      </c>
      <c r="T68" s="403">
        <v>33.507640044890003</v>
      </c>
      <c r="U68" s="403">
        <v>33.764011715378103</v>
      </c>
      <c r="V68" s="403">
        <v>0.80133507193420495</v>
      </c>
      <c r="W68" s="403" t="s">
        <v>9523</v>
      </c>
    </row>
    <row r="69" spans="1:23" ht="12" customHeight="1">
      <c r="A69" s="162" t="s">
        <v>7142</v>
      </c>
      <c r="B69" s="163"/>
      <c r="C69" s="164" t="s">
        <v>3181</v>
      </c>
      <c r="D69" s="164" t="s">
        <v>3139</v>
      </c>
      <c r="E69" s="164">
        <v>24</v>
      </c>
      <c r="F69" s="164">
        <v>106</v>
      </c>
      <c r="G69" s="164"/>
      <c r="H69" s="163" t="s">
        <v>3138</v>
      </c>
      <c r="I69" s="164" t="s">
        <v>3154</v>
      </c>
      <c r="J69" s="164" t="s">
        <v>3163</v>
      </c>
      <c r="K69" s="164"/>
      <c r="L69" s="168">
        <v>251.25</v>
      </c>
      <c r="M69" s="164">
        <v>19</v>
      </c>
      <c r="N69" s="165">
        <f t="shared" si="2"/>
        <v>27.400000000000006</v>
      </c>
      <c r="O69" s="403">
        <v>32.529692842409901</v>
      </c>
      <c r="P69" s="403">
        <v>32.814717209368702</v>
      </c>
      <c r="Q69" s="403">
        <v>33.358267061157299</v>
      </c>
      <c r="R69" s="403">
        <v>34.298645882186598</v>
      </c>
      <c r="S69" s="403">
        <v>35.245065403474797</v>
      </c>
      <c r="T69" s="403">
        <v>35.806323498307101</v>
      </c>
      <c r="U69" s="403">
        <v>36.0609698646551</v>
      </c>
      <c r="V69" s="403">
        <v>0.90401451562954405</v>
      </c>
      <c r="W69" s="403" t="s">
        <v>9523</v>
      </c>
    </row>
    <row r="70" spans="1:23" ht="12" customHeight="1">
      <c r="A70" s="162" t="s">
        <v>7143</v>
      </c>
      <c r="B70" s="163"/>
      <c r="C70" s="164" t="s">
        <v>3181</v>
      </c>
      <c r="D70" s="164" t="s">
        <v>3139</v>
      </c>
      <c r="E70" s="164">
        <v>24</v>
      </c>
      <c r="F70" s="164">
        <v>106</v>
      </c>
      <c r="G70" s="164"/>
      <c r="H70" s="163" t="s">
        <v>3142</v>
      </c>
      <c r="I70" s="164" t="s">
        <v>3153</v>
      </c>
      <c r="J70" s="164" t="s">
        <v>3163</v>
      </c>
      <c r="K70" s="164"/>
      <c r="L70" s="166">
        <v>251.25</v>
      </c>
      <c r="M70" s="173">
        <v>19</v>
      </c>
      <c r="N70" s="167">
        <f t="shared" si="2"/>
        <v>27.400000000000006</v>
      </c>
      <c r="O70" s="403">
        <v>32.533278552977002</v>
      </c>
      <c r="P70" s="403">
        <v>32.826861015082301</v>
      </c>
      <c r="Q70" s="403">
        <v>33.374769463819199</v>
      </c>
      <c r="R70" s="403">
        <v>34.294384309038797</v>
      </c>
      <c r="S70" s="403">
        <v>35.221879715136097</v>
      </c>
      <c r="T70" s="403">
        <v>35.771577493258803</v>
      </c>
      <c r="U70" s="403">
        <v>36.062036711227996</v>
      </c>
      <c r="V70" s="403">
        <v>0.89483755285014899</v>
      </c>
      <c r="W70" s="403" t="s">
        <v>9523</v>
      </c>
    </row>
    <row r="71" spans="1:23" ht="12" customHeight="1">
      <c r="A71" s="162" t="s">
        <v>7144</v>
      </c>
      <c r="B71" s="163"/>
      <c r="C71" s="164" t="s">
        <v>3181</v>
      </c>
      <c r="D71" s="164" t="s">
        <v>3136</v>
      </c>
      <c r="E71" s="164">
        <v>24</v>
      </c>
      <c r="F71" s="164">
        <v>106</v>
      </c>
      <c r="G71" s="164"/>
      <c r="H71" s="163" t="s">
        <v>2170</v>
      </c>
      <c r="I71" s="164" t="s">
        <v>3182</v>
      </c>
      <c r="J71" s="164" t="s">
        <v>3154</v>
      </c>
      <c r="K71" s="164"/>
      <c r="L71" s="168">
        <v>251.28</v>
      </c>
      <c r="M71" s="164">
        <v>19</v>
      </c>
      <c r="N71" s="165">
        <f t="shared" si="2"/>
        <v>27.400000000000006</v>
      </c>
      <c r="O71" s="403">
        <v>32.511520251262603</v>
      </c>
      <c r="P71" s="403">
        <v>32.800185605548002</v>
      </c>
      <c r="Q71" s="403">
        <v>33.344700014243699</v>
      </c>
      <c r="R71" s="403">
        <v>34.293878755944498</v>
      </c>
      <c r="S71" s="403">
        <v>35.234037957722698</v>
      </c>
      <c r="T71" s="403">
        <v>35.771418092563998</v>
      </c>
      <c r="U71" s="403">
        <v>36.060682623237298</v>
      </c>
      <c r="V71" s="403">
        <v>0.90953844696243802</v>
      </c>
      <c r="W71" s="403" t="s">
        <v>9523</v>
      </c>
    </row>
    <row r="72" spans="1:23" ht="12" customHeight="1">
      <c r="A72" s="162" t="s">
        <v>7145</v>
      </c>
      <c r="B72" s="163"/>
      <c r="C72" s="164" t="s">
        <v>3141</v>
      </c>
      <c r="D72" s="164" t="s">
        <v>3139</v>
      </c>
      <c r="E72" s="164">
        <v>25.6</v>
      </c>
      <c r="F72" s="164">
        <v>106.6</v>
      </c>
      <c r="G72" s="164"/>
      <c r="H72" s="163" t="s">
        <v>2170</v>
      </c>
      <c r="I72" s="164" t="s">
        <v>3153</v>
      </c>
      <c r="J72" s="164" t="s">
        <v>3154</v>
      </c>
      <c r="K72" s="164"/>
      <c r="L72" s="168">
        <v>251.32</v>
      </c>
      <c r="M72" s="164">
        <v>19.399999999999999</v>
      </c>
      <c r="N72" s="165">
        <f t="shared" si="2"/>
        <v>25.600000000000009</v>
      </c>
      <c r="O72" s="403">
        <v>31.005952108970799</v>
      </c>
      <c r="P72" s="403">
        <v>31.251367772497201</v>
      </c>
      <c r="Q72" s="403">
        <v>31.7690531165231</v>
      </c>
      <c r="R72" s="403">
        <v>32.608695853973899</v>
      </c>
      <c r="S72" s="403">
        <v>33.453995406276697</v>
      </c>
      <c r="T72" s="403">
        <v>33.946960686763198</v>
      </c>
      <c r="U72" s="403">
        <v>34.209557603721798</v>
      </c>
      <c r="V72" s="403">
        <v>0.81593348592632098</v>
      </c>
      <c r="W72" s="403" t="s">
        <v>9523</v>
      </c>
    </row>
    <row r="73" spans="1:23" ht="12" customHeight="1">
      <c r="A73" s="162" t="s">
        <v>7146</v>
      </c>
      <c r="B73" s="163"/>
      <c r="C73" s="164" t="s">
        <v>3181</v>
      </c>
      <c r="D73" s="164" t="s">
        <v>3139</v>
      </c>
      <c r="E73" s="164">
        <v>24</v>
      </c>
      <c r="F73" s="164">
        <v>106</v>
      </c>
      <c r="G73" s="164"/>
      <c r="H73" s="163" t="s">
        <v>3142</v>
      </c>
      <c r="I73" s="164" t="s">
        <v>3182</v>
      </c>
      <c r="J73" s="164" t="s">
        <v>3163</v>
      </c>
      <c r="K73" s="164"/>
      <c r="L73" s="168">
        <v>251.32</v>
      </c>
      <c r="M73" s="164">
        <v>18.899999999999999</v>
      </c>
      <c r="N73" s="165">
        <f t="shared" si="2"/>
        <v>27.850000000000009</v>
      </c>
      <c r="O73" s="403">
        <v>32.934291414201503</v>
      </c>
      <c r="P73" s="403">
        <v>33.215877431427103</v>
      </c>
      <c r="Q73" s="403">
        <v>33.772654438980297</v>
      </c>
      <c r="R73" s="403">
        <v>34.730848340867702</v>
      </c>
      <c r="S73" s="403">
        <v>35.685668268401102</v>
      </c>
      <c r="T73" s="403">
        <v>36.2653528550887</v>
      </c>
      <c r="U73" s="403">
        <v>36.571444240055101</v>
      </c>
      <c r="V73" s="403">
        <v>0.92370232491467497</v>
      </c>
      <c r="W73" s="403" t="s">
        <v>9523</v>
      </c>
    </row>
    <row r="74" spans="1:23" ht="12" customHeight="1">
      <c r="A74" s="162" t="s">
        <v>7147</v>
      </c>
      <c r="B74" s="163"/>
      <c r="C74" s="164" t="s">
        <v>3180</v>
      </c>
      <c r="D74" s="164" t="s">
        <v>3136</v>
      </c>
      <c r="E74" s="164">
        <v>24</v>
      </c>
      <c r="F74" s="164">
        <v>106</v>
      </c>
      <c r="G74" s="164"/>
      <c r="H74" s="163" t="s">
        <v>3142</v>
      </c>
      <c r="I74" s="164" t="s">
        <v>1848</v>
      </c>
      <c r="J74" s="164" t="s">
        <v>3154</v>
      </c>
      <c r="K74" s="164"/>
      <c r="L74" s="168">
        <v>251.38</v>
      </c>
      <c r="M74" s="164">
        <v>18.8</v>
      </c>
      <c r="N74" s="165">
        <f t="shared" si="2"/>
        <v>28.299999999999997</v>
      </c>
      <c r="O74" s="403">
        <v>33.303566612079599</v>
      </c>
      <c r="P74" s="403">
        <v>33.582553894190497</v>
      </c>
      <c r="Q74" s="403">
        <v>34.168578006068898</v>
      </c>
      <c r="R74" s="403">
        <v>35.136158710443198</v>
      </c>
      <c r="S74" s="403">
        <v>36.115912559396698</v>
      </c>
      <c r="T74" s="403">
        <v>36.706781934840102</v>
      </c>
      <c r="U74" s="403">
        <v>37.0186166012071</v>
      </c>
      <c r="V74" s="403">
        <v>0.94605959753916902</v>
      </c>
      <c r="W74" s="403" t="s">
        <v>9523</v>
      </c>
    </row>
    <row r="75" spans="1:23" ht="12" customHeight="1">
      <c r="A75" s="162" t="s">
        <v>7148</v>
      </c>
      <c r="B75" s="163"/>
      <c r="C75" s="164" t="s">
        <v>3180</v>
      </c>
      <c r="D75" s="164" t="s">
        <v>3139</v>
      </c>
      <c r="E75" s="164">
        <v>24</v>
      </c>
      <c r="F75" s="164">
        <v>106</v>
      </c>
      <c r="G75" s="164"/>
      <c r="H75" s="163" t="s">
        <v>2170</v>
      </c>
      <c r="I75" s="164" t="s">
        <v>3153</v>
      </c>
      <c r="J75" s="164" t="s">
        <v>3154</v>
      </c>
      <c r="K75" s="164"/>
      <c r="L75" s="168">
        <v>251.42</v>
      </c>
      <c r="M75" s="164">
        <v>18.8</v>
      </c>
      <c r="N75" s="165">
        <f t="shared" si="2"/>
        <v>28.299999999999997</v>
      </c>
      <c r="O75" s="403">
        <v>33.271024440407302</v>
      </c>
      <c r="P75" s="403">
        <v>33.5799707785457</v>
      </c>
      <c r="Q75" s="403">
        <v>34.148375012923701</v>
      </c>
      <c r="R75" s="403">
        <v>35.125704340435</v>
      </c>
      <c r="S75" s="403">
        <v>36.088790875864497</v>
      </c>
      <c r="T75" s="403">
        <v>36.681653463632401</v>
      </c>
      <c r="U75" s="403">
        <v>36.9812566761819</v>
      </c>
      <c r="V75" s="403">
        <v>0.93917574998258402</v>
      </c>
      <c r="W75" s="403" t="s">
        <v>9523</v>
      </c>
    </row>
    <row r="76" spans="1:23" ht="12" customHeight="1">
      <c r="A76" s="162" t="s">
        <v>7149</v>
      </c>
      <c r="B76" s="163"/>
      <c r="C76" s="164" t="s">
        <v>3161</v>
      </c>
      <c r="D76" s="164" t="s">
        <v>3136</v>
      </c>
      <c r="E76" s="164">
        <v>25.8</v>
      </c>
      <c r="F76" s="164">
        <v>106.6</v>
      </c>
      <c r="G76" s="164"/>
      <c r="H76" s="163" t="s">
        <v>3142</v>
      </c>
      <c r="I76" s="164" t="s">
        <v>3153</v>
      </c>
      <c r="J76" s="164" t="s">
        <v>3163</v>
      </c>
      <c r="K76" s="164"/>
      <c r="L76" s="168">
        <v>251.44</v>
      </c>
      <c r="M76" s="164">
        <v>18.3</v>
      </c>
      <c r="N76" s="165">
        <f t="shared" si="2"/>
        <v>30.549999999999997</v>
      </c>
      <c r="O76" s="403">
        <v>35.2226827455492</v>
      </c>
      <c r="P76" s="403">
        <v>35.534877464758097</v>
      </c>
      <c r="Q76" s="403">
        <v>36.162624975139302</v>
      </c>
      <c r="R76" s="403">
        <v>37.251250699243997</v>
      </c>
      <c r="S76" s="403">
        <v>38.344635964399103</v>
      </c>
      <c r="T76" s="403">
        <v>38.949882542158697</v>
      </c>
      <c r="U76" s="403">
        <v>39.265642428220701</v>
      </c>
      <c r="V76" s="403">
        <v>1.0420452497480801</v>
      </c>
      <c r="W76" s="403" t="s">
        <v>9523</v>
      </c>
    </row>
    <row r="77" spans="1:23" ht="12" customHeight="1">
      <c r="A77" s="162" t="s">
        <v>7150</v>
      </c>
      <c r="B77" s="163"/>
      <c r="C77" s="164" t="s">
        <v>3161</v>
      </c>
      <c r="D77" s="164" t="s">
        <v>3136</v>
      </c>
      <c r="E77" s="164">
        <v>25.8</v>
      </c>
      <c r="F77" s="164">
        <v>106.6</v>
      </c>
      <c r="G77" s="164"/>
      <c r="H77" s="163" t="s">
        <v>3142</v>
      </c>
      <c r="I77" s="164" t="s">
        <v>3153</v>
      </c>
      <c r="J77" s="164" t="s">
        <v>3164</v>
      </c>
      <c r="K77" s="164"/>
      <c r="L77" s="168">
        <v>251.54</v>
      </c>
      <c r="M77" s="164">
        <v>17.899999999999999</v>
      </c>
      <c r="N77" s="165">
        <f t="shared" si="2"/>
        <v>32.350000000000009</v>
      </c>
      <c r="O77" s="403">
        <v>36.799326466603702</v>
      </c>
      <c r="P77" s="403">
        <v>37.163006964501101</v>
      </c>
      <c r="Q77" s="403">
        <v>37.815612582081002</v>
      </c>
      <c r="R77" s="403">
        <v>38.981248841134096</v>
      </c>
      <c r="S77" s="403">
        <v>40.162415825148699</v>
      </c>
      <c r="T77" s="403">
        <v>40.854010348417503</v>
      </c>
      <c r="U77" s="403">
        <v>41.229844337614502</v>
      </c>
      <c r="V77" s="403">
        <v>1.1304949343281401</v>
      </c>
      <c r="W77" s="403" t="s">
        <v>9523</v>
      </c>
    </row>
    <row r="78" spans="1:23" ht="12" customHeight="1">
      <c r="A78" s="162" t="s">
        <v>7151</v>
      </c>
      <c r="B78" s="163"/>
      <c r="C78" s="164" t="s">
        <v>3180</v>
      </c>
      <c r="D78" s="164" t="s">
        <v>3157</v>
      </c>
      <c r="E78" s="164">
        <v>24</v>
      </c>
      <c r="F78" s="164">
        <v>106</v>
      </c>
      <c r="G78" s="164"/>
      <c r="H78" s="163" t="s">
        <v>2170</v>
      </c>
      <c r="I78" s="164" t="s">
        <v>3153</v>
      </c>
      <c r="J78" s="164" t="s">
        <v>3164</v>
      </c>
      <c r="K78" s="164"/>
      <c r="L78" s="168">
        <v>251.55</v>
      </c>
      <c r="M78" s="164">
        <v>18.3</v>
      </c>
      <c r="N78" s="165">
        <f t="shared" si="2"/>
        <v>30.549999999999997</v>
      </c>
      <c r="O78" s="403">
        <v>35.222357442337199</v>
      </c>
      <c r="P78" s="403">
        <v>35.5392774113757</v>
      </c>
      <c r="Q78" s="403">
        <v>36.174490201978898</v>
      </c>
      <c r="R78" s="403">
        <v>37.2615029086923</v>
      </c>
      <c r="S78" s="403">
        <v>38.345247553076298</v>
      </c>
      <c r="T78" s="403">
        <v>38.984370398302502</v>
      </c>
      <c r="U78" s="403">
        <v>39.292220843401097</v>
      </c>
      <c r="V78" s="403">
        <v>1.0410668042193501</v>
      </c>
      <c r="W78" s="403" t="s">
        <v>9523</v>
      </c>
    </row>
    <row r="79" spans="1:23" ht="12" customHeight="1">
      <c r="A79" s="162" t="s">
        <v>7152</v>
      </c>
      <c r="B79" s="163"/>
      <c r="C79" s="164" t="s">
        <v>3181</v>
      </c>
      <c r="D79" s="164" t="s">
        <v>3136</v>
      </c>
      <c r="E79" s="164">
        <v>24</v>
      </c>
      <c r="F79" s="164">
        <v>106</v>
      </c>
      <c r="G79" s="164"/>
      <c r="H79" s="163" t="s">
        <v>3142</v>
      </c>
      <c r="I79" s="164" t="s">
        <v>1848</v>
      </c>
      <c r="J79" s="164" t="s">
        <v>3164</v>
      </c>
      <c r="K79" s="164"/>
      <c r="L79" s="168">
        <v>251.62</v>
      </c>
      <c r="M79" s="164">
        <v>19.899999999999999</v>
      </c>
      <c r="N79" s="165">
        <f t="shared" si="2"/>
        <v>23.350000000000009</v>
      </c>
      <c r="O79" s="403">
        <v>29.100152160853099</v>
      </c>
      <c r="P79" s="403">
        <v>29.335135365789</v>
      </c>
      <c r="Q79" s="403">
        <v>29.761642648883601</v>
      </c>
      <c r="R79" s="403">
        <v>30.504170510676801</v>
      </c>
      <c r="S79" s="403">
        <v>31.251535765916099</v>
      </c>
      <c r="T79" s="403">
        <v>31.699210894325098</v>
      </c>
      <c r="U79" s="403">
        <v>31.947262269612001</v>
      </c>
      <c r="V79" s="403">
        <v>0.72322033954836296</v>
      </c>
      <c r="W79" s="403" t="s">
        <v>9523</v>
      </c>
    </row>
    <row r="80" spans="1:23" ht="12" customHeight="1">
      <c r="A80" s="162" t="s">
        <v>7153</v>
      </c>
      <c r="B80" s="163"/>
      <c r="C80" s="164" t="s">
        <v>3155</v>
      </c>
      <c r="D80" s="164" t="s">
        <v>3139</v>
      </c>
      <c r="E80" s="164">
        <v>25.6</v>
      </c>
      <c r="F80" s="164">
        <v>106.6</v>
      </c>
      <c r="G80" s="164"/>
      <c r="H80" s="163" t="s">
        <v>2170</v>
      </c>
      <c r="I80" s="164" t="s">
        <v>1848</v>
      </c>
      <c r="J80" s="164" t="s">
        <v>3156</v>
      </c>
      <c r="K80" s="164"/>
      <c r="L80" s="168">
        <v>251.9</v>
      </c>
      <c r="M80" s="164">
        <v>19.3</v>
      </c>
      <c r="N80" s="165">
        <f t="shared" si="2"/>
        <v>26.049999999999997</v>
      </c>
      <c r="O80" s="403">
        <v>31.3644247375343</v>
      </c>
      <c r="P80" s="403">
        <v>31.617223261760401</v>
      </c>
      <c r="Q80" s="403">
        <v>32.138356368157297</v>
      </c>
      <c r="R80" s="403">
        <v>33.026047080776003</v>
      </c>
      <c r="S80" s="403">
        <v>33.888383669313399</v>
      </c>
      <c r="T80" s="403">
        <v>34.420301914141099</v>
      </c>
      <c r="U80" s="403">
        <v>34.718517382271898</v>
      </c>
      <c r="V80" s="403">
        <v>0.84744472327966203</v>
      </c>
      <c r="W80" s="403" t="s">
        <v>9523</v>
      </c>
    </row>
    <row r="81" ht="7.95" customHeight="1"/>
    <row r="82" ht="7.95" customHeight="1"/>
    <row r="83" ht="7.95" customHeight="1"/>
    <row r="84" ht="7.95" customHeight="1"/>
    <row r="85" ht="7.95" customHeight="1"/>
    <row r="86" ht="7.95" customHeight="1"/>
    <row r="87" ht="7.95" customHeight="1"/>
    <row r="88" ht="7.95" customHeight="1"/>
    <row r="89" ht="7.95" customHeight="1"/>
    <row r="90" ht="7.95" customHeight="1"/>
    <row r="91" ht="7.95" customHeight="1"/>
    <row r="92" ht="7.95" customHeight="1"/>
    <row r="93" ht="7.95" customHeight="1"/>
    <row r="94" ht="7.95" customHeight="1"/>
    <row r="95" ht="7.95" customHeight="1"/>
    <row r="96" ht="7.95" customHeight="1"/>
    <row r="97" spans="12:14" ht="7.95" customHeight="1"/>
    <row r="98" spans="12:14" ht="7.95" customHeight="1"/>
    <row r="99" spans="12:14" ht="7.95" customHeight="1"/>
    <row r="100" spans="12:14" ht="7.95" customHeight="1"/>
    <row r="101" spans="12:14" ht="7.95" customHeight="1"/>
    <row r="102" spans="12:14" ht="7.95" customHeight="1"/>
    <row r="103" spans="12:14" ht="7.95" customHeight="1"/>
    <row r="104" spans="12:14" ht="7.95" customHeight="1"/>
    <row r="105" spans="12:14" ht="7.95" customHeight="1"/>
    <row r="106" spans="12:14" ht="7.95" customHeight="1"/>
    <row r="107" spans="12:14" ht="7.95" customHeight="1"/>
    <row r="108" spans="12:14">
      <c r="L108" s="169"/>
      <c r="M108" s="169"/>
      <c r="N108" s="169"/>
    </row>
  </sheetData>
  <sortState ref="B2:S107">
    <sortCondition ref="L2:L107"/>
  </sortState>
  <mergeCells count="1">
    <mergeCell ref="O1:V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8</vt:i4>
      </vt:variant>
    </vt:vector>
  </HeadingPairs>
  <TitlesOfParts>
    <vt:vector size="37" baseType="lpstr">
      <vt:lpstr>O5</vt:lpstr>
      <vt:lpstr>S1-S3</vt:lpstr>
      <vt:lpstr>D1-D3</vt:lpstr>
      <vt:lpstr>D4-D5</vt:lpstr>
      <vt:lpstr>C1-2</vt:lpstr>
      <vt:lpstr>C2-P3</vt:lpstr>
      <vt:lpstr>P4-5</vt:lpstr>
      <vt:lpstr>P5</vt:lpstr>
      <vt:lpstr>T1</vt:lpstr>
      <vt:lpstr>T2-T4</vt:lpstr>
      <vt:lpstr>T3</vt:lpstr>
      <vt:lpstr>T5</vt:lpstr>
      <vt:lpstr>J1</vt:lpstr>
      <vt:lpstr>J2-J3</vt:lpstr>
      <vt:lpstr>J4</vt:lpstr>
      <vt:lpstr>J5-6</vt:lpstr>
      <vt:lpstr>K1</vt:lpstr>
      <vt:lpstr>K2</vt:lpstr>
      <vt:lpstr>K3</vt:lpstr>
      <vt:lpstr>K4</vt:lpstr>
      <vt:lpstr>K5-6</vt:lpstr>
      <vt:lpstr>K7</vt:lpstr>
      <vt:lpstr>K8</vt:lpstr>
      <vt:lpstr>Pg1</vt:lpstr>
      <vt:lpstr>Pg2-4</vt:lpstr>
      <vt:lpstr>Pg2-3</vt:lpstr>
      <vt:lpstr>Pg4</vt:lpstr>
      <vt:lpstr>Pg5</vt:lpstr>
      <vt:lpstr>Ng1</vt:lpstr>
      <vt:lpstr>'Pg4'!新建文本文档__3</vt:lpstr>
      <vt:lpstr>'Pg4'!新建文本文档__3__1</vt:lpstr>
      <vt:lpstr>'Pg4'!新建文本文档__3__2</vt:lpstr>
      <vt:lpstr>'Pg4'!新建文本文档__3__3</vt:lpstr>
      <vt:lpstr>'Pg4'!新建文本文档__3__4</vt:lpstr>
      <vt:lpstr>'Pg4'!新建文本文档__3__5</vt:lpstr>
      <vt:lpstr>'Pg4'!新建文本文档__3__6</vt:lpstr>
      <vt:lpstr>'Pg4'!新建文本文档__3__7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2021-05-23T07:21:46Z</dcterms:modified>
</cp:coreProperties>
</file>