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6322ag\Documents\"/>
    </mc:Choice>
  </mc:AlternateContent>
  <xr:revisionPtr revIDLastSave="0" documentId="8_{4D6D69A9-CDCA-4BA6-9671-22CD0F7CCF33}" xr6:coauthVersionLast="47" xr6:coauthVersionMax="47" xr10:uidLastSave="{00000000-0000-0000-0000-000000000000}"/>
  <bookViews>
    <workbookView xWindow="-108" yWindow="-108" windowWidth="23256" windowHeight="12456" xr2:uid="{BCF3D512-4DF5-41D8-9545-5E8FAA08FE9F}"/>
  </bookViews>
  <sheets>
    <sheet name="会計" sheetId="1" r:id="rId1"/>
  </sheets>
  <externalReferences>
    <externalReference r:id="rId2"/>
  </externalReferences>
  <definedNames>
    <definedName name="___________a1" hidden="1">{"'Sheet2'!$C$3:$AL$35"}</definedName>
    <definedName name="___________a10" hidden="1">{"'Sheet2'!$C$3:$AL$35"}</definedName>
    <definedName name="___________a11" hidden="1">{"'Sheet2'!$C$3:$AL$35"}</definedName>
    <definedName name="___________a12" hidden="1">{"'Sheet2'!$C$3:$AL$35"}</definedName>
    <definedName name="___________a13" hidden="1">{"'Sheet2'!$C$3:$AL$35"}</definedName>
    <definedName name="___________a14" hidden="1">{"'Sheet2'!$C$3:$AL$35"}</definedName>
    <definedName name="___________a15" hidden="1">{"'Sheet2'!$C$3:$AL$35"}</definedName>
    <definedName name="___________a16" hidden="1">{"'Sheet2'!$C$3:$AL$35"}</definedName>
    <definedName name="___________a17" hidden="1">{"'Sheet2'!$C$3:$AL$35"}</definedName>
    <definedName name="___________a18" hidden="1">{"'Sheet2'!$C$3:$AL$35"}</definedName>
    <definedName name="___________a19" hidden="1">{"'Sheet2'!$C$3:$AL$35"}</definedName>
    <definedName name="___________a2" hidden="1">{"'Sheet2'!$C$3:$AL$35"}</definedName>
    <definedName name="___________a20" hidden="1">{"'Sheet2'!$C$3:$AL$35"}</definedName>
    <definedName name="___________a21" hidden="1">{"'Sheet2'!$C$3:$AL$35"}</definedName>
    <definedName name="___________a22" hidden="1">{"'Sheet2'!$C$3:$AL$35"}</definedName>
    <definedName name="___________a23" hidden="1">{"'Sheet2'!$C$3:$AL$35"}</definedName>
    <definedName name="___________a24" hidden="1">{"'Sheet2'!$C$3:$AL$35"}</definedName>
    <definedName name="___________a25" hidden="1">{"'Sheet2'!$C$3:$AL$35"}</definedName>
    <definedName name="___________a26" hidden="1">{"'Sheet2'!$C$3:$AL$35"}</definedName>
    <definedName name="___________a3" hidden="1">{"'Sheet2'!$C$3:$AL$35"}</definedName>
    <definedName name="___________a4" hidden="1">{"'Sheet2'!$C$3:$AL$35"}</definedName>
    <definedName name="___________a5" hidden="1">{"'Sheet2'!$C$3:$AL$35"}</definedName>
    <definedName name="___________a6" hidden="1">{"'Sheet2'!$C$3:$AL$35"}</definedName>
    <definedName name="___________a7" hidden="1">{"'Sheet2'!$C$3:$AL$35"}</definedName>
    <definedName name="___________a8" hidden="1">{"'Sheet2'!$C$3:$AL$35"}</definedName>
    <definedName name="___________a9" hidden="1">{"'Sheet2'!$C$3:$AL$35"}</definedName>
    <definedName name="_________a1" hidden="1">{"'Sheet2'!$C$3:$AL$35"}</definedName>
    <definedName name="_________a10" hidden="1">{"'Sheet2'!$C$3:$AL$35"}</definedName>
    <definedName name="_________a11" hidden="1">{"'Sheet2'!$C$3:$AL$35"}</definedName>
    <definedName name="_________a12" hidden="1">{"'Sheet2'!$C$3:$AL$35"}</definedName>
    <definedName name="_________a13" hidden="1">{"'Sheet2'!$C$3:$AL$35"}</definedName>
    <definedName name="_________a14" hidden="1">{"'Sheet2'!$C$3:$AL$35"}</definedName>
    <definedName name="_________a15" hidden="1">{"'Sheet2'!$C$3:$AL$35"}</definedName>
    <definedName name="_________a16" hidden="1">{"'Sheet2'!$C$3:$AL$35"}</definedName>
    <definedName name="_________a17" hidden="1">{"'Sheet2'!$C$3:$AL$35"}</definedName>
    <definedName name="_________a18" hidden="1">{"'Sheet2'!$C$3:$AL$35"}</definedName>
    <definedName name="_________a19" hidden="1">{"'Sheet2'!$C$3:$AL$35"}</definedName>
    <definedName name="_________a2" hidden="1">{"'Sheet2'!$C$3:$AL$35"}</definedName>
    <definedName name="_________a20" hidden="1">{"'Sheet2'!$C$3:$AL$35"}</definedName>
    <definedName name="_________a21" hidden="1">{"'Sheet2'!$C$3:$AL$35"}</definedName>
    <definedName name="_________a22" hidden="1">{"'Sheet2'!$C$3:$AL$35"}</definedName>
    <definedName name="_________a23" hidden="1">{"'Sheet2'!$C$3:$AL$35"}</definedName>
    <definedName name="_________a24" hidden="1">{"'Sheet2'!$C$3:$AL$35"}</definedName>
    <definedName name="_________a25" hidden="1">{"'Sheet2'!$C$3:$AL$35"}</definedName>
    <definedName name="_________a26" hidden="1">{"'Sheet2'!$C$3:$AL$35"}</definedName>
    <definedName name="_________a3" hidden="1">{"'Sheet2'!$C$3:$AL$35"}</definedName>
    <definedName name="_________a4" hidden="1">{"'Sheet2'!$C$3:$AL$35"}</definedName>
    <definedName name="_________a5" hidden="1">{"'Sheet2'!$C$3:$AL$35"}</definedName>
    <definedName name="_________a6" hidden="1">{"'Sheet2'!$C$3:$AL$35"}</definedName>
    <definedName name="_________a7" hidden="1">{"'Sheet2'!$C$3:$AL$35"}</definedName>
    <definedName name="_________a8" hidden="1">{"'Sheet2'!$C$3:$AL$35"}</definedName>
    <definedName name="_________a9" hidden="1">{"'Sheet2'!$C$3:$AL$35"}</definedName>
    <definedName name="________a1" hidden="1">{"'Sheet2'!$C$3:$AL$35"}</definedName>
    <definedName name="________a10" hidden="1">{"'Sheet2'!$C$3:$AL$35"}</definedName>
    <definedName name="________a11" hidden="1">{"'Sheet2'!$C$3:$AL$35"}</definedName>
    <definedName name="________a12" hidden="1">{"'Sheet2'!$C$3:$AL$35"}</definedName>
    <definedName name="________a13" hidden="1">{"'Sheet2'!$C$3:$AL$35"}</definedName>
    <definedName name="________a14" hidden="1">{"'Sheet2'!$C$3:$AL$35"}</definedName>
    <definedName name="________a15" hidden="1">{"'Sheet2'!$C$3:$AL$35"}</definedName>
    <definedName name="________a16" hidden="1">{"'Sheet2'!$C$3:$AL$35"}</definedName>
    <definedName name="________a17" hidden="1">{"'Sheet2'!$C$3:$AL$35"}</definedName>
    <definedName name="________a18" hidden="1">{"'Sheet2'!$C$3:$AL$35"}</definedName>
    <definedName name="________a19" hidden="1">{"'Sheet2'!$C$3:$AL$35"}</definedName>
    <definedName name="________a2" hidden="1">{"'Sheet2'!$C$3:$AL$35"}</definedName>
    <definedName name="________a20" hidden="1">{"'Sheet2'!$C$3:$AL$35"}</definedName>
    <definedName name="________a21" hidden="1">{"'Sheet2'!$C$3:$AL$35"}</definedName>
    <definedName name="________a22" hidden="1">{"'Sheet2'!$C$3:$AL$35"}</definedName>
    <definedName name="________a23" hidden="1">{"'Sheet2'!$C$3:$AL$35"}</definedName>
    <definedName name="________a24" hidden="1">{"'Sheet2'!$C$3:$AL$35"}</definedName>
    <definedName name="________a25" hidden="1">{"'Sheet2'!$C$3:$AL$35"}</definedName>
    <definedName name="________a26" hidden="1">{"'Sheet2'!$C$3:$AL$35"}</definedName>
    <definedName name="________a3" hidden="1">{"'Sheet2'!$C$3:$AL$35"}</definedName>
    <definedName name="________a4" hidden="1">{"'Sheet2'!$C$3:$AL$35"}</definedName>
    <definedName name="________a5" hidden="1">{"'Sheet2'!$C$3:$AL$35"}</definedName>
    <definedName name="________a6" hidden="1">{"'Sheet2'!$C$3:$AL$35"}</definedName>
    <definedName name="________a7" hidden="1">{"'Sheet2'!$C$3:$AL$35"}</definedName>
    <definedName name="________a8" hidden="1">{"'Sheet2'!$C$3:$AL$35"}</definedName>
    <definedName name="________a9" hidden="1">{"'Sheet2'!$C$3:$AL$35"}</definedName>
    <definedName name="________ST434" hidden="1">{"'Sheet2'!$C$3:$AL$35"}</definedName>
    <definedName name="________ST435" hidden="1">{"'Sheet2'!$C$3:$AL$35"}</definedName>
    <definedName name="_______ST434" hidden="1">{"'Sheet2'!$C$3:$AL$35"}</definedName>
    <definedName name="_______ST435" hidden="1">{"'Sheet2'!$C$3:$AL$35"}</definedName>
    <definedName name="______a1" hidden="1">{"'Sheet2'!$C$3:$AL$35"}</definedName>
    <definedName name="______a10" hidden="1">{"'Sheet2'!$C$3:$AL$35"}</definedName>
    <definedName name="______a11" hidden="1">{"'Sheet2'!$C$3:$AL$35"}</definedName>
    <definedName name="______a12" hidden="1">{"'Sheet2'!$C$3:$AL$35"}</definedName>
    <definedName name="______a13" hidden="1">{"'Sheet2'!$C$3:$AL$35"}</definedName>
    <definedName name="______a14" hidden="1">{"'Sheet2'!$C$3:$AL$35"}</definedName>
    <definedName name="______a15" hidden="1">{"'Sheet2'!$C$3:$AL$35"}</definedName>
    <definedName name="______a16" hidden="1">{"'Sheet2'!$C$3:$AL$35"}</definedName>
    <definedName name="______a17" hidden="1">{"'Sheet2'!$C$3:$AL$35"}</definedName>
    <definedName name="______a18" hidden="1">{"'Sheet2'!$C$3:$AL$35"}</definedName>
    <definedName name="______a19" hidden="1">{"'Sheet2'!$C$3:$AL$35"}</definedName>
    <definedName name="______a2" hidden="1">{"'Sheet2'!$C$3:$AL$35"}</definedName>
    <definedName name="______a20" hidden="1">{"'Sheet2'!$C$3:$AL$35"}</definedName>
    <definedName name="______a21" hidden="1">{"'Sheet2'!$C$3:$AL$35"}</definedName>
    <definedName name="______a22" hidden="1">{"'Sheet2'!$C$3:$AL$35"}</definedName>
    <definedName name="______a23" hidden="1">{"'Sheet2'!$C$3:$AL$35"}</definedName>
    <definedName name="______a24" hidden="1">{"'Sheet2'!$C$3:$AL$35"}</definedName>
    <definedName name="______a25" hidden="1">{"'Sheet2'!$C$3:$AL$35"}</definedName>
    <definedName name="______a26" hidden="1">{"'Sheet2'!$C$3:$AL$35"}</definedName>
    <definedName name="______a3" hidden="1">{"'Sheet2'!$C$3:$AL$35"}</definedName>
    <definedName name="______a4" hidden="1">{"'Sheet2'!$C$3:$AL$35"}</definedName>
    <definedName name="______a5" hidden="1">{"'Sheet2'!$C$3:$AL$35"}</definedName>
    <definedName name="______a6" hidden="1">{"'Sheet2'!$C$3:$AL$35"}</definedName>
    <definedName name="______a7" hidden="1">{"'Sheet2'!$C$3:$AL$35"}</definedName>
    <definedName name="______a8" hidden="1">{"'Sheet2'!$C$3:$AL$35"}</definedName>
    <definedName name="______a9" hidden="1">{"'Sheet2'!$C$3:$AL$35"}</definedName>
    <definedName name="_____a1" hidden="1">{"'Sheet2'!$C$3:$AL$35"}</definedName>
    <definedName name="_____a10" hidden="1">{"'Sheet2'!$C$3:$AL$35"}</definedName>
    <definedName name="_____a11" hidden="1">{"'Sheet2'!$C$3:$AL$35"}</definedName>
    <definedName name="_____a12" hidden="1">{"'Sheet2'!$C$3:$AL$35"}</definedName>
    <definedName name="_____a13" hidden="1">{"'Sheet2'!$C$3:$AL$35"}</definedName>
    <definedName name="_____a14" hidden="1">{"'Sheet2'!$C$3:$AL$35"}</definedName>
    <definedName name="_____a15" hidden="1">{"'Sheet2'!$C$3:$AL$35"}</definedName>
    <definedName name="_____a16" hidden="1">{"'Sheet2'!$C$3:$AL$35"}</definedName>
    <definedName name="_____a17" hidden="1">{"'Sheet2'!$C$3:$AL$35"}</definedName>
    <definedName name="_____a18" hidden="1">{"'Sheet2'!$C$3:$AL$35"}</definedName>
    <definedName name="_____a19" hidden="1">{"'Sheet2'!$C$3:$AL$35"}</definedName>
    <definedName name="_____a2" hidden="1">{"'Sheet2'!$C$3:$AL$35"}</definedName>
    <definedName name="_____a20" hidden="1">{"'Sheet2'!$C$3:$AL$35"}</definedName>
    <definedName name="_____a21" hidden="1">{"'Sheet2'!$C$3:$AL$35"}</definedName>
    <definedName name="_____a22" hidden="1">{"'Sheet2'!$C$3:$AL$35"}</definedName>
    <definedName name="_____a23" hidden="1">{"'Sheet2'!$C$3:$AL$35"}</definedName>
    <definedName name="_____a24" hidden="1">{"'Sheet2'!$C$3:$AL$35"}</definedName>
    <definedName name="_____a25" hidden="1">{"'Sheet2'!$C$3:$AL$35"}</definedName>
    <definedName name="_____a26" hidden="1">{"'Sheet2'!$C$3:$AL$35"}</definedName>
    <definedName name="_____a3" hidden="1">{"'Sheet2'!$C$3:$AL$35"}</definedName>
    <definedName name="_____a4" hidden="1">{"'Sheet2'!$C$3:$AL$35"}</definedName>
    <definedName name="_____a5" hidden="1">{"'Sheet2'!$C$3:$AL$35"}</definedName>
    <definedName name="_____a6" hidden="1">{"'Sheet2'!$C$3:$AL$35"}</definedName>
    <definedName name="_____a7" hidden="1">{"'Sheet2'!$C$3:$AL$35"}</definedName>
    <definedName name="_____a8" hidden="1">{"'Sheet2'!$C$3:$AL$35"}</definedName>
    <definedName name="_____a9" hidden="1">{"'Sheet2'!$C$3:$AL$35"}</definedName>
    <definedName name="_____ST434" hidden="1">{"'Sheet2'!$C$3:$AL$35"}</definedName>
    <definedName name="_____ST435" hidden="1">{"'Sheet2'!$C$3:$AL$35"}</definedName>
    <definedName name="____a1" hidden="1">{"'Sheet2'!$C$3:$AL$35"}</definedName>
    <definedName name="____a10" hidden="1">{"'Sheet2'!$C$3:$AL$35"}</definedName>
    <definedName name="____a11" hidden="1">{"'Sheet2'!$C$3:$AL$35"}</definedName>
    <definedName name="____a12" hidden="1">{"'Sheet2'!$C$3:$AL$35"}</definedName>
    <definedName name="____a13" hidden="1">{"'Sheet2'!$C$3:$AL$35"}</definedName>
    <definedName name="____a14" hidden="1">{"'Sheet2'!$C$3:$AL$35"}</definedName>
    <definedName name="____a15" hidden="1">{"'Sheet2'!$C$3:$AL$35"}</definedName>
    <definedName name="____a16" hidden="1">{"'Sheet2'!$C$3:$AL$35"}</definedName>
    <definedName name="____a17" hidden="1">{"'Sheet2'!$C$3:$AL$35"}</definedName>
    <definedName name="____a18" hidden="1">{"'Sheet2'!$C$3:$AL$35"}</definedName>
    <definedName name="____a19" hidden="1">{"'Sheet2'!$C$3:$AL$35"}</definedName>
    <definedName name="____a2" hidden="1">{"'Sheet2'!$C$3:$AL$35"}</definedName>
    <definedName name="____a20" hidden="1">{"'Sheet2'!$C$3:$AL$35"}</definedName>
    <definedName name="____a21" hidden="1">{"'Sheet2'!$C$3:$AL$35"}</definedName>
    <definedName name="____a22" hidden="1">{"'Sheet2'!$C$3:$AL$35"}</definedName>
    <definedName name="____a23" hidden="1">{"'Sheet2'!$C$3:$AL$35"}</definedName>
    <definedName name="____a24" hidden="1">{"'Sheet2'!$C$3:$AL$35"}</definedName>
    <definedName name="____a25" hidden="1">{"'Sheet2'!$C$3:$AL$35"}</definedName>
    <definedName name="____a26" hidden="1">{"'Sheet2'!$C$3:$AL$35"}</definedName>
    <definedName name="____a3" hidden="1">{"'Sheet2'!$C$3:$AL$35"}</definedName>
    <definedName name="____a4" hidden="1">{"'Sheet2'!$C$3:$AL$35"}</definedName>
    <definedName name="____a5" hidden="1">{"'Sheet2'!$C$3:$AL$35"}</definedName>
    <definedName name="____a6" hidden="1">{"'Sheet2'!$C$3:$AL$35"}</definedName>
    <definedName name="____a7" hidden="1">{"'Sheet2'!$C$3:$AL$35"}</definedName>
    <definedName name="____a8" hidden="1">{"'Sheet2'!$C$3:$AL$35"}</definedName>
    <definedName name="____a9" hidden="1">{"'Sheet2'!$C$3:$AL$35"}</definedName>
    <definedName name="____ST434" hidden="1">{"'Sheet2'!$C$3:$AL$35"}</definedName>
    <definedName name="____ST435" hidden="1">{"'Sheet2'!$C$3:$AL$35"}</definedName>
    <definedName name="___a1" hidden="1">{"'Sheet2'!$C$3:$AL$35"}</definedName>
    <definedName name="___a10" hidden="1">{"'Sheet2'!$C$3:$AL$35"}</definedName>
    <definedName name="___a11" hidden="1">{"'Sheet2'!$C$3:$AL$35"}</definedName>
    <definedName name="___a12" hidden="1">{"'Sheet2'!$C$3:$AL$35"}</definedName>
    <definedName name="___a13" hidden="1">{"'Sheet2'!$C$3:$AL$35"}</definedName>
    <definedName name="___a14" hidden="1">{"'Sheet2'!$C$3:$AL$35"}</definedName>
    <definedName name="___a15" hidden="1">{"'Sheet2'!$C$3:$AL$35"}</definedName>
    <definedName name="___a16" hidden="1">{"'Sheet2'!$C$3:$AL$35"}</definedName>
    <definedName name="___a17" hidden="1">{"'Sheet2'!$C$3:$AL$35"}</definedName>
    <definedName name="___a18" hidden="1">{"'Sheet2'!$C$3:$AL$35"}</definedName>
    <definedName name="___a19" hidden="1">{"'Sheet2'!$C$3:$AL$35"}</definedName>
    <definedName name="___a2" hidden="1">{"'Sheet2'!$C$3:$AL$35"}</definedName>
    <definedName name="___a20" hidden="1">{"'Sheet2'!$C$3:$AL$35"}</definedName>
    <definedName name="___a21" hidden="1">{"'Sheet2'!$C$3:$AL$35"}</definedName>
    <definedName name="___a22" hidden="1">{"'Sheet2'!$C$3:$AL$35"}</definedName>
    <definedName name="___a23" hidden="1">{"'Sheet2'!$C$3:$AL$35"}</definedName>
    <definedName name="___a24" hidden="1">{"'Sheet2'!$C$3:$AL$35"}</definedName>
    <definedName name="___a25" hidden="1">{"'Sheet2'!$C$3:$AL$35"}</definedName>
    <definedName name="___a26" hidden="1">{"'Sheet2'!$C$3:$AL$35"}</definedName>
    <definedName name="___a3" hidden="1">{"'Sheet2'!$C$3:$AL$35"}</definedName>
    <definedName name="___a4" hidden="1">{"'Sheet2'!$C$3:$AL$35"}</definedName>
    <definedName name="___a5" hidden="1">{"'Sheet2'!$C$3:$AL$35"}</definedName>
    <definedName name="___a6" hidden="1">{"'Sheet2'!$C$3:$AL$35"}</definedName>
    <definedName name="___a7" hidden="1">{"'Sheet2'!$C$3:$AL$35"}</definedName>
    <definedName name="___a8" hidden="1">{"'Sheet2'!$C$3:$AL$35"}</definedName>
    <definedName name="___a9" hidden="1">{"'Sheet2'!$C$3:$AL$35"}</definedName>
    <definedName name="___b1" hidden="1">{"'Sheet2'!$C$3:$AL$35"}</definedName>
    <definedName name="___ST434" hidden="1">{"'Sheet2'!$C$3:$AL$35"}</definedName>
    <definedName name="___ST435" hidden="1">{"'Sheet2'!$C$3:$AL$35"}</definedName>
    <definedName name="__a1" hidden="1">{"'Sheet2'!$C$3:$AL$35"}</definedName>
    <definedName name="__a10" hidden="1">{"'Sheet2'!$C$3:$AL$35"}</definedName>
    <definedName name="__a11" hidden="1">{"'Sheet2'!$C$3:$AL$35"}</definedName>
    <definedName name="__a12" hidden="1">{"'Sheet2'!$C$3:$AL$35"}</definedName>
    <definedName name="__a13" hidden="1">{"'Sheet2'!$C$3:$AL$35"}</definedName>
    <definedName name="__a14" hidden="1">{"'Sheet2'!$C$3:$AL$35"}</definedName>
    <definedName name="__a15" hidden="1">{"'Sheet2'!$C$3:$AL$35"}</definedName>
    <definedName name="__a16" hidden="1">{"'Sheet2'!$C$3:$AL$35"}</definedName>
    <definedName name="__a17" hidden="1">{"'Sheet2'!$C$3:$AL$35"}</definedName>
    <definedName name="__a18" hidden="1">{"'Sheet2'!$C$3:$AL$35"}</definedName>
    <definedName name="__a19" hidden="1">{"'Sheet2'!$C$3:$AL$35"}</definedName>
    <definedName name="__a2" hidden="1">{"'Sheet2'!$C$3:$AL$35"}</definedName>
    <definedName name="__a20" hidden="1">{"'Sheet2'!$C$3:$AL$35"}</definedName>
    <definedName name="__a21" hidden="1">{"'Sheet2'!$C$3:$AL$35"}</definedName>
    <definedName name="__a22" hidden="1">{"'Sheet2'!$C$3:$AL$35"}</definedName>
    <definedName name="__a23" hidden="1">{"'Sheet2'!$C$3:$AL$35"}</definedName>
    <definedName name="__a24" hidden="1">{"'Sheet2'!$C$3:$AL$35"}</definedName>
    <definedName name="__a25" hidden="1">{"'Sheet2'!$C$3:$AL$35"}</definedName>
    <definedName name="__a26" hidden="1">{"'Sheet2'!$C$3:$AL$35"}</definedName>
    <definedName name="__a3" hidden="1">{"'Sheet2'!$C$3:$AL$35"}</definedName>
    <definedName name="__a4" hidden="1">{"'Sheet2'!$C$3:$AL$35"}</definedName>
    <definedName name="__a5" hidden="1">{"'Sheet2'!$C$3:$AL$35"}</definedName>
    <definedName name="__a6" hidden="1">{"'Sheet2'!$C$3:$AL$35"}</definedName>
    <definedName name="__a7" hidden="1">{"'Sheet2'!$C$3:$AL$35"}</definedName>
    <definedName name="__a8" hidden="1">{"'Sheet2'!$C$3:$AL$35"}</definedName>
    <definedName name="__a9" hidden="1">{"'Sheet2'!$C$3:$AL$35"}</definedName>
    <definedName name="__b1" hidden="1">{"'Sheet2'!$C$3:$AL$35"}</definedName>
    <definedName name="__JA2037" hidden="1">{"'Sheet2'!$C$3:$AL$35"}</definedName>
    <definedName name="__ST434" hidden="1">{"'Sheet2'!$C$3:$AL$35"}</definedName>
    <definedName name="__ST435" hidden="1">{"'Sheet2'!$C$3:$AL$35"}</definedName>
    <definedName name="_10a18_" hidden="1">{"'Sheet2'!$C$3:$AL$35"}</definedName>
    <definedName name="_11a19_" hidden="1">{"'Sheet2'!$C$3:$AL$35"}</definedName>
    <definedName name="_12a2_" hidden="1">{"'Sheet2'!$C$3:$AL$35"}</definedName>
    <definedName name="_13a20_" hidden="1">{"'Sheet2'!$C$3:$AL$35"}</definedName>
    <definedName name="_14a21_" hidden="1">{"'Sheet2'!$C$3:$AL$35"}</definedName>
    <definedName name="_15a22_" hidden="1">{"'Sheet2'!$C$3:$AL$35"}</definedName>
    <definedName name="_16a23_" hidden="1">{"'Sheet2'!$C$3:$AL$35"}</definedName>
    <definedName name="_17a24_" hidden="1">{"'Sheet2'!$C$3:$AL$35"}</definedName>
    <definedName name="_18a25_" hidden="1">{"'Sheet2'!$C$3:$AL$35"}</definedName>
    <definedName name="_19a26_" hidden="1">{"'Sheet2'!$C$3:$AL$35"}</definedName>
    <definedName name="_1a1_" hidden="1">{"'Sheet2'!$C$3:$AL$35"}</definedName>
    <definedName name="_20a3_" hidden="1">{"'Sheet2'!$C$3:$AL$35"}</definedName>
    <definedName name="_21a4_" hidden="1">{"'Sheet2'!$C$3:$AL$35"}</definedName>
    <definedName name="_22a5_" hidden="1">{"'Sheet2'!$C$3:$AL$35"}</definedName>
    <definedName name="_23a6_" hidden="1">{"'Sheet2'!$C$3:$AL$35"}</definedName>
    <definedName name="_24a7_" hidden="1">{"'Sheet2'!$C$3:$AL$35"}</definedName>
    <definedName name="_25a8_" hidden="1">{"'Sheet2'!$C$3:$AL$35"}</definedName>
    <definedName name="_26a9_" hidden="1">{"'Sheet2'!$C$3:$AL$35"}</definedName>
    <definedName name="_2a10_" hidden="1">{"'Sheet2'!$C$3:$AL$35"}</definedName>
    <definedName name="_3a11_" hidden="1">{"'Sheet2'!$C$3:$AL$35"}</definedName>
    <definedName name="_4a12_" hidden="1">{"'Sheet2'!$C$3:$AL$35"}</definedName>
    <definedName name="_5a13_" hidden="1">{"'Sheet2'!$C$3:$AL$35"}</definedName>
    <definedName name="_6a14_" hidden="1">{"'Sheet2'!$C$3:$AL$35"}</definedName>
    <definedName name="_7a15_" hidden="1">{"'Sheet2'!$C$3:$AL$35"}</definedName>
    <definedName name="_8a16_" hidden="1">{"'Sheet2'!$C$3:$AL$35"}</definedName>
    <definedName name="_9a17_" hidden="1">{"'Sheet2'!$C$3:$AL$35"}</definedName>
    <definedName name="_a1" hidden="1">{"'Sheet2'!$C$3:$AL$35"}</definedName>
    <definedName name="_a10" hidden="1">{"'Sheet2'!$C$3:$AL$35"}</definedName>
    <definedName name="_a11" hidden="1">{"'Sheet2'!$C$3:$AL$35"}</definedName>
    <definedName name="_a12" hidden="1">{"'Sheet2'!$C$3:$AL$35"}</definedName>
    <definedName name="_a13" hidden="1">{"'Sheet2'!$C$3:$AL$35"}</definedName>
    <definedName name="_a14" hidden="1">{"'Sheet2'!$C$3:$AL$35"}</definedName>
    <definedName name="_a15" hidden="1">{"'Sheet2'!$C$3:$AL$35"}</definedName>
    <definedName name="_a16" hidden="1">{"'Sheet2'!$C$3:$AL$35"}</definedName>
    <definedName name="_a17" hidden="1">{"'Sheet2'!$C$3:$AL$35"}</definedName>
    <definedName name="_a18" hidden="1">{"'Sheet2'!$C$3:$AL$35"}</definedName>
    <definedName name="_a19" hidden="1">{"'Sheet2'!$C$3:$AL$35"}</definedName>
    <definedName name="_a2" hidden="1">{"'Sheet2'!$C$3:$AL$35"}</definedName>
    <definedName name="_a20" hidden="1">{"'Sheet2'!$C$3:$AL$35"}</definedName>
    <definedName name="_a21" hidden="1">{"'Sheet2'!$C$3:$AL$35"}</definedName>
    <definedName name="_a22" hidden="1">{"'Sheet2'!$C$3:$AL$35"}</definedName>
    <definedName name="_a23" hidden="1">{"'Sheet2'!$C$3:$AL$35"}</definedName>
    <definedName name="_a24" hidden="1">{"'Sheet2'!$C$3:$AL$35"}</definedName>
    <definedName name="_a25" hidden="1">{"'Sheet2'!$C$3:$AL$35"}</definedName>
    <definedName name="_a26" hidden="1">{"'Sheet2'!$C$3:$AL$35"}</definedName>
    <definedName name="_a3" hidden="1">{"'Sheet2'!$C$3:$AL$35"}</definedName>
    <definedName name="_a4" hidden="1">{"'Sheet2'!$C$3:$AL$35"}</definedName>
    <definedName name="_a5" hidden="1">{"'Sheet2'!$C$3:$AL$35"}</definedName>
    <definedName name="_a6" hidden="1">{"'Sheet2'!$C$3:$AL$35"}</definedName>
    <definedName name="_a7" hidden="1">{"'Sheet2'!$C$3:$AL$35"}</definedName>
    <definedName name="_a8" hidden="1">{"'Sheet2'!$C$3:$AL$35"}</definedName>
    <definedName name="_a9" hidden="1">{"'Sheet2'!$C$3:$AL$35"}</definedName>
    <definedName name="_Fill" hidden="1">#REF!</definedName>
    <definedName name="_Key1" hidden="1">#REF!</definedName>
    <definedName name="_Key2" hidden="1">#REF!</definedName>
    <definedName name="_Order1" hidden="1">1</definedName>
    <definedName name="_Order2" hidden="1">1</definedName>
    <definedName name="_Regression_X" hidden="1">#REF!</definedName>
    <definedName name="_Sort" hidden="1">#REF!</definedName>
    <definedName name="_ST434" hidden="1">{"'Sheet2'!$C$3:$AL$35"}</definedName>
    <definedName name="_ST435" hidden="1">{"'Sheet2'!$C$3:$AL$35"}</definedName>
    <definedName name="a" hidden="1">{"'Sheet2'!$C$3:$AL$35"}</definedName>
    <definedName name="aa" hidden="1">{"'Sheet2'!$C$3:$AL$35"}</definedName>
    <definedName name="aaaaaaaaaaa" hidden="1">{"'Sheet2'!$C$3:$AL$35"}</definedName>
    <definedName name="AccessDatabase" hidden="1">"C:\Documents and Settings\kawana.OHSAKI\My Documents\作業中\ＤＢらいぶらり.mdb"</definedName>
    <definedName name="bb" hidden="1">{"'Sheet2'!$C$3:$AL$35"}</definedName>
    <definedName name="bessi9" hidden="1">{"'Sheet2'!$C$3:$AL$35"}</definedName>
    <definedName name="bessi901" hidden="1">{"'Sheet2'!$C$3:$AL$35"}</definedName>
    <definedName name="bessi902" hidden="1">{"'Sheet2'!$C$3:$AL$35"}</definedName>
    <definedName name="bessi903" hidden="1">{"'Sheet2'!$C$3:$AL$35"}</definedName>
    <definedName name="bessi904" hidden="1">{"'Sheet2'!$C$3:$AL$35"}</definedName>
    <definedName name="bessi905" hidden="1">{"'Sheet2'!$C$3:$AL$35"}</definedName>
    <definedName name="bessi906" hidden="1">{"'Sheet2'!$C$3:$AL$35"}</definedName>
    <definedName name="bessi907" hidden="1">{"'Sheet2'!$C$3:$AL$35"}</definedName>
    <definedName name="bessi908" hidden="1">{"'Sheet2'!$C$3:$AL$35"}</definedName>
    <definedName name="bessi909" hidden="1">{"'Sheet2'!$C$3:$AL$35"}</definedName>
    <definedName name="bessi91" hidden="1">{"'Sheet2'!$C$3:$AL$35"}</definedName>
    <definedName name="bessi910" hidden="1">{"'Sheet2'!$C$3:$AL$35"}</definedName>
    <definedName name="bessi911" hidden="1">{"'Sheet2'!$C$3:$AL$35"}</definedName>
    <definedName name="bessi912" hidden="1">{"'Sheet2'!$C$3:$AL$35"}</definedName>
    <definedName name="bessi92" hidden="1">{"'Sheet2'!$C$3:$AL$35"}</definedName>
    <definedName name="bessi93" hidden="1">{"'Sheet2'!$C$3:$AL$35"}</definedName>
    <definedName name="bessi94" hidden="1">{"'Sheet2'!$C$3:$AL$35"}</definedName>
    <definedName name="bessi95" hidden="1">{"'Sheet2'!$C$3:$AL$35"}</definedName>
    <definedName name="bessi96" hidden="1">{"'Sheet2'!$C$3:$AL$35"}</definedName>
    <definedName name="bessi97" hidden="1">{"'Sheet2'!$C$3:$AL$35"}</definedName>
    <definedName name="bessi98" hidden="1">{"'Sheet2'!$C$3:$AL$35"}</definedName>
    <definedName name="bessi99" hidden="1">{"'Sheet2'!$C$3:$AL$35"}</definedName>
    <definedName name="bessi990" hidden="1">{"'Sheet2'!$C$3:$AL$35"}</definedName>
    <definedName name="cc" hidden="1">{"'Sheet2'!$C$3:$AL$35"}</definedName>
    <definedName name="d" hidden="1">{"'Sheet2'!$C$3:$AL$35"}</definedName>
    <definedName name="dd" hidden="1">{"'Sheet2'!$C$3:$AL$35"}</definedName>
    <definedName name="ee" hidden="1">{"'Sheet2'!$C$3:$AL$35"}</definedName>
    <definedName name="ff" hidden="1">{"'Sheet2'!$C$3:$AL$35"}</definedName>
    <definedName name="g" hidden="1">{"'Sheet2'!$C$3:$AL$35"}</definedName>
    <definedName name="gg" hidden="1">{"'Sheet2'!$C$3:$AL$35"}</definedName>
    <definedName name="h" hidden="1">{"'Sheet2'!$C$3:$AL$35"}</definedName>
    <definedName name="hinnsitsu" hidden="1">{"'Sheet2'!$C$3:$AL$35"}</definedName>
    <definedName name="HTML_CodePage" hidden="1">932</definedName>
    <definedName name="HTML_Control" hidden="1">{"'Sheet2'!$C$3:$AL$35"}</definedName>
    <definedName name="HTML_Description" hidden="1">""</definedName>
    <definedName name="HTML_Email" hidden="1">""</definedName>
    <definedName name="HTML_Header" hidden="1">"Sheet2"</definedName>
    <definedName name="HTML_LastUpdate" hidden="1">"97/06/04"</definedName>
    <definedName name="HTML_LineAfter" hidden="1">FALSE</definedName>
    <definedName name="HTML_LineBefore" hidden="1">FALSE</definedName>
    <definedName name="HTML_Name" hidden="1">"横内"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"E:\ｓｋｙｃａｌｌ－Ⅳ\提案書\残席照会.htm"</definedName>
    <definedName name="HTML_PathTemplate" hidden="1">"C:\My Documents"</definedName>
    <definedName name="HTML_Title" hidden="1">"残席照会後予約"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ii" hidden="1">{"'Sheet2'!$C$3:$AL$35"}</definedName>
    <definedName name="jj" hidden="1">{"'Sheet2'!$C$3:$AL$35"}</definedName>
    <definedName name="ketugo436" hidden="1">{"'Sheet2'!$C$3:$AL$35"}</definedName>
    <definedName name="ketugou" hidden="1">{"'Sheet2'!$C$3:$AL$35"}</definedName>
    <definedName name="ketugou430" hidden="1">{"'Sheet2'!$C$3:$AL$35"}</definedName>
    <definedName name="ketugou435" hidden="1">{"'Sheet2'!$C$3:$AL$35"}</definedName>
    <definedName name="kk" hidden="1">{"'Sheet2'!$C$3:$AL$35"}</definedName>
    <definedName name="ll" hidden="1">{"'Sheet2'!$C$3:$AL$35"}</definedName>
    <definedName name="mm" hidden="1">{"'Sheet2'!$C$3:$AL$35"}</definedName>
    <definedName name="nn" hidden="1">{"'Sheet2'!$C$3:$AL$35"}</definedName>
    <definedName name="oo" hidden="1">{"'Sheet2'!$C$3:$AL$35"}</definedName>
    <definedName name="pp" hidden="1">{"'Sheet2'!$C$3:$AL$35"}</definedName>
    <definedName name="qq" hidden="1">{"'Sheet2'!$C$3:$AL$35"}</definedName>
    <definedName name="qqq" hidden="1">{#N/A,#N/A,FALSE,"予算表";#N/A,#N/A,FALSE,"人件費"}</definedName>
    <definedName name="re" hidden="1">{"'Sheet2'!$C$3:$AL$35"}</definedName>
    <definedName name="rr" hidden="1">{"'Sheet2'!$C$3:$AL$35"}</definedName>
    <definedName name="s" hidden="1">{"'Sheet2'!$C$3:$AL$35"}</definedName>
    <definedName name="seinou" hidden="1">{"'Sheet2'!$C$3:$AL$35"}</definedName>
    <definedName name="seinou442" hidden="1">{"'Sheet2'!$C$3:$AL$35"}</definedName>
    <definedName name="seinou445" hidden="1">{"'Sheet2'!$C$3:$AL$35"}</definedName>
    <definedName name="seinou4451" hidden="1">{"'Sheet2'!$C$3:$AL$35"}</definedName>
    <definedName name="seinou4452" hidden="1">{"'Sheet2'!$C$3:$AL$35"}</definedName>
    <definedName name="seinou446" hidden="1">{"'Sheet2'!$C$3:$AL$35"}</definedName>
    <definedName name="seinou4461" hidden="1">{"'Sheet2'!$C$3:$AL$35"}</definedName>
    <definedName name="seinou4462" hidden="1">{"'Sheet2'!$C$3:$AL$35"}</definedName>
    <definedName name="seinou4463" hidden="1">{"'Sheet2'!$C$3:$AL$35"}</definedName>
    <definedName name="sss" hidden="1">#N/A</definedName>
    <definedName name="ssss" hidden="1">{"'Sheet2'!$C$3:$AL$35"}</definedName>
    <definedName name="sssssss" hidden="1">{"'Sheet2'!$C$3:$AL$35"}</definedName>
    <definedName name="tasha001" hidden="1">{"'Sheet2'!$C$3:$AL$35"}</definedName>
    <definedName name="tasha002" hidden="1">{"'Sheet2'!$C$3:$AL$35"}</definedName>
    <definedName name="tasha003" hidden="1">{"'Sheet2'!$C$3:$AL$35"}</definedName>
    <definedName name="tasha004" hidden="1">{"'Sheet2'!$C$3:$AL$35"}</definedName>
    <definedName name="tasha005" hidden="1">{"'Sheet2'!$C$3:$AL$35"}</definedName>
    <definedName name="tasha006" hidden="1">{"'Sheet2'!$C$3:$AL$35"}</definedName>
    <definedName name="tt" hidden="1">{"'Sheet2'!$C$3:$AL$35"}</definedName>
    <definedName name="uu" hidden="1">{"'Sheet2'!$C$3:$AL$35"}</definedName>
    <definedName name="uuuuuu" hidden="1">{"'Sheet2'!$C$3:$AL$35"}</definedName>
    <definedName name="vv" hidden="1">{"'Sheet2'!$C$3:$AL$35"}</definedName>
    <definedName name="wrn.LAN02." hidden="1">{"障害",#N/A,FALSE,"LAN02S";"未試験",#N/A,FALSE,"LAN02S"}</definedName>
    <definedName name="wrn.予算表." hidden="1">{#N/A,#N/A,FALSE,"予算表";#N/A,#N/A,FALSE,"人件費"}</definedName>
    <definedName name="ww" hidden="1">{"'Sheet2'!$C$3:$AL$35"}</definedName>
    <definedName name="xx" hidden="1">{"'Sheet2'!$C$3:$AL$35"}</definedName>
    <definedName name="Y" hidden="1">{"'Sheet2'!$C$3:$AL$35"}</definedName>
    <definedName name="yy" hidden="1">{"'Sheet2'!$C$3:$AL$35"}</definedName>
    <definedName name="zz" hidden="1">{"'Sheet2'!$C$3:$AL$35"}</definedName>
    <definedName name="あ" hidden="1">{"'Sheet2'!$C$3:$AL$35"}</definedName>
    <definedName name="ととと" hidden="1">{#N/A,#N/A,FALSE,"予算表";#N/A,#N/A,FALSE,"人件費"}</definedName>
    <definedName name="関連表" hidden="1">#REF!</definedName>
    <definedName name="昇給年月日管理テーブル" hidden="1">{"'Sheet2'!$C$3:$AL$35"}</definedName>
    <definedName name="品質" hidden="1">{"'Sheet2'!$C$3:$AL$35"}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1" i="1" l="1"/>
  <c r="S91" i="1" s="1"/>
  <c r="Q91" i="1"/>
  <c r="L91" i="1"/>
  <c r="S90" i="1"/>
  <c r="R90" i="1"/>
  <c r="Q90" i="1"/>
  <c r="L90" i="1"/>
  <c r="S89" i="1"/>
  <c r="R89" i="1"/>
  <c r="Q89" i="1"/>
  <c r="L89" i="1"/>
  <c r="R88" i="1"/>
  <c r="S88" i="1" s="1"/>
  <c r="Q88" i="1"/>
  <c r="L88" i="1"/>
  <c r="R87" i="1"/>
  <c r="S87" i="1" s="1"/>
  <c r="Q87" i="1"/>
  <c r="L87" i="1"/>
  <c r="S86" i="1"/>
  <c r="R86" i="1"/>
  <c r="Q86" i="1"/>
  <c r="L86" i="1"/>
  <c r="S85" i="1"/>
  <c r="R85" i="1"/>
  <c r="Q85" i="1"/>
  <c r="L85" i="1"/>
  <c r="R84" i="1"/>
  <c r="S84" i="1" s="1"/>
  <c r="Q84" i="1"/>
  <c r="L84" i="1"/>
  <c r="R83" i="1"/>
  <c r="S83" i="1" s="1"/>
  <c r="Q83" i="1"/>
  <c r="L83" i="1"/>
  <c r="S82" i="1"/>
  <c r="R82" i="1"/>
  <c r="Q82" i="1"/>
  <c r="L82" i="1"/>
  <c r="S81" i="1"/>
  <c r="R81" i="1"/>
  <c r="Q81" i="1"/>
  <c r="L81" i="1"/>
  <c r="R80" i="1"/>
  <c r="S80" i="1" s="1"/>
  <c r="Q80" i="1"/>
  <c r="L80" i="1"/>
  <c r="R79" i="1"/>
  <c r="S79" i="1" s="1"/>
  <c r="Q79" i="1"/>
  <c r="L79" i="1"/>
  <c r="S78" i="1"/>
  <c r="R78" i="1"/>
  <c r="Q78" i="1"/>
  <c r="L78" i="1"/>
  <c r="S77" i="1"/>
  <c r="R77" i="1"/>
  <c r="Q77" i="1"/>
  <c r="L77" i="1"/>
  <c r="R76" i="1"/>
  <c r="S76" i="1" s="1"/>
  <c r="Q76" i="1"/>
  <c r="L76" i="1"/>
  <c r="R75" i="1"/>
  <c r="S75" i="1" s="1"/>
  <c r="Q75" i="1"/>
  <c r="L75" i="1"/>
  <c r="S74" i="1"/>
  <c r="R74" i="1"/>
  <c r="Q74" i="1"/>
  <c r="L74" i="1"/>
  <c r="S73" i="1"/>
  <c r="R73" i="1"/>
  <c r="Q73" i="1"/>
  <c r="L73" i="1"/>
  <c r="R72" i="1"/>
  <c r="S72" i="1" s="1"/>
  <c r="Q72" i="1"/>
  <c r="L72" i="1"/>
  <c r="R71" i="1"/>
  <c r="S71" i="1" s="1"/>
  <c r="Q71" i="1"/>
  <c r="L71" i="1"/>
  <c r="S70" i="1"/>
  <c r="R70" i="1"/>
  <c r="Q70" i="1"/>
  <c r="L70" i="1"/>
  <c r="S69" i="1"/>
  <c r="R69" i="1"/>
  <c r="Q69" i="1"/>
  <c r="L69" i="1"/>
  <c r="R68" i="1"/>
  <c r="S68" i="1" s="1"/>
  <c r="Q68" i="1"/>
  <c r="L68" i="1"/>
  <c r="R67" i="1"/>
  <c r="S67" i="1" s="1"/>
  <c r="Q67" i="1"/>
  <c r="L67" i="1"/>
  <c r="S66" i="1"/>
  <c r="R66" i="1"/>
  <c r="Q66" i="1"/>
  <c r="L66" i="1"/>
  <c r="S65" i="1"/>
  <c r="R65" i="1"/>
  <c r="Q65" i="1"/>
  <c r="L65" i="1"/>
  <c r="R64" i="1"/>
  <c r="S64" i="1" s="1"/>
  <c r="Q64" i="1"/>
  <c r="L64" i="1"/>
  <c r="R63" i="1"/>
  <c r="S63" i="1" s="1"/>
  <c r="Q63" i="1"/>
  <c r="L63" i="1"/>
  <c r="S62" i="1"/>
  <c r="R62" i="1"/>
  <c r="Q62" i="1"/>
  <c r="L62" i="1"/>
  <c r="S61" i="1"/>
  <c r="R61" i="1"/>
  <c r="Q61" i="1"/>
  <c r="L61" i="1"/>
  <c r="R60" i="1"/>
  <c r="S60" i="1" s="1"/>
  <c r="Q60" i="1"/>
  <c r="L60" i="1"/>
  <c r="R59" i="1"/>
  <c r="S59" i="1" s="1"/>
  <c r="Q59" i="1"/>
  <c r="L59" i="1"/>
  <c r="K59" i="1"/>
  <c r="R58" i="1"/>
  <c r="S58" i="1" s="1"/>
  <c r="Q58" i="1"/>
  <c r="L58" i="1"/>
  <c r="R57" i="1"/>
  <c r="S57" i="1" s="1"/>
  <c r="Q57" i="1"/>
  <c r="L57" i="1"/>
  <c r="K57" i="1"/>
  <c r="R56" i="1"/>
  <c r="S56" i="1" s="1"/>
  <c r="Q56" i="1"/>
  <c r="L56" i="1"/>
  <c r="R55" i="1"/>
  <c r="S55" i="1" s="1"/>
  <c r="Q55" i="1"/>
  <c r="L55" i="1"/>
  <c r="K55" i="1"/>
  <c r="R54" i="1"/>
  <c r="S54" i="1" s="1"/>
  <c r="Q54" i="1"/>
  <c r="L54" i="1"/>
  <c r="R53" i="1"/>
  <c r="S53" i="1" s="1"/>
  <c r="Q53" i="1"/>
  <c r="L53" i="1"/>
  <c r="S52" i="1"/>
  <c r="R52" i="1"/>
  <c r="Q52" i="1"/>
  <c r="L52" i="1"/>
  <c r="R51" i="1"/>
  <c r="S51" i="1" s="1"/>
  <c r="Q51" i="1"/>
  <c r="L51" i="1"/>
  <c r="R50" i="1"/>
  <c r="S50" i="1" s="1"/>
  <c r="Q50" i="1"/>
  <c r="L50" i="1"/>
  <c r="R49" i="1"/>
  <c r="S49" i="1" s="1"/>
  <c r="Q49" i="1"/>
  <c r="L49" i="1"/>
  <c r="S48" i="1"/>
  <c r="R48" i="1"/>
  <c r="Q48" i="1"/>
  <c r="L48" i="1"/>
  <c r="K48" i="1"/>
  <c r="S47" i="1"/>
  <c r="R47" i="1"/>
  <c r="Q47" i="1"/>
  <c r="L47" i="1"/>
  <c r="S46" i="1"/>
  <c r="R46" i="1"/>
  <c r="Q46" i="1"/>
  <c r="L46" i="1"/>
  <c r="R45" i="1"/>
  <c r="S45" i="1" s="1"/>
  <c r="Q45" i="1"/>
  <c r="L45" i="1"/>
  <c r="R44" i="1"/>
  <c r="S44" i="1" s="1"/>
  <c r="Q44" i="1"/>
  <c r="L44" i="1"/>
  <c r="S43" i="1"/>
  <c r="R43" i="1"/>
  <c r="Q43" i="1"/>
  <c r="L43" i="1"/>
  <c r="S42" i="1"/>
  <c r="R42" i="1"/>
  <c r="Q42" i="1"/>
  <c r="L42" i="1"/>
  <c r="R41" i="1"/>
  <c r="S41" i="1" s="1"/>
  <c r="Q41" i="1"/>
  <c r="L41" i="1"/>
  <c r="R40" i="1"/>
  <c r="S40" i="1" s="1"/>
  <c r="Q40" i="1"/>
  <c r="L40" i="1"/>
  <c r="S39" i="1"/>
  <c r="R39" i="1"/>
  <c r="Q39" i="1"/>
  <c r="L39" i="1"/>
  <c r="S38" i="1"/>
  <c r="R38" i="1"/>
  <c r="Q38" i="1"/>
  <c r="L38" i="1"/>
  <c r="R37" i="1"/>
  <c r="S37" i="1" s="1"/>
  <c r="Q37" i="1"/>
  <c r="L37" i="1"/>
  <c r="R36" i="1"/>
  <c r="S36" i="1" s="1"/>
  <c r="Q36" i="1"/>
  <c r="L36" i="1"/>
  <c r="S35" i="1"/>
  <c r="R35" i="1"/>
  <c r="Q35" i="1"/>
  <c r="L35" i="1"/>
  <c r="R34" i="1"/>
  <c r="S34" i="1" s="1"/>
  <c r="Q34" i="1"/>
  <c r="L34" i="1"/>
  <c r="S33" i="1"/>
  <c r="R33" i="1"/>
  <c r="Q33" i="1"/>
  <c r="L33" i="1"/>
  <c r="R32" i="1"/>
  <c r="S32" i="1" s="1"/>
  <c r="Q32" i="1"/>
  <c r="L32" i="1"/>
  <c r="R31" i="1"/>
  <c r="S31" i="1" s="1"/>
  <c r="Q31" i="1"/>
  <c r="L31" i="1"/>
  <c r="R30" i="1"/>
  <c r="S30" i="1" s="1"/>
  <c r="Q30" i="1"/>
  <c r="L30" i="1"/>
  <c r="R29" i="1"/>
  <c r="S29" i="1" s="1"/>
  <c r="Q29" i="1"/>
  <c r="L29" i="1"/>
  <c r="R28" i="1"/>
  <c r="S28" i="1" s="1"/>
  <c r="Q28" i="1"/>
  <c r="L28" i="1"/>
  <c r="K28" i="1"/>
  <c r="S27" i="1"/>
  <c r="R27" i="1"/>
  <c r="Q27" i="1"/>
  <c r="L27" i="1"/>
  <c r="R26" i="1"/>
  <c r="S26" i="1" s="1"/>
  <c r="Q26" i="1"/>
  <c r="L26" i="1"/>
  <c r="S25" i="1"/>
  <c r="R25" i="1"/>
  <c r="Q25" i="1"/>
  <c r="L25" i="1"/>
  <c r="R24" i="1"/>
  <c r="S24" i="1" s="1"/>
  <c r="Q24" i="1"/>
  <c r="L24" i="1"/>
  <c r="R23" i="1"/>
  <c r="S23" i="1" s="1"/>
  <c r="Q23" i="1"/>
  <c r="L23" i="1"/>
  <c r="C7" i="1" s="1"/>
  <c r="S22" i="1"/>
  <c r="R22" i="1"/>
  <c r="Q22" i="1"/>
  <c r="L22" i="1"/>
  <c r="S21" i="1"/>
  <c r="R21" i="1"/>
  <c r="Q21" i="1"/>
  <c r="L21" i="1"/>
  <c r="S20" i="1"/>
  <c r="R20" i="1"/>
  <c r="Q20" i="1"/>
  <c r="L20" i="1"/>
  <c r="R19" i="1"/>
  <c r="S19" i="1" s="1"/>
  <c r="Q19" i="1"/>
  <c r="L19" i="1"/>
  <c r="R18" i="1"/>
  <c r="S18" i="1" s="1"/>
  <c r="Q18" i="1"/>
  <c r="L18" i="1"/>
  <c r="K18" i="1"/>
  <c r="R17" i="1"/>
  <c r="S17" i="1" s="1"/>
  <c r="Q17" i="1"/>
  <c r="L17" i="1"/>
  <c r="K17" i="1"/>
  <c r="R16" i="1"/>
  <c r="S16" i="1" s="1"/>
  <c r="Q16" i="1"/>
  <c r="L16" i="1"/>
  <c r="R15" i="1"/>
  <c r="S15" i="1" s="1"/>
  <c r="Q15" i="1"/>
  <c r="L15" i="1"/>
  <c r="S14" i="1"/>
  <c r="R14" i="1"/>
  <c r="Q14" i="1"/>
  <c r="L14" i="1"/>
  <c r="R13" i="1"/>
  <c r="S13" i="1" s="1"/>
  <c r="Q13" i="1"/>
  <c r="L13" i="1"/>
  <c r="F13" i="1"/>
  <c r="R12" i="1"/>
  <c r="S12" i="1" s="1"/>
  <c r="Q12" i="1"/>
  <c r="L12" i="1"/>
  <c r="R11" i="1"/>
  <c r="S11" i="1" s="1"/>
  <c r="Q11" i="1"/>
  <c r="E10" i="1" s="1"/>
  <c r="H10" i="1" s="1"/>
  <c r="L11" i="1"/>
  <c r="R10" i="1"/>
  <c r="S10" i="1" s="1"/>
  <c r="Q10" i="1"/>
  <c r="L10" i="1"/>
  <c r="D10" i="1"/>
  <c r="R9" i="1"/>
  <c r="S9" i="1" s="1"/>
  <c r="Q9" i="1"/>
  <c r="L9" i="1"/>
  <c r="R8" i="1"/>
  <c r="S8" i="1" s="1"/>
  <c r="Q8" i="1"/>
  <c r="E7" i="1" s="1"/>
  <c r="H7" i="1" s="1"/>
  <c r="L8" i="1"/>
  <c r="D15" i="1" s="1"/>
  <c r="R7" i="1"/>
  <c r="S7" i="1" s="1"/>
  <c r="Q7" i="1"/>
  <c r="L7" i="1"/>
  <c r="S6" i="1"/>
  <c r="R6" i="1"/>
  <c r="Q6" i="1"/>
  <c r="L6" i="1"/>
  <c r="K6" i="1"/>
  <c r="R5" i="1"/>
  <c r="S5" i="1" s="1"/>
  <c r="Q5" i="1"/>
  <c r="E12" i="1" s="1"/>
  <c r="H12" i="1" s="1"/>
  <c r="L5" i="1"/>
  <c r="C12" i="1" s="1"/>
  <c r="K5" i="1"/>
  <c r="D20" i="1" s="1"/>
  <c r="R4" i="1"/>
  <c r="S4" i="1" s="1"/>
  <c r="Q4" i="1"/>
  <c r="E13" i="1" s="1"/>
  <c r="H13" i="1" s="1"/>
  <c r="L4" i="1"/>
  <c r="C10" i="1" s="1"/>
  <c r="C31" i="1" l="1"/>
  <c r="D31" i="1" s="1"/>
  <c r="C26" i="1"/>
  <c r="D26" i="1" s="1"/>
  <c r="C30" i="1"/>
  <c r="D30" i="1" s="1"/>
  <c r="C28" i="1"/>
  <c r="D28" i="1" s="1"/>
  <c r="C24" i="1"/>
  <c r="C33" i="1"/>
  <c r="D33" i="1" s="1"/>
  <c r="C25" i="1"/>
  <c r="D25" i="1" s="1"/>
  <c r="C29" i="1"/>
  <c r="D29" i="1" s="1"/>
  <c r="C27" i="1"/>
  <c r="D27" i="1" s="1"/>
  <c r="C32" i="1"/>
  <c r="D32" i="1" s="1"/>
  <c r="C34" i="1"/>
  <c r="D34" i="1" s="1"/>
  <c r="D4" i="1"/>
  <c r="E15" i="1"/>
  <c r="H15" i="1" s="1"/>
  <c r="D12" i="1"/>
  <c r="G15" i="1"/>
  <c r="C6" i="1"/>
  <c r="D9" i="1"/>
  <c r="F12" i="1"/>
  <c r="C15" i="1"/>
  <c r="F10" i="1"/>
  <c r="F4" i="1"/>
  <c r="C9" i="1"/>
  <c r="D6" i="1"/>
  <c r="E14" i="1"/>
  <c r="H14" i="1" s="1"/>
  <c r="G6" i="1"/>
  <c r="D11" i="1"/>
  <c r="F14" i="1"/>
  <c r="C4" i="1"/>
  <c r="E4" i="1"/>
  <c r="F15" i="1"/>
  <c r="G12" i="1"/>
  <c r="G9" i="1"/>
  <c r="E11" i="1"/>
  <c r="H11" i="1" s="1"/>
  <c r="G14" i="1"/>
  <c r="G13" i="1"/>
  <c r="D7" i="1"/>
  <c r="G10" i="1"/>
  <c r="E9" i="1"/>
  <c r="H9" i="1" s="1"/>
  <c r="D14" i="1"/>
  <c r="F6" i="1"/>
  <c r="D5" i="1"/>
  <c r="F11" i="1"/>
  <c r="G7" i="1"/>
  <c r="F9" i="1"/>
  <c r="C5" i="1"/>
  <c r="E5" i="1"/>
  <c r="H5" i="1" s="1"/>
  <c r="E8" i="1"/>
  <c r="H8" i="1" s="1"/>
  <c r="G11" i="1"/>
  <c r="C13" i="1"/>
  <c r="F7" i="1"/>
  <c r="G4" i="1"/>
  <c r="C14" i="1"/>
  <c r="E6" i="1"/>
  <c r="H6" i="1" s="1"/>
  <c r="C11" i="1"/>
  <c r="C8" i="1"/>
  <c r="D8" i="1"/>
  <c r="F5" i="1"/>
  <c r="F8" i="1"/>
  <c r="D13" i="1"/>
  <c r="G5" i="1"/>
  <c r="G8" i="1"/>
  <c r="E17" i="1" l="1"/>
  <c r="H4" i="1"/>
  <c r="C17" i="1"/>
  <c r="D17" i="1"/>
  <c r="F17" i="1"/>
  <c r="C35" i="1"/>
  <c r="D24" i="1"/>
  <c r="G17" i="1"/>
  <c r="C20" i="1" l="1"/>
</calcChain>
</file>

<file path=xl/sharedStrings.xml><?xml version="1.0" encoding="utf-8"?>
<sst xmlns="http://schemas.openxmlformats.org/spreadsheetml/2006/main" count="206" uniqueCount="118">
  <si>
    <t>■PC入出金管理会計</t>
    <rPh sb="3" eb="6">
      <t>ニュウシュツキン</t>
    </rPh>
    <rPh sb="6" eb="8">
      <t>カンリ</t>
    </rPh>
    <rPh sb="8" eb="10">
      <t>カイケイ</t>
    </rPh>
    <phoneticPr fontId="2"/>
  </si>
  <si>
    <t>■取引明細履歴</t>
    <rPh sb="1" eb="3">
      <t>トリヒキ</t>
    </rPh>
    <rPh sb="3" eb="5">
      <t>メイサイ</t>
    </rPh>
    <rPh sb="5" eb="7">
      <t>リレキ</t>
    </rPh>
    <phoneticPr fontId="2"/>
  </si>
  <si>
    <t>年月</t>
    <rPh sb="0" eb="2">
      <t>ネンゲツ</t>
    </rPh>
    <phoneticPr fontId="2"/>
  </si>
  <si>
    <t>支出</t>
    <rPh sb="0" eb="2">
      <t>シシュツ</t>
    </rPh>
    <phoneticPr fontId="2"/>
  </si>
  <si>
    <t>収入</t>
    <rPh sb="0" eb="2">
      <t>シュウニュウ</t>
    </rPh>
    <phoneticPr fontId="2"/>
  </si>
  <si>
    <t>利益</t>
    <phoneticPr fontId="2"/>
  </si>
  <si>
    <t>平均</t>
    <rPh sb="0" eb="2">
      <t>ヘイキン</t>
    </rPh>
    <phoneticPr fontId="2"/>
  </si>
  <si>
    <t>管理No.</t>
    <rPh sb="0" eb="2">
      <t>カンリ</t>
    </rPh>
    <phoneticPr fontId="2"/>
  </si>
  <si>
    <t>購入管理</t>
    <rPh sb="0" eb="2">
      <t>コウニュウ</t>
    </rPh>
    <phoneticPr fontId="2"/>
  </si>
  <si>
    <t>売上管理</t>
    <phoneticPr fontId="2"/>
  </si>
  <si>
    <t>備考</t>
    <rPh sb="0" eb="2">
      <t>ビコウ</t>
    </rPh>
    <phoneticPr fontId="2"/>
  </si>
  <si>
    <t>個数</t>
    <rPh sb="0" eb="2">
      <t>コスウ</t>
    </rPh>
    <phoneticPr fontId="2"/>
  </si>
  <si>
    <t>支出額</t>
    <rPh sb="0" eb="3">
      <t>シシュツガク</t>
    </rPh>
    <phoneticPr fontId="2"/>
  </si>
  <si>
    <t>売上額</t>
    <rPh sb="0" eb="2">
      <t>ウリアゲ</t>
    </rPh>
    <rPh sb="2" eb="3">
      <t>ガク</t>
    </rPh>
    <phoneticPr fontId="2"/>
  </si>
  <si>
    <t>入荷日</t>
    <rPh sb="2" eb="3">
      <t>ビ</t>
    </rPh>
    <phoneticPr fontId="2"/>
  </si>
  <si>
    <t>購入額</t>
    <rPh sb="0" eb="2">
      <t>コウニュウ</t>
    </rPh>
    <rPh sb="2" eb="3">
      <t>ガク</t>
    </rPh>
    <phoneticPr fontId="2"/>
  </si>
  <si>
    <t>月</t>
    <rPh sb="0" eb="1">
      <t>ゲツ</t>
    </rPh>
    <phoneticPr fontId="2"/>
  </si>
  <si>
    <t>出荷日</t>
    <rPh sb="0" eb="2">
      <t>シュッカ</t>
    </rPh>
    <rPh sb="2" eb="3">
      <t>ビ</t>
    </rPh>
    <phoneticPr fontId="2"/>
  </si>
  <si>
    <t>販売価格</t>
    <rPh sb="0" eb="2">
      <t>ハンバイ</t>
    </rPh>
    <rPh sb="2" eb="4">
      <t>カカク</t>
    </rPh>
    <phoneticPr fontId="2"/>
  </si>
  <si>
    <t>利用料</t>
    <rPh sb="0" eb="3">
      <t>リヨウリョウ</t>
    </rPh>
    <phoneticPr fontId="2"/>
  </si>
  <si>
    <t>配送料</t>
    <rPh sb="0" eb="3">
      <t>ハイソウリョウ</t>
    </rPh>
    <phoneticPr fontId="2"/>
  </si>
  <si>
    <t>月</t>
    <rPh sb="0" eb="1">
      <t>ツキ</t>
    </rPh>
    <phoneticPr fontId="2"/>
  </si>
  <si>
    <t>売上金</t>
    <rPh sb="0" eb="1">
      <t>バイ</t>
    </rPh>
    <rPh sb="1" eb="2">
      <t>ウエ</t>
    </rPh>
    <rPh sb="2" eb="3">
      <t>キン</t>
    </rPh>
    <phoneticPr fontId="2"/>
  </si>
  <si>
    <t>88842</t>
    <phoneticPr fontId="2"/>
  </si>
  <si>
    <t>Thinkpad X280</t>
    <phoneticPr fontId="2"/>
  </si>
  <si>
    <t>Thinkpad L15</t>
    <phoneticPr fontId="2"/>
  </si>
  <si>
    <t>19437</t>
    <phoneticPr fontId="2"/>
  </si>
  <si>
    <t>SV9 8G</t>
    <phoneticPr fontId="2"/>
  </si>
  <si>
    <t>57956</t>
    <phoneticPr fontId="2"/>
  </si>
  <si>
    <t>07266</t>
    <phoneticPr fontId="2"/>
  </si>
  <si>
    <t>32295</t>
    <phoneticPr fontId="2"/>
  </si>
  <si>
    <t>62520</t>
    <phoneticPr fontId="2"/>
  </si>
  <si>
    <t>SV9 16G</t>
    <phoneticPr fontId="2"/>
  </si>
  <si>
    <t>03792</t>
    <phoneticPr fontId="2"/>
  </si>
  <si>
    <t>16799</t>
    <phoneticPr fontId="2"/>
  </si>
  <si>
    <t>03791</t>
    <phoneticPr fontId="2"/>
  </si>
  <si>
    <t>03448</t>
    <phoneticPr fontId="2"/>
  </si>
  <si>
    <t>16796</t>
    <phoneticPr fontId="2"/>
  </si>
  <si>
    <t>合計</t>
    <rPh sb="0" eb="2">
      <t>ゴウケイ</t>
    </rPh>
    <phoneticPr fontId="2"/>
  </si>
  <si>
    <t>在庫状況</t>
    <rPh sb="0" eb="2">
      <t>ザイコ</t>
    </rPh>
    <rPh sb="2" eb="4">
      <t>ジョウキョウ</t>
    </rPh>
    <phoneticPr fontId="2"/>
  </si>
  <si>
    <t>残り</t>
    <rPh sb="0" eb="1">
      <t>ノコ</t>
    </rPh>
    <phoneticPr fontId="2"/>
  </si>
  <si>
    <t>原価額</t>
    <rPh sb="0" eb="2">
      <t>ゲンカ</t>
    </rPh>
    <rPh sb="2" eb="3">
      <t>ソウガク</t>
    </rPh>
    <phoneticPr fontId="2"/>
  </si>
  <si>
    <t>57272</t>
    <phoneticPr fontId="2"/>
  </si>
  <si>
    <t>Thinkpad X13</t>
    <phoneticPr fontId="2"/>
  </si>
  <si>
    <t>18689</t>
    <phoneticPr fontId="2"/>
  </si>
  <si>
    <t>61830</t>
    <phoneticPr fontId="2"/>
  </si>
  <si>
    <t>■内訳情報</t>
    <rPh sb="1" eb="3">
      <t>ウチワケ</t>
    </rPh>
    <rPh sb="3" eb="5">
      <t>ジョウホウ</t>
    </rPh>
    <phoneticPr fontId="2"/>
  </si>
  <si>
    <t>08923</t>
    <phoneticPr fontId="2"/>
  </si>
  <si>
    <t>品類</t>
    <rPh sb="0" eb="2">
      <t>ヒンルイ</t>
    </rPh>
    <phoneticPr fontId="2"/>
  </si>
  <si>
    <t>94509</t>
    <phoneticPr fontId="2"/>
  </si>
  <si>
    <t>SV9 8G</t>
  </si>
  <si>
    <t>21536</t>
    <phoneticPr fontId="2"/>
  </si>
  <si>
    <t>SV9 16G</t>
  </si>
  <si>
    <t>SV1 16G</t>
  </si>
  <si>
    <t>SV9 8G　DVD</t>
  </si>
  <si>
    <t>Thinkpad L15</t>
  </si>
  <si>
    <t>Thinkpad X1</t>
    <phoneticPr fontId="2"/>
  </si>
  <si>
    <t>33507</t>
    <phoneticPr fontId="2"/>
  </si>
  <si>
    <t>Thinkpad X13</t>
  </si>
  <si>
    <t>33729</t>
    <phoneticPr fontId="2"/>
  </si>
  <si>
    <t>Thinkpad X280</t>
  </si>
  <si>
    <t>88801</t>
    <phoneticPr fontId="2"/>
  </si>
  <si>
    <t>DELL　5320</t>
  </si>
  <si>
    <t>L13 gen2</t>
  </si>
  <si>
    <t>31381</t>
    <phoneticPr fontId="2"/>
  </si>
  <si>
    <t>Macbook pro</t>
  </si>
  <si>
    <t>58619</t>
    <phoneticPr fontId="2"/>
  </si>
  <si>
    <t>03858</t>
    <phoneticPr fontId="2"/>
  </si>
  <si>
    <t>03823</t>
    <phoneticPr fontId="2"/>
  </si>
  <si>
    <t>61942</t>
    <phoneticPr fontId="2"/>
  </si>
  <si>
    <t>21863</t>
    <phoneticPr fontId="2"/>
  </si>
  <si>
    <t>SV9 8G　DVD</t>
    <phoneticPr fontId="2"/>
  </si>
  <si>
    <t>03497</t>
    <phoneticPr fontId="2"/>
  </si>
  <si>
    <t>01543</t>
    <phoneticPr fontId="2"/>
  </si>
  <si>
    <t>88821</t>
    <phoneticPr fontId="2"/>
  </si>
  <si>
    <t>SV1 16G</t>
    <phoneticPr fontId="2"/>
  </si>
  <si>
    <t>03902</t>
    <phoneticPr fontId="2"/>
  </si>
  <si>
    <t>03822</t>
    <phoneticPr fontId="2"/>
  </si>
  <si>
    <t>35466</t>
    <phoneticPr fontId="2"/>
  </si>
  <si>
    <t>56409</t>
    <phoneticPr fontId="2"/>
  </si>
  <si>
    <t>08908</t>
    <phoneticPr fontId="2"/>
  </si>
  <si>
    <t>09112</t>
    <phoneticPr fontId="2"/>
  </si>
  <si>
    <t>18662</t>
    <phoneticPr fontId="2"/>
  </si>
  <si>
    <t>82780</t>
    <phoneticPr fontId="2"/>
  </si>
  <si>
    <t>32311</t>
    <phoneticPr fontId="2"/>
  </si>
  <si>
    <t>31265</t>
    <phoneticPr fontId="2"/>
  </si>
  <si>
    <t>32308</t>
    <phoneticPr fontId="2"/>
  </si>
  <si>
    <t>73945</t>
    <phoneticPr fontId="2"/>
  </si>
  <si>
    <t>46267</t>
    <phoneticPr fontId="2"/>
  </si>
  <si>
    <t>58616</t>
    <phoneticPr fontId="2"/>
  </si>
  <si>
    <t>57832</t>
    <phoneticPr fontId="2"/>
  </si>
  <si>
    <t>74346</t>
    <phoneticPr fontId="2"/>
  </si>
  <si>
    <t>57852</t>
    <phoneticPr fontId="2"/>
  </si>
  <si>
    <t>70583</t>
    <phoneticPr fontId="2"/>
  </si>
  <si>
    <t>12208</t>
    <phoneticPr fontId="2"/>
  </si>
  <si>
    <t>Macbook pro</t>
    <phoneticPr fontId="2"/>
  </si>
  <si>
    <t>72076</t>
    <phoneticPr fontId="2"/>
  </si>
  <si>
    <t>L13 gen2</t>
    <phoneticPr fontId="2"/>
  </si>
  <si>
    <t>65508</t>
    <phoneticPr fontId="2"/>
  </si>
  <si>
    <t>09006</t>
    <phoneticPr fontId="2"/>
  </si>
  <si>
    <t>DELL　5320</t>
    <phoneticPr fontId="2"/>
  </si>
  <si>
    <t>13450</t>
    <phoneticPr fontId="2"/>
  </si>
  <si>
    <t>31378</t>
    <phoneticPr fontId="2"/>
  </si>
  <si>
    <t>19803</t>
    <phoneticPr fontId="2"/>
  </si>
  <si>
    <t>57860</t>
    <phoneticPr fontId="2"/>
  </si>
  <si>
    <t>87413</t>
    <phoneticPr fontId="2"/>
  </si>
  <si>
    <t>32310</t>
    <phoneticPr fontId="2"/>
  </si>
  <si>
    <t>04132</t>
    <phoneticPr fontId="2"/>
  </si>
  <si>
    <t>12256</t>
    <phoneticPr fontId="2"/>
  </si>
  <si>
    <t>31382</t>
    <phoneticPr fontId="2"/>
  </si>
  <si>
    <t>77031</t>
    <phoneticPr fontId="2"/>
  </si>
  <si>
    <t>92949</t>
    <phoneticPr fontId="2"/>
  </si>
  <si>
    <t>57827</t>
    <phoneticPr fontId="2"/>
  </si>
  <si>
    <t>62013</t>
    <phoneticPr fontId="2"/>
  </si>
  <si>
    <t>04094</t>
    <phoneticPr fontId="2"/>
  </si>
  <si>
    <t>17181</t>
    <phoneticPr fontId="2"/>
  </si>
  <si>
    <t>31294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</si>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</sst>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76" formatCode="yyyy/mm/dd"/>
    <numFmt numFmtId="177" formatCode="0_);[Red]\(0\)"/>
    <numFmt numFmtId="178" formatCode="0_ ;[Red]\-0\ "/>
    <numFmt numFmtId="179" formatCode="yyyy&quot;年&quot;mm&quot;月&quot;;@"/>
  </numFmts>
  <fonts count="10" x14ac:knownFonts="1">
    <font>
      <sz val="11"/>
      <color theme="1"/>
      <name val="游ゴシック"/>
      <family val="2"/>
      <charset val="128"/>
      <scheme val="minor"/>
    </font>
    <font>
      <b/>
      <sz val="14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0070C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2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2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1" fontId="5" fillId="5" borderId="5" xfId="0" applyNumberFormat="1" applyFont="1" applyFill="1" applyBorder="1" applyAlignment="1">
      <alignment horizontal="center" vertical="center"/>
    </xf>
    <xf numFmtId="41" fontId="5" fillId="0" borderId="6" xfId="0" applyNumberFormat="1" applyFont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41" fontId="5" fillId="5" borderId="4" xfId="0" applyNumberFormat="1" applyFont="1" applyFill="1" applyBorder="1" applyAlignment="1">
      <alignment horizontal="center" vertical="center"/>
    </xf>
    <xf numFmtId="178" fontId="5" fillId="6" borderId="7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41" fontId="5" fillId="3" borderId="11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41" fontId="5" fillId="4" borderId="13" xfId="0" applyNumberFormat="1" applyFont="1" applyFill="1" applyBorder="1" applyAlignment="1">
      <alignment horizontal="center" vertical="center"/>
    </xf>
    <xf numFmtId="41" fontId="5" fillId="5" borderId="14" xfId="0" applyNumberFormat="1" applyFont="1" applyFill="1" applyBorder="1" applyAlignment="1">
      <alignment horizontal="center" vertical="center"/>
    </xf>
    <xf numFmtId="49" fontId="5" fillId="2" borderId="15" xfId="0" applyNumberFormat="1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41" fontId="5" fillId="4" borderId="16" xfId="0" applyNumberFormat="1" applyFont="1" applyFill="1" applyBorder="1" applyAlignment="1">
      <alignment horizontal="center" vertical="center"/>
    </xf>
    <xf numFmtId="177" fontId="5" fillId="4" borderId="16" xfId="0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41" fontId="5" fillId="4" borderId="11" xfId="0" applyNumberFormat="1" applyFont="1" applyFill="1" applyBorder="1" applyAlignment="1">
      <alignment horizontal="center" vertical="center"/>
    </xf>
    <xf numFmtId="41" fontId="5" fillId="5" borderId="17" xfId="0" applyNumberFormat="1" applyFont="1" applyFill="1" applyBorder="1" applyAlignment="1">
      <alignment horizontal="center" vertical="center"/>
    </xf>
    <xf numFmtId="178" fontId="5" fillId="6" borderId="15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3" borderId="3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1" fontId="3" fillId="7" borderId="19" xfId="0" applyNumberFormat="1" applyFont="1" applyFill="1" applyBorder="1" applyAlignment="1">
      <alignment horizontal="center" vertical="center"/>
    </xf>
    <xf numFmtId="41" fontId="3" fillId="8" borderId="7" xfId="0" applyNumberFormat="1" applyFont="1" applyFill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41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9" fontId="3" fillId="0" borderId="23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41" fontId="3" fillId="7" borderId="22" xfId="0" applyNumberFormat="1" applyFont="1" applyFill="1" applyBorder="1" applyAlignment="1">
      <alignment horizontal="center" vertical="center"/>
    </xf>
    <xf numFmtId="41" fontId="3" fillId="8" borderId="24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center" indent="1"/>
    </xf>
    <xf numFmtId="179" fontId="3" fillId="0" borderId="2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1" fontId="3" fillId="7" borderId="27" xfId="0" applyNumberFormat="1" applyFont="1" applyFill="1" applyBorder="1" applyAlignment="1">
      <alignment horizontal="center" vertical="center"/>
    </xf>
    <xf numFmtId="41" fontId="3" fillId="8" borderId="20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3" borderId="1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1" fontId="3" fillId="7" borderId="13" xfId="0" applyNumberFormat="1" applyFont="1" applyFill="1" applyBorder="1" applyAlignment="1">
      <alignment horizontal="center" vertical="center"/>
    </xf>
    <xf numFmtId="41" fontId="3" fillId="8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6" fillId="0" borderId="28" xfId="0" applyNumberFormat="1" applyFont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41" fontId="3" fillId="6" borderId="29" xfId="0" applyNumberFormat="1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41" fontId="3" fillId="7" borderId="29" xfId="0" applyNumberFormat="1" applyFont="1" applyFill="1" applyBorder="1" applyAlignment="1">
      <alignment horizontal="center" vertical="center"/>
    </xf>
    <xf numFmtId="41" fontId="7" fillId="9" borderId="30" xfId="0" applyNumberFormat="1" applyFont="1" applyFill="1" applyBorder="1" applyAlignment="1">
      <alignment horizontal="center" vertical="center"/>
    </xf>
    <xf numFmtId="41" fontId="3" fillId="0" borderId="0" xfId="0" applyNumberFormat="1" applyFont="1">
      <alignment vertical="center"/>
    </xf>
    <xf numFmtId="0" fontId="3" fillId="10" borderId="31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41" fontId="3" fillId="10" borderId="32" xfId="0" applyNumberFormat="1" applyFont="1" applyFill="1" applyBorder="1" applyAlignment="1">
      <alignment horizontal="center" vertical="center"/>
    </xf>
    <xf numFmtId="41" fontId="3" fillId="10" borderId="33" xfId="0" applyNumberFormat="1" applyFont="1" applyFill="1" applyBorder="1">
      <alignment vertical="center"/>
    </xf>
    <xf numFmtId="0" fontId="3" fillId="10" borderId="34" xfId="0" applyFont="1" applyFill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41" fontId="8" fillId="9" borderId="35" xfId="0" applyNumberFormat="1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1" fontId="3" fillId="0" borderId="35" xfId="0" applyNumberFormat="1" applyFont="1" applyBorder="1" applyAlignment="1">
      <alignment horizontal="center" vertical="center"/>
    </xf>
    <xf numFmtId="41" fontId="3" fillId="0" borderId="36" xfId="0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0" fontId="5" fillId="3" borderId="2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41" fontId="3" fillId="0" borderId="2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3" fillId="0" borderId="37" xfId="0" applyNumberFormat="1" applyFont="1" applyBorder="1" applyAlignment="1">
      <alignment horizontal="center" vertical="center"/>
    </xf>
    <xf numFmtId="176" fontId="3" fillId="0" borderId="38" xfId="0" applyNumberFormat="1" applyFont="1" applyBorder="1" applyAlignment="1">
      <alignment horizontal="center" vertical="center"/>
    </xf>
    <xf numFmtId="41" fontId="3" fillId="3" borderId="39" xfId="0" applyNumberFormat="1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9" fontId="3" fillId="0" borderId="40" xfId="0" applyNumberFormat="1" applyFont="1" applyBorder="1" applyAlignment="1">
      <alignment horizontal="center" vertical="center"/>
    </xf>
    <xf numFmtId="177" fontId="3" fillId="0" borderId="40" xfId="0" applyNumberFormat="1" applyFont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41" fontId="3" fillId="7" borderId="39" xfId="0" applyNumberFormat="1" applyFont="1" applyFill="1" applyBorder="1" applyAlignment="1">
      <alignment horizontal="center" vertical="center"/>
    </xf>
    <xf numFmtId="41" fontId="3" fillId="8" borderId="41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horizontal="left" vertical="center" indent="1"/>
    </xf>
    <xf numFmtId="49" fontId="3" fillId="0" borderId="14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41" fontId="3" fillId="3" borderId="16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horizontal="center" vertical="center"/>
    </xf>
    <xf numFmtId="41" fontId="3" fillId="8" borderId="35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fujitsu\tools\01_&#12487;&#12540;&#12479;&#25277;&#20986;&#12484;&#12540;&#12523;.xlsm" TargetMode="External"/><Relationship Id="rId1" Type="http://schemas.openxmlformats.org/officeDocument/2006/relationships/externalLinkPath" Target="/fujitsu/tools/01_&#12487;&#12540;&#12479;&#25277;&#20986;&#12484;&#12540;&#1252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事前準備"/>
      <sheetName val="カラム定義"/>
      <sheetName val="メッセージ一覧"/>
      <sheetName val="コード"/>
      <sheetName val="会計"/>
      <sheetName val="Adams機能"/>
      <sheetName val="テーブル"/>
      <sheetName val="カラム"/>
      <sheetName val="データ抽出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88E8-342E-42F5-B779-874DF02A1E8F}">
  <sheetPr>
    <tabColor theme="0" tint="-0.14999847407452621"/>
  </sheetPr>
  <dimension ref="B1:V92"/>
  <sheetViews>
    <sheetView tabSelected="1" zoomScaleNormal="100" workbookViewId="0">
      <pane ySplit="3" topLeftCell="A18" activePane="bottomLeft" state="frozen"/>
      <selection pane="bottomLeft" activeCell="N18" sqref="N18"/>
    </sheetView>
  </sheetViews>
  <sheetFormatPr defaultRowHeight="15" x14ac:dyDescent="0.45"/>
  <cols>
    <col min="1" max="1" width="2" style="2" customWidth="1"/>
    <col min="2" max="2" width="16.19921875" style="66" customWidth="1"/>
    <col min="3" max="3" width="5" style="66" bestFit="1" customWidth="1"/>
    <col min="4" max="4" width="11.69921875" style="42" bestFit="1" customWidth="1"/>
    <col min="5" max="5" width="5" style="66" bestFit="1" customWidth="1"/>
    <col min="6" max="6" width="11.69921875" style="42" bestFit="1" customWidth="1"/>
    <col min="7" max="7" width="11.5" style="73" customWidth="1"/>
    <col min="8" max="8" width="8.09765625" style="73" customWidth="1"/>
    <col min="9" max="9" width="9.8984375" style="110" customWidth="1"/>
    <col min="10" max="10" width="12.09765625" style="111" bestFit="1" customWidth="1"/>
    <col min="11" max="11" width="8.69921875" style="42" bestFit="1" customWidth="1"/>
    <col min="12" max="12" width="3.59765625" style="66" bestFit="1" customWidth="1"/>
    <col min="13" max="13" width="12.09765625" style="111" bestFit="1" customWidth="1"/>
    <col min="14" max="14" width="9.8984375" style="66" bestFit="1" customWidth="1"/>
    <col min="15" max="15" width="8" style="66" bestFit="1" customWidth="1"/>
    <col min="16" max="16" width="6.796875" style="112" bestFit="1" customWidth="1"/>
    <col min="17" max="17" width="3.59765625" style="66" bestFit="1" customWidth="1"/>
    <col min="18" max="18" width="10" style="42" customWidth="1"/>
    <col min="19" max="19" width="9.8984375" style="42" customWidth="1"/>
    <col min="20" max="20" width="19.69921875" style="113" bestFit="1" customWidth="1"/>
    <col min="21" max="16384" width="8.796875" style="2"/>
  </cols>
  <sheetData>
    <row r="1" spans="2:22" ht="24.6" customHeight="1" thickBot="1" x14ac:dyDescent="0.5">
      <c r="B1" s="1" t="s">
        <v>0</v>
      </c>
      <c r="C1" s="2"/>
      <c r="D1" s="2"/>
      <c r="E1" s="2"/>
      <c r="F1" s="2"/>
      <c r="G1" s="2"/>
      <c r="H1" s="2"/>
      <c r="I1" s="3" t="s">
        <v>1</v>
      </c>
      <c r="J1" s="4"/>
      <c r="K1" s="2"/>
      <c r="L1" s="2"/>
      <c r="M1" s="4"/>
      <c r="N1" s="2"/>
      <c r="O1" s="2"/>
      <c r="P1" s="5"/>
      <c r="Q1" s="2"/>
      <c r="R1" s="2"/>
      <c r="S1" s="2"/>
      <c r="T1" s="2"/>
    </row>
    <row r="2" spans="2:22" ht="19.2" customHeight="1" x14ac:dyDescent="0.45">
      <c r="B2" s="6" t="s">
        <v>2</v>
      </c>
      <c r="C2" s="7" t="s">
        <v>3</v>
      </c>
      <c r="D2" s="8"/>
      <c r="E2" s="9" t="s">
        <v>4</v>
      </c>
      <c r="F2" s="10"/>
      <c r="G2" s="11" t="s">
        <v>5</v>
      </c>
      <c r="H2" s="12" t="s">
        <v>6</v>
      </c>
      <c r="I2" s="13" t="s">
        <v>7</v>
      </c>
      <c r="J2" s="14" t="s">
        <v>8</v>
      </c>
      <c r="K2" s="15"/>
      <c r="L2" s="16"/>
      <c r="M2" s="9" t="s">
        <v>9</v>
      </c>
      <c r="N2" s="10"/>
      <c r="O2" s="10"/>
      <c r="P2" s="10"/>
      <c r="Q2" s="10"/>
      <c r="R2" s="17"/>
      <c r="S2" s="18" t="s">
        <v>5</v>
      </c>
      <c r="T2" s="19" t="s">
        <v>10</v>
      </c>
    </row>
    <row r="3" spans="2:22" ht="19.8" customHeight="1" thickBot="1" x14ac:dyDescent="0.5">
      <c r="B3" s="20"/>
      <c r="C3" s="21" t="s">
        <v>11</v>
      </c>
      <c r="D3" s="22" t="s">
        <v>12</v>
      </c>
      <c r="E3" s="23" t="s">
        <v>11</v>
      </c>
      <c r="F3" s="24" t="s">
        <v>13</v>
      </c>
      <c r="G3" s="25"/>
      <c r="H3" s="12"/>
      <c r="I3" s="26"/>
      <c r="J3" s="27" t="s">
        <v>14</v>
      </c>
      <c r="K3" s="22" t="s">
        <v>15</v>
      </c>
      <c r="L3" s="28" t="s">
        <v>16</v>
      </c>
      <c r="M3" s="29" t="s">
        <v>17</v>
      </c>
      <c r="N3" s="30" t="s">
        <v>18</v>
      </c>
      <c r="O3" s="30" t="s">
        <v>19</v>
      </c>
      <c r="P3" s="31" t="s">
        <v>20</v>
      </c>
      <c r="Q3" s="32" t="s">
        <v>21</v>
      </c>
      <c r="R3" s="33" t="s">
        <v>22</v>
      </c>
      <c r="S3" s="34"/>
      <c r="T3" s="35"/>
    </row>
    <row r="4" spans="2:22" x14ac:dyDescent="0.45">
      <c r="B4" s="36">
        <v>45597</v>
      </c>
      <c r="C4" s="37">
        <f>COUNTIFS($L$3:$L$531,11)</f>
        <v>38</v>
      </c>
      <c r="D4" s="38">
        <f>SUMIF($L$3:$L$531,11,$K$3:$K$531)</f>
        <v>961649</v>
      </c>
      <c r="E4" s="39">
        <f>COUNTIFS($Q$3:$Q$531,11)</f>
        <v>26</v>
      </c>
      <c r="F4" s="40">
        <f>SUMIF($Q$3:$Q$531,11,$R$3:$R$531)</f>
        <v>800139</v>
      </c>
      <c r="G4" s="41">
        <f>SUMIF($Q$3:$Q$531,11,$S$3:$S$531)</f>
        <v>147578</v>
      </c>
      <c r="H4" s="42">
        <f t="shared" ref="H4:H15" si="0">IF(E4&gt;0,G4/E4,)</f>
        <v>5676.0769230769229</v>
      </c>
      <c r="I4" s="43" t="s">
        <v>23</v>
      </c>
      <c r="J4" s="44">
        <v>45643</v>
      </c>
      <c r="K4" s="45">
        <v>12790</v>
      </c>
      <c r="L4" s="46">
        <f>IF(J4&gt;0,MONTH(J4),"")</f>
        <v>12</v>
      </c>
      <c r="M4" s="44"/>
      <c r="N4" s="47"/>
      <c r="O4" s="48"/>
      <c r="P4" s="49"/>
      <c r="Q4" s="50" t="str">
        <f t="shared" ref="Q4:Q34" si="1">IF(M4&gt;0,MONTH(M4),"")</f>
        <v/>
      </c>
      <c r="R4" s="51">
        <f t="shared" ref="R4:R6" si="2">IF(N4&gt;0,N4*(1-O4)-P4,0)</f>
        <v>0</v>
      </c>
      <c r="S4" s="52" t="str">
        <f t="shared" ref="S4:S66" si="3">IF(R4&gt;0,R4-K4,"")</f>
        <v/>
      </c>
      <c r="T4" s="53" t="s">
        <v>24</v>
      </c>
    </row>
    <row r="5" spans="2:22" x14ac:dyDescent="0.45">
      <c r="B5" s="54">
        <v>45627</v>
      </c>
      <c r="C5" s="55">
        <f>COUNTIFS($L$3:$L$531,12)</f>
        <v>45</v>
      </c>
      <c r="D5" s="45">
        <f>SUMIF($L$3:$L$531,12,$K$3:$K$531)</f>
        <v>1043191</v>
      </c>
      <c r="E5" s="56">
        <f>COUNTIFS($Q$3:$Q$531,12)</f>
        <v>36</v>
      </c>
      <c r="F5" s="57">
        <f>SUMIF($Q$3:$Q$531,12,$R$3:$R$531)</f>
        <v>1117845</v>
      </c>
      <c r="G5" s="58">
        <f>SUMIF($Q$3:$Q$531,12,$S$3:$S$531)</f>
        <v>249150</v>
      </c>
      <c r="H5" s="42">
        <f t="shared" si="0"/>
        <v>6920.833333333333</v>
      </c>
      <c r="I5" s="59">
        <v>64880</v>
      </c>
      <c r="J5" s="44">
        <v>45645</v>
      </c>
      <c r="K5" s="45">
        <f>2000+23898</f>
        <v>25898</v>
      </c>
      <c r="L5" s="46">
        <f t="shared" ref="L5:L6" si="4">IF(J5&gt;0,MONTH(J5),"")</f>
        <v>12</v>
      </c>
      <c r="M5" s="44"/>
      <c r="N5" s="47"/>
      <c r="O5" s="48"/>
      <c r="P5" s="49"/>
      <c r="Q5" s="50" t="str">
        <f>IF(M5&gt;0,MONTH(M5),"")</f>
        <v/>
      </c>
      <c r="R5" s="51">
        <f t="shared" si="2"/>
        <v>0</v>
      </c>
      <c r="S5" s="52" t="str">
        <f>IF(R5&gt;0,R5-K5,"")</f>
        <v/>
      </c>
      <c r="T5" s="53" t="s">
        <v>25</v>
      </c>
    </row>
    <row r="6" spans="2:22" x14ac:dyDescent="0.45">
      <c r="B6" s="54">
        <v>45658</v>
      </c>
      <c r="C6" s="55">
        <f>COUNTIFS($L$3:$L$531,1)</f>
        <v>0</v>
      </c>
      <c r="D6" s="45">
        <f>SUMIF($L$3:$L$531,1,$K$3:$K$531)</f>
        <v>0</v>
      </c>
      <c r="E6" s="56">
        <f>COUNTIFS($Q$3:$Q$531,1)</f>
        <v>0</v>
      </c>
      <c r="F6" s="57">
        <f>SUMIF($Q$3:$Q$531,1,$R$3:$R$531)</f>
        <v>0</v>
      </c>
      <c r="G6" s="58">
        <f>SUMIF($Q$3:$Q$531,1,$S$3:$S$531)</f>
        <v>0</v>
      </c>
      <c r="H6" s="42">
        <f t="shared" si="0"/>
        <v>0</v>
      </c>
      <c r="I6" s="59">
        <v>64870</v>
      </c>
      <c r="J6" s="44">
        <v>45645</v>
      </c>
      <c r="K6" s="45">
        <f>2000+25620</f>
        <v>27620</v>
      </c>
      <c r="L6" s="46">
        <f t="shared" si="4"/>
        <v>12</v>
      </c>
      <c r="M6" s="44"/>
      <c r="N6" s="47"/>
      <c r="O6" s="48"/>
      <c r="P6" s="49"/>
      <c r="Q6" s="50" t="str">
        <f t="shared" ref="Q6" si="5">IF(M6&gt;0,MONTH(M6),"")</f>
        <v/>
      </c>
      <c r="R6" s="51">
        <f t="shared" si="2"/>
        <v>0</v>
      </c>
      <c r="S6" s="52" t="str">
        <f t="shared" ref="S6" si="6">IF(R6&gt;0,R6-K6,"")</f>
        <v/>
      </c>
      <c r="T6" s="53" t="s">
        <v>25</v>
      </c>
    </row>
    <row r="7" spans="2:22" x14ac:dyDescent="0.45">
      <c r="B7" s="54">
        <v>45689</v>
      </c>
      <c r="C7" s="55">
        <f>COUNTIFS($L$3:$L$531,2)</f>
        <v>0</v>
      </c>
      <c r="D7" s="45">
        <f>SUMIF($L$3:$L$531,2,$K$3:$K$531)</f>
        <v>0</v>
      </c>
      <c r="E7" s="56">
        <f>COUNTIFS($Q$3:$Q$531,2)</f>
        <v>0</v>
      </c>
      <c r="F7" s="57">
        <f>SUMIF($Q$3:$Q$531,2,$R$3:$R$531)</f>
        <v>0</v>
      </c>
      <c r="G7" s="58">
        <f>SUMIF($Q$3:$Q$531,3,$S$3:$S$531)</f>
        <v>0</v>
      </c>
      <c r="H7" s="42">
        <f t="shared" si="0"/>
        <v>0</v>
      </c>
      <c r="I7" s="43" t="s">
        <v>26</v>
      </c>
      <c r="J7" s="44">
        <v>45645</v>
      </c>
      <c r="K7" s="45">
        <v>20240</v>
      </c>
      <c r="L7" s="46">
        <f>IF(J7&gt;0,MONTH(J7),"")</f>
        <v>12</v>
      </c>
      <c r="M7" s="44"/>
      <c r="N7" s="47"/>
      <c r="O7" s="48"/>
      <c r="P7" s="49"/>
      <c r="Q7" s="50" t="str">
        <f>IF(M7&gt;0,MONTH(M7),"")</f>
        <v/>
      </c>
      <c r="R7" s="51">
        <f>IF(N7&gt;0,N7*(1-O7)-P7,0)</f>
        <v>0</v>
      </c>
      <c r="S7" s="52" t="str">
        <f>IF(R7&gt;0,R7-K7,"")</f>
        <v/>
      </c>
      <c r="T7" s="53" t="s">
        <v>27</v>
      </c>
    </row>
    <row r="8" spans="2:22" x14ac:dyDescent="0.45">
      <c r="B8" s="54">
        <v>45717</v>
      </c>
      <c r="C8" s="55">
        <f>COUNTIFS($L$3:$L$531,3)</f>
        <v>0</v>
      </c>
      <c r="D8" s="45">
        <f>SUMIF($L$3:$L$531,3,$K$3:$K$531)</f>
        <v>0</v>
      </c>
      <c r="E8" s="56">
        <f>COUNTIFS($Q$3:$Q$531,3)</f>
        <v>0</v>
      </c>
      <c r="F8" s="57">
        <f>SUMIF($Q$3:$Q$531,3,$R$3:$R$531)</f>
        <v>0</v>
      </c>
      <c r="G8" s="58">
        <f>SUMIF($Q$3:$Q$531,4,$S$3:$S$531)</f>
        <v>0</v>
      </c>
      <c r="H8" s="42">
        <f t="shared" si="0"/>
        <v>0</v>
      </c>
      <c r="I8" s="43" t="s">
        <v>28</v>
      </c>
      <c r="J8" s="44">
        <v>45645</v>
      </c>
      <c r="K8" s="45">
        <v>19390</v>
      </c>
      <c r="L8" s="46">
        <f t="shared" ref="L8:L27" si="7">IF(J8&gt;0,MONTH(J8),"")</f>
        <v>12</v>
      </c>
      <c r="M8" s="44"/>
      <c r="N8" s="47"/>
      <c r="O8" s="48"/>
      <c r="P8" s="49"/>
      <c r="Q8" s="50" t="str">
        <f t="shared" ref="Q8:Q25" si="8">IF(M8&gt;0,MONTH(M8),"")</f>
        <v/>
      </c>
      <c r="R8" s="51">
        <f t="shared" ref="R8:R27" si="9">IF(N8&gt;0,N8*(1-O8)-P8,0)</f>
        <v>0</v>
      </c>
      <c r="S8" s="52" t="str">
        <f t="shared" ref="S8:S25" si="10">IF(R8&gt;0,R8-K8,"")</f>
        <v/>
      </c>
      <c r="T8" s="53" t="s">
        <v>27</v>
      </c>
    </row>
    <row r="9" spans="2:22" x14ac:dyDescent="0.45">
      <c r="B9" s="54">
        <v>45748</v>
      </c>
      <c r="C9" s="55">
        <f>COUNTIFS($L$3:$L$531,4)</f>
        <v>0</v>
      </c>
      <c r="D9" s="45">
        <f>SUMIF($L$3:$L$531,4,$K$3:$K$531)</f>
        <v>0</v>
      </c>
      <c r="E9" s="56">
        <f>COUNTIFS($Q$3:$Q$531,4)</f>
        <v>0</v>
      </c>
      <c r="F9" s="57">
        <f>SUMIF($Q$3:$Q$531,4,$R$3:$R$531)</f>
        <v>0</v>
      </c>
      <c r="G9" s="58">
        <f>SUMIF($Q$3:$Q$531,5,$S$3:$S$531)</f>
        <v>0</v>
      </c>
      <c r="H9" s="42">
        <f t="shared" si="0"/>
        <v>0</v>
      </c>
      <c r="I9" s="43" t="s">
        <v>29</v>
      </c>
      <c r="J9" s="44">
        <v>45645</v>
      </c>
      <c r="K9" s="45">
        <v>18590</v>
      </c>
      <c r="L9" s="46">
        <f t="shared" si="7"/>
        <v>12</v>
      </c>
      <c r="M9" s="44"/>
      <c r="N9" s="47"/>
      <c r="O9" s="48"/>
      <c r="P9" s="49"/>
      <c r="Q9" s="50" t="str">
        <f t="shared" si="8"/>
        <v/>
      </c>
      <c r="R9" s="51">
        <f t="shared" si="9"/>
        <v>0</v>
      </c>
      <c r="S9" s="52" t="str">
        <f t="shared" si="10"/>
        <v/>
      </c>
      <c r="T9" s="53" t="s">
        <v>27</v>
      </c>
    </row>
    <row r="10" spans="2:22" x14ac:dyDescent="0.45">
      <c r="B10" s="54">
        <v>45778</v>
      </c>
      <c r="C10" s="55">
        <f>COUNTIFS($L$3:$L$531,5)</f>
        <v>0</v>
      </c>
      <c r="D10" s="45">
        <f>SUMIF($L$3:$L$531,5,$K$3:$K$531)</f>
        <v>0</v>
      </c>
      <c r="E10" s="56">
        <f>COUNTIFS($Q$3:$Q$531,5)</f>
        <v>0</v>
      </c>
      <c r="F10" s="57">
        <f>SUMIF($Q$3:$Q$531,5,$R$3:$R$531)</f>
        <v>0</v>
      </c>
      <c r="G10" s="58">
        <f>SUMIF($Q$3:$Q$531,6,$S$3:$S$531)</f>
        <v>0</v>
      </c>
      <c r="H10" s="42">
        <f t="shared" si="0"/>
        <v>0</v>
      </c>
      <c r="I10" s="43" t="s">
        <v>30</v>
      </c>
      <c r="J10" s="44">
        <v>45645</v>
      </c>
      <c r="K10" s="45">
        <v>21340</v>
      </c>
      <c r="L10" s="46">
        <f t="shared" si="7"/>
        <v>12</v>
      </c>
      <c r="M10" s="44"/>
      <c r="N10" s="47"/>
      <c r="O10" s="48"/>
      <c r="P10" s="49"/>
      <c r="Q10" s="50" t="str">
        <f t="shared" si="8"/>
        <v/>
      </c>
      <c r="R10" s="51">
        <f t="shared" si="9"/>
        <v>0</v>
      </c>
      <c r="S10" s="52" t="str">
        <f t="shared" si="10"/>
        <v/>
      </c>
      <c r="T10" s="53" t="s">
        <v>27</v>
      </c>
    </row>
    <row r="11" spans="2:22" x14ac:dyDescent="0.45">
      <c r="B11" s="54">
        <v>45809</v>
      </c>
      <c r="C11" s="55">
        <f>COUNTIFS($L$3:$L$531,6)</f>
        <v>0</v>
      </c>
      <c r="D11" s="45">
        <f>SUMIF($L$3:$L$531,6,$K$3:$K$531)</f>
        <v>0</v>
      </c>
      <c r="E11" s="56">
        <f>COUNTIFS($Q$3:$Q$531,6)</f>
        <v>0</v>
      </c>
      <c r="F11" s="57">
        <f>SUMIF($Q$3:$Q$531,6,$R$3:$R$531)</f>
        <v>0</v>
      </c>
      <c r="G11" s="58">
        <f>SUMIF($Q$3:$Q$531,7,$S$3:$S$531)</f>
        <v>0</v>
      </c>
      <c r="H11" s="42">
        <f t="shared" si="0"/>
        <v>0</v>
      </c>
      <c r="I11" s="43" t="s">
        <v>31</v>
      </c>
      <c r="J11" s="44">
        <v>45645</v>
      </c>
      <c r="K11" s="45">
        <v>24640</v>
      </c>
      <c r="L11" s="46">
        <f>IF(J11&gt;0,MONTH(J11),"")</f>
        <v>12</v>
      </c>
      <c r="M11" s="44"/>
      <c r="N11" s="47"/>
      <c r="O11" s="48"/>
      <c r="P11" s="49"/>
      <c r="Q11" s="50" t="str">
        <f>IF(M11&gt;0,MONTH(M11),"")</f>
        <v/>
      </c>
      <c r="R11" s="51">
        <f>IF(N11&gt;0,N11*(1-O11)-P11,0)</f>
        <v>0</v>
      </c>
      <c r="S11" s="52" t="str">
        <f>IF(R11&gt;0,R11-K11,"")</f>
        <v/>
      </c>
      <c r="T11" s="53" t="s">
        <v>32</v>
      </c>
    </row>
    <row r="12" spans="2:22" x14ac:dyDescent="0.45">
      <c r="B12" s="54">
        <v>45839</v>
      </c>
      <c r="C12" s="55">
        <f>COUNTIFS($L$3:$L$531,7)</f>
        <v>0</v>
      </c>
      <c r="D12" s="45">
        <f>SUMIF($L$3:$L$531,7,$K$3:$K$531)</f>
        <v>0</v>
      </c>
      <c r="E12" s="56">
        <f>COUNTIFS($Q$3:$Q$531,7)</f>
        <v>0</v>
      </c>
      <c r="F12" s="57">
        <f>SUMIF($Q$3:$Q$531,7,$R$3:$R$531)</f>
        <v>0</v>
      </c>
      <c r="G12" s="58">
        <f>SUMIF($Q$3:$Q$531,8,$S$3:$S$531)</f>
        <v>0</v>
      </c>
      <c r="H12" s="42">
        <f t="shared" si="0"/>
        <v>0</v>
      </c>
      <c r="I12" s="43" t="s">
        <v>33</v>
      </c>
      <c r="J12" s="44">
        <v>45646</v>
      </c>
      <c r="K12" s="45">
        <v>23540</v>
      </c>
      <c r="L12" s="46">
        <f t="shared" ref="L12:L19" si="11">IF(J12&gt;0,MONTH(J12),"")</f>
        <v>12</v>
      </c>
      <c r="M12" s="44"/>
      <c r="N12" s="47"/>
      <c r="O12" s="48"/>
      <c r="P12" s="49"/>
      <c r="Q12" s="50" t="str">
        <f t="shared" ref="Q12:Q19" si="12">IF(M12&gt;0,MONTH(M12),"")</f>
        <v/>
      </c>
      <c r="R12" s="51">
        <f t="shared" ref="R12:R19" si="13">IF(N12&gt;0,N12*(1-O12)-P12,0)</f>
        <v>0</v>
      </c>
      <c r="S12" s="52" t="str">
        <f t="shared" ref="S12:S19" si="14">IF(R12&gt;0,R12-K12,"")</f>
        <v/>
      </c>
      <c r="T12" s="53" t="s">
        <v>32</v>
      </c>
    </row>
    <row r="13" spans="2:22" x14ac:dyDescent="0.45">
      <c r="B13" s="54">
        <v>45870</v>
      </c>
      <c r="C13" s="55">
        <f>COUNTIFS($L$3:$L$531,8)</f>
        <v>0</v>
      </c>
      <c r="D13" s="45">
        <f>SUMIF($L$3:$L$531,8,$K$3:$K$531)</f>
        <v>0</v>
      </c>
      <c r="E13" s="56">
        <f>COUNTIFS($Q$3:$Q$531,8)</f>
        <v>0</v>
      </c>
      <c r="F13" s="57">
        <f>SUMIF($Q$3:$Q$531,8,$R$3:$R$531)</f>
        <v>0</v>
      </c>
      <c r="G13" s="58">
        <f>SUMIF($Q$3:$Q$531,9,$S$3:$S$531)</f>
        <v>0</v>
      </c>
      <c r="H13" s="42">
        <f t="shared" si="0"/>
        <v>0</v>
      </c>
      <c r="I13" s="43" t="s">
        <v>34</v>
      </c>
      <c r="J13" s="44">
        <v>45646</v>
      </c>
      <c r="K13" s="45">
        <v>29591</v>
      </c>
      <c r="L13" s="46">
        <f t="shared" si="11"/>
        <v>12</v>
      </c>
      <c r="M13" s="44"/>
      <c r="N13" s="47"/>
      <c r="O13" s="48"/>
      <c r="P13" s="49"/>
      <c r="Q13" s="50" t="str">
        <f t="shared" si="12"/>
        <v/>
      </c>
      <c r="R13" s="51">
        <f t="shared" si="13"/>
        <v>0</v>
      </c>
      <c r="S13" s="52" t="str">
        <f t="shared" si="14"/>
        <v/>
      </c>
      <c r="T13" s="53" t="s">
        <v>32</v>
      </c>
    </row>
    <row r="14" spans="2:22" x14ac:dyDescent="0.45">
      <c r="B14" s="54">
        <v>45901</v>
      </c>
      <c r="C14" s="55">
        <f>COUNTIFS($L$3:$L$531,9)</f>
        <v>0</v>
      </c>
      <c r="D14" s="45">
        <f>SUMIF($L$3:$L$531,9,$K$3:$K$531)</f>
        <v>0</v>
      </c>
      <c r="E14" s="56">
        <f>COUNTIFS($Q$3:$Q$531,9)</f>
        <v>0</v>
      </c>
      <c r="F14" s="57">
        <f>SUMIF($Q$3:$Q$531,9,$R$3:$R$531)</f>
        <v>0</v>
      </c>
      <c r="G14" s="58">
        <f>SUMIF($Q$3:$Q$531,10,$S$3:$S$531)</f>
        <v>0</v>
      </c>
      <c r="H14" s="42">
        <f t="shared" si="0"/>
        <v>0</v>
      </c>
      <c r="I14" s="43" t="s">
        <v>35</v>
      </c>
      <c r="J14" s="44">
        <v>45646</v>
      </c>
      <c r="K14" s="45">
        <v>29040</v>
      </c>
      <c r="L14" s="46">
        <f t="shared" si="11"/>
        <v>12</v>
      </c>
      <c r="M14" s="44"/>
      <c r="N14" s="47"/>
      <c r="O14" s="48"/>
      <c r="P14" s="49"/>
      <c r="Q14" s="50" t="str">
        <f t="shared" si="12"/>
        <v/>
      </c>
      <c r="R14" s="51">
        <f t="shared" si="13"/>
        <v>0</v>
      </c>
      <c r="S14" s="52" t="str">
        <f t="shared" si="14"/>
        <v/>
      </c>
      <c r="T14" s="53" t="s">
        <v>32</v>
      </c>
    </row>
    <row r="15" spans="2:22" ht="15.6" thickBot="1" x14ac:dyDescent="0.5">
      <c r="B15" s="60">
        <v>45931</v>
      </c>
      <c r="C15" s="61">
        <f>COUNTIFS($L$3:$L$531,10)</f>
        <v>0</v>
      </c>
      <c r="D15" s="62">
        <f>SUMIF($L$3:$L$531,10,$K$3:$K$531)</f>
        <v>0</v>
      </c>
      <c r="E15" s="63">
        <f>COUNTIFS($Q$3:$Q$531,10)</f>
        <v>0</v>
      </c>
      <c r="F15" s="64">
        <f>SUMIF($Q$3:$Q$531,10,$R$3:$R$531)</f>
        <v>0</v>
      </c>
      <c r="G15" s="65">
        <f>SUMIF($Q$3:$Q$531,1,$S$3:$S$531)</f>
        <v>0</v>
      </c>
      <c r="H15" s="42">
        <f t="shared" si="0"/>
        <v>0</v>
      </c>
      <c r="I15" s="43" t="s">
        <v>36</v>
      </c>
      <c r="J15" s="44">
        <v>45646</v>
      </c>
      <c r="K15" s="45">
        <v>28491</v>
      </c>
      <c r="L15" s="46">
        <f t="shared" si="11"/>
        <v>12</v>
      </c>
      <c r="M15" s="44"/>
      <c r="N15" s="47"/>
      <c r="O15" s="48"/>
      <c r="P15" s="49"/>
      <c r="Q15" s="50" t="str">
        <f t="shared" si="12"/>
        <v/>
      </c>
      <c r="R15" s="51">
        <f t="shared" si="13"/>
        <v>0</v>
      </c>
      <c r="S15" s="52" t="str">
        <f t="shared" si="14"/>
        <v/>
      </c>
      <c r="T15" s="53" t="s">
        <v>32</v>
      </c>
    </row>
    <row r="16" spans="2:22" ht="15.6" thickBot="1" x14ac:dyDescent="0.5">
      <c r="D16" s="66"/>
      <c r="F16" s="66"/>
      <c r="G16" s="66"/>
      <c r="H16" s="66"/>
      <c r="I16" s="43" t="s">
        <v>37</v>
      </c>
      <c r="J16" s="44">
        <v>45646</v>
      </c>
      <c r="K16" s="45">
        <v>27390</v>
      </c>
      <c r="L16" s="46">
        <f t="shared" si="11"/>
        <v>12</v>
      </c>
      <c r="M16" s="44"/>
      <c r="N16" s="47"/>
      <c r="O16" s="48"/>
      <c r="P16" s="49"/>
      <c r="Q16" s="50" t="str">
        <f t="shared" si="12"/>
        <v/>
      </c>
      <c r="R16" s="51">
        <f t="shared" si="13"/>
        <v>0</v>
      </c>
      <c r="S16" s="52" t="str">
        <f t="shared" si="14"/>
        <v/>
      </c>
      <c r="T16" s="53" t="s">
        <v>32</v>
      </c>
      <c r="V16" s="66"/>
    </row>
    <row r="17" spans="2:22" ht="16.8" thickBot="1" x14ac:dyDescent="0.5">
      <c r="B17" s="67" t="s">
        <v>38</v>
      </c>
      <c r="C17" s="68">
        <f>SUM(C4:C15)</f>
        <v>83</v>
      </c>
      <c r="D17" s="69">
        <f>SUM(D4:D15)</f>
        <v>2004840</v>
      </c>
      <c r="E17" s="70">
        <f>SUM(E4:E15)</f>
        <v>62</v>
      </c>
      <c r="F17" s="71">
        <f t="shared" ref="F17" si="15">SUM(F4:F15)</f>
        <v>1917984</v>
      </c>
      <c r="G17" s="72">
        <f>SUM(G4:G15)</f>
        <v>396728</v>
      </c>
      <c r="I17" s="59">
        <v>64884</v>
      </c>
      <c r="J17" s="44">
        <v>45646</v>
      </c>
      <c r="K17" s="45">
        <f>22990+2000</f>
        <v>24990</v>
      </c>
      <c r="L17" s="46">
        <f>IF(J17&gt;0,MONTH(J17),"")</f>
        <v>12</v>
      </c>
      <c r="M17" s="44"/>
      <c r="N17" s="47"/>
      <c r="O17" s="48"/>
      <c r="P17" s="49"/>
      <c r="Q17" s="50" t="str">
        <f>IF(M17&gt;0,MONTH(M17),"")</f>
        <v/>
      </c>
      <c r="R17" s="51">
        <f>IF(N17&gt;0,N17*(1-O17)-P17,0)</f>
        <v>0</v>
      </c>
      <c r="S17" s="52" t="str">
        <f>IF(R17&gt;0,R17-K17,"")</f>
        <v/>
      </c>
      <c r="T17" s="53" t="s">
        <v>25</v>
      </c>
      <c r="V17" s="66"/>
    </row>
    <row r="18" spans="2:22" ht="15.6" thickBot="1" x14ac:dyDescent="0.5">
      <c r="I18" s="59">
        <v>31332</v>
      </c>
      <c r="J18" s="44">
        <v>45646</v>
      </c>
      <c r="K18" s="45">
        <f>2000+23541</f>
        <v>25541</v>
      </c>
      <c r="L18" s="46">
        <f t="shared" si="11"/>
        <v>12</v>
      </c>
      <c r="M18" s="44"/>
      <c r="N18" s="47"/>
      <c r="O18" s="48"/>
      <c r="P18" s="49"/>
      <c r="Q18" s="50" t="str">
        <f t="shared" si="12"/>
        <v/>
      </c>
      <c r="R18" s="51">
        <f t="shared" si="13"/>
        <v>0</v>
      </c>
      <c r="S18" s="52" t="str">
        <f t="shared" si="14"/>
        <v/>
      </c>
      <c r="T18" s="53" t="s">
        <v>25</v>
      </c>
      <c r="V18" s="66"/>
    </row>
    <row r="19" spans="2:22" x14ac:dyDescent="0.45">
      <c r="B19" s="74" t="s">
        <v>39</v>
      </c>
      <c r="C19" s="75" t="s">
        <v>40</v>
      </c>
      <c r="D19" s="76" t="s">
        <v>41</v>
      </c>
      <c r="E19" s="75"/>
      <c r="F19" s="76"/>
      <c r="G19" s="77"/>
      <c r="I19" s="43" t="s">
        <v>42</v>
      </c>
      <c r="J19" s="44">
        <v>45647</v>
      </c>
      <c r="K19" s="45">
        <v>22440</v>
      </c>
      <c r="L19" s="46">
        <f t="shared" si="11"/>
        <v>12</v>
      </c>
      <c r="M19" s="44"/>
      <c r="N19" s="47"/>
      <c r="O19" s="48"/>
      <c r="P19" s="49"/>
      <c r="Q19" s="50" t="str">
        <f t="shared" si="12"/>
        <v/>
      </c>
      <c r="R19" s="51">
        <f t="shared" si="13"/>
        <v>0</v>
      </c>
      <c r="S19" s="52" t="str">
        <f t="shared" si="14"/>
        <v/>
      </c>
      <c r="T19" s="53" t="s">
        <v>43</v>
      </c>
    </row>
    <row r="20" spans="2:22" ht="15.6" thickBot="1" x14ac:dyDescent="0.5">
      <c r="B20" s="78"/>
      <c r="C20" s="79">
        <f>C17-E17</f>
        <v>21</v>
      </c>
      <c r="D20" s="80">
        <f>SUMIF($M$3:$M$531,"",$K$3:$K$531)</f>
        <v>486584</v>
      </c>
      <c r="E20" s="81"/>
      <c r="F20" s="82"/>
      <c r="G20" s="83"/>
      <c r="I20" s="43" t="s">
        <v>44</v>
      </c>
      <c r="J20" s="44">
        <v>45647</v>
      </c>
      <c r="K20" s="45">
        <v>27390</v>
      </c>
      <c r="L20" s="46">
        <f t="shared" si="7"/>
        <v>12</v>
      </c>
      <c r="M20" s="44"/>
      <c r="N20" s="47"/>
      <c r="O20" s="48"/>
      <c r="P20" s="49"/>
      <c r="Q20" s="50" t="str">
        <f t="shared" si="8"/>
        <v/>
      </c>
      <c r="R20" s="51">
        <f t="shared" si="9"/>
        <v>0</v>
      </c>
      <c r="S20" s="52" t="str">
        <f t="shared" si="10"/>
        <v/>
      </c>
      <c r="T20" s="53" t="s">
        <v>32</v>
      </c>
    </row>
    <row r="21" spans="2:22" x14ac:dyDescent="0.45">
      <c r="I21" s="43" t="s">
        <v>45</v>
      </c>
      <c r="J21" s="44">
        <v>45647</v>
      </c>
      <c r="K21" s="45">
        <v>18040</v>
      </c>
      <c r="L21" s="46">
        <f t="shared" si="7"/>
        <v>12</v>
      </c>
      <c r="M21" s="44"/>
      <c r="N21" s="47"/>
      <c r="O21" s="47"/>
      <c r="P21" s="49"/>
      <c r="Q21" s="50" t="str">
        <f t="shared" si="8"/>
        <v/>
      </c>
      <c r="R21" s="51">
        <f t="shared" si="9"/>
        <v>0</v>
      </c>
      <c r="S21" s="52" t="str">
        <f t="shared" si="10"/>
        <v/>
      </c>
      <c r="T21" s="53" t="s">
        <v>27</v>
      </c>
    </row>
    <row r="22" spans="2:22" ht="16.2" x14ac:dyDescent="0.45">
      <c r="B22" s="84" t="s">
        <v>46</v>
      </c>
      <c r="I22" s="43" t="s">
        <v>47</v>
      </c>
      <c r="J22" s="44">
        <v>45647</v>
      </c>
      <c r="K22" s="45">
        <v>18590</v>
      </c>
      <c r="L22" s="46">
        <f t="shared" si="7"/>
        <v>12</v>
      </c>
      <c r="M22" s="44"/>
      <c r="N22" s="47"/>
      <c r="O22" s="47"/>
      <c r="P22" s="49"/>
      <c r="Q22" s="50" t="str">
        <f t="shared" si="8"/>
        <v/>
      </c>
      <c r="R22" s="51">
        <f t="shared" si="9"/>
        <v>0</v>
      </c>
      <c r="S22" s="52" t="str">
        <f t="shared" si="10"/>
        <v/>
      </c>
      <c r="T22" s="53" t="s">
        <v>27</v>
      </c>
    </row>
    <row r="23" spans="2:22" x14ac:dyDescent="0.45">
      <c r="B23" s="85" t="s">
        <v>48</v>
      </c>
      <c r="C23" s="85" t="s">
        <v>11</v>
      </c>
      <c r="D23" s="85" t="s">
        <v>6</v>
      </c>
      <c r="I23" s="43" t="s">
        <v>49</v>
      </c>
      <c r="J23" s="44">
        <v>45647</v>
      </c>
      <c r="K23" s="45">
        <v>18590</v>
      </c>
      <c r="L23" s="46">
        <f t="shared" si="7"/>
        <v>12</v>
      </c>
      <c r="M23" s="44"/>
      <c r="N23" s="47"/>
      <c r="O23" s="47"/>
      <c r="P23" s="49"/>
      <c r="Q23" s="50" t="str">
        <f t="shared" si="8"/>
        <v/>
      </c>
      <c r="R23" s="51">
        <f t="shared" si="9"/>
        <v>0</v>
      </c>
      <c r="S23" s="52" t="str">
        <f t="shared" si="10"/>
        <v/>
      </c>
      <c r="T23" s="53" t="s">
        <v>27</v>
      </c>
    </row>
    <row r="24" spans="2:22" x14ac:dyDescent="0.45">
      <c r="B24" s="86" t="s">
        <v>50</v>
      </c>
      <c r="C24" s="47">
        <f>COUNTIFS(S:S,"&gt;0",T:T,B24)</f>
        <v>25</v>
      </c>
      <c r="D24" s="87">
        <f>SUMIF(T:T,B24,S:S)/C24</f>
        <v>6722.28</v>
      </c>
      <c r="I24" s="43" t="s">
        <v>51</v>
      </c>
      <c r="J24" s="44">
        <v>45647</v>
      </c>
      <c r="K24" s="45">
        <v>22443</v>
      </c>
      <c r="L24" s="46">
        <f>IF(J24&gt;0,MONTH(J24),"")</f>
        <v>12</v>
      </c>
      <c r="M24" s="44"/>
      <c r="N24" s="47"/>
      <c r="O24" s="47"/>
      <c r="P24" s="49"/>
      <c r="Q24" s="50" t="str">
        <f>IF(M24&gt;0,MONTH(M24),"")</f>
        <v/>
      </c>
      <c r="R24" s="51">
        <f>IF(N24&gt;0,N24*(1-O24)-P24,0)</f>
        <v>0</v>
      </c>
      <c r="S24" s="52" t="str">
        <f>IF(R24&gt;0,R24-K24,"")</f>
        <v/>
      </c>
      <c r="T24" s="53" t="s">
        <v>25</v>
      </c>
    </row>
    <row r="25" spans="2:22" x14ac:dyDescent="0.45">
      <c r="B25" s="86" t="s">
        <v>52</v>
      </c>
      <c r="C25" s="47">
        <f>COUNTIFS(S:S,"&gt;0",T:T,B25)+1</f>
        <v>12</v>
      </c>
      <c r="D25" s="87">
        <f>SUMIF(T:T,B25,S:S)/C25</f>
        <v>4783.583333333333</v>
      </c>
      <c r="I25" s="43"/>
      <c r="J25" s="44"/>
      <c r="K25" s="45"/>
      <c r="L25" s="46" t="str">
        <f t="shared" si="7"/>
        <v/>
      </c>
      <c r="M25" s="44"/>
      <c r="N25" s="47"/>
      <c r="O25" s="47"/>
      <c r="P25" s="49"/>
      <c r="Q25" s="50" t="str">
        <f t="shared" si="8"/>
        <v/>
      </c>
      <c r="R25" s="51">
        <f t="shared" si="9"/>
        <v>0</v>
      </c>
      <c r="S25" s="52" t="str">
        <f t="shared" si="10"/>
        <v/>
      </c>
      <c r="T25" s="53"/>
    </row>
    <row r="26" spans="2:22" x14ac:dyDescent="0.45">
      <c r="B26" s="86" t="s">
        <v>53</v>
      </c>
      <c r="C26" s="47">
        <f>COUNTIFS(S:S,"&gt;0",T:T,B26)</f>
        <v>5</v>
      </c>
      <c r="D26" s="87">
        <f>SUMIF(T:T,B26,S:S)/C26</f>
        <v>13143.8</v>
      </c>
      <c r="I26" s="43"/>
      <c r="J26" s="44"/>
      <c r="K26" s="45"/>
      <c r="L26" s="46" t="str">
        <f t="shared" si="7"/>
        <v/>
      </c>
      <c r="M26" s="44"/>
      <c r="N26" s="47"/>
      <c r="O26" s="47"/>
      <c r="P26" s="49"/>
      <c r="Q26" s="50" t="str">
        <f t="shared" si="1"/>
        <v/>
      </c>
      <c r="R26" s="51">
        <f t="shared" si="9"/>
        <v>0</v>
      </c>
      <c r="S26" s="52" t="str">
        <f t="shared" si="3"/>
        <v/>
      </c>
      <c r="T26" s="53"/>
    </row>
    <row r="27" spans="2:22" x14ac:dyDescent="0.45">
      <c r="B27" s="86" t="s">
        <v>54</v>
      </c>
      <c r="C27" s="47">
        <f>COUNTIFS(S:S,"&gt;0",T:T,B27)</f>
        <v>1</v>
      </c>
      <c r="D27" s="87">
        <f>SUMIF(T:T,B27,S:S)/C27</f>
        <v>6335</v>
      </c>
      <c r="I27" s="43"/>
      <c r="J27" s="44"/>
      <c r="K27" s="45"/>
      <c r="L27" s="46" t="str">
        <f t="shared" si="7"/>
        <v/>
      </c>
      <c r="M27" s="44"/>
      <c r="N27" s="47"/>
      <c r="O27" s="47"/>
      <c r="P27" s="49"/>
      <c r="Q27" s="50" t="str">
        <f t="shared" si="1"/>
        <v/>
      </c>
      <c r="R27" s="51">
        <f t="shared" si="9"/>
        <v>0</v>
      </c>
      <c r="S27" s="52" t="str">
        <f t="shared" si="3"/>
        <v/>
      </c>
      <c r="T27" s="53"/>
    </row>
    <row r="28" spans="2:22" x14ac:dyDescent="0.45">
      <c r="B28" s="86" t="s">
        <v>55</v>
      </c>
      <c r="C28" s="47">
        <f>COUNTIFS(S:S,"&gt;0",T:T,B28)</f>
        <v>8</v>
      </c>
      <c r="D28" s="87">
        <f>SUMIF(T:T,B28,S:S)/C28</f>
        <v>8347.5</v>
      </c>
      <c r="I28" s="59">
        <v>73926</v>
      </c>
      <c r="J28" s="44">
        <v>45645</v>
      </c>
      <c r="K28" s="45">
        <f>23868+2000</f>
        <v>25868</v>
      </c>
      <c r="L28" s="46">
        <f>IF(J28&gt;0,MONTH(J28),"")</f>
        <v>12</v>
      </c>
      <c r="M28" s="44">
        <v>45645</v>
      </c>
      <c r="N28" s="47">
        <v>39800</v>
      </c>
      <c r="O28" s="48">
        <v>0.1</v>
      </c>
      <c r="P28" s="49">
        <v>1050</v>
      </c>
      <c r="Q28" s="50">
        <f t="shared" si="1"/>
        <v>12</v>
      </c>
      <c r="R28" s="51">
        <f>IF(N28&gt;0,N28*(1-O28)-P28,0)</f>
        <v>34770</v>
      </c>
      <c r="S28" s="52">
        <f t="shared" si="3"/>
        <v>8902</v>
      </c>
      <c r="T28" s="53" t="s">
        <v>25</v>
      </c>
    </row>
    <row r="29" spans="2:22" x14ac:dyDescent="0.45">
      <c r="B29" s="86" t="s">
        <v>56</v>
      </c>
      <c r="C29" s="47">
        <f>COUNTIFS(S:S,"&gt;0",T:T,B29)</f>
        <v>1</v>
      </c>
      <c r="D29" s="87">
        <f>SUMIF(T:T,B29,S:S)/C29</f>
        <v>3285</v>
      </c>
      <c r="I29" s="43" t="s">
        <v>57</v>
      </c>
      <c r="J29" s="44">
        <v>45640</v>
      </c>
      <c r="K29" s="45">
        <v>23900</v>
      </c>
      <c r="L29" s="46">
        <f t="shared" ref="L29" si="16">IF(J29&gt;0,MONTH(J29),"")</f>
        <v>12</v>
      </c>
      <c r="M29" s="44">
        <v>45644</v>
      </c>
      <c r="N29" s="47">
        <v>29800</v>
      </c>
      <c r="O29" s="48">
        <v>0.05</v>
      </c>
      <c r="P29" s="49">
        <v>1050</v>
      </c>
      <c r="Q29" s="50">
        <f t="shared" si="1"/>
        <v>12</v>
      </c>
      <c r="R29" s="51">
        <f t="shared" ref="R29" si="17">IF(N29&gt;0,N29*(1-O29)-P29,0)</f>
        <v>27260</v>
      </c>
      <c r="S29" s="52">
        <f t="shared" si="3"/>
        <v>3360</v>
      </c>
      <c r="T29" s="53" t="s">
        <v>43</v>
      </c>
    </row>
    <row r="30" spans="2:22" x14ac:dyDescent="0.45">
      <c r="B30" s="86" t="s">
        <v>58</v>
      </c>
      <c r="C30" s="47">
        <f>COUNTIFS(S:S,"&gt;0",T:T,B30)</f>
        <v>2</v>
      </c>
      <c r="D30" s="87">
        <f>SUMIF(T:T,B30,S:S)/C30</f>
        <v>2877.5</v>
      </c>
      <c r="I30" s="43" t="s">
        <v>59</v>
      </c>
      <c r="J30" s="44">
        <v>45643</v>
      </c>
      <c r="K30" s="45">
        <v>26990</v>
      </c>
      <c r="L30" s="46">
        <f>IF(J30&gt;0,MONTH(J30),"")</f>
        <v>12</v>
      </c>
      <c r="M30" s="44">
        <v>45644</v>
      </c>
      <c r="N30" s="47">
        <v>38000</v>
      </c>
      <c r="O30" s="48">
        <v>0.1</v>
      </c>
      <c r="P30" s="49">
        <v>1050</v>
      </c>
      <c r="Q30" s="50">
        <f t="shared" si="1"/>
        <v>12</v>
      </c>
      <c r="R30" s="51">
        <f>IF(N30&gt;0,N30*(1-O30)-P30,0)</f>
        <v>33150</v>
      </c>
      <c r="S30" s="52">
        <f t="shared" si="3"/>
        <v>6160</v>
      </c>
      <c r="T30" s="53" t="s">
        <v>32</v>
      </c>
    </row>
    <row r="31" spans="2:22" x14ac:dyDescent="0.45">
      <c r="B31" s="86" t="s">
        <v>60</v>
      </c>
      <c r="C31" s="47">
        <f>COUNTIFS(S:S,"&gt;0",T:T,B31)</f>
        <v>5</v>
      </c>
      <c r="D31" s="87">
        <f>SUMIF(T:T,B31,S:S)/C31</f>
        <v>3212</v>
      </c>
      <c r="I31" s="43" t="s">
        <v>61</v>
      </c>
      <c r="J31" s="44">
        <v>45643</v>
      </c>
      <c r="K31" s="45">
        <v>11990</v>
      </c>
      <c r="L31" s="46">
        <f>IF(J31&gt;0,MONTH(J31),"")</f>
        <v>12</v>
      </c>
      <c r="M31" s="44">
        <v>45644</v>
      </c>
      <c r="N31" s="47">
        <v>18500</v>
      </c>
      <c r="O31" s="48">
        <v>0.1</v>
      </c>
      <c r="P31" s="49">
        <v>1050</v>
      </c>
      <c r="Q31" s="50">
        <f t="shared" si="1"/>
        <v>12</v>
      </c>
      <c r="R31" s="51">
        <f>IF(N31&gt;0,N31*(1-O31)-P31,0)</f>
        <v>15600</v>
      </c>
      <c r="S31" s="52">
        <f t="shared" si="3"/>
        <v>3610</v>
      </c>
      <c r="T31" s="53" t="s">
        <v>24</v>
      </c>
    </row>
    <row r="32" spans="2:22" x14ac:dyDescent="0.45">
      <c r="B32" s="86" t="s">
        <v>62</v>
      </c>
      <c r="C32" s="47">
        <f>COUNTIFS(S:S,"&gt;0",T:T,B32)</f>
        <v>1</v>
      </c>
      <c r="D32" s="87">
        <f>SUMIF(T:T,B32,S:S)/C32</f>
        <v>1849</v>
      </c>
      <c r="I32" s="59">
        <v>56232</v>
      </c>
      <c r="J32" s="44">
        <v>45639</v>
      </c>
      <c r="K32" s="45">
        <v>25398</v>
      </c>
      <c r="L32" s="46">
        <f t="shared" ref="L32" si="18">IF(J32&gt;0,MONTH(J32),"")</f>
        <v>12</v>
      </c>
      <c r="M32" s="44">
        <v>45643</v>
      </c>
      <c r="N32" s="47">
        <v>39500</v>
      </c>
      <c r="O32" s="48">
        <v>0.1</v>
      </c>
      <c r="P32" s="49">
        <v>1050</v>
      </c>
      <c r="Q32" s="50">
        <f t="shared" si="1"/>
        <v>12</v>
      </c>
      <c r="R32" s="51">
        <f t="shared" ref="R32" si="19">IF(N32&gt;0,N32*(1-O32)-P32,0)</f>
        <v>34500</v>
      </c>
      <c r="S32" s="52">
        <f t="shared" si="3"/>
        <v>9102</v>
      </c>
      <c r="T32" s="53" t="s">
        <v>25</v>
      </c>
    </row>
    <row r="33" spans="2:20" x14ac:dyDescent="0.45">
      <c r="B33" s="86" t="s">
        <v>63</v>
      </c>
      <c r="C33" s="47">
        <f>COUNTIFS(S:S,"&gt;0",T:T,B33)</f>
        <v>1</v>
      </c>
      <c r="D33" s="87">
        <f>SUMIF(T:T,B33,S:S)/C33</f>
        <v>581</v>
      </c>
      <c r="I33" s="43" t="s">
        <v>64</v>
      </c>
      <c r="J33" s="44">
        <v>45639</v>
      </c>
      <c r="K33" s="45">
        <v>18590</v>
      </c>
      <c r="L33" s="46">
        <f>IF(J33&gt;0,MONTH(J33),"")</f>
        <v>12</v>
      </c>
      <c r="M33" s="44">
        <v>45643</v>
      </c>
      <c r="N33" s="47">
        <v>27500</v>
      </c>
      <c r="O33" s="48">
        <v>0.05</v>
      </c>
      <c r="P33" s="49">
        <v>1050</v>
      </c>
      <c r="Q33" s="50">
        <f t="shared" si="1"/>
        <v>12</v>
      </c>
      <c r="R33" s="51">
        <f>IF(N33&gt;0,N33*(1-O33)-P33,0)</f>
        <v>25075</v>
      </c>
      <c r="S33" s="52">
        <f t="shared" si="3"/>
        <v>6485</v>
      </c>
      <c r="T33" s="53" t="s">
        <v>27</v>
      </c>
    </row>
    <row r="34" spans="2:20" x14ac:dyDescent="0.45">
      <c r="B34" s="86" t="s">
        <v>65</v>
      </c>
      <c r="C34" s="47">
        <f>COUNTIFS(S:S,"&gt;0",T:T,B34)</f>
        <v>1</v>
      </c>
      <c r="D34" s="87">
        <f>SUMIF(T:T,B34,S:S)/C34</f>
        <v>4904</v>
      </c>
      <c r="I34" s="43" t="s">
        <v>66</v>
      </c>
      <c r="J34" s="44">
        <v>45626</v>
      </c>
      <c r="K34" s="45">
        <v>20240</v>
      </c>
      <c r="L34" s="46">
        <f>IF(J34&gt;0,MONTH(J34),"")</f>
        <v>11</v>
      </c>
      <c r="M34" s="44">
        <v>45641</v>
      </c>
      <c r="N34" s="47">
        <v>28500</v>
      </c>
      <c r="O34" s="48">
        <v>0.05</v>
      </c>
      <c r="P34" s="49">
        <v>1050</v>
      </c>
      <c r="Q34" s="50">
        <f t="shared" si="1"/>
        <v>12</v>
      </c>
      <c r="R34" s="51">
        <f t="shared" ref="R34" si="20">IF(N34&gt;0,N34*(1-O34)-P34,0)</f>
        <v>26025</v>
      </c>
      <c r="S34" s="52">
        <f t="shared" si="3"/>
        <v>5785</v>
      </c>
      <c r="T34" s="53" t="s">
        <v>27</v>
      </c>
    </row>
    <row r="35" spans="2:20" x14ac:dyDescent="0.45">
      <c r="C35" s="88">
        <f>SUM(C24:C34)</f>
        <v>62</v>
      </c>
      <c r="I35" s="43" t="s">
        <v>67</v>
      </c>
      <c r="J35" s="44">
        <v>45629</v>
      </c>
      <c r="K35" s="45">
        <v>20790</v>
      </c>
      <c r="L35" s="46">
        <f t="shared" ref="L35" si="21">IF(J35&gt;0,MONTH(J35),"")</f>
        <v>12</v>
      </c>
      <c r="M35" s="44">
        <v>45641</v>
      </c>
      <c r="N35" s="47">
        <v>31500</v>
      </c>
      <c r="O35" s="48">
        <v>0.1</v>
      </c>
      <c r="P35" s="49">
        <v>1050</v>
      </c>
      <c r="Q35" s="50">
        <f>IF(M35&gt;0,MONTH(M35),"")</f>
        <v>12</v>
      </c>
      <c r="R35" s="51">
        <f>IF(N35&gt;0,N35*(1-O35)-P35,0)</f>
        <v>27300</v>
      </c>
      <c r="S35" s="52">
        <f t="shared" si="3"/>
        <v>6510</v>
      </c>
      <c r="T35" s="53" t="s">
        <v>27</v>
      </c>
    </row>
    <row r="36" spans="2:20" x14ac:dyDescent="0.45">
      <c r="I36" s="59">
        <v>64952</v>
      </c>
      <c r="J36" s="44">
        <v>45638</v>
      </c>
      <c r="K36" s="45">
        <v>24518</v>
      </c>
      <c r="L36" s="46">
        <f>IF(J36&gt;0,MONTH(J36),"")</f>
        <v>12</v>
      </c>
      <c r="M36" s="44">
        <v>45641</v>
      </c>
      <c r="N36" s="47">
        <v>37500</v>
      </c>
      <c r="O36" s="48">
        <v>0.05</v>
      </c>
      <c r="P36" s="49">
        <v>1050</v>
      </c>
      <c r="Q36" s="50">
        <f>IF(M36&gt;0,MONTH(M36),"")</f>
        <v>12</v>
      </c>
      <c r="R36" s="51">
        <f>IF(N36&gt;0,N36*(1-O36)-P36,0)</f>
        <v>34575</v>
      </c>
      <c r="S36" s="52">
        <f t="shared" si="3"/>
        <v>10057</v>
      </c>
      <c r="T36" s="53" t="s">
        <v>25</v>
      </c>
    </row>
    <row r="37" spans="2:20" x14ac:dyDescent="0.45">
      <c r="I37" s="43" t="s">
        <v>68</v>
      </c>
      <c r="J37" s="44">
        <v>45634</v>
      </c>
      <c r="K37" s="45">
        <v>21340</v>
      </c>
      <c r="L37" s="46">
        <f t="shared" ref="L37:L39" si="22">IF(J37&gt;0,MONTH(J37),"")</f>
        <v>12</v>
      </c>
      <c r="M37" s="44">
        <v>45640</v>
      </c>
      <c r="N37" s="47">
        <v>26800</v>
      </c>
      <c r="O37" s="48">
        <v>0.05</v>
      </c>
      <c r="P37" s="49">
        <v>1050</v>
      </c>
      <c r="Q37" s="50">
        <f t="shared" ref="Q37" si="23">IF(M37&gt;0,MONTH(M37),"")</f>
        <v>12</v>
      </c>
      <c r="R37" s="51">
        <f t="shared" ref="R37:R52" si="24">IF(N37&gt;0,N37*(1-O37)-P37,0)</f>
        <v>24410</v>
      </c>
      <c r="S37" s="52">
        <f t="shared" si="3"/>
        <v>3070</v>
      </c>
      <c r="T37" s="53" t="s">
        <v>27</v>
      </c>
    </row>
    <row r="38" spans="2:20" x14ac:dyDescent="0.45">
      <c r="I38" s="43" t="s">
        <v>69</v>
      </c>
      <c r="J38" s="44">
        <v>45631</v>
      </c>
      <c r="K38" s="45">
        <v>18370</v>
      </c>
      <c r="L38" s="46">
        <f t="shared" si="22"/>
        <v>12</v>
      </c>
      <c r="M38" s="44">
        <v>45640</v>
      </c>
      <c r="N38" s="47">
        <v>29800</v>
      </c>
      <c r="O38" s="48">
        <v>0.05</v>
      </c>
      <c r="P38" s="49">
        <v>1050</v>
      </c>
      <c r="Q38" s="50">
        <f>IF(M38&gt;0,MONTH(M38),"")</f>
        <v>12</v>
      </c>
      <c r="R38" s="51">
        <f t="shared" si="24"/>
        <v>27260</v>
      </c>
      <c r="S38" s="52">
        <f t="shared" si="3"/>
        <v>8890</v>
      </c>
      <c r="T38" s="53" t="s">
        <v>27</v>
      </c>
    </row>
    <row r="39" spans="2:20" x14ac:dyDescent="0.45">
      <c r="I39" s="43" t="s">
        <v>70</v>
      </c>
      <c r="J39" s="44">
        <v>45633</v>
      </c>
      <c r="K39" s="45">
        <v>22825</v>
      </c>
      <c r="L39" s="46">
        <f t="shared" si="22"/>
        <v>12</v>
      </c>
      <c r="M39" s="44">
        <v>45640</v>
      </c>
      <c r="N39" s="47">
        <v>31800</v>
      </c>
      <c r="O39" s="48">
        <v>0.05</v>
      </c>
      <c r="P39" s="49">
        <v>1050</v>
      </c>
      <c r="Q39" s="50">
        <f t="shared" ref="Q39" si="25">IF(M39&gt;0,MONTH(M39),"")</f>
        <v>12</v>
      </c>
      <c r="R39" s="51">
        <f t="shared" si="24"/>
        <v>29160</v>
      </c>
      <c r="S39" s="52">
        <f t="shared" si="3"/>
        <v>6335</v>
      </c>
      <c r="T39" s="53" t="s">
        <v>71</v>
      </c>
    </row>
    <row r="40" spans="2:20" x14ac:dyDescent="0.45">
      <c r="I40" s="43" t="s">
        <v>72</v>
      </c>
      <c r="J40" s="44">
        <v>45634</v>
      </c>
      <c r="K40" s="45">
        <v>26344</v>
      </c>
      <c r="L40" s="46">
        <f>IF(J40&gt;0,MONTH(J40),"")</f>
        <v>12</v>
      </c>
      <c r="M40" s="44">
        <v>45639</v>
      </c>
      <c r="N40" s="47">
        <v>38000</v>
      </c>
      <c r="O40" s="48">
        <v>0.1</v>
      </c>
      <c r="P40" s="49">
        <v>1050</v>
      </c>
      <c r="Q40" s="50">
        <f>IF(M40&gt;0,MONTH(M40),"")</f>
        <v>12</v>
      </c>
      <c r="R40" s="51">
        <f t="shared" si="24"/>
        <v>33150</v>
      </c>
      <c r="S40" s="52">
        <f t="shared" si="3"/>
        <v>6806</v>
      </c>
      <c r="T40" s="53" t="s">
        <v>32</v>
      </c>
    </row>
    <row r="41" spans="2:20" x14ac:dyDescent="0.45">
      <c r="I41" s="43" t="s">
        <v>73</v>
      </c>
      <c r="J41" s="44">
        <v>45635</v>
      </c>
      <c r="K41" s="45">
        <v>28270</v>
      </c>
      <c r="L41" s="46">
        <f>IF(J41&gt;0,MONTH(J41),"")</f>
        <v>12</v>
      </c>
      <c r="M41" s="44">
        <v>45639</v>
      </c>
      <c r="N41" s="47">
        <v>37800</v>
      </c>
      <c r="O41" s="48">
        <v>0.05</v>
      </c>
      <c r="P41" s="49">
        <v>1050</v>
      </c>
      <c r="Q41" s="50">
        <f>IF(M41&gt;0,MONTH(M41),"")</f>
        <v>12</v>
      </c>
      <c r="R41" s="51">
        <f t="shared" si="24"/>
        <v>34860</v>
      </c>
      <c r="S41" s="52">
        <f t="shared" si="3"/>
        <v>6590</v>
      </c>
      <c r="T41" s="53" t="s">
        <v>32</v>
      </c>
    </row>
    <row r="42" spans="2:20" x14ac:dyDescent="0.45">
      <c r="I42" s="43" t="s">
        <v>74</v>
      </c>
      <c r="J42" s="44">
        <v>45635</v>
      </c>
      <c r="K42" s="45">
        <v>13090</v>
      </c>
      <c r="L42" s="46">
        <f>IF(J42&gt;0,MONTH(J42),"")</f>
        <v>12</v>
      </c>
      <c r="M42" s="44">
        <v>45638</v>
      </c>
      <c r="N42" s="47">
        <v>21000</v>
      </c>
      <c r="O42" s="48">
        <v>0.1</v>
      </c>
      <c r="P42" s="49">
        <v>1050</v>
      </c>
      <c r="Q42" s="50">
        <f t="shared" ref="Q42:Q91" si="26">IF(M42&gt;0,MONTH(M42),"")</f>
        <v>12</v>
      </c>
      <c r="R42" s="51">
        <f t="shared" si="24"/>
        <v>17850</v>
      </c>
      <c r="S42" s="52">
        <f t="shared" si="3"/>
        <v>4760</v>
      </c>
      <c r="T42" s="53" t="s">
        <v>24</v>
      </c>
    </row>
    <row r="43" spans="2:20" x14ac:dyDescent="0.45">
      <c r="I43" s="59">
        <v>35445</v>
      </c>
      <c r="J43" s="44">
        <v>45629</v>
      </c>
      <c r="K43" s="45">
        <v>42790</v>
      </c>
      <c r="L43" s="46">
        <f>IF(J43&gt;0,MONTH(J43),"")</f>
        <v>12</v>
      </c>
      <c r="M43" s="44">
        <v>45638</v>
      </c>
      <c r="N43" s="47">
        <v>59800</v>
      </c>
      <c r="O43" s="48">
        <v>0.1</v>
      </c>
      <c r="P43" s="49">
        <v>1050</v>
      </c>
      <c r="Q43" s="50">
        <f t="shared" si="26"/>
        <v>12</v>
      </c>
      <c r="R43" s="51">
        <f t="shared" si="24"/>
        <v>52770</v>
      </c>
      <c r="S43" s="52">
        <f t="shared" si="3"/>
        <v>9980</v>
      </c>
      <c r="T43" s="53" t="s">
        <v>75</v>
      </c>
    </row>
    <row r="44" spans="2:20" x14ac:dyDescent="0.45">
      <c r="I44" s="59">
        <v>57770</v>
      </c>
      <c r="J44" s="44">
        <v>45622</v>
      </c>
      <c r="K44" s="45">
        <v>20240</v>
      </c>
      <c r="L44" s="46">
        <f t="shared" ref="L44" si="27">IF(J44&gt;0,MONTH(J44),"")</f>
        <v>11</v>
      </c>
      <c r="M44" s="44">
        <v>45638</v>
      </c>
      <c r="N44" s="47">
        <v>28800</v>
      </c>
      <c r="O44" s="48">
        <v>0.05</v>
      </c>
      <c r="P44" s="49">
        <v>1050</v>
      </c>
      <c r="Q44" s="50">
        <f t="shared" si="26"/>
        <v>12</v>
      </c>
      <c r="R44" s="51">
        <f t="shared" si="24"/>
        <v>26310</v>
      </c>
      <c r="S44" s="52">
        <f t="shared" si="3"/>
        <v>6070</v>
      </c>
      <c r="T44" s="53" t="s">
        <v>27</v>
      </c>
    </row>
    <row r="45" spans="2:20" x14ac:dyDescent="0.45">
      <c r="I45" s="43" t="s">
        <v>76</v>
      </c>
      <c r="J45" s="44">
        <v>45634</v>
      </c>
      <c r="K45" s="45">
        <v>19855</v>
      </c>
      <c r="L45" s="46">
        <f>IF(J45&gt;0,MONTH(J45),"")</f>
        <v>12</v>
      </c>
      <c r="M45" s="44">
        <v>45637</v>
      </c>
      <c r="N45" s="47">
        <v>31000</v>
      </c>
      <c r="O45" s="48">
        <v>0.05</v>
      </c>
      <c r="P45" s="49">
        <v>1050</v>
      </c>
      <c r="Q45" s="50">
        <f t="shared" si="26"/>
        <v>12</v>
      </c>
      <c r="R45" s="51">
        <f t="shared" si="24"/>
        <v>28400</v>
      </c>
      <c r="S45" s="52">
        <f t="shared" si="3"/>
        <v>8545</v>
      </c>
      <c r="T45" s="53" t="s">
        <v>27</v>
      </c>
    </row>
    <row r="46" spans="2:20" x14ac:dyDescent="0.45">
      <c r="I46" s="43" t="s">
        <v>77</v>
      </c>
      <c r="J46" s="44">
        <v>45632</v>
      </c>
      <c r="K46" s="45">
        <v>15895</v>
      </c>
      <c r="L46" s="46">
        <f>IF(J46&gt;0,MONTH(J46),"")</f>
        <v>12</v>
      </c>
      <c r="M46" s="44">
        <v>45637</v>
      </c>
      <c r="N46" s="47">
        <v>29800</v>
      </c>
      <c r="O46" s="48">
        <v>0.05</v>
      </c>
      <c r="P46" s="49">
        <v>1050</v>
      </c>
      <c r="Q46" s="50">
        <f t="shared" si="26"/>
        <v>12</v>
      </c>
      <c r="R46" s="51">
        <f t="shared" si="24"/>
        <v>27260</v>
      </c>
      <c r="S46" s="52">
        <f t="shared" si="3"/>
        <v>11365</v>
      </c>
      <c r="T46" s="53" t="s">
        <v>27</v>
      </c>
    </row>
    <row r="47" spans="2:20" x14ac:dyDescent="0.45">
      <c r="I47" s="43" t="s">
        <v>78</v>
      </c>
      <c r="J47" s="44">
        <v>45629</v>
      </c>
      <c r="K47" s="45">
        <v>42390</v>
      </c>
      <c r="L47" s="46">
        <f>IF(J47&gt;0,MONTH(J47),"")</f>
        <v>12</v>
      </c>
      <c r="M47" s="44">
        <v>45637</v>
      </c>
      <c r="N47" s="47">
        <v>58000</v>
      </c>
      <c r="O47" s="48">
        <v>0.05</v>
      </c>
      <c r="P47" s="49">
        <v>1050</v>
      </c>
      <c r="Q47" s="50">
        <f t="shared" si="26"/>
        <v>12</v>
      </c>
      <c r="R47" s="51">
        <f t="shared" si="24"/>
        <v>54050</v>
      </c>
      <c r="S47" s="52">
        <f t="shared" si="3"/>
        <v>11660</v>
      </c>
      <c r="T47" s="53" t="s">
        <v>75</v>
      </c>
    </row>
    <row r="48" spans="2:20" x14ac:dyDescent="0.45">
      <c r="I48" s="43" t="s">
        <v>79</v>
      </c>
      <c r="J48" s="44">
        <v>45625</v>
      </c>
      <c r="K48" s="45">
        <f>23540+2000</f>
        <v>25540</v>
      </c>
      <c r="L48" s="46">
        <f t="shared" ref="L48:L91" si="28">IF(J48&gt;0,MONTH(J48),"")</f>
        <v>11</v>
      </c>
      <c r="M48" s="44">
        <v>45636</v>
      </c>
      <c r="N48" s="47">
        <v>37000</v>
      </c>
      <c r="O48" s="48">
        <v>0.1</v>
      </c>
      <c r="P48" s="49">
        <v>1050</v>
      </c>
      <c r="Q48" s="50">
        <f t="shared" si="26"/>
        <v>12</v>
      </c>
      <c r="R48" s="51">
        <f t="shared" si="24"/>
        <v>32250</v>
      </c>
      <c r="S48" s="52">
        <f t="shared" si="3"/>
        <v>6710</v>
      </c>
      <c r="T48" s="53" t="s">
        <v>25</v>
      </c>
    </row>
    <row r="49" spans="9:20" x14ac:dyDescent="0.45">
      <c r="I49" s="43" t="s">
        <v>80</v>
      </c>
      <c r="J49" s="44">
        <v>45629</v>
      </c>
      <c r="K49" s="45">
        <v>20240</v>
      </c>
      <c r="L49" s="46">
        <f t="shared" si="28"/>
        <v>12</v>
      </c>
      <c r="M49" s="44">
        <v>45636</v>
      </c>
      <c r="N49" s="47">
        <v>27000</v>
      </c>
      <c r="O49" s="48">
        <v>0.05</v>
      </c>
      <c r="P49" s="49">
        <v>1050</v>
      </c>
      <c r="Q49" s="50">
        <f t="shared" si="26"/>
        <v>12</v>
      </c>
      <c r="R49" s="51">
        <f t="shared" si="24"/>
        <v>24600</v>
      </c>
      <c r="S49" s="52">
        <f t="shared" si="3"/>
        <v>4360</v>
      </c>
      <c r="T49" s="53" t="s">
        <v>27</v>
      </c>
    </row>
    <row r="50" spans="9:20" x14ac:dyDescent="0.45">
      <c r="I50" s="43">
        <v>20067</v>
      </c>
      <c r="J50" s="44">
        <v>45622</v>
      </c>
      <c r="K50" s="45">
        <v>16391</v>
      </c>
      <c r="L50" s="46">
        <f t="shared" si="28"/>
        <v>11</v>
      </c>
      <c r="M50" s="44">
        <v>45633</v>
      </c>
      <c r="N50" s="47">
        <v>30000</v>
      </c>
      <c r="O50" s="48">
        <v>0.1</v>
      </c>
      <c r="P50" s="49">
        <v>1050</v>
      </c>
      <c r="Q50" s="50">
        <f t="shared" si="26"/>
        <v>12</v>
      </c>
      <c r="R50" s="51">
        <f t="shared" si="24"/>
        <v>25950</v>
      </c>
      <c r="S50" s="52">
        <f t="shared" si="3"/>
        <v>9559</v>
      </c>
      <c r="T50" s="53" t="s">
        <v>27</v>
      </c>
    </row>
    <row r="51" spans="9:20" x14ac:dyDescent="0.45">
      <c r="I51" s="43" t="s">
        <v>81</v>
      </c>
      <c r="J51" s="44">
        <v>45631</v>
      </c>
      <c r="K51" s="45">
        <v>12444</v>
      </c>
      <c r="L51" s="46">
        <f t="shared" si="28"/>
        <v>12</v>
      </c>
      <c r="M51" s="44">
        <v>45633</v>
      </c>
      <c r="N51" s="47">
        <v>19800</v>
      </c>
      <c r="O51" s="48">
        <v>0.1</v>
      </c>
      <c r="P51" s="49">
        <v>1050</v>
      </c>
      <c r="Q51" s="50">
        <f t="shared" si="26"/>
        <v>12</v>
      </c>
      <c r="R51" s="51">
        <f t="shared" si="24"/>
        <v>16770</v>
      </c>
      <c r="S51" s="52">
        <f t="shared" si="3"/>
        <v>4326</v>
      </c>
      <c r="T51" s="53" t="s">
        <v>24</v>
      </c>
    </row>
    <row r="52" spans="9:20" x14ac:dyDescent="0.45">
      <c r="I52" s="43" t="s">
        <v>82</v>
      </c>
      <c r="J52" s="44">
        <v>45630</v>
      </c>
      <c r="K52" s="45">
        <v>27390</v>
      </c>
      <c r="L52" s="46">
        <f t="shared" si="28"/>
        <v>12</v>
      </c>
      <c r="M52" s="44">
        <v>45633</v>
      </c>
      <c r="N52" s="47">
        <v>36100</v>
      </c>
      <c r="O52" s="48">
        <v>0.05</v>
      </c>
      <c r="P52" s="49">
        <v>1050</v>
      </c>
      <c r="Q52" s="50">
        <f t="shared" si="26"/>
        <v>12</v>
      </c>
      <c r="R52" s="51">
        <f t="shared" si="24"/>
        <v>33245</v>
      </c>
      <c r="S52" s="52">
        <f t="shared" si="3"/>
        <v>5855</v>
      </c>
      <c r="T52" s="53" t="s">
        <v>32</v>
      </c>
    </row>
    <row r="53" spans="9:20" x14ac:dyDescent="0.45">
      <c r="I53" s="43" t="s">
        <v>83</v>
      </c>
      <c r="J53" s="44">
        <v>45630</v>
      </c>
      <c r="K53" s="45">
        <v>29590</v>
      </c>
      <c r="L53" s="46">
        <f t="shared" si="28"/>
        <v>12</v>
      </c>
      <c r="M53" s="44">
        <v>45633</v>
      </c>
      <c r="N53" s="47">
        <v>37500</v>
      </c>
      <c r="O53" s="48">
        <v>0.05</v>
      </c>
      <c r="P53" s="49">
        <v>1050</v>
      </c>
      <c r="Q53" s="50">
        <f t="shared" si="26"/>
        <v>12</v>
      </c>
      <c r="R53" s="51">
        <f>IF(N53&gt;0,N53*(1-O53)-P53,0)</f>
        <v>34575</v>
      </c>
      <c r="S53" s="52">
        <f t="shared" si="3"/>
        <v>4985</v>
      </c>
      <c r="T53" s="53" t="s">
        <v>32</v>
      </c>
    </row>
    <row r="54" spans="9:20" x14ac:dyDescent="0.45">
      <c r="I54" s="43" t="s">
        <v>84</v>
      </c>
      <c r="J54" s="44">
        <v>45629</v>
      </c>
      <c r="K54" s="45">
        <v>20240</v>
      </c>
      <c r="L54" s="46">
        <f t="shared" si="28"/>
        <v>12</v>
      </c>
      <c r="M54" s="44">
        <v>45632</v>
      </c>
      <c r="N54" s="47">
        <v>27200</v>
      </c>
      <c r="O54" s="48">
        <v>0</v>
      </c>
      <c r="P54" s="49">
        <v>1050</v>
      </c>
      <c r="Q54" s="50">
        <f t="shared" si="26"/>
        <v>12</v>
      </c>
      <c r="R54" s="51">
        <f>IF(N54&gt;0,N54*(1-O54)-P54,0)</f>
        <v>26150</v>
      </c>
      <c r="S54" s="52">
        <f t="shared" si="3"/>
        <v>5910</v>
      </c>
      <c r="T54" s="53" t="s">
        <v>27</v>
      </c>
    </row>
    <row r="55" spans="9:20" x14ac:dyDescent="0.45">
      <c r="I55" s="43" t="s">
        <v>85</v>
      </c>
      <c r="J55" s="44">
        <v>45625</v>
      </c>
      <c r="K55" s="45">
        <f>25190+2000</f>
        <v>27190</v>
      </c>
      <c r="L55" s="46">
        <f t="shared" si="28"/>
        <v>11</v>
      </c>
      <c r="M55" s="44">
        <v>45632</v>
      </c>
      <c r="N55" s="47">
        <v>37050</v>
      </c>
      <c r="O55" s="48">
        <v>0.1</v>
      </c>
      <c r="P55" s="49">
        <v>1050</v>
      </c>
      <c r="Q55" s="50">
        <f t="shared" si="26"/>
        <v>12</v>
      </c>
      <c r="R55" s="51">
        <f t="shared" ref="R55:R91" si="29">IF(N55&gt;0,N55*(1-O55)-P55,0)</f>
        <v>32295</v>
      </c>
      <c r="S55" s="52">
        <f t="shared" si="3"/>
        <v>5105</v>
      </c>
      <c r="T55" s="53" t="s">
        <v>25</v>
      </c>
    </row>
    <row r="56" spans="9:20" x14ac:dyDescent="0.45">
      <c r="I56" s="43" t="s">
        <v>86</v>
      </c>
      <c r="J56" s="44">
        <v>45629</v>
      </c>
      <c r="K56" s="45">
        <v>17490</v>
      </c>
      <c r="L56" s="46">
        <f t="shared" si="28"/>
        <v>12</v>
      </c>
      <c r="M56" s="44">
        <v>45631</v>
      </c>
      <c r="N56" s="47">
        <v>20000</v>
      </c>
      <c r="O56" s="48">
        <v>0.1</v>
      </c>
      <c r="P56" s="49">
        <v>1050</v>
      </c>
      <c r="Q56" s="50">
        <f t="shared" si="26"/>
        <v>12</v>
      </c>
      <c r="R56" s="51">
        <f t="shared" si="29"/>
        <v>16950</v>
      </c>
      <c r="S56" s="52">
        <f t="shared" si="3"/>
        <v>-540</v>
      </c>
      <c r="T56" s="53" t="s">
        <v>27</v>
      </c>
    </row>
    <row r="57" spans="9:20" x14ac:dyDescent="0.45">
      <c r="I57" s="43" t="s">
        <v>87</v>
      </c>
      <c r="J57" s="44">
        <v>45625</v>
      </c>
      <c r="K57" s="45">
        <f>26291+2000</f>
        <v>28291</v>
      </c>
      <c r="L57" s="46">
        <f t="shared" si="28"/>
        <v>11</v>
      </c>
      <c r="M57" s="44">
        <v>45631</v>
      </c>
      <c r="N57" s="47">
        <v>36900</v>
      </c>
      <c r="O57" s="48">
        <v>0.05</v>
      </c>
      <c r="P57" s="49">
        <v>1050</v>
      </c>
      <c r="Q57" s="50">
        <f t="shared" si="26"/>
        <v>12</v>
      </c>
      <c r="R57" s="51">
        <f t="shared" si="29"/>
        <v>34005</v>
      </c>
      <c r="S57" s="52">
        <f t="shared" si="3"/>
        <v>5714</v>
      </c>
      <c r="T57" s="53" t="s">
        <v>25</v>
      </c>
    </row>
    <row r="58" spans="9:20" x14ac:dyDescent="0.45">
      <c r="I58" s="43">
        <v>57813</v>
      </c>
      <c r="J58" s="44">
        <v>45622</v>
      </c>
      <c r="K58" s="45">
        <v>18290</v>
      </c>
      <c r="L58" s="46">
        <f t="shared" si="28"/>
        <v>11</v>
      </c>
      <c r="M58" s="44">
        <v>45630</v>
      </c>
      <c r="N58" s="47">
        <v>29000</v>
      </c>
      <c r="O58" s="48">
        <v>0.1</v>
      </c>
      <c r="P58" s="49">
        <v>1050</v>
      </c>
      <c r="Q58" s="50">
        <f t="shared" si="26"/>
        <v>12</v>
      </c>
      <c r="R58" s="51">
        <f t="shared" si="29"/>
        <v>25050</v>
      </c>
      <c r="S58" s="52">
        <f t="shared" si="3"/>
        <v>6760</v>
      </c>
      <c r="T58" s="53" t="s">
        <v>27</v>
      </c>
    </row>
    <row r="59" spans="9:20" x14ac:dyDescent="0.45">
      <c r="I59" s="43" t="s">
        <v>88</v>
      </c>
      <c r="J59" s="44">
        <v>45625</v>
      </c>
      <c r="K59" s="45">
        <f>40591+7500</f>
        <v>48091</v>
      </c>
      <c r="L59" s="46">
        <f t="shared" si="28"/>
        <v>11</v>
      </c>
      <c r="M59" s="44">
        <v>45630</v>
      </c>
      <c r="N59" s="47">
        <v>68800</v>
      </c>
      <c r="O59" s="48">
        <v>0.1</v>
      </c>
      <c r="P59" s="49">
        <v>1050</v>
      </c>
      <c r="Q59" s="50">
        <f t="shared" si="26"/>
        <v>12</v>
      </c>
      <c r="R59" s="51">
        <f t="shared" si="29"/>
        <v>60870</v>
      </c>
      <c r="S59" s="52">
        <f t="shared" si="3"/>
        <v>12779</v>
      </c>
      <c r="T59" s="53" t="s">
        <v>75</v>
      </c>
    </row>
    <row r="60" spans="9:20" x14ac:dyDescent="0.45">
      <c r="I60" s="43" t="s">
        <v>89</v>
      </c>
      <c r="J60" s="44">
        <v>45623</v>
      </c>
      <c r="K60" s="45">
        <v>18865</v>
      </c>
      <c r="L60" s="46">
        <f t="shared" si="28"/>
        <v>11</v>
      </c>
      <c r="M60" s="44">
        <v>45630</v>
      </c>
      <c r="N60" s="47">
        <v>31500</v>
      </c>
      <c r="O60" s="48">
        <v>0.1</v>
      </c>
      <c r="P60" s="49">
        <v>1050</v>
      </c>
      <c r="Q60" s="50">
        <f t="shared" si="26"/>
        <v>12</v>
      </c>
      <c r="R60" s="51">
        <f t="shared" si="29"/>
        <v>27300</v>
      </c>
      <c r="S60" s="52">
        <f t="shared" si="3"/>
        <v>8435</v>
      </c>
      <c r="T60" s="53" t="s">
        <v>27</v>
      </c>
    </row>
    <row r="61" spans="9:20" x14ac:dyDescent="0.45">
      <c r="I61" s="43">
        <v>79912</v>
      </c>
      <c r="J61" s="44">
        <v>45622</v>
      </c>
      <c r="K61" s="45">
        <v>22040</v>
      </c>
      <c r="L61" s="46">
        <f t="shared" si="28"/>
        <v>11</v>
      </c>
      <c r="M61" s="44">
        <v>45629</v>
      </c>
      <c r="N61" s="47">
        <v>30000</v>
      </c>
      <c r="O61" s="48">
        <v>0.1</v>
      </c>
      <c r="P61" s="49">
        <v>1050</v>
      </c>
      <c r="Q61" s="50">
        <f t="shared" si="26"/>
        <v>12</v>
      </c>
      <c r="R61" s="51">
        <f t="shared" si="29"/>
        <v>25950</v>
      </c>
      <c r="S61" s="52">
        <f t="shared" si="3"/>
        <v>3910</v>
      </c>
      <c r="T61" s="53" t="s">
        <v>27</v>
      </c>
    </row>
    <row r="62" spans="9:20" x14ac:dyDescent="0.45">
      <c r="I62" s="43" t="s">
        <v>90</v>
      </c>
      <c r="J62" s="44">
        <v>45623</v>
      </c>
      <c r="K62" s="45">
        <v>28190</v>
      </c>
      <c r="L62" s="46">
        <f t="shared" si="28"/>
        <v>11</v>
      </c>
      <c r="M62" s="44">
        <v>45627</v>
      </c>
      <c r="N62" s="47">
        <v>35000</v>
      </c>
      <c r="O62" s="48">
        <v>0.05</v>
      </c>
      <c r="P62" s="49">
        <v>1050</v>
      </c>
      <c r="Q62" s="50">
        <f t="shared" si="26"/>
        <v>12</v>
      </c>
      <c r="R62" s="51">
        <f t="shared" si="29"/>
        <v>32200</v>
      </c>
      <c r="S62" s="52">
        <f t="shared" si="3"/>
        <v>4010</v>
      </c>
      <c r="T62" s="53" t="s">
        <v>32</v>
      </c>
    </row>
    <row r="63" spans="9:20" x14ac:dyDescent="0.45">
      <c r="I63" s="43" t="s">
        <v>91</v>
      </c>
      <c r="J63" s="44">
        <v>45625</v>
      </c>
      <c r="K63" s="45">
        <v>38720</v>
      </c>
      <c r="L63" s="46">
        <f t="shared" si="28"/>
        <v>11</v>
      </c>
      <c r="M63" s="44">
        <v>45627</v>
      </c>
      <c r="N63" s="47">
        <v>60000</v>
      </c>
      <c r="O63" s="48">
        <v>0.05</v>
      </c>
      <c r="P63" s="49">
        <v>1050</v>
      </c>
      <c r="Q63" s="50">
        <f t="shared" si="26"/>
        <v>12</v>
      </c>
      <c r="R63" s="51">
        <f t="shared" si="29"/>
        <v>55950</v>
      </c>
      <c r="S63" s="52">
        <f t="shared" si="3"/>
        <v>17230</v>
      </c>
      <c r="T63" s="53" t="s">
        <v>75</v>
      </c>
    </row>
    <row r="64" spans="9:20" x14ac:dyDescent="0.45">
      <c r="I64" s="59">
        <v>20478</v>
      </c>
      <c r="J64" s="44">
        <v>45622</v>
      </c>
      <c r="K64" s="45">
        <v>19415</v>
      </c>
      <c r="L64" s="46">
        <f t="shared" si="28"/>
        <v>11</v>
      </c>
      <c r="M64" s="44">
        <v>45626</v>
      </c>
      <c r="N64" s="47">
        <v>25000</v>
      </c>
      <c r="O64" s="48">
        <v>0.05</v>
      </c>
      <c r="P64" s="49">
        <v>1050</v>
      </c>
      <c r="Q64" s="50">
        <f t="shared" si="26"/>
        <v>11</v>
      </c>
      <c r="R64" s="51">
        <f t="shared" si="29"/>
        <v>22700</v>
      </c>
      <c r="S64" s="52">
        <f t="shared" si="3"/>
        <v>3285</v>
      </c>
      <c r="T64" s="53" t="s">
        <v>56</v>
      </c>
    </row>
    <row r="65" spans="9:20" x14ac:dyDescent="0.45">
      <c r="I65" s="43" t="s">
        <v>92</v>
      </c>
      <c r="J65" s="44">
        <v>45623</v>
      </c>
      <c r="K65" s="45">
        <v>30456</v>
      </c>
      <c r="L65" s="46">
        <f t="shared" si="28"/>
        <v>11</v>
      </c>
      <c r="M65" s="44">
        <v>45626</v>
      </c>
      <c r="N65" s="47">
        <v>35400</v>
      </c>
      <c r="O65" s="48">
        <v>0.05</v>
      </c>
      <c r="P65" s="49">
        <v>1050</v>
      </c>
      <c r="Q65" s="50">
        <f t="shared" si="26"/>
        <v>11</v>
      </c>
      <c r="R65" s="51">
        <f t="shared" si="29"/>
        <v>32580</v>
      </c>
      <c r="S65" s="52">
        <f t="shared" si="3"/>
        <v>2124</v>
      </c>
      <c r="T65" s="53" t="s">
        <v>32</v>
      </c>
    </row>
    <row r="66" spans="9:20" x14ac:dyDescent="0.45">
      <c r="I66" s="43" t="s">
        <v>93</v>
      </c>
      <c r="J66" s="44">
        <v>45597</v>
      </c>
      <c r="K66" s="45">
        <v>21590</v>
      </c>
      <c r="L66" s="46">
        <f t="shared" si="28"/>
        <v>11</v>
      </c>
      <c r="M66" s="44">
        <v>45625</v>
      </c>
      <c r="N66" s="47">
        <v>29500</v>
      </c>
      <c r="O66" s="48">
        <v>0.05</v>
      </c>
      <c r="P66" s="49">
        <v>1050</v>
      </c>
      <c r="Q66" s="50">
        <f t="shared" si="26"/>
        <v>11</v>
      </c>
      <c r="R66" s="51">
        <f t="shared" si="29"/>
        <v>26975</v>
      </c>
      <c r="S66" s="52">
        <f t="shared" si="3"/>
        <v>5385</v>
      </c>
      <c r="T66" s="53" t="s">
        <v>27</v>
      </c>
    </row>
    <row r="67" spans="9:20" x14ac:dyDescent="0.45">
      <c r="I67" s="59">
        <v>96602</v>
      </c>
      <c r="J67" s="44">
        <v>45622</v>
      </c>
      <c r="K67" s="45">
        <v>18591</v>
      </c>
      <c r="L67" s="46">
        <f t="shared" si="28"/>
        <v>11</v>
      </c>
      <c r="M67" s="44">
        <v>45623</v>
      </c>
      <c r="N67" s="47">
        <v>33000</v>
      </c>
      <c r="O67" s="48">
        <v>0.1</v>
      </c>
      <c r="P67" s="49">
        <v>1050</v>
      </c>
      <c r="Q67" s="50">
        <f t="shared" si="26"/>
        <v>11</v>
      </c>
      <c r="R67" s="51">
        <f t="shared" si="29"/>
        <v>28650</v>
      </c>
      <c r="S67" s="52">
        <f>IF(R67&gt;0,R67-K67,"")-3000</f>
        <v>7059</v>
      </c>
      <c r="T67" s="53" t="s">
        <v>27</v>
      </c>
    </row>
    <row r="68" spans="9:20" x14ac:dyDescent="0.45">
      <c r="I68" s="89">
        <v>96600</v>
      </c>
      <c r="J68" s="90">
        <v>45622</v>
      </c>
      <c r="K68" s="91">
        <v>17216</v>
      </c>
      <c r="L68" s="92">
        <f t="shared" si="28"/>
        <v>11</v>
      </c>
      <c r="M68" s="90">
        <v>45624</v>
      </c>
      <c r="N68" s="93">
        <v>30700</v>
      </c>
      <c r="O68" s="94">
        <v>0.05</v>
      </c>
      <c r="P68" s="95">
        <v>1050</v>
      </c>
      <c r="Q68" s="96">
        <f t="shared" si="26"/>
        <v>11</v>
      </c>
      <c r="R68" s="97">
        <f t="shared" si="29"/>
        <v>28115</v>
      </c>
      <c r="S68" s="98">
        <f t="shared" ref="S68:S91" si="30">IF(R68&gt;0,R68-K68,"")</f>
        <v>10899</v>
      </c>
      <c r="T68" s="99" t="s">
        <v>27</v>
      </c>
    </row>
    <row r="69" spans="9:20" x14ac:dyDescent="0.45">
      <c r="I69" s="43">
        <v>73129</v>
      </c>
      <c r="J69" s="44">
        <v>45622</v>
      </c>
      <c r="K69" s="45">
        <v>38700</v>
      </c>
      <c r="L69" s="46">
        <f t="shared" si="28"/>
        <v>11</v>
      </c>
      <c r="M69" s="44">
        <v>45623</v>
      </c>
      <c r="N69" s="47">
        <v>59800</v>
      </c>
      <c r="O69" s="48">
        <v>0.1</v>
      </c>
      <c r="P69" s="49">
        <v>1050</v>
      </c>
      <c r="Q69" s="50">
        <f t="shared" si="26"/>
        <v>11</v>
      </c>
      <c r="R69" s="51">
        <f t="shared" si="29"/>
        <v>52770</v>
      </c>
      <c r="S69" s="52">
        <f t="shared" si="30"/>
        <v>14070</v>
      </c>
      <c r="T69" s="53" t="s">
        <v>75</v>
      </c>
    </row>
    <row r="70" spans="9:20" x14ac:dyDescent="0.45">
      <c r="I70" s="43" t="s">
        <v>94</v>
      </c>
      <c r="J70" s="44">
        <v>45612</v>
      </c>
      <c r="K70" s="45">
        <v>58096</v>
      </c>
      <c r="L70" s="46">
        <f t="shared" si="28"/>
        <v>11</v>
      </c>
      <c r="M70" s="44">
        <v>45621</v>
      </c>
      <c r="N70" s="47">
        <v>63000</v>
      </c>
      <c r="O70" s="48">
        <v>0</v>
      </c>
      <c r="P70" s="49">
        <v>0</v>
      </c>
      <c r="Q70" s="50">
        <f t="shared" si="26"/>
        <v>11</v>
      </c>
      <c r="R70" s="51">
        <f t="shared" si="29"/>
        <v>63000</v>
      </c>
      <c r="S70" s="52">
        <f t="shared" si="30"/>
        <v>4904</v>
      </c>
      <c r="T70" s="53" t="s">
        <v>95</v>
      </c>
    </row>
    <row r="71" spans="9:20" x14ac:dyDescent="0.45">
      <c r="I71" s="43" t="s">
        <v>96</v>
      </c>
      <c r="J71" s="44">
        <v>45603</v>
      </c>
      <c r="K71" s="45">
        <v>25389</v>
      </c>
      <c r="L71" s="46">
        <f t="shared" si="28"/>
        <v>11</v>
      </c>
      <c r="M71" s="44">
        <v>45620</v>
      </c>
      <c r="N71" s="47">
        <v>29800</v>
      </c>
      <c r="O71" s="48">
        <v>0.1</v>
      </c>
      <c r="P71" s="49">
        <v>850</v>
      </c>
      <c r="Q71" s="50">
        <f t="shared" si="26"/>
        <v>11</v>
      </c>
      <c r="R71" s="51">
        <f t="shared" si="29"/>
        <v>25970</v>
      </c>
      <c r="S71" s="52">
        <f t="shared" si="30"/>
        <v>581</v>
      </c>
      <c r="T71" s="53" t="s">
        <v>97</v>
      </c>
    </row>
    <row r="72" spans="9:20" x14ac:dyDescent="0.45">
      <c r="I72" s="43" t="s">
        <v>98</v>
      </c>
      <c r="J72" s="44">
        <v>45609</v>
      </c>
      <c r="K72" s="45">
        <v>25190</v>
      </c>
      <c r="L72" s="46">
        <f t="shared" si="28"/>
        <v>11</v>
      </c>
      <c r="M72" s="44">
        <v>45619</v>
      </c>
      <c r="N72" s="47">
        <v>30400</v>
      </c>
      <c r="O72" s="48">
        <v>0.05</v>
      </c>
      <c r="P72" s="49">
        <v>1050</v>
      </c>
      <c r="Q72" s="50">
        <f t="shared" si="26"/>
        <v>11</v>
      </c>
      <c r="R72" s="51">
        <f t="shared" si="29"/>
        <v>27830</v>
      </c>
      <c r="S72" s="52">
        <f t="shared" si="30"/>
        <v>2640</v>
      </c>
      <c r="T72" s="53" t="s">
        <v>27</v>
      </c>
    </row>
    <row r="73" spans="9:20" x14ac:dyDescent="0.45">
      <c r="I73" s="43" t="s">
        <v>99</v>
      </c>
      <c r="J73" s="44">
        <v>45613</v>
      </c>
      <c r="K73" s="45">
        <v>26551</v>
      </c>
      <c r="L73" s="46">
        <f t="shared" si="28"/>
        <v>11</v>
      </c>
      <c r="M73" s="44">
        <v>45619</v>
      </c>
      <c r="N73" s="47">
        <v>31000</v>
      </c>
      <c r="O73" s="48">
        <v>0.05</v>
      </c>
      <c r="P73" s="49">
        <v>1050</v>
      </c>
      <c r="Q73" s="50">
        <f t="shared" si="26"/>
        <v>11</v>
      </c>
      <c r="R73" s="51">
        <f t="shared" si="29"/>
        <v>28400</v>
      </c>
      <c r="S73" s="52">
        <f t="shared" si="30"/>
        <v>1849</v>
      </c>
      <c r="T73" s="53" t="s">
        <v>100</v>
      </c>
    </row>
    <row r="74" spans="9:20" x14ac:dyDescent="0.45">
      <c r="I74" s="43" t="s">
        <v>101</v>
      </c>
      <c r="J74" s="44">
        <v>45616</v>
      </c>
      <c r="K74" s="45">
        <v>24440</v>
      </c>
      <c r="L74" s="46">
        <f t="shared" si="28"/>
        <v>11</v>
      </c>
      <c r="M74" s="44">
        <v>45619</v>
      </c>
      <c r="N74" s="47">
        <v>37000</v>
      </c>
      <c r="O74" s="48">
        <v>0.1</v>
      </c>
      <c r="P74" s="49">
        <v>1050</v>
      </c>
      <c r="Q74" s="50">
        <f t="shared" si="26"/>
        <v>11</v>
      </c>
      <c r="R74" s="51">
        <f t="shared" si="29"/>
        <v>32250</v>
      </c>
      <c r="S74" s="52">
        <f t="shared" si="30"/>
        <v>7810</v>
      </c>
      <c r="T74" s="53" t="s">
        <v>32</v>
      </c>
    </row>
    <row r="75" spans="9:20" x14ac:dyDescent="0.45">
      <c r="I75" s="43" t="s">
        <v>102</v>
      </c>
      <c r="J75" s="44">
        <v>45605</v>
      </c>
      <c r="K75" s="45">
        <v>26290</v>
      </c>
      <c r="L75" s="46">
        <f t="shared" si="28"/>
        <v>11</v>
      </c>
      <c r="M75" s="44">
        <v>45617</v>
      </c>
      <c r="N75" s="47">
        <v>33500</v>
      </c>
      <c r="O75" s="48">
        <v>0.05</v>
      </c>
      <c r="P75" s="49">
        <v>1050</v>
      </c>
      <c r="Q75" s="50">
        <f t="shared" si="26"/>
        <v>11</v>
      </c>
      <c r="R75" s="51">
        <f t="shared" si="29"/>
        <v>30775</v>
      </c>
      <c r="S75" s="52">
        <f t="shared" si="30"/>
        <v>4485</v>
      </c>
      <c r="T75" s="53" t="s">
        <v>27</v>
      </c>
    </row>
    <row r="76" spans="9:20" x14ac:dyDescent="0.45">
      <c r="I76" s="43" t="s">
        <v>103</v>
      </c>
      <c r="J76" s="44">
        <v>45613</v>
      </c>
      <c r="K76" s="45">
        <v>23712</v>
      </c>
      <c r="L76" s="46">
        <f t="shared" si="28"/>
        <v>11</v>
      </c>
      <c r="M76" s="44">
        <v>45617</v>
      </c>
      <c r="N76" s="47">
        <v>31200</v>
      </c>
      <c r="O76" s="48">
        <v>0.05</v>
      </c>
      <c r="P76" s="49">
        <v>1050</v>
      </c>
      <c r="Q76" s="50">
        <f t="shared" si="26"/>
        <v>11</v>
      </c>
      <c r="R76" s="51">
        <f t="shared" si="29"/>
        <v>28590</v>
      </c>
      <c r="S76" s="52">
        <f t="shared" si="30"/>
        <v>4878</v>
      </c>
      <c r="T76" s="53" t="s">
        <v>27</v>
      </c>
    </row>
    <row r="77" spans="9:20" x14ac:dyDescent="0.45">
      <c r="I77" s="43" t="s">
        <v>104</v>
      </c>
      <c r="J77" s="44">
        <v>45613</v>
      </c>
      <c r="K77" s="45">
        <v>26545</v>
      </c>
      <c r="L77" s="46">
        <f t="shared" si="28"/>
        <v>11</v>
      </c>
      <c r="M77" s="44">
        <v>45616</v>
      </c>
      <c r="N77" s="47">
        <v>38000</v>
      </c>
      <c r="O77" s="48">
        <v>0.1</v>
      </c>
      <c r="P77" s="49">
        <v>1050</v>
      </c>
      <c r="Q77" s="50">
        <f t="shared" si="26"/>
        <v>11</v>
      </c>
      <c r="R77" s="51">
        <f t="shared" si="29"/>
        <v>33150</v>
      </c>
      <c r="S77" s="52">
        <f t="shared" si="30"/>
        <v>6605</v>
      </c>
      <c r="T77" s="53" t="s">
        <v>32</v>
      </c>
    </row>
    <row r="78" spans="9:20" x14ac:dyDescent="0.45">
      <c r="I78" s="43" t="s">
        <v>105</v>
      </c>
      <c r="J78" s="44">
        <v>45613</v>
      </c>
      <c r="K78" s="45">
        <v>27652</v>
      </c>
      <c r="L78" s="46">
        <f t="shared" si="28"/>
        <v>11</v>
      </c>
      <c r="M78" s="44">
        <v>45616</v>
      </c>
      <c r="N78" s="47">
        <v>34000</v>
      </c>
      <c r="O78" s="48">
        <v>0.05</v>
      </c>
      <c r="P78" s="49">
        <v>1050</v>
      </c>
      <c r="Q78" s="50">
        <f t="shared" si="26"/>
        <v>11</v>
      </c>
      <c r="R78" s="51">
        <f t="shared" si="29"/>
        <v>31250</v>
      </c>
      <c r="S78" s="52">
        <f t="shared" si="30"/>
        <v>3598</v>
      </c>
      <c r="T78" s="53" t="s">
        <v>32</v>
      </c>
    </row>
    <row r="79" spans="9:20" x14ac:dyDescent="0.45">
      <c r="I79" s="43" t="s">
        <v>106</v>
      </c>
      <c r="J79" s="44">
        <v>45605</v>
      </c>
      <c r="K79" s="45">
        <v>22051</v>
      </c>
      <c r="L79" s="46">
        <f t="shared" si="28"/>
        <v>11</v>
      </c>
      <c r="M79" s="44">
        <v>45614</v>
      </c>
      <c r="N79" s="47">
        <v>33000</v>
      </c>
      <c r="O79" s="48">
        <v>0.1</v>
      </c>
      <c r="P79" s="49">
        <v>1050</v>
      </c>
      <c r="Q79" s="50">
        <f t="shared" si="26"/>
        <v>11</v>
      </c>
      <c r="R79" s="51">
        <f t="shared" si="29"/>
        <v>28650</v>
      </c>
      <c r="S79" s="52">
        <f t="shared" si="30"/>
        <v>6599</v>
      </c>
      <c r="T79" s="53" t="s">
        <v>27</v>
      </c>
    </row>
    <row r="80" spans="9:20" x14ac:dyDescent="0.45">
      <c r="I80" s="43" t="s">
        <v>107</v>
      </c>
      <c r="J80" s="44">
        <v>45607</v>
      </c>
      <c r="K80" s="45">
        <v>12790</v>
      </c>
      <c r="L80" s="46">
        <f t="shared" si="28"/>
        <v>11</v>
      </c>
      <c r="M80" s="44">
        <v>45614</v>
      </c>
      <c r="N80" s="47">
        <v>18800</v>
      </c>
      <c r="O80" s="48">
        <v>0.1</v>
      </c>
      <c r="P80" s="49">
        <v>1050</v>
      </c>
      <c r="Q80" s="50">
        <f t="shared" si="26"/>
        <v>11</v>
      </c>
      <c r="R80" s="51">
        <f t="shared" si="29"/>
        <v>15870</v>
      </c>
      <c r="S80" s="52">
        <f t="shared" si="30"/>
        <v>3080</v>
      </c>
      <c r="T80" s="53" t="s">
        <v>24</v>
      </c>
    </row>
    <row r="81" spans="9:20" x14ac:dyDescent="0.45">
      <c r="I81" s="43" t="s">
        <v>108</v>
      </c>
      <c r="J81" s="44">
        <v>45609</v>
      </c>
      <c r="K81" s="45">
        <v>28490</v>
      </c>
      <c r="L81" s="46">
        <f t="shared" si="28"/>
        <v>11</v>
      </c>
      <c r="M81" s="44">
        <v>45612</v>
      </c>
      <c r="N81" s="47">
        <v>36000</v>
      </c>
      <c r="O81" s="48">
        <v>0.1</v>
      </c>
      <c r="P81" s="49">
        <v>1050</v>
      </c>
      <c r="Q81" s="50">
        <f t="shared" si="26"/>
        <v>11</v>
      </c>
      <c r="R81" s="51">
        <f t="shared" si="29"/>
        <v>31350</v>
      </c>
      <c r="S81" s="52">
        <f t="shared" si="30"/>
        <v>2860</v>
      </c>
      <c r="T81" s="53" t="s">
        <v>32</v>
      </c>
    </row>
    <row r="82" spans="9:20" x14ac:dyDescent="0.45">
      <c r="I82" s="43" t="s">
        <v>109</v>
      </c>
      <c r="J82" s="44">
        <v>45607</v>
      </c>
      <c r="K82" s="45">
        <v>21990</v>
      </c>
      <c r="L82" s="46">
        <f t="shared" si="28"/>
        <v>11</v>
      </c>
      <c r="M82" s="44">
        <v>45609</v>
      </c>
      <c r="N82" s="47">
        <v>33500</v>
      </c>
      <c r="O82" s="48">
        <v>0.1</v>
      </c>
      <c r="P82" s="49">
        <v>1050</v>
      </c>
      <c r="Q82" s="50">
        <f t="shared" si="26"/>
        <v>11</v>
      </c>
      <c r="R82" s="51">
        <f t="shared" si="29"/>
        <v>29100</v>
      </c>
      <c r="S82" s="52">
        <f t="shared" si="30"/>
        <v>7110</v>
      </c>
      <c r="T82" s="53" t="s">
        <v>27</v>
      </c>
    </row>
    <row r="83" spans="9:20" x14ac:dyDescent="0.45">
      <c r="I83" s="43" t="s">
        <v>110</v>
      </c>
      <c r="J83" s="44">
        <v>45602</v>
      </c>
      <c r="K83" s="45">
        <v>26540</v>
      </c>
      <c r="L83" s="46">
        <f t="shared" si="28"/>
        <v>11</v>
      </c>
      <c r="M83" s="44">
        <v>45608</v>
      </c>
      <c r="N83" s="47">
        <v>36800</v>
      </c>
      <c r="O83" s="48">
        <v>0.05</v>
      </c>
      <c r="P83" s="49">
        <v>1050</v>
      </c>
      <c r="Q83" s="50">
        <f t="shared" si="26"/>
        <v>11</v>
      </c>
      <c r="R83" s="51">
        <f t="shared" si="29"/>
        <v>33910</v>
      </c>
      <c r="S83" s="52">
        <f t="shared" si="30"/>
        <v>7370</v>
      </c>
      <c r="T83" s="53" t="s">
        <v>25</v>
      </c>
    </row>
    <row r="84" spans="9:20" x14ac:dyDescent="0.45">
      <c r="I84" s="43" t="s">
        <v>111</v>
      </c>
      <c r="J84" s="44">
        <v>45602</v>
      </c>
      <c r="K84" s="45">
        <v>25055</v>
      </c>
      <c r="L84" s="46">
        <f t="shared" si="28"/>
        <v>11</v>
      </c>
      <c r="M84" s="44">
        <v>45608</v>
      </c>
      <c r="N84" s="47">
        <v>30000</v>
      </c>
      <c r="O84" s="48">
        <v>0.05</v>
      </c>
      <c r="P84" s="49">
        <v>1050</v>
      </c>
      <c r="Q84" s="50">
        <f t="shared" si="26"/>
        <v>11</v>
      </c>
      <c r="R84" s="51">
        <f t="shared" si="29"/>
        <v>27450</v>
      </c>
      <c r="S84" s="52">
        <f t="shared" si="30"/>
        <v>2395</v>
      </c>
      <c r="T84" s="53" t="s">
        <v>43</v>
      </c>
    </row>
    <row r="85" spans="9:20" x14ac:dyDescent="0.45">
      <c r="I85" s="43" t="s">
        <v>112</v>
      </c>
      <c r="J85" s="44">
        <v>45597</v>
      </c>
      <c r="K85" s="45">
        <v>21340</v>
      </c>
      <c r="L85" s="46">
        <f t="shared" si="28"/>
        <v>11</v>
      </c>
      <c r="M85" s="44">
        <v>45607</v>
      </c>
      <c r="N85" s="47">
        <v>33000</v>
      </c>
      <c r="O85" s="48">
        <v>0.05</v>
      </c>
      <c r="P85" s="49">
        <v>1050</v>
      </c>
      <c r="Q85" s="50">
        <f t="shared" si="26"/>
        <v>11</v>
      </c>
      <c r="R85" s="51">
        <f t="shared" si="29"/>
        <v>30300</v>
      </c>
      <c r="S85" s="52">
        <f t="shared" si="30"/>
        <v>8960</v>
      </c>
      <c r="T85" s="53" t="s">
        <v>27</v>
      </c>
    </row>
    <row r="86" spans="9:20" x14ac:dyDescent="0.45">
      <c r="I86" s="43" t="s">
        <v>113</v>
      </c>
      <c r="J86" s="44">
        <v>45597</v>
      </c>
      <c r="K86" s="45">
        <v>22452</v>
      </c>
      <c r="L86" s="46">
        <f t="shared" si="28"/>
        <v>11</v>
      </c>
      <c r="M86" s="44">
        <v>45604</v>
      </c>
      <c r="N86" s="47">
        <v>32000</v>
      </c>
      <c r="O86" s="48">
        <v>0.05</v>
      </c>
      <c r="P86" s="49">
        <v>1050</v>
      </c>
      <c r="Q86" s="50">
        <f t="shared" si="26"/>
        <v>11</v>
      </c>
      <c r="R86" s="51">
        <f t="shared" si="29"/>
        <v>29350</v>
      </c>
      <c r="S86" s="52">
        <f t="shared" si="30"/>
        <v>6898</v>
      </c>
      <c r="T86" s="53" t="s">
        <v>27</v>
      </c>
    </row>
    <row r="87" spans="9:20" x14ac:dyDescent="0.45">
      <c r="I87" s="43" t="s">
        <v>114</v>
      </c>
      <c r="J87" s="44">
        <v>45597</v>
      </c>
      <c r="K87" s="45">
        <v>14740</v>
      </c>
      <c r="L87" s="46">
        <f t="shared" si="28"/>
        <v>11</v>
      </c>
      <c r="M87" s="44">
        <v>45603</v>
      </c>
      <c r="N87" s="47">
        <v>17860</v>
      </c>
      <c r="O87" s="48">
        <v>0.1</v>
      </c>
      <c r="P87" s="49">
        <v>1050</v>
      </c>
      <c r="Q87" s="50">
        <f t="shared" si="26"/>
        <v>11</v>
      </c>
      <c r="R87" s="51">
        <f t="shared" si="29"/>
        <v>15024</v>
      </c>
      <c r="S87" s="52">
        <f t="shared" si="30"/>
        <v>284</v>
      </c>
      <c r="T87" s="53" t="s">
        <v>24</v>
      </c>
    </row>
    <row r="88" spans="9:20" x14ac:dyDescent="0.45">
      <c r="I88" s="43" t="s">
        <v>115</v>
      </c>
      <c r="J88" s="44">
        <v>45597</v>
      </c>
      <c r="K88" s="45">
        <v>21340</v>
      </c>
      <c r="L88" s="46">
        <f t="shared" si="28"/>
        <v>11</v>
      </c>
      <c r="M88" s="44">
        <v>45602</v>
      </c>
      <c r="N88" s="47">
        <v>33800</v>
      </c>
      <c r="O88" s="48">
        <v>0.1</v>
      </c>
      <c r="P88" s="49">
        <v>1050</v>
      </c>
      <c r="Q88" s="50">
        <f t="shared" si="26"/>
        <v>11</v>
      </c>
      <c r="R88" s="51">
        <f t="shared" si="29"/>
        <v>29370</v>
      </c>
      <c r="S88" s="52">
        <f t="shared" si="30"/>
        <v>8030</v>
      </c>
      <c r="T88" s="53" t="s">
        <v>27</v>
      </c>
    </row>
    <row r="89" spans="9:20" x14ac:dyDescent="0.45">
      <c r="I89" s="43" t="s">
        <v>116</v>
      </c>
      <c r="J89" s="44">
        <v>45597</v>
      </c>
      <c r="K89" s="45">
        <v>22940</v>
      </c>
      <c r="L89" s="46">
        <f t="shared" si="28"/>
        <v>11</v>
      </c>
      <c r="M89" s="44">
        <v>45602</v>
      </c>
      <c r="N89" s="47">
        <v>39800</v>
      </c>
      <c r="O89" s="48">
        <v>0.05</v>
      </c>
      <c r="P89" s="49">
        <v>1050</v>
      </c>
      <c r="Q89" s="50">
        <f t="shared" si="26"/>
        <v>11</v>
      </c>
      <c r="R89" s="51">
        <f t="shared" si="29"/>
        <v>36760</v>
      </c>
      <c r="S89" s="52">
        <f t="shared" si="30"/>
        <v>13820</v>
      </c>
      <c r="T89" s="53" t="s">
        <v>25</v>
      </c>
    </row>
    <row r="90" spans="9:20" x14ac:dyDescent="0.45">
      <c r="I90" s="43"/>
      <c r="J90" s="44"/>
      <c r="K90" s="45"/>
      <c r="L90" s="46" t="str">
        <f t="shared" si="28"/>
        <v/>
      </c>
      <c r="M90" s="44"/>
      <c r="N90" s="47"/>
      <c r="O90" s="47"/>
      <c r="P90" s="49"/>
      <c r="Q90" s="50" t="str">
        <f t="shared" si="26"/>
        <v/>
      </c>
      <c r="R90" s="51">
        <f t="shared" si="29"/>
        <v>0</v>
      </c>
      <c r="S90" s="52" t="str">
        <f t="shared" si="30"/>
        <v/>
      </c>
      <c r="T90" s="53"/>
    </row>
    <row r="91" spans="9:20" x14ac:dyDescent="0.45">
      <c r="I91" s="43"/>
      <c r="J91" s="44"/>
      <c r="K91" s="45"/>
      <c r="L91" s="46" t="str">
        <f t="shared" si="28"/>
        <v/>
      </c>
      <c r="M91" s="44"/>
      <c r="N91" s="47"/>
      <c r="O91" s="47"/>
      <c r="P91" s="49"/>
      <c r="Q91" s="50" t="str">
        <f t="shared" si="26"/>
        <v/>
      </c>
      <c r="R91" s="51">
        <f t="shared" si="29"/>
        <v>0</v>
      </c>
      <c r="S91" s="52" t="str">
        <f t="shared" si="30"/>
        <v/>
      </c>
      <c r="T91" s="53"/>
    </row>
    <row r="92" spans="9:20" ht="15.6" thickBot="1" x14ac:dyDescent="0.5">
      <c r="I92" s="100" t="s">
        <v>117</v>
      </c>
      <c r="J92" s="101" t="s">
        <v>117</v>
      </c>
      <c r="K92" s="102" t="s">
        <v>117</v>
      </c>
      <c r="L92" s="103" t="s">
        <v>117</v>
      </c>
      <c r="M92" s="104" t="s">
        <v>117</v>
      </c>
      <c r="N92" s="105" t="s">
        <v>117</v>
      </c>
      <c r="O92" s="105" t="s">
        <v>117</v>
      </c>
      <c r="P92" s="105" t="s">
        <v>117</v>
      </c>
      <c r="Q92" s="106" t="s">
        <v>117</v>
      </c>
      <c r="R92" s="107" t="s">
        <v>117</v>
      </c>
      <c r="S92" s="108" t="s">
        <v>117</v>
      </c>
      <c r="T92" s="109" t="s">
        <v>117</v>
      </c>
    </row>
  </sheetData>
  <mergeCells count="11">
    <mergeCell ref="J2:L2"/>
    <mergeCell ref="M2:R2"/>
    <mergeCell ref="S2:S3"/>
    <mergeCell ref="T2:T3"/>
    <mergeCell ref="B19:B20"/>
    <mergeCell ref="B2:B3"/>
    <mergeCell ref="C2:D2"/>
    <mergeCell ref="E2:F2"/>
    <mergeCell ref="G2:G3"/>
    <mergeCell ref="H2:H3"/>
    <mergeCell ref="I2:I3"/>
  </mergeCells>
  <phoneticPr fontId="2"/>
  <dataValidations count="3">
    <dataValidation type="list" allowBlank="1" showInputMessage="1" showErrorMessage="1" sqref="P4:Q91" xr:uid="{424EBFF7-5E12-49D3-93B6-4B17597E9AEC}">
      <formula1>"0,1050,850"</formula1>
    </dataValidation>
    <dataValidation type="list" allowBlank="1" showInputMessage="1" showErrorMessage="1" sqref="O4:O91" xr:uid="{56B8547D-61ED-4A4F-B674-DB84B26F1B9F}">
      <formula1>"0%,5%,10%"</formula1>
    </dataValidation>
    <dataValidation type="list" allowBlank="1" showInputMessage="1" showErrorMessage="1" sqref="O67:O72 O48 O57 O55 O32 O36 O38:O41 O30 O28 O5:O6 O17:O18" xr:uid="{49213857-96B8-41D8-B758-3081AB5A6674}">
      <formula1>"5%,10%"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Xiaoming/韓 曉明</dc:creator>
  <cp:lastModifiedBy>Han, Xiaoming/韓 曉明</cp:lastModifiedBy>
  <dcterms:created xsi:type="dcterms:W3CDTF">2024-12-20T01:10:42Z</dcterms:created>
  <dcterms:modified xsi:type="dcterms:W3CDTF">2024-12-20T01:11:02Z</dcterms:modified>
</cp:coreProperties>
</file>