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anton\Documents\1 - 369 ACCOUNTANT\Relatórios\Modelos\"/>
    </mc:Choice>
  </mc:AlternateContent>
  <xr:revisionPtr revIDLastSave="0" documentId="13_ncr:1_{5D25A166-9CC6-4766-9090-7C9F05A5F865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Dados" sheetId="1" r:id="rId1"/>
    <sheet name="Dashboard" sheetId="2" r:id="rId2"/>
    <sheet name="AUX" sheetId="4" state="hidden" r:id="rId3"/>
  </sheets>
  <definedNames>
    <definedName name="_xlnm.Print_Area" localSheetId="0">Dados!$A$1:$P$39</definedName>
    <definedName name="_xlnm.Print_Area" localSheetId="1">Dashboard!$A$1:$T$21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1" i="1" l="1"/>
  <c r="O30" i="1"/>
  <c r="O29" i="1"/>
  <c r="O25" i="1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11" i="4"/>
  <c r="O27" i="1"/>
  <c r="E20" i="4" s="1"/>
  <c r="G20" i="4" s="1"/>
  <c r="O8" i="1"/>
  <c r="O10" i="1"/>
  <c r="O11" i="1"/>
  <c r="O12" i="1"/>
  <c r="O13" i="1"/>
  <c r="O28" i="1"/>
  <c r="E21" i="4" s="1"/>
  <c r="G21" i="4" s="1"/>
  <c r="O32" i="1"/>
  <c r="E22" i="4" s="1"/>
  <c r="G22" i="4" s="1"/>
  <c r="O33" i="1"/>
  <c r="E23" i="4" s="1"/>
  <c r="G23" i="4" s="1"/>
  <c r="O34" i="1"/>
  <c r="E24" i="4" s="1"/>
  <c r="G24" i="4" s="1"/>
  <c r="O35" i="1"/>
  <c r="E25" i="4" s="1"/>
  <c r="G25" i="4" s="1"/>
  <c r="O9" i="1" l="1"/>
  <c r="O7" i="1"/>
  <c r="B42" i="1" l="1"/>
  <c r="I14" i="1"/>
  <c r="J14" i="1"/>
  <c r="K14" i="1"/>
  <c r="L14" i="1"/>
  <c r="M14" i="1"/>
  <c r="N14" i="1"/>
  <c r="F14" i="1"/>
  <c r="O5" i="1"/>
  <c r="G14" i="1"/>
  <c r="C14" i="1"/>
  <c r="N36" i="1"/>
  <c r="M36" i="1"/>
  <c r="L36" i="1"/>
  <c r="K36" i="1"/>
  <c r="J36" i="1"/>
  <c r="I36" i="1"/>
  <c r="H36" i="1"/>
  <c r="G36" i="1"/>
  <c r="F36" i="1"/>
  <c r="E36" i="1"/>
  <c r="D36" i="1"/>
  <c r="C36" i="1"/>
  <c r="H14" i="1"/>
  <c r="E14" i="1"/>
  <c r="D14" i="1"/>
  <c r="O23" i="1"/>
  <c r="E17" i="4" s="1"/>
  <c r="G17" i="4" s="1"/>
  <c r="O19" i="1"/>
  <c r="E13" i="4" s="1"/>
  <c r="G13" i="4" s="1"/>
  <c r="O21" i="1"/>
  <c r="E15" i="4" s="1"/>
  <c r="G15" i="4" s="1"/>
  <c r="O22" i="1"/>
  <c r="E16" i="4" s="1"/>
  <c r="G16" i="4" s="1"/>
  <c r="O24" i="1"/>
  <c r="E18" i="4" s="1"/>
  <c r="G18" i="4" s="1"/>
  <c r="O26" i="1"/>
  <c r="E19" i="4" s="1"/>
  <c r="G19" i="4" s="1"/>
  <c r="O6" i="1"/>
  <c r="O3" i="1"/>
  <c r="P36" i="1" l="1"/>
  <c r="P14" i="1"/>
  <c r="J38" i="1"/>
  <c r="N38" i="1"/>
  <c r="M38" i="1"/>
  <c r="L38" i="1"/>
  <c r="K38" i="1"/>
  <c r="G38" i="1"/>
  <c r="F38" i="1"/>
  <c r="D38" i="1"/>
  <c r="E38" i="1"/>
  <c r="I38" i="1"/>
  <c r="H38" i="1"/>
  <c r="C38" i="1"/>
  <c r="O4" i="1"/>
  <c r="O14" i="1" s="1"/>
  <c r="O20" i="1"/>
  <c r="E14" i="4" s="1"/>
  <c r="G14" i="4" s="1"/>
  <c r="O18" i="1"/>
  <c r="E12" i="4" s="1"/>
  <c r="G12" i="4" s="1"/>
  <c r="O17" i="1"/>
  <c r="E11" i="4" s="1"/>
  <c r="G11" i="4" s="1"/>
  <c r="C17" i="4" l="1"/>
  <c r="C14" i="4"/>
  <c r="C15" i="4"/>
  <c r="C20" i="4"/>
  <c r="C13" i="4"/>
  <c r="C23" i="4"/>
  <c r="C16" i="4"/>
  <c r="C25" i="4"/>
  <c r="C19" i="4"/>
  <c r="C11" i="4"/>
  <c r="C22" i="4"/>
  <c r="O36" i="1"/>
  <c r="O38" i="1" s="1"/>
  <c r="C12" i="4"/>
  <c r="C21" i="4"/>
  <c r="C18" i="4"/>
  <c r="C24" i="4"/>
  <c r="P38" i="1"/>
  <c r="K11" i="4" l="1"/>
  <c r="L11" i="4"/>
  <c r="K15" i="4"/>
  <c r="K17" i="4"/>
  <c r="L14" i="4"/>
  <c r="L12" i="4"/>
  <c r="K16" i="4"/>
  <c r="K14" i="4"/>
  <c r="L18" i="4"/>
  <c r="L24" i="4"/>
  <c r="L13" i="4"/>
  <c r="L17" i="4"/>
  <c r="L16" i="4"/>
  <c r="K13" i="4"/>
  <c r="K12" i="4"/>
  <c r="K18" i="4"/>
  <c r="L15" i="4"/>
  <c r="K21" i="4"/>
  <c r="L19" i="4"/>
  <c r="K25" i="4"/>
  <c r="K22" i="4"/>
  <c r="L20" i="4"/>
  <c r="K19" i="4"/>
  <c r="L21" i="4"/>
  <c r="K24" i="4"/>
  <c r="L23" i="4"/>
  <c r="K23" i="4"/>
  <c r="K20" i="4"/>
  <c r="L25" i="4"/>
  <c r="L22" i="4"/>
</calcChain>
</file>

<file path=xl/sharedStrings.xml><?xml version="1.0" encoding="utf-8"?>
<sst xmlns="http://schemas.openxmlformats.org/spreadsheetml/2006/main" count="54" uniqueCount="39">
  <si>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</si>
  <si>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</si>
  <si>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</si>
  <si>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</si>
  <si>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</si>
  <si>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</si>
  <si>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</si>
  <si>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</si>
  <si>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</si>
  <si>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</si>
  <si>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</si>
  <si>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</si>
  <si>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</si>
  <si>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Receitas</t>
  </si>
  <si>
    <t>Gastos</t>
  </si>
  <si>
    <t>Alimentação</t>
  </si>
  <si>
    <t>Saldo Mensal</t>
  </si>
  <si>
    <t>Saldo Total</t>
  </si>
  <si>
    <t>Transporte</t>
  </si>
  <si>
    <t>Receita Operacional</t>
  </si>
  <si>
    <t>Receita Não Operacional</t>
  </si>
  <si>
    <t>Aluguel</t>
  </si>
  <si>
    <t>Internet</t>
  </si>
  <si>
    <t>Telefone</t>
  </si>
  <si>
    <t>Certificado digital</t>
  </si>
  <si>
    <t>Anuidades</t>
  </si>
  <si>
    <t>Manutenções diversas</t>
  </si>
  <si>
    <t>Limpeza</t>
  </si>
  <si>
    <t>Pró-labore</t>
  </si>
  <si>
    <t>INSS s/ pró-labore</t>
  </si>
  <si>
    <t>Contabilidade</t>
  </si>
  <si>
    <t>Impostos</t>
  </si>
  <si>
    <t>Taxas</t>
  </si>
  <si>
    <t>Luz</t>
  </si>
  <si>
    <t>Água</t>
  </si>
  <si>
    <t>Marketing digital</t>
  </si>
  <si>
    <t>Material de escritório</t>
  </si>
  <si>
    <t>Correios</t>
  </si>
  <si>
    <t>Juros de aplicações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</si>
</sst>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[$R$-416]\ * #,##0_-;\-[$R$-416]\ * #,##0_-;_-[$R$-416]\ * &quot;-&quot;??_-;_-@_-"/>
    <numFmt numFmtId="165" formatCode="[$R$-416]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9BE5D"/>
        <bgColor indexed="64"/>
      </patternFill>
    </fill>
    <fill>
      <patternFill patternType="solid">
        <fgColor theme="9" tint="0.39997558519241921"/>
        <bgColor indexed="64"/>
      </patternFill>
    </fill>
  </fills>
  <borders count="25">
    <border>
      <left/>
      <right/>
      <top/>
      <bottom/>
      <diagonal/>
    </border>
    <border>
      <left style="thin">
        <color theme="0" tint="-0.14993743705557422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 tint="-0.14993743705557422"/>
      </right>
      <top/>
      <bottom style="thin">
        <color theme="0"/>
      </bottom>
      <diagonal/>
    </border>
    <border>
      <left style="thin">
        <color theme="0" tint="-0.14993743705557422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 tint="-0.14993743705557422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rgb="FF459ADB"/>
      </bottom>
      <diagonal/>
    </border>
    <border>
      <left style="thin">
        <color theme="0" tint="-0.14993743705557422"/>
      </left>
      <right style="thin">
        <color theme="0"/>
      </right>
      <top style="thin">
        <color theme="0" tint="-0.14993743705557422"/>
      </top>
      <bottom style="medium">
        <color rgb="FF01B8AA"/>
      </bottom>
      <diagonal/>
    </border>
    <border>
      <left style="thin">
        <color theme="0"/>
      </left>
      <right style="thin">
        <color theme="0"/>
      </right>
      <top style="thin">
        <color theme="0" tint="-0.14993743705557422"/>
      </top>
      <bottom style="medium">
        <color rgb="FF01B8AA"/>
      </bottom>
      <diagonal/>
    </border>
    <border>
      <left style="thin">
        <color theme="0"/>
      </left>
      <right style="thin">
        <color theme="0" tint="-0.14993743705557422"/>
      </right>
      <top style="thin">
        <color theme="0" tint="-0.14993743705557422"/>
      </top>
      <bottom style="medium">
        <color rgb="FF01B8AA"/>
      </bottom>
      <diagonal/>
    </border>
    <border>
      <left style="thin">
        <color theme="0" tint="-0.14993743705557422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 tint="-0.14993743705557422"/>
      </right>
      <top style="thin">
        <color theme="0"/>
      </top>
      <bottom/>
      <diagonal/>
    </border>
    <border>
      <left style="thin">
        <color theme="0" tint="-0.14993743705557422"/>
      </left>
      <right style="thin">
        <color theme="0"/>
      </right>
      <top style="medium">
        <color rgb="FF01B8AA"/>
      </top>
      <bottom style="thin">
        <color theme="0" tint="-0.14993743705557422"/>
      </bottom>
      <diagonal/>
    </border>
    <border>
      <left style="thin">
        <color theme="0"/>
      </left>
      <right style="thin">
        <color theme="0"/>
      </right>
      <top style="medium">
        <color rgb="FF01B8AA"/>
      </top>
      <bottom style="thin">
        <color theme="0" tint="-0.14993743705557422"/>
      </bottom>
      <diagonal/>
    </border>
    <border>
      <left style="thin">
        <color theme="0"/>
      </left>
      <right style="thin">
        <color theme="0" tint="-0.14993743705557422"/>
      </right>
      <top style="medium">
        <color rgb="FF01B8AA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/>
      </right>
      <top style="medium">
        <color rgb="FFFD625E"/>
      </top>
      <bottom style="thin">
        <color theme="0" tint="-0.14993743705557422"/>
      </bottom>
      <diagonal/>
    </border>
    <border>
      <left style="thin">
        <color theme="0"/>
      </left>
      <right style="thin">
        <color theme="0"/>
      </right>
      <top style="medium">
        <color rgb="FFFD625E"/>
      </top>
      <bottom style="thin">
        <color theme="0" tint="-0.14993743705557422"/>
      </bottom>
      <diagonal/>
    </border>
    <border>
      <left style="thin">
        <color theme="0"/>
      </left>
      <right style="thin">
        <color theme="0" tint="-0.14993743705557422"/>
      </right>
      <top style="medium">
        <color rgb="FFFD625E"/>
      </top>
      <bottom style="thin">
        <color theme="0" tint="-0.14993743705557422"/>
      </bottom>
      <diagonal/>
    </border>
    <border>
      <left/>
      <right style="thin">
        <color theme="0"/>
      </right>
      <top style="thin">
        <color theme="0" tint="-0.1498764000366222"/>
      </top>
      <bottom style="thin">
        <color theme="0" tint="-0.1498764000366222"/>
      </bottom>
      <diagonal/>
    </border>
    <border>
      <left style="thin">
        <color theme="0"/>
      </left>
      <right style="thin">
        <color theme="0"/>
      </right>
      <top style="thin">
        <color theme="0" tint="-0.1498764000366222"/>
      </top>
      <bottom style="thin">
        <color theme="0" tint="-0.1498764000366222"/>
      </bottom>
      <diagonal/>
    </border>
    <border>
      <left style="thin">
        <color theme="0" tint="-0.14993743705557422"/>
      </left>
      <right style="thin">
        <color theme="0"/>
      </right>
      <top style="thin">
        <color theme="0" tint="-0.14993743705557422"/>
      </top>
      <bottom style="medium">
        <color rgb="FFFD625E"/>
      </bottom>
      <diagonal/>
    </border>
    <border>
      <left style="thin">
        <color theme="0"/>
      </left>
      <right style="thin">
        <color theme="0"/>
      </right>
      <top style="thin">
        <color theme="0" tint="-0.14993743705557422"/>
      </top>
      <bottom style="medium">
        <color rgb="FFFD625E"/>
      </bottom>
      <diagonal/>
    </border>
    <border>
      <left style="thin">
        <color theme="0"/>
      </left>
      <right style="thin">
        <color theme="0" tint="-0.14993743705557422"/>
      </right>
      <top style="thin">
        <color theme="0" tint="-0.14993743705557422"/>
      </top>
      <bottom style="medium">
        <color rgb="FFFD625E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0" fontId="5" fillId="2" borderId="11" xfId="0" applyFont="1" applyFill="1" applyBorder="1" applyAlignment="1">
      <alignment horizontal="left" vertical="center"/>
    </xf>
    <xf numFmtId="0" fontId="4" fillId="3" borderId="14" xfId="0" applyFont="1" applyFill="1" applyBorder="1" applyAlignment="1">
      <alignment horizontal="center" vertical="center"/>
    </xf>
    <xf numFmtId="165" fontId="4" fillId="3" borderId="15" xfId="1" applyNumberFormat="1" applyFont="1" applyFill="1" applyBorder="1" applyAlignment="1">
      <alignment horizontal="right" vertical="center"/>
    </xf>
    <xf numFmtId="165" fontId="4" fillId="3" borderId="16" xfId="1" applyNumberFormat="1" applyFont="1" applyFill="1" applyBorder="1" applyAlignment="1">
      <alignment horizontal="right" vertical="center"/>
    </xf>
    <xf numFmtId="0" fontId="4" fillId="3" borderId="17" xfId="0" applyFont="1" applyFill="1" applyBorder="1" applyAlignment="1">
      <alignment horizontal="center" vertical="center"/>
    </xf>
    <xf numFmtId="165" fontId="4" fillId="3" borderId="18" xfId="1" applyNumberFormat="1" applyFont="1" applyFill="1" applyBorder="1" applyAlignment="1">
      <alignment horizontal="right" vertical="center"/>
    </xf>
    <xf numFmtId="165" fontId="4" fillId="3" borderId="19" xfId="1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left" vertical="center"/>
    </xf>
    <xf numFmtId="0" fontId="4" fillId="3" borderId="20" xfId="0" applyFont="1" applyFill="1" applyBorder="1" applyAlignment="1">
      <alignment horizontal="center" vertical="center"/>
    </xf>
    <xf numFmtId="165" fontId="4" fillId="3" borderId="21" xfId="0" applyNumberFormat="1" applyFont="1" applyFill="1" applyBorder="1" applyAlignment="1">
      <alignment horizontal="right" vertical="center"/>
    </xf>
    <xf numFmtId="0" fontId="4" fillId="3" borderId="22" xfId="0" applyFont="1" applyFill="1" applyBorder="1" applyAlignment="1">
      <alignment horizontal="center" vertical="center"/>
    </xf>
    <xf numFmtId="165" fontId="4" fillId="3" borderId="23" xfId="0" applyNumberFormat="1" applyFont="1" applyFill="1" applyBorder="1" applyAlignment="1">
      <alignment horizontal="center" vertical="center"/>
    </xf>
    <xf numFmtId="165" fontId="4" fillId="3" borderId="24" xfId="0" applyNumberFormat="1" applyFont="1" applyFill="1" applyBorder="1" applyAlignment="1">
      <alignment horizontal="center" vertical="center"/>
    </xf>
    <xf numFmtId="165" fontId="5" fillId="2" borderId="2" xfId="1" applyNumberFormat="1" applyFont="1" applyFill="1" applyBorder="1" applyAlignment="1">
      <alignment horizontal="right" vertical="center"/>
    </xf>
    <xf numFmtId="165" fontId="4" fillId="2" borderId="3" xfId="1" applyNumberFormat="1" applyFont="1" applyFill="1" applyBorder="1" applyAlignment="1">
      <alignment horizontal="right" vertical="center"/>
    </xf>
    <xf numFmtId="165" fontId="5" fillId="2" borderId="5" xfId="1" applyNumberFormat="1" applyFont="1" applyFill="1" applyBorder="1" applyAlignment="1">
      <alignment horizontal="right" vertical="center"/>
    </xf>
    <xf numFmtId="165" fontId="4" fillId="2" borderId="6" xfId="1" applyNumberFormat="1" applyFont="1" applyFill="1" applyBorder="1" applyAlignment="1">
      <alignment horizontal="right" vertical="center"/>
    </xf>
    <xf numFmtId="165" fontId="5" fillId="2" borderId="12" xfId="1" applyNumberFormat="1" applyFont="1" applyFill="1" applyBorder="1" applyAlignment="1">
      <alignment horizontal="right" vertical="center"/>
    </xf>
    <xf numFmtId="165" fontId="4" fillId="2" borderId="13" xfId="1" applyNumberFormat="1" applyFont="1" applyFill="1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0" fontId="0" fillId="0" borderId="0" xfId="0" applyAlignment="1">
      <alignment horizontal="center"/>
    </xf>
    <xf numFmtId="3" fontId="0" fillId="0" borderId="0" xfId="0" applyNumberFormat="1"/>
    <xf numFmtId="0" fontId="0" fillId="4" borderId="0" xfId="0" applyFill="1" applyAlignment="1">
      <alignment horizontal="center" vertical="center"/>
    </xf>
    <xf numFmtId="0" fontId="0" fillId="4" borderId="0" xfId="0" applyFill="1"/>
    <xf numFmtId="0" fontId="0" fillId="5" borderId="7" xfId="0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0" fillId="5" borderId="0" xfId="0" applyFill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colors>
    <mruColors>
      <color rgb="FFF7F7F7"/>
      <color rgb="FF79BE5D"/>
      <color rgb="FFFD625E"/>
      <color rgb="FF28383C"/>
      <color rgb="FF01B8AA"/>
      <color rgb="FFDB5F5C"/>
      <color rgb="FF395055"/>
      <color rgb="FF000000"/>
      <color rgb="FF459A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Dados!$B$2</c:f>
              <c:strCache>
                <c:ptCount val="1"/>
                <c:pt idx="0">
                  <c:v>Receitas</c:v>
                </c:pt>
              </c:strCache>
            </c:strRef>
          </c:tx>
          <c:spPr>
            <a:solidFill>
              <a:srgbClr val="01B8AA"/>
            </a:solidFill>
            <a:ln>
              <a:noFill/>
            </a:ln>
            <a:effectLst/>
          </c:spPr>
          <c:invertIfNegative val="0"/>
          <c:cat>
            <c:strRef>
              <c:f>Dados!$C$2:$N$2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Dados!$C$14:$N$14</c:f>
              <c:numCache>
                <c:formatCode>[$R$-416]\ #,##0.00</c:formatCode>
                <c:ptCount val="12"/>
                <c:pt idx="0">
                  <c:v>6620</c:v>
                </c:pt>
                <c:pt idx="1">
                  <c:v>5580</c:v>
                </c:pt>
                <c:pt idx="2">
                  <c:v>7440</c:v>
                </c:pt>
                <c:pt idx="3">
                  <c:v>4505</c:v>
                </c:pt>
                <c:pt idx="4">
                  <c:v>9980</c:v>
                </c:pt>
                <c:pt idx="5">
                  <c:v>9675</c:v>
                </c:pt>
                <c:pt idx="6">
                  <c:v>8579</c:v>
                </c:pt>
                <c:pt idx="7">
                  <c:v>8045</c:v>
                </c:pt>
                <c:pt idx="8">
                  <c:v>6048</c:v>
                </c:pt>
                <c:pt idx="9">
                  <c:v>5111</c:v>
                </c:pt>
                <c:pt idx="10">
                  <c:v>10028</c:v>
                </c:pt>
                <c:pt idx="11">
                  <c:v>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8E-4180-B239-D2B80E2EC076}"/>
            </c:ext>
          </c:extLst>
        </c:ser>
        <c:ser>
          <c:idx val="1"/>
          <c:order val="1"/>
          <c:tx>
            <c:strRef>
              <c:f>Dados!$B$16</c:f>
              <c:strCache>
                <c:ptCount val="1"/>
                <c:pt idx="0">
                  <c:v>Gastos</c:v>
                </c:pt>
              </c:strCache>
            </c:strRef>
          </c:tx>
          <c:spPr>
            <a:solidFill>
              <a:srgbClr val="FD625E"/>
            </a:solidFill>
            <a:ln>
              <a:noFill/>
            </a:ln>
            <a:effectLst/>
          </c:spPr>
          <c:invertIfNegative val="0"/>
          <c:cat>
            <c:strRef>
              <c:f>Dados!$C$2:$N$2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Dados!$C$36:$N$36</c:f>
              <c:numCache>
                <c:formatCode>[$R$-416]\ #,##0.00</c:formatCode>
                <c:ptCount val="12"/>
                <c:pt idx="0">
                  <c:v>4786.7</c:v>
                </c:pt>
                <c:pt idx="1">
                  <c:v>4718.7</c:v>
                </c:pt>
                <c:pt idx="2">
                  <c:v>5236.7</c:v>
                </c:pt>
                <c:pt idx="3">
                  <c:v>4822.7</c:v>
                </c:pt>
                <c:pt idx="4">
                  <c:v>4732.3</c:v>
                </c:pt>
                <c:pt idx="5">
                  <c:v>4352.4999999999991</c:v>
                </c:pt>
                <c:pt idx="6">
                  <c:v>4608.8</c:v>
                </c:pt>
                <c:pt idx="7">
                  <c:v>4476.7</c:v>
                </c:pt>
                <c:pt idx="8">
                  <c:v>5427.7</c:v>
                </c:pt>
                <c:pt idx="9">
                  <c:v>5067.0999999999995</c:v>
                </c:pt>
                <c:pt idx="10">
                  <c:v>5222.5999999999995</c:v>
                </c:pt>
                <c:pt idx="11">
                  <c:v>4415.7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8E-4180-B239-D2B80E2EC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36386072"/>
        <c:axId val="336386464"/>
      </c:barChart>
      <c:lineChart>
        <c:grouping val="standard"/>
        <c:varyColors val="0"/>
        <c:ser>
          <c:idx val="2"/>
          <c:order val="2"/>
          <c:tx>
            <c:strRef>
              <c:f>Dados!$B$38</c:f>
              <c:strCache>
                <c:ptCount val="1"/>
                <c:pt idx="0">
                  <c:v>Saldo Mensal</c:v>
                </c:pt>
              </c:strCache>
            </c:strRef>
          </c:tx>
          <c:spPr>
            <a:ln w="28575" cap="rnd">
              <a:solidFill>
                <a:srgbClr val="28383C"/>
              </a:solidFill>
              <a:round/>
            </a:ln>
            <a:effectLst/>
          </c:spPr>
          <c:marker>
            <c:symbol val="none"/>
          </c:marker>
          <c:cat>
            <c:strRef>
              <c:f>Dados!$C$2:$N$2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Dados!$C$38:$N$38</c:f>
              <c:numCache>
                <c:formatCode>[$R$-416]\ #,##0.00</c:formatCode>
                <c:ptCount val="12"/>
                <c:pt idx="0">
                  <c:v>1833.3000000000002</c:v>
                </c:pt>
                <c:pt idx="1">
                  <c:v>861.30000000000018</c:v>
                </c:pt>
                <c:pt idx="2">
                  <c:v>2203.3000000000002</c:v>
                </c:pt>
                <c:pt idx="3">
                  <c:v>-317.69999999999982</c:v>
                </c:pt>
                <c:pt idx="4">
                  <c:v>5247.7</c:v>
                </c:pt>
                <c:pt idx="5">
                  <c:v>5322.5000000000009</c:v>
                </c:pt>
                <c:pt idx="6">
                  <c:v>3970.2</c:v>
                </c:pt>
                <c:pt idx="7">
                  <c:v>3568.3</c:v>
                </c:pt>
                <c:pt idx="8">
                  <c:v>620.30000000000018</c:v>
                </c:pt>
                <c:pt idx="9">
                  <c:v>43.900000000000546</c:v>
                </c:pt>
                <c:pt idx="10">
                  <c:v>4805.4000000000005</c:v>
                </c:pt>
                <c:pt idx="11">
                  <c:v>1683.3000000000002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8E-4180-B239-D2B80E2EC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6386072"/>
        <c:axId val="336386464"/>
      </c:lineChart>
      <c:catAx>
        <c:axId val="336386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336386464"/>
        <c:crosses val="autoZero"/>
        <c:auto val="1"/>
        <c:lblAlgn val="ctr"/>
        <c:lblOffset val="100"/>
        <c:noMultiLvlLbl val="0"/>
      </c:catAx>
      <c:valAx>
        <c:axId val="3363864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prstDash val="dash"/>
              <a:round/>
            </a:ln>
            <a:effectLst/>
          </c:spPr>
        </c:majorGridlines>
        <c:numFmt formatCode="[$R$-416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336386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5621006459775902E-4"/>
          <c:y val="1.507180021676097E-2"/>
          <c:w val="0.3501272246130484"/>
          <c:h val="5.59374437218089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>
              <a:lumMod val="65000"/>
              <a:lumOff val="35000"/>
            </a:schemeClr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D62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AUX!$K$11:$K$25</c:f>
              <c:strCache>
                <c:ptCount val="15"/>
                <c:pt idx="0">
                  <c:v>Pró-labore</c:v>
                </c:pt>
                <c:pt idx="1">
                  <c:v>Aluguel</c:v>
                </c:pt>
                <c:pt idx="2">
                  <c:v>Alimentação</c:v>
                </c:pt>
                <c:pt idx="3">
                  <c:v>INSS s/ pró-labore</c:v>
                </c:pt>
                <c:pt idx="4">
                  <c:v>Contabilidade</c:v>
                </c:pt>
                <c:pt idx="5">
                  <c:v>Transporte</c:v>
                </c:pt>
                <c:pt idx="6">
                  <c:v>Internet</c:v>
                </c:pt>
                <c:pt idx="7">
                  <c:v>Manutenções diversas</c:v>
                </c:pt>
                <c:pt idx="8">
                  <c:v>Material de escritório</c:v>
                </c:pt>
                <c:pt idx="9">
                  <c:v>Correios</c:v>
                </c:pt>
                <c:pt idx="10">
                  <c:v>Marketing digital</c:v>
                </c:pt>
                <c:pt idx="11">
                  <c:v>Telefone</c:v>
                </c:pt>
                <c:pt idx="12">
                  <c:v>Anuidades</c:v>
                </c:pt>
                <c:pt idx="13">
                  <c:v>Água</c:v>
                </c:pt>
                <c:pt idx="14">
                  <c:v>Certificado digital</c:v>
                </c:pt>
              </c:strCache>
            </c:strRef>
          </c:cat>
          <c:val>
            <c:numRef>
              <c:f>AUX!$L$11:$L$25</c:f>
              <c:numCache>
                <c:formatCode>#,##0</c:formatCode>
                <c:ptCount val="15"/>
                <c:pt idx="0">
                  <c:v>15840.000700000001</c:v>
                </c:pt>
                <c:pt idx="1">
                  <c:v>12000.0015</c:v>
                </c:pt>
                <c:pt idx="2">
                  <c:v>5860.0014000000001</c:v>
                </c:pt>
                <c:pt idx="3">
                  <c:v>4824.0006000000003</c:v>
                </c:pt>
                <c:pt idx="4">
                  <c:v>4200.0005000000001</c:v>
                </c:pt>
                <c:pt idx="5">
                  <c:v>3197.0012999999999</c:v>
                </c:pt>
                <c:pt idx="6">
                  <c:v>1198.8011999999999</c:v>
                </c:pt>
                <c:pt idx="7">
                  <c:v>1170.0008</c:v>
                </c:pt>
                <c:pt idx="8">
                  <c:v>965.80019999999979</c:v>
                </c:pt>
                <c:pt idx="9">
                  <c:v>888.80009999999993</c:v>
                </c:pt>
                <c:pt idx="10">
                  <c:v>783.00030000000004</c:v>
                </c:pt>
                <c:pt idx="11">
                  <c:v>598.80109999999979</c:v>
                </c:pt>
                <c:pt idx="12">
                  <c:v>500.0009</c:v>
                </c:pt>
                <c:pt idx="13">
                  <c:v>450.00040000000001</c:v>
                </c:pt>
                <c:pt idx="14">
                  <c:v>230.001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88-4044-8168-6A11C8D30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336386856"/>
        <c:axId val="336384896"/>
      </c:barChart>
      <c:catAx>
        <c:axId val="3363868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6384896"/>
        <c:crosses val="autoZero"/>
        <c:auto val="1"/>
        <c:lblAlgn val="ctr"/>
        <c:lblOffset val="100"/>
        <c:noMultiLvlLbl val="0"/>
      </c:catAx>
      <c:valAx>
        <c:axId val="336384896"/>
        <c:scaling>
          <c:orientation val="minMax"/>
        </c:scaling>
        <c:delete val="1"/>
        <c:axPos val="t"/>
        <c:numFmt formatCode="#,##0" sourceLinked="1"/>
        <c:majorTickMark val="none"/>
        <c:minorTickMark val="none"/>
        <c:tickLblPos val="nextTo"/>
        <c:crossAx val="336386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Dados!A1"/><Relationship Id="rId1" Type="http://schemas.openxmlformats.org/officeDocument/2006/relationships/hyperlink" Target="#Dashboard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Dados!A1"/><Relationship Id="rId2" Type="http://schemas.openxmlformats.org/officeDocument/2006/relationships/hyperlink" Target="#Dashboard!A1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656104</xdr:colOff>
      <xdr:row>0</xdr:row>
      <xdr:rowOff>138113</xdr:rowOff>
    </xdr:from>
    <xdr:to>
      <xdr:col>10</xdr:col>
      <xdr:colOff>680357</xdr:colOff>
      <xdr:row>0</xdr:row>
      <xdr:rowOff>482435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7425204" y="138113"/>
          <a:ext cx="3427853" cy="344322"/>
          <a:chOff x="6694954" y="138113"/>
          <a:chExt cx="2361113" cy="295275"/>
        </a:xfrm>
      </xdr:grpSpPr>
      <xdr:sp macro="" textlink="">
        <xdr:nvSpPr>
          <xdr:cNvPr id="9" name="Rectangle: Rounded Corners 2">
            <a:hlinkClick xmlns:r="http://schemas.openxmlformats.org/officeDocument/2006/relationships" r:id="rId1" tooltip="Dashboard"/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SpPr/>
        </xdr:nvSpPr>
        <xdr:spPr>
          <a:xfrm>
            <a:off x="7976067" y="138113"/>
            <a:ext cx="1080000" cy="295275"/>
          </a:xfrm>
          <a:prstGeom prst="roundRect">
            <a:avLst>
              <a:gd name="adj" fmla="val 23435"/>
            </a:avLst>
          </a:prstGeom>
          <a:solidFill>
            <a:srgbClr val="28383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000">
                <a:latin typeface="Arial" panose="020B0604020202020204" pitchFamily="34" charset="0"/>
                <a:cs typeface="Arial" panose="020B0604020202020204" pitchFamily="34" charset="0"/>
              </a:rPr>
              <a:t>Dashboard</a:t>
            </a:r>
          </a:p>
        </xdr:txBody>
      </xdr:sp>
      <xdr:sp macro="" textlink="">
        <xdr:nvSpPr>
          <xdr:cNvPr id="10" name="Rectangle: Rounded Corners 2">
            <a:hlinkClick xmlns:r="http://schemas.openxmlformats.org/officeDocument/2006/relationships" r:id="rId2" tooltip="Dados"/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SpPr/>
        </xdr:nvSpPr>
        <xdr:spPr>
          <a:xfrm>
            <a:off x="6694954" y="138113"/>
            <a:ext cx="1080000" cy="295275"/>
          </a:xfrm>
          <a:prstGeom prst="roundRect">
            <a:avLst>
              <a:gd name="adj" fmla="val 23435"/>
            </a:avLst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000">
                <a:latin typeface="Arial" panose="020B0604020202020204" pitchFamily="34" charset="0"/>
                <a:cs typeface="Arial" panose="020B0604020202020204" pitchFamily="34" charset="0"/>
              </a:rPr>
              <a:t>Dados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2</xdr:row>
      <xdr:rowOff>20160</xdr:rowOff>
    </xdr:from>
    <xdr:to>
      <xdr:col>6</xdr:col>
      <xdr:colOff>317626</xdr:colOff>
      <xdr:row>7</xdr:row>
      <xdr:rowOff>152160</xdr:rowOff>
    </xdr:to>
    <xdr:sp macro="" textlink="">
      <xdr:nvSpPr>
        <xdr:cNvPr id="32" name="Retângulo: Cantos Arredondados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179615" y="1555046"/>
          <a:ext cx="3920797" cy="1656000"/>
        </a:xfrm>
        <a:prstGeom prst="roundRect">
          <a:avLst>
            <a:gd name="adj" fmla="val 6941"/>
          </a:avLst>
        </a:prstGeom>
        <a:solidFill>
          <a:schemeClr val="bg1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pt-BR"/>
        </a:p>
      </xdr:txBody>
    </xdr:sp>
    <xdr:clientData/>
  </xdr:twoCellAnchor>
  <xdr:twoCellAnchor>
    <xdr:from>
      <xdr:col>1</xdr:col>
      <xdr:colOff>0</xdr:colOff>
      <xdr:row>8</xdr:row>
      <xdr:rowOff>46910</xdr:rowOff>
    </xdr:from>
    <xdr:to>
      <xdr:col>12</xdr:col>
      <xdr:colOff>171450</xdr:colOff>
      <xdr:row>20</xdr:row>
      <xdr:rowOff>187901</xdr:rowOff>
    </xdr:to>
    <xdr:sp macro="" textlink="">
      <xdr:nvSpPr>
        <xdr:cNvPr id="37" name="Retângulo: Cantos Arredondados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180975" y="3180635"/>
          <a:ext cx="8067675" cy="4103391"/>
        </a:xfrm>
        <a:prstGeom prst="roundRect">
          <a:avLst>
            <a:gd name="adj" fmla="val 2342"/>
          </a:avLst>
        </a:prstGeom>
        <a:solidFill>
          <a:schemeClr val="bg1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pt-BR"/>
        </a:p>
      </xdr:txBody>
    </xdr:sp>
    <xdr:clientData/>
  </xdr:twoCellAnchor>
  <xdr:twoCellAnchor>
    <xdr:from>
      <xdr:col>6</xdr:col>
      <xdr:colOff>522227</xdr:colOff>
      <xdr:row>2</xdr:row>
      <xdr:rowOff>20160</xdr:rowOff>
    </xdr:from>
    <xdr:to>
      <xdr:col>12</xdr:col>
      <xdr:colOff>163577</xdr:colOff>
      <xdr:row>7</xdr:row>
      <xdr:rowOff>152160</xdr:rowOff>
    </xdr:to>
    <xdr:sp macro="" textlink="">
      <xdr:nvSpPr>
        <xdr:cNvPr id="38" name="Retângulo: Cantos Arredondados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4332227" y="1557767"/>
          <a:ext cx="3968421" cy="1628786"/>
        </a:xfrm>
        <a:prstGeom prst="roundRect">
          <a:avLst>
            <a:gd name="adj" fmla="val 6941"/>
          </a:avLst>
        </a:prstGeom>
        <a:solidFill>
          <a:schemeClr val="bg1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pt-BR"/>
        </a:p>
      </xdr:txBody>
    </xdr:sp>
    <xdr:clientData/>
  </xdr:twoCellAnchor>
  <xdr:twoCellAnchor>
    <xdr:from>
      <xdr:col>12</xdr:col>
      <xdr:colOff>368178</xdr:colOff>
      <xdr:row>2</xdr:row>
      <xdr:rowOff>9525</xdr:rowOff>
    </xdr:from>
    <xdr:to>
      <xdr:col>19</xdr:col>
      <xdr:colOff>295278</xdr:colOff>
      <xdr:row>7</xdr:row>
      <xdr:rowOff>141525</xdr:rowOff>
    </xdr:to>
    <xdr:sp macro="" textlink="">
      <xdr:nvSpPr>
        <xdr:cNvPr id="39" name="Retângulo: Cantos Arredondados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8445378" y="1314450"/>
          <a:ext cx="3927600" cy="1656000"/>
        </a:xfrm>
        <a:prstGeom prst="roundRect">
          <a:avLst>
            <a:gd name="adj" fmla="val 6941"/>
          </a:avLst>
        </a:prstGeom>
        <a:solidFill>
          <a:schemeClr val="bg1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pt-BR"/>
        </a:p>
      </xdr:txBody>
    </xdr:sp>
    <xdr:clientData/>
  </xdr:twoCellAnchor>
  <xdr:twoCellAnchor>
    <xdr:from>
      <xdr:col>1</xdr:col>
      <xdr:colOff>155999</xdr:colOff>
      <xdr:row>9</xdr:row>
      <xdr:rowOff>163286</xdr:rowOff>
    </xdr:from>
    <xdr:to>
      <xdr:col>11</xdr:col>
      <xdr:colOff>676275</xdr:colOff>
      <xdr:row>20</xdr:row>
      <xdr:rowOff>181019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</xdr:colOff>
      <xdr:row>2</xdr:row>
      <xdr:rowOff>3849</xdr:rowOff>
    </xdr:from>
    <xdr:to>
      <xdr:col>4</xdr:col>
      <xdr:colOff>302562</xdr:colOff>
      <xdr:row>4</xdr:row>
      <xdr:rowOff>44824</xdr:rowOff>
    </xdr:to>
    <xdr:sp macro="" textlink="Dados!B2">
      <xdr:nvSpPr>
        <xdr:cNvPr id="4" name="Retângul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79297" y="1393378"/>
          <a:ext cx="2487706" cy="64609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0" tIns="90000" rIns="180000" bIns="90000" rtlCol="0" anchor="t"/>
        <a:lstStyle/>
        <a:p>
          <a:pPr algn="l"/>
          <a:fld id="{F4EA73E6-9C11-405B-BC4D-07B3F0964C86}" type="TxLink">
            <a:rPr lang="en-US" sz="16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pPr algn="l"/>
            <a:t>Receitas</a:t>
          </a:fld>
          <a:endParaRPr lang="pt-BR" sz="1600">
            <a:solidFill>
              <a:schemeClr val="tx1">
                <a:lumMod val="65000"/>
                <a:lumOff val="3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522228</xdr:colOff>
      <xdr:row>2</xdr:row>
      <xdr:rowOff>0</xdr:rowOff>
    </xdr:from>
    <xdr:to>
      <xdr:col>10</xdr:col>
      <xdr:colOff>141228</xdr:colOff>
      <xdr:row>4</xdr:row>
      <xdr:rowOff>40975</xdr:rowOff>
    </xdr:to>
    <xdr:sp macro="" textlink="Dados!B16">
      <xdr:nvSpPr>
        <xdr:cNvPr id="59" name="Retângulo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/>
      </xdr:nvSpPr>
      <xdr:spPr>
        <a:xfrm>
          <a:off x="4321022" y="1389529"/>
          <a:ext cx="2487706" cy="64609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0" tIns="90000" rIns="180000" bIns="90000" rtlCol="0" anchor="t"/>
        <a:lstStyle/>
        <a:p>
          <a:pPr marL="0" indent="0" algn="l"/>
          <a:fld id="{275B9443-AB34-45C9-A433-29DE712CB29A}" type="TxLink">
            <a:rPr lang="en-US" sz="16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pPr marL="0" indent="0" algn="l"/>
            <a:t>Gastos</a:t>
          </a:fld>
          <a:endParaRPr lang="pt-BR" sz="1600" b="0" i="0" u="none" strike="noStrike">
            <a:solidFill>
              <a:schemeClr val="tx1">
                <a:lumMod val="65000"/>
                <a:lumOff val="35000"/>
              </a:schemeClr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368176</xdr:colOff>
      <xdr:row>2</xdr:row>
      <xdr:rowOff>0</xdr:rowOff>
    </xdr:from>
    <xdr:to>
      <xdr:col>15</xdr:col>
      <xdr:colOff>704353</xdr:colOff>
      <xdr:row>4</xdr:row>
      <xdr:rowOff>40975</xdr:rowOff>
    </xdr:to>
    <xdr:sp macro="" textlink="Dados!B41">
      <xdr:nvSpPr>
        <xdr:cNvPr id="60" name="Retângulo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/>
      </xdr:nvSpPr>
      <xdr:spPr>
        <a:xfrm>
          <a:off x="8470029" y="1389529"/>
          <a:ext cx="2487706" cy="64609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0" tIns="90000" rIns="180000" bIns="90000" rtlCol="0" anchor="t"/>
        <a:lstStyle/>
        <a:p>
          <a:pPr marL="0" indent="0" algn="l"/>
          <a:fld id="{FAD5E16C-6F87-4A00-9D18-C059E42918FA}" type="TxLink">
            <a:rPr lang="en-US" sz="16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pPr marL="0" indent="0" algn="l"/>
            <a:t>Saldo Total</a:t>
          </a:fld>
          <a:endParaRPr lang="pt-BR" sz="1600" b="0" i="0" u="none" strike="noStrike">
            <a:solidFill>
              <a:schemeClr val="tx1">
                <a:lumMod val="65000"/>
                <a:lumOff val="35000"/>
              </a:schemeClr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0</xdr:colOff>
      <xdr:row>8</xdr:row>
      <xdr:rowOff>46910</xdr:rowOff>
    </xdr:from>
    <xdr:to>
      <xdr:col>4</xdr:col>
      <xdr:colOff>302559</xdr:colOff>
      <xdr:row>10</xdr:row>
      <xdr:rowOff>87886</xdr:rowOff>
    </xdr:to>
    <xdr:sp macro="" textlink="Dados!B42">
      <xdr:nvSpPr>
        <xdr:cNvPr id="61" name="Retângulo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/>
      </xdr:nvSpPr>
      <xdr:spPr>
        <a:xfrm>
          <a:off x="176893" y="3380660"/>
          <a:ext cx="2493309" cy="63969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0" tIns="90000" rIns="180000" bIns="90000" rtlCol="0" anchor="t"/>
        <a:lstStyle/>
        <a:p>
          <a:pPr marL="0" indent="0" algn="l"/>
          <a:fld id="{D433E3E8-E706-4522-B368-238A52ADD07F}" type="TxLink">
            <a:rPr lang="en-US" sz="16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pPr marL="0" indent="0" algn="l"/>
            <a:t>Receitas x Gastos</a:t>
          </a:fld>
          <a:endParaRPr lang="pt-BR" sz="1600" b="0" i="0" u="none" strike="noStrike">
            <a:solidFill>
              <a:schemeClr val="tx1">
                <a:lumMod val="65000"/>
                <a:lumOff val="35000"/>
              </a:schemeClr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61247</xdr:colOff>
      <xdr:row>3</xdr:row>
      <xdr:rowOff>150612</xdr:rowOff>
    </xdr:from>
    <xdr:to>
      <xdr:col>6</xdr:col>
      <xdr:colOff>256384</xdr:colOff>
      <xdr:row>6</xdr:row>
      <xdr:rowOff>21709</xdr:rowOff>
    </xdr:to>
    <xdr:sp macro="" textlink="Dados!O14">
      <xdr:nvSpPr>
        <xdr:cNvPr id="24" name="Retângulo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238140" y="1987576"/>
          <a:ext cx="3828244" cy="76916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0" tIns="90000" rIns="180000" bIns="90000" rtlCol="0" anchor="ctr"/>
        <a:lstStyle/>
        <a:p>
          <a:pPr algn="ctr"/>
          <a:fld id="{0EEEF38B-6C47-4AA8-8654-397887CD1C1C}" type="TxLink">
            <a:rPr lang="en-US" sz="3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pPr algn="ctr"/>
            <a:t>R$ 87.710,00</a:t>
          </a:fld>
          <a:endParaRPr lang="pt-BR" sz="4400" b="0">
            <a:solidFill>
              <a:schemeClr val="tx1">
                <a:lumMod val="65000"/>
                <a:lumOff val="3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587114</xdr:colOff>
      <xdr:row>3</xdr:row>
      <xdr:rowOff>151792</xdr:rowOff>
    </xdr:from>
    <xdr:to>
      <xdr:col>12</xdr:col>
      <xdr:colOff>98692</xdr:colOff>
      <xdr:row>6</xdr:row>
      <xdr:rowOff>20528</xdr:rowOff>
    </xdr:to>
    <xdr:sp macro="" textlink="Dados!O36">
      <xdr:nvSpPr>
        <xdr:cNvPr id="25" name="Retângulo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4397114" y="1988756"/>
          <a:ext cx="3838649" cy="76680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0" tIns="90000" rIns="180000" bIns="90000" rtlCol="0" anchor="ctr"/>
        <a:lstStyle/>
        <a:p>
          <a:pPr marL="0" indent="0" algn="ctr"/>
          <a:fld id="{5E74647D-230E-430C-B806-55C4C2AB7F0F}" type="TxLink">
            <a:rPr lang="en-US" sz="3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pPr marL="0" indent="0" algn="ctr"/>
            <a:t>R$ 57.868,20</a:t>
          </a:fld>
          <a:endParaRPr lang="pt-BR" sz="3200" b="0" i="0" u="none" strike="noStrike">
            <a:solidFill>
              <a:schemeClr val="tx1">
                <a:lumMod val="65000"/>
                <a:lumOff val="35000"/>
              </a:schemeClr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430261</xdr:colOff>
      <xdr:row>3</xdr:row>
      <xdr:rowOff>151792</xdr:rowOff>
    </xdr:from>
    <xdr:to>
      <xdr:col>19</xdr:col>
      <xdr:colOff>233192</xdr:colOff>
      <xdr:row>6</xdr:row>
      <xdr:rowOff>20528</xdr:rowOff>
    </xdr:to>
    <xdr:sp macro="" textlink="Dados!O38">
      <xdr:nvSpPr>
        <xdr:cNvPr id="26" name="Retângulo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8567332" y="1988756"/>
          <a:ext cx="3830646" cy="76680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0" tIns="90000" rIns="180000" bIns="90000" rtlCol="0" anchor="ctr"/>
        <a:lstStyle/>
        <a:p>
          <a:pPr marL="0" indent="0" algn="ctr"/>
          <a:fld id="{BF9FB482-869F-46EA-96FD-A7C079A45030}" type="TxLink">
            <a:rPr lang="en-US" sz="3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pPr marL="0" indent="0" algn="ctr"/>
            <a:t>R$ 29.841,80</a:t>
          </a:fld>
          <a:endParaRPr lang="pt-BR" sz="3200" b="0" i="0" u="none" strike="noStrike">
            <a:solidFill>
              <a:schemeClr val="tx1">
                <a:lumMod val="65000"/>
                <a:lumOff val="35000"/>
              </a:schemeClr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590316</xdr:colOff>
      <xdr:row>5</xdr:row>
      <xdr:rowOff>228599</xdr:rowOff>
    </xdr:from>
    <xdr:to>
      <xdr:col>5</xdr:col>
      <xdr:colOff>197399</xdr:colOff>
      <xdr:row>6</xdr:row>
      <xdr:rowOff>138864</xdr:rowOff>
    </xdr:to>
    <xdr:sp macro="" textlink="Dados!P14">
      <xdr:nvSpPr>
        <xdr:cNvPr id="40" name="Retângulo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2238141" y="2447924"/>
          <a:ext cx="1035833" cy="21506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fld id="{39105D9E-073C-456C-9893-F5F1378532D4}" type="TxLink">
            <a:rPr lang="en-US" sz="1200" b="0" i="0" u="none" strike="noStrike">
              <a:solidFill>
                <a:schemeClr val="bg1">
                  <a:lumMod val="6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pPr marL="0" indent="0" algn="l"/>
            <a:t> R$ 7.309 </a:t>
          </a:fld>
          <a:endParaRPr lang="pt-BR" sz="1200" b="0" i="0" u="none" strike="noStrike">
            <a:solidFill>
              <a:schemeClr val="bg1">
                <a:lumMod val="65000"/>
              </a:schemeClr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82128</xdr:colOff>
      <xdr:row>5</xdr:row>
      <xdr:rowOff>228599</xdr:rowOff>
    </xdr:from>
    <xdr:to>
      <xdr:col>3</xdr:col>
      <xdr:colOff>590316</xdr:colOff>
      <xdr:row>6</xdr:row>
      <xdr:rowOff>138864</xdr:rowOff>
    </xdr:to>
    <xdr:sp macro="" textlink="">
      <xdr:nvSpPr>
        <xdr:cNvPr id="41" name="Retângulo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1015578" y="2447924"/>
          <a:ext cx="1222563" cy="21506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r"/>
          <a:r>
            <a:rPr lang="en-US" sz="1200" b="0" i="0" u="none" strike="noStrike">
              <a:solidFill>
                <a:schemeClr val="bg1">
                  <a:lumMod val="6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Média Mensal:</a:t>
          </a:r>
        </a:p>
      </xdr:txBody>
    </xdr:sp>
    <xdr:clientData/>
  </xdr:twoCellAnchor>
  <xdr:twoCellAnchor>
    <xdr:from>
      <xdr:col>9</xdr:col>
      <xdr:colOff>437926</xdr:colOff>
      <xdr:row>5</xdr:row>
      <xdr:rowOff>228599</xdr:rowOff>
    </xdr:from>
    <xdr:to>
      <xdr:col>11</xdr:col>
      <xdr:colOff>42939</xdr:colOff>
      <xdr:row>6</xdr:row>
      <xdr:rowOff>134580</xdr:rowOff>
    </xdr:to>
    <xdr:sp macro="" textlink="Dados!P36">
      <xdr:nvSpPr>
        <xdr:cNvPr id="67" name="Retângulo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/>
      </xdr:nvSpPr>
      <xdr:spPr>
        <a:xfrm>
          <a:off x="6372001" y="2447924"/>
          <a:ext cx="1033763" cy="21078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fld id="{46036EB0-75F1-4C4D-BCD1-267F0BC42E20}" type="TxLink">
            <a:rPr lang="en-US" sz="1200" b="0" i="0" u="none" strike="noStrike">
              <a:solidFill>
                <a:schemeClr val="bg1">
                  <a:lumMod val="6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pPr marL="0" indent="0" algn="l"/>
            <a:t> R$ 4.822 </a:t>
          </a:fld>
          <a:endParaRPr lang="pt-BR" sz="1200" b="0" i="0" u="none" strike="noStrike">
            <a:solidFill>
              <a:schemeClr val="bg1">
                <a:lumMod val="65000"/>
              </a:schemeClr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642043</xdr:colOff>
      <xdr:row>5</xdr:row>
      <xdr:rowOff>228599</xdr:rowOff>
    </xdr:from>
    <xdr:to>
      <xdr:col>9</xdr:col>
      <xdr:colOff>437926</xdr:colOff>
      <xdr:row>6</xdr:row>
      <xdr:rowOff>134580</xdr:rowOff>
    </xdr:to>
    <xdr:sp macro="" textlink="">
      <xdr:nvSpPr>
        <xdr:cNvPr id="68" name="Retângulo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>
        <a:xfrm>
          <a:off x="5147368" y="2447924"/>
          <a:ext cx="1224633" cy="21078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r"/>
          <a:r>
            <a:rPr lang="en-US" sz="1200" b="0" i="0" u="none" strike="noStrike">
              <a:solidFill>
                <a:schemeClr val="bg1">
                  <a:lumMod val="6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Média Mensal:</a:t>
          </a:r>
        </a:p>
      </xdr:txBody>
    </xdr:sp>
    <xdr:clientData/>
  </xdr:twoCellAnchor>
  <xdr:twoCellAnchor>
    <xdr:from>
      <xdr:col>15</xdr:col>
      <xdr:colOff>285480</xdr:colOff>
      <xdr:row>5</xdr:row>
      <xdr:rowOff>228599</xdr:rowOff>
    </xdr:from>
    <xdr:to>
      <xdr:col>17</xdr:col>
      <xdr:colOff>223498</xdr:colOff>
      <xdr:row>6</xdr:row>
      <xdr:rowOff>138864</xdr:rowOff>
    </xdr:to>
    <xdr:sp macro="" textlink="Dados!P38">
      <xdr:nvSpPr>
        <xdr:cNvPr id="70" name="Retângulo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10505805" y="2447924"/>
          <a:ext cx="1033393" cy="21506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fld id="{48D1EA36-B76D-447D-80D9-270953FC991E}" type="TxLink">
            <a:rPr lang="en-US" sz="1200" b="0" i="0" u="none" strike="noStrike">
              <a:solidFill>
                <a:schemeClr val="bg1">
                  <a:lumMod val="6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pPr marL="0" indent="0" algn="l"/>
            <a:t> R$ 2.487 </a:t>
          </a:fld>
          <a:endParaRPr lang="pt-BR" sz="1200" b="0" i="0" u="none" strike="noStrike">
            <a:solidFill>
              <a:schemeClr val="bg1">
                <a:lumMod val="65000"/>
              </a:schemeClr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13</xdr:col>
      <xdr:colOff>487584</xdr:colOff>
      <xdr:row>5</xdr:row>
      <xdr:rowOff>228599</xdr:rowOff>
    </xdr:from>
    <xdr:to>
      <xdr:col>15</xdr:col>
      <xdr:colOff>285480</xdr:colOff>
      <xdr:row>6</xdr:row>
      <xdr:rowOff>138864</xdr:rowOff>
    </xdr:to>
    <xdr:sp macro="" textlink="">
      <xdr:nvSpPr>
        <xdr:cNvPr id="71" name="Retângulo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/>
      </xdr:nvSpPr>
      <xdr:spPr>
        <a:xfrm>
          <a:off x="9279159" y="2447924"/>
          <a:ext cx="1226646" cy="21506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r"/>
          <a:r>
            <a:rPr lang="en-US" sz="1200" b="0" i="0" u="none" strike="noStrike">
              <a:solidFill>
                <a:schemeClr val="bg1">
                  <a:lumMod val="6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Média Mensal:</a:t>
          </a:r>
        </a:p>
      </xdr:txBody>
    </xdr:sp>
    <xdr:clientData/>
  </xdr:twoCellAnchor>
  <xdr:twoCellAnchor editAs="absolute">
    <xdr:from>
      <xdr:col>11</xdr:col>
      <xdr:colOff>613242</xdr:colOff>
      <xdr:row>0</xdr:row>
      <xdr:rowOff>138113</xdr:rowOff>
    </xdr:from>
    <xdr:to>
      <xdr:col>13</xdr:col>
      <xdr:colOff>264492</xdr:colOff>
      <xdr:row>0</xdr:row>
      <xdr:rowOff>433388</xdr:rowOff>
    </xdr:to>
    <xdr:sp macro="" textlink="">
      <xdr:nvSpPr>
        <xdr:cNvPr id="80" name="Rectangle: Rounded Corners 2">
          <a:hlinkClick xmlns:r="http://schemas.openxmlformats.org/officeDocument/2006/relationships" r:id="rId2" tooltip="Dashboard"/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/>
      </xdr:nvSpPr>
      <xdr:spPr>
        <a:xfrm>
          <a:off x="7997793" y="138113"/>
          <a:ext cx="1085351" cy="295275"/>
        </a:xfrm>
        <a:prstGeom prst="roundRect">
          <a:avLst>
            <a:gd name="adj" fmla="val 23435"/>
          </a:avLst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>
              <a:latin typeface="Arial" panose="020B0604020202020204" pitchFamily="34" charset="0"/>
              <a:cs typeface="Arial" panose="020B0604020202020204" pitchFamily="34" charset="0"/>
            </a:rPr>
            <a:t>Dashboard</a:t>
          </a:r>
        </a:p>
      </xdr:txBody>
    </xdr:sp>
    <xdr:clientData/>
  </xdr:twoCellAnchor>
  <xdr:twoCellAnchor editAs="absolute">
    <xdr:from>
      <xdr:col>10</xdr:col>
      <xdr:colOff>46504</xdr:colOff>
      <xdr:row>0</xdr:row>
      <xdr:rowOff>138113</xdr:rowOff>
    </xdr:from>
    <xdr:to>
      <xdr:col>11</xdr:col>
      <xdr:colOff>412129</xdr:colOff>
      <xdr:row>0</xdr:row>
      <xdr:rowOff>433388</xdr:rowOff>
    </xdr:to>
    <xdr:sp macro="" textlink="">
      <xdr:nvSpPr>
        <xdr:cNvPr id="81" name="Rectangle: Rounded Corners 2">
          <a:hlinkClick xmlns:r="http://schemas.openxmlformats.org/officeDocument/2006/relationships" r:id="rId3" tooltip="Dados"/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/>
      </xdr:nvSpPr>
      <xdr:spPr>
        <a:xfrm>
          <a:off x="6714004" y="138113"/>
          <a:ext cx="1082676" cy="295275"/>
        </a:xfrm>
        <a:prstGeom prst="roundRect">
          <a:avLst>
            <a:gd name="adj" fmla="val 23435"/>
          </a:avLst>
        </a:prstGeom>
        <a:solidFill>
          <a:srgbClr val="28383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>
              <a:latin typeface="Arial" panose="020B0604020202020204" pitchFamily="34" charset="0"/>
              <a:cs typeface="Arial" panose="020B0604020202020204" pitchFamily="34" charset="0"/>
            </a:rPr>
            <a:t>Dados</a:t>
          </a:r>
        </a:p>
      </xdr:txBody>
    </xdr:sp>
    <xdr:clientData/>
  </xdr:twoCellAnchor>
  <xdr:twoCellAnchor>
    <xdr:from>
      <xdr:col>12</xdr:col>
      <xdr:colOff>371475</xdr:colOff>
      <xdr:row>8</xdr:row>
      <xdr:rowOff>46910</xdr:rowOff>
    </xdr:from>
    <xdr:to>
      <xdr:col>19</xdr:col>
      <xdr:colOff>323850</xdr:colOff>
      <xdr:row>20</xdr:row>
      <xdr:rowOff>187901</xdr:rowOff>
    </xdr:to>
    <xdr:sp macro="" textlink="">
      <xdr:nvSpPr>
        <xdr:cNvPr id="27" name="Retângulo: Cantos Arredondados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8448675" y="3180635"/>
          <a:ext cx="3952875" cy="4103391"/>
        </a:xfrm>
        <a:prstGeom prst="roundRect">
          <a:avLst>
            <a:gd name="adj" fmla="val 3655"/>
          </a:avLst>
        </a:prstGeom>
        <a:solidFill>
          <a:schemeClr val="bg1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pt-BR"/>
        </a:p>
      </xdr:txBody>
    </xdr:sp>
    <xdr:clientData/>
  </xdr:twoCellAnchor>
  <xdr:twoCellAnchor>
    <xdr:from>
      <xdr:col>12</xdr:col>
      <xdr:colOff>390525</xdr:colOff>
      <xdr:row>9</xdr:row>
      <xdr:rowOff>200024</xdr:rowOff>
    </xdr:from>
    <xdr:to>
      <xdr:col>19</xdr:col>
      <xdr:colOff>238125</xdr:colOff>
      <xdr:row>20</xdr:row>
      <xdr:rowOff>133349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333375</xdr:colOff>
      <xdr:row>8</xdr:row>
      <xdr:rowOff>27860</xdr:rowOff>
    </xdr:from>
    <xdr:to>
      <xdr:col>15</xdr:col>
      <xdr:colOff>674034</xdr:colOff>
      <xdr:row>10</xdr:row>
      <xdr:rowOff>68836</xdr:rowOff>
    </xdr:to>
    <xdr:sp macro="" textlink="">
      <xdr:nvSpPr>
        <xdr:cNvPr id="29" name="Retângulo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8410575" y="3161585"/>
          <a:ext cx="2483784" cy="65057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0" tIns="90000" rIns="180000" bIns="90000" rtlCol="0" anchor="t"/>
        <a:lstStyle/>
        <a:p>
          <a:pPr marL="0" indent="0" algn="l"/>
          <a:r>
            <a:rPr lang="en-US" sz="16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Gastos por Categoria</a:t>
          </a:r>
        </a:p>
      </xdr:txBody>
    </xdr:sp>
    <xdr:clientData/>
  </xdr:twoCellAnchor>
  <xdr:twoCellAnchor editAs="oneCell">
    <xdr:from>
      <xdr:col>1</xdr:col>
      <xdr:colOff>1771</xdr:colOff>
      <xdr:row>0</xdr:row>
      <xdr:rowOff>7975</xdr:rowOff>
    </xdr:from>
    <xdr:to>
      <xdr:col>2</xdr:col>
      <xdr:colOff>483781</xdr:colOff>
      <xdr:row>1</xdr:row>
      <xdr:rowOff>10819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8980" y="7975"/>
          <a:ext cx="1235150" cy="5787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2"/>
  <sheetViews>
    <sheetView showGridLines="0" showRowColHeaders="0" zoomScale="75" zoomScaleNormal="75" workbookViewId="0">
      <pane ySplit="1" topLeftCell="A2" activePane="bottomLeft" state="frozen"/>
      <selection pane="bottomLeft"/>
    </sheetView>
  </sheetViews>
  <sheetFormatPr defaultColWidth="5.7109375" defaultRowHeight="21" customHeight="1" x14ac:dyDescent="0.25"/>
  <cols>
    <col min="1" max="1" width="2.7109375" style="1" customWidth="1"/>
    <col min="2" max="2" width="20.7109375" style="1" customWidth="1"/>
    <col min="3" max="3" width="17.28515625" style="1" customWidth="1"/>
    <col min="4" max="4" width="15.140625" style="1" customWidth="1"/>
    <col min="5" max="5" width="15.42578125" style="1" customWidth="1"/>
    <col min="6" max="6" width="15.140625" style="1" customWidth="1"/>
    <col min="7" max="7" width="14.85546875" style="1" customWidth="1"/>
    <col min="8" max="8" width="15.85546875" style="1" customWidth="1"/>
    <col min="9" max="9" width="14.85546875" style="1" customWidth="1"/>
    <col min="10" max="10" width="20.28515625" style="1" customWidth="1"/>
    <col min="11" max="11" width="15.42578125" style="1" customWidth="1"/>
    <col min="12" max="12" width="15.28515625" style="1" customWidth="1"/>
    <col min="13" max="13" width="19.5703125" style="1" customWidth="1"/>
    <col min="14" max="14" width="18.7109375" style="1" customWidth="1"/>
    <col min="15" max="15" width="19" style="1" customWidth="1"/>
    <col min="16" max="16" width="2.7109375" style="2" customWidth="1"/>
    <col min="17" max="16384" width="5.7109375" style="1"/>
  </cols>
  <sheetData>
    <row r="1" spans="1:16" s="36" customFormat="1" ht="45" customHeight="1" thickBot="1" x14ac:dyDescent="0.3">
      <c r="A1" s="38"/>
    </row>
    <row r="2" spans="1:16" ht="21" customHeight="1" thickTop="1" thickBot="1" x14ac:dyDescent="0.3">
      <c r="B2" s="5" t="s">
        <v>13</v>
      </c>
      <c r="C2" s="6" t="s">
        <v>0</v>
      </c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6" t="s">
        <v>6</v>
      </c>
      <c r="J2" s="6" t="s">
        <v>7</v>
      </c>
      <c r="K2" s="6" t="s">
        <v>8</v>
      </c>
      <c r="L2" s="6" t="s">
        <v>9</v>
      </c>
      <c r="M2" s="6" t="s">
        <v>10</v>
      </c>
      <c r="N2" s="6" t="s">
        <v>11</v>
      </c>
      <c r="O2" s="7" t="s">
        <v>12</v>
      </c>
    </row>
    <row r="3" spans="1:16" ht="21" customHeight="1" x14ac:dyDescent="0.25">
      <c r="B3" s="8" t="s">
        <v>19</v>
      </c>
      <c r="C3" s="25">
        <v>5000</v>
      </c>
      <c r="D3" s="25">
        <v>4200</v>
      </c>
      <c r="E3" s="25">
        <v>6400</v>
      </c>
      <c r="F3" s="25">
        <v>3900</v>
      </c>
      <c r="G3" s="25">
        <v>9100</v>
      </c>
      <c r="H3" s="25">
        <v>8500</v>
      </c>
      <c r="I3" s="25">
        <v>7250</v>
      </c>
      <c r="J3" s="25">
        <v>6600</v>
      </c>
      <c r="K3" s="25">
        <v>5100</v>
      </c>
      <c r="L3" s="25">
        <v>4300</v>
      </c>
      <c r="M3" s="25">
        <v>8720</v>
      </c>
      <c r="N3" s="25">
        <v>4560</v>
      </c>
      <c r="O3" s="26">
        <f>SUM(C3:N3)</f>
        <v>73630</v>
      </c>
    </row>
    <row r="4" spans="1:16" ht="21" customHeight="1" x14ac:dyDescent="0.25">
      <c r="B4" s="9" t="s">
        <v>20</v>
      </c>
      <c r="C4" s="27">
        <v>1500</v>
      </c>
      <c r="D4" s="27">
        <v>1300</v>
      </c>
      <c r="E4" s="27">
        <v>950</v>
      </c>
      <c r="F4" s="27">
        <v>530</v>
      </c>
      <c r="G4" s="27">
        <v>780</v>
      </c>
      <c r="H4" s="27">
        <v>1100</v>
      </c>
      <c r="I4" s="27">
        <v>1230</v>
      </c>
      <c r="J4" s="27">
        <v>1340</v>
      </c>
      <c r="K4" s="27">
        <v>860</v>
      </c>
      <c r="L4" s="27">
        <v>720</v>
      </c>
      <c r="M4" s="27">
        <v>1240</v>
      </c>
      <c r="N4" s="27">
        <v>1440</v>
      </c>
      <c r="O4" s="28">
        <f t="shared" ref="O4:O13" si="0">SUM(C4:N4)</f>
        <v>12990</v>
      </c>
    </row>
    <row r="5" spans="1:16" ht="21" customHeight="1" x14ac:dyDescent="0.25">
      <c r="B5" s="9" t="s">
        <v>38</v>
      </c>
      <c r="C5" s="27">
        <v>120</v>
      </c>
      <c r="D5" s="27">
        <v>80</v>
      </c>
      <c r="E5" s="27">
        <v>90</v>
      </c>
      <c r="F5" s="27">
        <v>75</v>
      </c>
      <c r="G5" s="27">
        <v>100</v>
      </c>
      <c r="H5" s="27">
        <v>75</v>
      </c>
      <c r="I5" s="27">
        <v>99</v>
      </c>
      <c r="J5" s="27">
        <v>105</v>
      </c>
      <c r="K5" s="27">
        <v>88</v>
      </c>
      <c r="L5" s="27">
        <v>91</v>
      </c>
      <c r="M5" s="27">
        <v>68</v>
      </c>
      <c r="N5" s="27">
        <v>99</v>
      </c>
      <c r="O5" s="28">
        <f t="shared" si="0"/>
        <v>1090</v>
      </c>
      <c r="P5" s="17"/>
    </row>
    <row r="6" spans="1:16" ht="21" customHeight="1" x14ac:dyDescent="0.25">
      <c r="B6" s="9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8">
        <f t="shared" si="0"/>
        <v>0</v>
      </c>
    </row>
    <row r="7" spans="1:16" ht="21" customHeight="1" x14ac:dyDescent="0.25">
      <c r="B7" s="9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8">
        <f t="shared" si="0"/>
        <v>0</v>
      </c>
    </row>
    <row r="8" spans="1:16" ht="21" customHeight="1" x14ac:dyDescent="0.25">
      <c r="B8" s="9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8">
        <f t="shared" si="0"/>
        <v>0</v>
      </c>
    </row>
    <row r="9" spans="1:16" ht="21" customHeight="1" x14ac:dyDescent="0.25">
      <c r="B9" s="9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8">
        <f t="shared" si="0"/>
        <v>0</v>
      </c>
    </row>
    <row r="10" spans="1:16" ht="21" customHeight="1" x14ac:dyDescent="0.25">
      <c r="B10" s="9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8">
        <f t="shared" si="0"/>
        <v>0</v>
      </c>
    </row>
    <row r="11" spans="1:16" ht="21" customHeight="1" x14ac:dyDescent="0.25">
      <c r="B11" s="9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8">
        <f t="shared" si="0"/>
        <v>0</v>
      </c>
    </row>
    <row r="12" spans="1:16" ht="21" customHeight="1" x14ac:dyDescent="0.25">
      <c r="B12" s="9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8">
        <f t="shared" si="0"/>
        <v>0</v>
      </c>
    </row>
    <row r="13" spans="1:16" ht="21" customHeight="1" thickBot="1" x14ac:dyDescent="0.3">
      <c r="B13" s="10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30">
        <f t="shared" si="0"/>
        <v>0</v>
      </c>
    </row>
    <row r="14" spans="1:16" ht="21" customHeight="1" x14ac:dyDescent="0.25">
      <c r="B14" s="11" t="s">
        <v>12</v>
      </c>
      <c r="C14" s="12">
        <f>SUM(C3:C13)</f>
        <v>6620</v>
      </c>
      <c r="D14" s="12">
        <f t="shared" ref="D14:O14" si="1">SUM(D3:D13)</f>
        <v>5580</v>
      </c>
      <c r="E14" s="12">
        <f t="shared" si="1"/>
        <v>7440</v>
      </c>
      <c r="F14" s="12">
        <f t="shared" si="1"/>
        <v>4505</v>
      </c>
      <c r="G14" s="12">
        <f t="shared" si="1"/>
        <v>9980</v>
      </c>
      <c r="H14" s="12">
        <f t="shared" si="1"/>
        <v>9675</v>
      </c>
      <c r="I14" s="12">
        <f t="shared" si="1"/>
        <v>8579</v>
      </c>
      <c r="J14" s="12">
        <f t="shared" si="1"/>
        <v>8045</v>
      </c>
      <c r="K14" s="12">
        <f t="shared" si="1"/>
        <v>6048</v>
      </c>
      <c r="L14" s="12">
        <f t="shared" si="1"/>
        <v>5111</v>
      </c>
      <c r="M14" s="12">
        <f t="shared" si="1"/>
        <v>10028</v>
      </c>
      <c r="N14" s="12">
        <f t="shared" si="1"/>
        <v>6099</v>
      </c>
      <c r="O14" s="13">
        <f t="shared" si="1"/>
        <v>87710</v>
      </c>
      <c r="P14" s="19">
        <f>AVERAGE(C14:N14)</f>
        <v>7309.166666666667</v>
      </c>
    </row>
    <row r="15" spans="1:16" ht="21" customHeight="1" x14ac:dyDescent="0.25"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</row>
    <row r="16" spans="1:16" ht="21" customHeight="1" thickBot="1" x14ac:dyDescent="0.3">
      <c r="B16" s="22" t="s">
        <v>14</v>
      </c>
      <c r="C16" s="23" t="s">
        <v>0</v>
      </c>
      <c r="D16" s="23" t="s">
        <v>1</v>
      </c>
      <c r="E16" s="23" t="s">
        <v>2</v>
      </c>
      <c r="F16" s="23" t="s">
        <v>3</v>
      </c>
      <c r="G16" s="23" t="s">
        <v>4</v>
      </c>
      <c r="H16" s="23" t="s">
        <v>5</v>
      </c>
      <c r="I16" s="23" t="s">
        <v>6</v>
      </c>
      <c r="J16" s="23" t="s">
        <v>7</v>
      </c>
      <c r="K16" s="23" t="s">
        <v>8</v>
      </c>
      <c r="L16" s="23" t="s">
        <v>9</v>
      </c>
      <c r="M16" s="23" t="s">
        <v>10</v>
      </c>
      <c r="N16" s="23" t="s">
        <v>11</v>
      </c>
      <c r="O16" s="24" t="s">
        <v>12</v>
      </c>
      <c r="P16" s="18"/>
    </row>
    <row r="17" spans="2:16" ht="21" customHeight="1" x14ac:dyDescent="0.25">
      <c r="B17" s="8" t="s">
        <v>21</v>
      </c>
      <c r="C17" s="25">
        <v>1000</v>
      </c>
      <c r="D17" s="25">
        <v>1000</v>
      </c>
      <c r="E17" s="25">
        <v>1000</v>
      </c>
      <c r="F17" s="25">
        <v>1000</v>
      </c>
      <c r="G17" s="25">
        <v>1000</v>
      </c>
      <c r="H17" s="25">
        <v>1000</v>
      </c>
      <c r="I17" s="25">
        <v>1000</v>
      </c>
      <c r="J17" s="25">
        <v>1000</v>
      </c>
      <c r="K17" s="25">
        <v>1000</v>
      </c>
      <c r="L17" s="25">
        <v>1000</v>
      </c>
      <c r="M17" s="25">
        <v>1000</v>
      </c>
      <c r="N17" s="25">
        <v>1000</v>
      </c>
      <c r="O17" s="26">
        <f>SUM(C17:N17)</f>
        <v>12000</v>
      </c>
      <c r="P17" s="1"/>
    </row>
    <row r="18" spans="2:16" ht="21" customHeight="1" x14ac:dyDescent="0.25">
      <c r="B18" s="9" t="s">
        <v>15</v>
      </c>
      <c r="C18" s="27">
        <v>450</v>
      </c>
      <c r="D18" s="27">
        <v>620</v>
      </c>
      <c r="E18" s="27">
        <v>520</v>
      </c>
      <c r="F18" s="27">
        <v>780</v>
      </c>
      <c r="G18" s="27">
        <v>450</v>
      </c>
      <c r="H18" s="27">
        <v>310</v>
      </c>
      <c r="I18" s="27">
        <v>280</v>
      </c>
      <c r="J18" s="27">
        <v>350</v>
      </c>
      <c r="K18" s="27">
        <v>690</v>
      </c>
      <c r="L18" s="27">
        <v>450</v>
      </c>
      <c r="M18" s="27">
        <v>510</v>
      </c>
      <c r="N18" s="27">
        <v>450</v>
      </c>
      <c r="O18" s="28">
        <f t="shared" ref="O18:O35" si="2">SUM(C18:N18)</f>
        <v>5860</v>
      </c>
      <c r="P18" s="1"/>
    </row>
    <row r="19" spans="2:16" ht="21" customHeight="1" x14ac:dyDescent="0.25">
      <c r="B19" s="9" t="s">
        <v>18</v>
      </c>
      <c r="C19" s="27">
        <v>120</v>
      </c>
      <c r="D19" s="27">
        <v>130</v>
      </c>
      <c r="E19" s="27">
        <v>99</v>
      </c>
      <c r="F19" s="27">
        <v>210</v>
      </c>
      <c r="G19" s="27">
        <v>180</v>
      </c>
      <c r="H19" s="27">
        <v>155</v>
      </c>
      <c r="I19" s="27">
        <v>136</v>
      </c>
      <c r="J19" s="27">
        <v>218</v>
      </c>
      <c r="K19" s="27">
        <v>719</v>
      </c>
      <c r="L19" s="27">
        <v>530</v>
      </c>
      <c r="M19" s="27">
        <v>650</v>
      </c>
      <c r="N19" s="27">
        <v>50</v>
      </c>
      <c r="O19" s="28">
        <f t="shared" si="2"/>
        <v>3197</v>
      </c>
      <c r="P19" s="1"/>
    </row>
    <row r="20" spans="2:16" ht="21" customHeight="1" x14ac:dyDescent="0.25">
      <c r="B20" s="9" t="s">
        <v>22</v>
      </c>
      <c r="C20" s="27">
        <v>99.9</v>
      </c>
      <c r="D20" s="27">
        <v>99.9</v>
      </c>
      <c r="E20" s="27">
        <v>99.9</v>
      </c>
      <c r="F20" s="27">
        <v>99.9</v>
      </c>
      <c r="G20" s="27">
        <v>99.9</v>
      </c>
      <c r="H20" s="27">
        <v>99.9</v>
      </c>
      <c r="I20" s="27">
        <v>99.9</v>
      </c>
      <c r="J20" s="27">
        <v>99.9</v>
      </c>
      <c r="K20" s="27">
        <v>99.9</v>
      </c>
      <c r="L20" s="27">
        <v>99.9</v>
      </c>
      <c r="M20" s="27">
        <v>99.9</v>
      </c>
      <c r="N20" s="27">
        <v>99.9</v>
      </c>
      <c r="O20" s="28">
        <f t="shared" si="2"/>
        <v>1198.8</v>
      </c>
      <c r="P20" s="1"/>
    </row>
    <row r="21" spans="2:16" ht="21" customHeight="1" x14ac:dyDescent="0.25">
      <c r="B21" s="9" t="s">
        <v>23</v>
      </c>
      <c r="C21" s="27">
        <v>49.9</v>
      </c>
      <c r="D21" s="27">
        <v>49.9</v>
      </c>
      <c r="E21" s="27">
        <v>49.9</v>
      </c>
      <c r="F21" s="27">
        <v>49.9</v>
      </c>
      <c r="G21" s="27">
        <v>49.9</v>
      </c>
      <c r="H21" s="27">
        <v>49.9</v>
      </c>
      <c r="I21" s="27">
        <v>49.9</v>
      </c>
      <c r="J21" s="27">
        <v>49.9</v>
      </c>
      <c r="K21" s="27">
        <v>49.9</v>
      </c>
      <c r="L21" s="27">
        <v>49.9</v>
      </c>
      <c r="M21" s="27">
        <v>49.9</v>
      </c>
      <c r="N21" s="27">
        <v>49.9</v>
      </c>
      <c r="O21" s="28">
        <f t="shared" si="2"/>
        <v>598.79999999999984</v>
      </c>
      <c r="P21" s="1"/>
    </row>
    <row r="22" spans="2:16" ht="21" customHeight="1" x14ac:dyDescent="0.25">
      <c r="B22" s="9" t="s">
        <v>24</v>
      </c>
      <c r="C22" s="27">
        <v>230</v>
      </c>
      <c r="D22" s="27">
        <v>0</v>
      </c>
      <c r="E22" s="27">
        <v>0</v>
      </c>
      <c r="F22" s="27">
        <v>0</v>
      </c>
      <c r="G22" s="27">
        <v>0</v>
      </c>
      <c r="H22" s="27">
        <v>0</v>
      </c>
      <c r="I22" s="27">
        <v>0</v>
      </c>
      <c r="J22" s="27">
        <v>0</v>
      </c>
      <c r="K22" s="27">
        <v>0</v>
      </c>
      <c r="L22" s="27">
        <v>0</v>
      </c>
      <c r="M22" s="27">
        <v>0</v>
      </c>
      <c r="N22" s="27">
        <v>0</v>
      </c>
      <c r="O22" s="28">
        <f t="shared" si="2"/>
        <v>230</v>
      </c>
      <c r="P22" s="1"/>
    </row>
    <row r="23" spans="2:16" ht="21" customHeight="1" x14ac:dyDescent="0.25">
      <c r="B23" s="9" t="s">
        <v>25</v>
      </c>
      <c r="C23" s="27">
        <v>0</v>
      </c>
      <c r="D23" s="27">
        <v>0</v>
      </c>
      <c r="E23" s="27">
        <v>500</v>
      </c>
      <c r="F23" s="27">
        <v>0</v>
      </c>
      <c r="G23" s="27">
        <v>0</v>
      </c>
      <c r="H23" s="27">
        <v>0</v>
      </c>
      <c r="I23" s="27">
        <v>0</v>
      </c>
      <c r="J23" s="27">
        <v>0</v>
      </c>
      <c r="K23" s="27">
        <v>0</v>
      </c>
      <c r="L23" s="27">
        <v>0</v>
      </c>
      <c r="M23" s="27">
        <v>0</v>
      </c>
      <c r="N23" s="27">
        <v>0</v>
      </c>
      <c r="O23" s="28">
        <f t="shared" si="2"/>
        <v>500</v>
      </c>
      <c r="P23" s="1"/>
    </row>
    <row r="24" spans="2:16" ht="21" customHeight="1" x14ac:dyDescent="0.25">
      <c r="B24" s="9" t="s">
        <v>26</v>
      </c>
      <c r="C24" s="27">
        <v>100</v>
      </c>
      <c r="D24" s="27">
        <v>50</v>
      </c>
      <c r="E24" s="27">
        <v>85</v>
      </c>
      <c r="F24" s="27">
        <v>78</v>
      </c>
      <c r="G24" s="27">
        <v>64</v>
      </c>
      <c r="H24" s="27">
        <v>110</v>
      </c>
      <c r="I24" s="27">
        <v>99</v>
      </c>
      <c r="J24" s="27">
        <v>120</v>
      </c>
      <c r="K24" s="27">
        <v>54</v>
      </c>
      <c r="L24" s="27">
        <v>150</v>
      </c>
      <c r="M24" s="27">
        <v>120</v>
      </c>
      <c r="N24" s="27">
        <v>140</v>
      </c>
      <c r="O24" s="28">
        <f t="shared" si="2"/>
        <v>1170</v>
      </c>
      <c r="P24" s="1"/>
    </row>
    <row r="25" spans="2:16" ht="21" customHeight="1" x14ac:dyDescent="0.25">
      <c r="B25" s="9" t="s">
        <v>27</v>
      </c>
      <c r="C25" s="27">
        <v>140</v>
      </c>
      <c r="D25" s="27">
        <v>120</v>
      </c>
      <c r="E25" s="27">
        <v>200</v>
      </c>
      <c r="F25" s="27">
        <v>160</v>
      </c>
      <c r="G25" s="27">
        <v>150</v>
      </c>
      <c r="H25" s="27">
        <v>110</v>
      </c>
      <c r="I25" s="27">
        <v>250</v>
      </c>
      <c r="J25" s="27">
        <v>145</v>
      </c>
      <c r="K25" s="27">
        <v>178</v>
      </c>
      <c r="L25" s="27">
        <v>180</v>
      </c>
      <c r="M25" s="27">
        <v>200</v>
      </c>
      <c r="N25" s="27">
        <v>99</v>
      </c>
      <c r="O25" s="28">
        <f t="shared" ref="O25" si="3">SUM(C25:N25)</f>
        <v>1932</v>
      </c>
      <c r="P25" s="1"/>
    </row>
    <row r="26" spans="2:16" ht="21" customHeight="1" x14ac:dyDescent="0.25">
      <c r="B26" s="9" t="s">
        <v>28</v>
      </c>
      <c r="C26" s="27">
        <v>1320</v>
      </c>
      <c r="D26" s="27">
        <v>1320</v>
      </c>
      <c r="E26" s="27">
        <v>1320</v>
      </c>
      <c r="F26" s="27">
        <v>1320</v>
      </c>
      <c r="G26" s="27">
        <v>1320</v>
      </c>
      <c r="H26" s="27">
        <v>1320</v>
      </c>
      <c r="I26" s="27">
        <v>1320</v>
      </c>
      <c r="J26" s="27">
        <v>1320</v>
      </c>
      <c r="K26" s="27">
        <v>1320</v>
      </c>
      <c r="L26" s="27">
        <v>1320</v>
      </c>
      <c r="M26" s="27">
        <v>1320</v>
      </c>
      <c r="N26" s="27">
        <v>1320</v>
      </c>
      <c r="O26" s="28">
        <f t="shared" si="2"/>
        <v>15840</v>
      </c>
      <c r="P26" s="1"/>
    </row>
    <row r="27" spans="2:16" ht="21" customHeight="1" x14ac:dyDescent="0.25">
      <c r="B27" s="9" t="s">
        <v>29</v>
      </c>
      <c r="C27" s="27">
        <v>402</v>
      </c>
      <c r="D27" s="27">
        <v>402</v>
      </c>
      <c r="E27" s="27">
        <v>402</v>
      </c>
      <c r="F27" s="27">
        <v>402</v>
      </c>
      <c r="G27" s="27">
        <v>402</v>
      </c>
      <c r="H27" s="27">
        <v>402</v>
      </c>
      <c r="I27" s="27">
        <v>402</v>
      </c>
      <c r="J27" s="27">
        <v>402</v>
      </c>
      <c r="K27" s="27">
        <v>402</v>
      </c>
      <c r="L27" s="27">
        <v>402</v>
      </c>
      <c r="M27" s="27">
        <v>402</v>
      </c>
      <c r="N27" s="27">
        <v>402</v>
      </c>
      <c r="O27" s="28">
        <f t="shared" si="2"/>
        <v>4824</v>
      </c>
      <c r="P27" s="1"/>
    </row>
    <row r="28" spans="2:16" ht="21" customHeight="1" x14ac:dyDescent="0.25">
      <c r="B28" s="9" t="s">
        <v>30</v>
      </c>
      <c r="C28" s="27">
        <v>350</v>
      </c>
      <c r="D28" s="27">
        <v>350</v>
      </c>
      <c r="E28" s="27">
        <v>350</v>
      </c>
      <c r="F28" s="27">
        <v>350</v>
      </c>
      <c r="G28" s="27">
        <v>350</v>
      </c>
      <c r="H28" s="27">
        <v>350</v>
      </c>
      <c r="I28" s="27">
        <v>350</v>
      </c>
      <c r="J28" s="27">
        <v>350</v>
      </c>
      <c r="K28" s="27">
        <v>350</v>
      </c>
      <c r="L28" s="27">
        <v>350</v>
      </c>
      <c r="M28" s="27">
        <v>350</v>
      </c>
      <c r="N28" s="27">
        <v>350</v>
      </c>
      <c r="O28" s="28">
        <f t="shared" si="2"/>
        <v>4200</v>
      </c>
      <c r="P28" s="1"/>
    </row>
    <row r="29" spans="2:16" ht="21" customHeight="1" x14ac:dyDescent="0.25">
      <c r="B29" s="9" t="s">
        <v>31</v>
      </c>
      <c r="C29" s="27">
        <v>120</v>
      </c>
      <c r="D29" s="27">
        <v>210</v>
      </c>
      <c r="E29" s="27">
        <v>312</v>
      </c>
      <c r="F29" s="27">
        <v>99</v>
      </c>
      <c r="G29" s="27">
        <v>205</v>
      </c>
      <c r="H29" s="27">
        <v>188</v>
      </c>
      <c r="I29" s="27">
        <v>146</v>
      </c>
      <c r="J29" s="27">
        <v>137</v>
      </c>
      <c r="K29" s="27">
        <v>209</v>
      </c>
      <c r="L29" s="27">
        <v>165</v>
      </c>
      <c r="M29" s="27">
        <v>126</v>
      </c>
      <c r="N29" s="27">
        <v>139</v>
      </c>
      <c r="O29" s="28">
        <f t="shared" si="2"/>
        <v>2056</v>
      </c>
      <c r="P29" s="1"/>
    </row>
    <row r="30" spans="2:16" ht="21" customHeight="1" x14ac:dyDescent="0.25">
      <c r="B30" s="9" t="s">
        <v>32</v>
      </c>
      <c r="C30" s="27">
        <v>0</v>
      </c>
      <c r="D30" s="27">
        <v>0</v>
      </c>
      <c r="E30" s="27">
        <v>0</v>
      </c>
      <c r="F30" s="27">
        <v>0</v>
      </c>
      <c r="G30" s="27">
        <v>0</v>
      </c>
      <c r="H30" s="27">
        <v>0</v>
      </c>
      <c r="I30" s="27">
        <v>206</v>
      </c>
      <c r="J30" s="27">
        <v>0</v>
      </c>
      <c r="K30" s="27">
        <v>0</v>
      </c>
      <c r="L30" s="27">
        <v>0</v>
      </c>
      <c r="M30" s="27">
        <v>0</v>
      </c>
      <c r="N30" s="27">
        <v>0</v>
      </c>
      <c r="O30" s="28">
        <f t="shared" si="2"/>
        <v>206</v>
      </c>
      <c r="P30" s="1"/>
    </row>
    <row r="31" spans="2:16" ht="21" customHeight="1" x14ac:dyDescent="0.25">
      <c r="B31" s="9" t="s">
        <v>33</v>
      </c>
      <c r="C31" s="27">
        <v>50</v>
      </c>
      <c r="D31" s="27">
        <v>69</v>
      </c>
      <c r="E31" s="27">
        <v>65</v>
      </c>
      <c r="F31" s="27">
        <v>75</v>
      </c>
      <c r="G31" s="27">
        <v>80</v>
      </c>
      <c r="H31" s="27">
        <v>99</v>
      </c>
      <c r="I31" s="27">
        <v>74</v>
      </c>
      <c r="J31" s="27">
        <v>110</v>
      </c>
      <c r="K31" s="27">
        <v>86</v>
      </c>
      <c r="L31" s="27">
        <v>94</v>
      </c>
      <c r="M31" s="27">
        <v>87</v>
      </c>
      <c r="N31" s="27">
        <v>79</v>
      </c>
      <c r="O31" s="28">
        <f t="shared" si="2"/>
        <v>968</v>
      </c>
      <c r="P31" s="1"/>
    </row>
    <row r="32" spans="2:16" ht="21" customHeight="1" x14ac:dyDescent="0.25">
      <c r="B32" s="9" t="s">
        <v>34</v>
      </c>
      <c r="C32" s="27">
        <v>30</v>
      </c>
      <c r="D32" s="27">
        <v>40</v>
      </c>
      <c r="E32" s="27">
        <v>49</v>
      </c>
      <c r="F32" s="27">
        <v>15</v>
      </c>
      <c r="G32" s="27">
        <v>25</v>
      </c>
      <c r="H32" s="27">
        <v>15</v>
      </c>
      <c r="I32" s="27">
        <v>37</v>
      </c>
      <c r="J32" s="27">
        <v>48</v>
      </c>
      <c r="K32" s="27">
        <v>29</v>
      </c>
      <c r="L32" s="27">
        <v>62</v>
      </c>
      <c r="M32" s="27">
        <v>51</v>
      </c>
      <c r="N32" s="27">
        <v>49</v>
      </c>
      <c r="O32" s="28">
        <f t="shared" si="2"/>
        <v>450</v>
      </c>
      <c r="P32" s="1"/>
    </row>
    <row r="33" spans="2:16" ht="21" customHeight="1" x14ac:dyDescent="0.25">
      <c r="B33" s="9" t="s">
        <v>35</v>
      </c>
      <c r="C33" s="27">
        <v>55</v>
      </c>
      <c r="D33" s="27">
        <v>70</v>
      </c>
      <c r="E33" s="27">
        <v>30</v>
      </c>
      <c r="F33" s="27">
        <v>49.9</v>
      </c>
      <c r="G33" s="27">
        <v>27.5</v>
      </c>
      <c r="H33" s="27">
        <v>38.9</v>
      </c>
      <c r="I33" s="27">
        <v>50</v>
      </c>
      <c r="J33" s="27">
        <v>80</v>
      </c>
      <c r="K33" s="27">
        <v>110</v>
      </c>
      <c r="L33" s="27">
        <v>79.900000000000006</v>
      </c>
      <c r="M33" s="27">
        <v>121.9</v>
      </c>
      <c r="N33" s="27">
        <v>69.900000000000006</v>
      </c>
      <c r="O33" s="28">
        <f t="shared" si="2"/>
        <v>783</v>
      </c>
      <c r="P33" s="1"/>
    </row>
    <row r="34" spans="2:16" ht="21" customHeight="1" x14ac:dyDescent="0.25">
      <c r="B34" s="9" t="s">
        <v>36</v>
      </c>
      <c r="C34" s="27">
        <v>49.9</v>
      </c>
      <c r="D34" s="27">
        <v>78.900000000000006</v>
      </c>
      <c r="E34" s="27">
        <v>130</v>
      </c>
      <c r="F34" s="27">
        <v>99</v>
      </c>
      <c r="G34" s="27">
        <v>250</v>
      </c>
      <c r="H34" s="27">
        <v>39.9</v>
      </c>
      <c r="I34" s="27">
        <v>25</v>
      </c>
      <c r="J34" s="27">
        <v>14.9</v>
      </c>
      <c r="K34" s="27">
        <v>84.9</v>
      </c>
      <c r="L34" s="27">
        <v>75.400000000000006</v>
      </c>
      <c r="M34" s="27">
        <v>62.9</v>
      </c>
      <c r="N34" s="27">
        <v>55</v>
      </c>
      <c r="O34" s="28">
        <f t="shared" si="2"/>
        <v>965.79999999999984</v>
      </c>
      <c r="P34" s="1"/>
    </row>
    <row r="35" spans="2:16" ht="21" customHeight="1" thickBot="1" x14ac:dyDescent="0.3">
      <c r="B35" s="10" t="s">
        <v>37</v>
      </c>
      <c r="C35" s="29">
        <v>220</v>
      </c>
      <c r="D35" s="29">
        <v>109</v>
      </c>
      <c r="E35" s="29">
        <v>24.9</v>
      </c>
      <c r="F35" s="29">
        <v>35</v>
      </c>
      <c r="G35" s="29">
        <v>79</v>
      </c>
      <c r="H35" s="29">
        <v>64.900000000000006</v>
      </c>
      <c r="I35" s="29">
        <v>84</v>
      </c>
      <c r="J35" s="29">
        <v>32</v>
      </c>
      <c r="K35" s="29">
        <v>46</v>
      </c>
      <c r="L35" s="29">
        <v>59</v>
      </c>
      <c r="M35" s="29">
        <v>72</v>
      </c>
      <c r="N35" s="29">
        <v>63</v>
      </c>
      <c r="O35" s="30">
        <f t="shared" si="2"/>
        <v>888.8</v>
      </c>
      <c r="P35" s="1"/>
    </row>
    <row r="36" spans="2:16" ht="21" customHeight="1" x14ac:dyDescent="0.25">
      <c r="B36" s="14" t="s">
        <v>12</v>
      </c>
      <c r="C36" s="15">
        <f t="shared" ref="C36:O36" si="4">SUM(C17:C35)</f>
        <v>4786.7</v>
      </c>
      <c r="D36" s="15">
        <f t="shared" si="4"/>
        <v>4718.7</v>
      </c>
      <c r="E36" s="15">
        <f t="shared" si="4"/>
        <v>5236.7</v>
      </c>
      <c r="F36" s="15">
        <f t="shared" si="4"/>
        <v>4822.7</v>
      </c>
      <c r="G36" s="15">
        <f t="shared" si="4"/>
        <v>4732.3</v>
      </c>
      <c r="H36" s="15">
        <f t="shared" si="4"/>
        <v>4352.4999999999991</v>
      </c>
      <c r="I36" s="15">
        <f t="shared" si="4"/>
        <v>4608.8</v>
      </c>
      <c r="J36" s="15">
        <f t="shared" si="4"/>
        <v>4476.7</v>
      </c>
      <c r="K36" s="15">
        <f t="shared" si="4"/>
        <v>5427.7</v>
      </c>
      <c r="L36" s="15">
        <f t="shared" si="4"/>
        <v>5067.0999999999995</v>
      </c>
      <c r="M36" s="15">
        <f t="shared" si="4"/>
        <v>5222.5999999999995</v>
      </c>
      <c r="N36" s="15">
        <f t="shared" si="4"/>
        <v>4415.7</v>
      </c>
      <c r="O36" s="16">
        <f t="shared" si="4"/>
        <v>57868.200000000004</v>
      </c>
      <c r="P36" s="19">
        <f>AVERAGE(C36:N36)</f>
        <v>4822.3499999999995</v>
      </c>
    </row>
    <row r="37" spans="2:16" ht="21" customHeight="1" x14ac:dyDescent="0.25"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</row>
    <row r="38" spans="2:16" ht="21" customHeight="1" x14ac:dyDescent="0.25">
      <c r="B38" s="20" t="s">
        <v>16</v>
      </c>
      <c r="C38" s="21">
        <f t="shared" ref="C38:O38" si="5">C14-C36</f>
        <v>1833.3000000000002</v>
      </c>
      <c r="D38" s="21">
        <f t="shared" si="5"/>
        <v>861.30000000000018</v>
      </c>
      <c r="E38" s="21">
        <f t="shared" si="5"/>
        <v>2203.3000000000002</v>
      </c>
      <c r="F38" s="21">
        <f t="shared" si="5"/>
        <v>-317.69999999999982</v>
      </c>
      <c r="G38" s="21">
        <f t="shared" si="5"/>
        <v>5247.7</v>
      </c>
      <c r="H38" s="21">
        <f t="shared" si="5"/>
        <v>5322.5000000000009</v>
      </c>
      <c r="I38" s="21">
        <f t="shared" si="5"/>
        <v>3970.2</v>
      </c>
      <c r="J38" s="21">
        <f t="shared" si="5"/>
        <v>3568.3</v>
      </c>
      <c r="K38" s="21">
        <f t="shared" si="5"/>
        <v>620.30000000000018</v>
      </c>
      <c r="L38" s="21">
        <f t="shared" si="5"/>
        <v>43.900000000000546</v>
      </c>
      <c r="M38" s="21">
        <f t="shared" si="5"/>
        <v>4805.4000000000005</v>
      </c>
      <c r="N38" s="21">
        <f t="shared" si="5"/>
        <v>1683.3000000000002</v>
      </c>
      <c r="O38" s="21">
        <f t="shared" si="5"/>
        <v>29841.799999999996</v>
      </c>
      <c r="P38" s="19">
        <f>AVERAGE(C38:N38)</f>
        <v>2486.8166666666671</v>
      </c>
    </row>
    <row r="41" spans="2:16" ht="21" customHeight="1" x14ac:dyDescent="0.25">
      <c r="B41" s="2" t="s">
        <v>17</v>
      </c>
    </row>
    <row r="42" spans="2:16" ht="21" customHeight="1" x14ac:dyDescent="0.25">
      <c r="B42" s="2" t="str">
        <f>B2&amp;" x "&amp;B16</f>
        <v>Receitas x Gastos</v>
      </c>
    </row>
  </sheetData>
  <sheetProtection formatCells="0" formatColumns="0" formatRows="0" insertColumns="0" insertRows="0" insertHyperlinks="0" deleteColumns="0" deleteRows="0" sort="0" autoFilter="0" pivotTables="0"/>
  <phoneticPr fontId="3" type="noConversion"/>
  <pageMargins left="0.25" right="0.25" top="0.75" bottom="0.75" header="0.3" footer="0.3"/>
  <pageSetup paperSize="9" scale="82" orientation="landscape" r:id="rId1"/>
  <rowBreaks count="1" manualBreakCount="1">
    <brk id="15" max="1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"/>
  <sheetViews>
    <sheetView showGridLines="0" showRowColHeaders="0" tabSelected="1" zoomScale="80" zoomScaleNormal="80" workbookViewId="0">
      <pane ySplit="1" topLeftCell="A2" activePane="bottomLeft" state="frozen"/>
      <selection pane="bottomLeft"/>
    </sheetView>
  </sheetViews>
  <sheetFormatPr defaultColWidth="0" defaultRowHeight="24" customHeight="1" zeroHeight="1" x14ac:dyDescent="0.25"/>
  <cols>
    <col min="1" max="1" width="2.7109375" style="1" customWidth="1"/>
    <col min="2" max="2" width="11.28515625" style="1" bestFit="1" customWidth="1"/>
    <col min="3" max="16" width="10.7109375" style="1" customWidth="1"/>
    <col min="17" max="50" width="5.7109375" style="1" customWidth="1"/>
    <col min="51" max="16384" width="5.7109375" style="1" hidden="1"/>
  </cols>
  <sheetData>
    <row r="1" spans="1:50" s="36" customFormat="1" ht="45" customHeight="1" thickBot="1" x14ac:dyDescent="0.3">
      <c r="P1" s="37"/>
    </row>
    <row r="2" spans="1:50" s="34" customFormat="1" ht="9.9499999999999993" customHeight="1" thickTop="1" x14ac:dyDescent="0.25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</row>
    <row r="3" spans="1:50" s="34" customFormat="1" ht="24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</row>
    <row r="4" spans="1:50" s="34" customFormat="1" ht="24" customHeight="1" x14ac:dyDescent="0.25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</row>
    <row r="5" spans="1:50" s="34" customFormat="1" ht="24" customHeight="1" x14ac:dyDescent="0.25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</row>
    <row r="6" spans="1:50" s="34" customFormat="1" ht="24" customHeight="1" x14ac:dyDescent="0.25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</row>
    <row r="7" spans="1:50" s="34" customFormat="1" ht="24" customHeight="1" x14ac:dyDescent="0.25">
      <c r="A7" s="3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</row>
    <row r="8" spans="1:50" s="34" customFormat="1" ht="24" customHeight="1" x14ac:dyDescent="0.25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</row>
    <row r="9" spans="1:50" s="34" customFormat="1" ht="24" customHeight="1" x14ac:dyDescent="0.25">
      <c r="A9" s="3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</row>
    <row r="10" spans="1:50" s="34" customFormat="1" ht="24" customHeight="1" x14ac:dyDescent="0.25">
      <c r="A10" s="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</row>
    <row r="11" spans="1:50" s="34" customFormat="1" ht="24" customHeight="1" x14ac:dyDescent="0.25">
      <c r="A11" s="3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</row>
    <row r="12" spans="1:50" s="34" customFormat="1" ht="24" customHeight="1" x14ac:dyDescent="0.25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</row>
    <row r="13" spans="1:50" s="34" customFormat="1" ht="24" customHeight="1" x14ac:dyDescent="0.25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</row>
    <row r="14" spans="1:50" s="34" customFormat="1" ht="24" customHeight="1" x14ac:dyDescent="0.25">
      <c r="A14" s="3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</row>
    <row r="15" spans="1:50" s="34" customFormat="1" ht="24" customHeight="1" x14ac:dyDescent="0.25">
      <c r="A15" s="3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</row>
    <row r="16" spans="1:50" s="34" customFormat="1" ht="24" customHeight="1" x14ac:dyDescent="0.25">
      <c r="A16" s="3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</row>
    <row r="17" spans="1:50" s="34" customFormat="1" ht="24" customHeight="1" x14ac:dyDescent="0.25">
      <c r="A17" s="3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</row>
    <row r="18" spans="1:50" s="34" customFormat="1" ht="24" customHeight="1" x14ac:dyDescent="0.25">
      <c r="A18" s="3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</row>
    <row r="19" spans="1:50" s="34" customFormat="1" ht="24" customHeight="1" x14ac:dyDescent="0.25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</row>
    <row r="20" spans="1:50" s="35" customFormat="1" ht="24" customHeight="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</row>
    <row r="21" spans="1:50" s="34" customFormat="1" ht="24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</row>
    <row r="22" spans="1:50" s="34" customFormat="1" ht="24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</row>
    <row r="23" spans="1:50" s="34" customFormat="1" ht="24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</row>
    <row r="24" spans="1:50" s="34" customFormat="1" ht="24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</row>
    <row r="25" spans="1:50" s="34" customFormat="1" ht="24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</row>
    <row r="26" spans="1:50" s="34" customFormat="1" ht="24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</row>
    <row r="27" spans="1:50" s="34" customFormat="1" ht="24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</row>
    <row r="28" spans="1:50" s="34" customFormat="1" ht="24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</row>
    <row r="29" spans="1:50" s="34" customFormat="1" ht="24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</row>
    <row r="30" spans="1:50" s="34" customFormat="1" ht="24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</row>
    <row r="31" spans="1:50" s="34" customFormat="1" ht="24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</row>
    <row r="32" spans="1:50" s="34" customFormat="1" ht="24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</row>
    <row r="33" spans="1:50" s="34" customFormat="1" ht="24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</row>
    <row r="34" spans="1:50" s="34" customFormat="1" ht="24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</row>
    <row r="35" spans="1:50" s="34" customFormat="1" ht="24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</row>
    <row r="36" spans="1:50" s="34" customFormat="1" ht="24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</row>
    <row r="37" spans="1:50" s="34" customFormat="1" ht="24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</row>
    <row r="38" spans="1:50" s="34" customFormat="1" ht="24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</row>
    <row r="39" spans="1:50" s="34" customFormat="1" ht="24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</row>
    <row r="40" spans="1:50" s="34" customFormat="1" ht="24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</row>
    <row r="41" spans="1:50" s="34" customFormat="1" ht="24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</row>
    <row r="42" spans="1:50" s="34" customFormat="1" ht="24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</row>
    <row r="43" spans="1:50" s="34" customFormat="1" ht="24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</row>
    <row r="47" spans="1:50" ht="24" customHeight="1" x14ac:dyDescent="0.25"/>
    <row r="48" spans="1:50" ht="24" customHeight="1" x14ac:dyDescent="0.25"/>
    <row r="50" ht="24" customHeight="1" x14ac:dyDescent="0.25"/>
  </sheetData>
  <sheetProtection algorithmName="SHA-512" hashValue="MoVcMeIPJbdE6EBVCDyS4oeEjsiTASUVmQt4UzRZCtK3tanC2Gwc6Wq+P0jwAyHJQfRn7i8sN7t7CiX5FOJhMA==" saltValue="HqWSKRUmllYYv/njAVhH5A==" spinCount="100000" sheet="1" objects="1" scenarios="1"/>
  <pageMargins left="0.25" right="0.25" top="0.75" bottom="0.75" header="0.3" footer="0.3"/>
  <pageSetup paperSize="9" scale="76" orientation="landscape" r:id="rId1"/>
  <colBreaks count="1" manualBreakCount="1">
    <brk id="20" max="23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C11:L26"/>
  <sheetViews>
    <sheetView workbookViewId="0">
      <selection activeCell="E35" sqref="E35"/>
    </sheetView>
  </sheetViews>
  <sheetFormatPr defaultRowHeight="15" x14ac:dyDescent="0.25"/>
  <cols>
    <col min="4" max="4" width="19.85546875" bestFit="1" customWidth="1"/>
  </cols>
  <sheetData>
    <row r="11" spans="3:12" x14ac:dyDescent="0.25">
      <c r="C11" s="32">
        <f>RANK(G11,G$11:G$25)</f>
        <v>2</v>
      </c>
      <c r="D11" t="str">
        <f>Dados!B17</f>
        <v>Aluguel</v>
      </c>
      <c r="E11" s="33">
        <f>Dados!O17</f>
        <v>12000</v>
      </c>
      <c r="F11">
        <v>1.5E-3</v>
      </c>
      <c r="G11" s="33">
        <f>E11+F11</f>
        <v>12000.0015</v>
      </c>
      <c r="J11">
        <v>1</v>
      </c>
      <c r="K11" t="str">
        <f>VLOOKUP(J11,C$11:G$25,2,FALSE)</f>
        <v>Pró-labore</v>
      </c>
      <c r="L11" s="33">
        <f>VLOOKUP(J11,C$11:G$25,5,FALSE)</f>
        <v>15840.000700000001</v>
      </c>
    </row>
    <row r="12" spans="3:12" x14ac:dyDescent="0.25">
      <c r="C12" s="32">
        <f t="shared" ref="C12:C25" si="0">RANK(G12,G$11:G$25)</f>
        <v>3</v>
      </c>
      <c r="D12" t="str">
        <f>Dados!B18</f>
        <v>Alimentação</v>
      </c>
      <c r="E12" s="33">
        <f>Dados!O18</f>
        <v>5860</v>
      </c>
      <c r="F12">
        <v>1.4E-3</v>
      </c>
      <c r="G12" s="33">
        <f t="shared" ref="G12:G25" si="1">E12+F12</f>
        <v>5860.0014000000001</v>
      </c>
      <c r="J12">
        <v>2</v>
      </c>
      <c r="K12" t="str">
        <f t="shared" ref="K12:K25" si="2">VLOOKUP(J12,C$11:G$25,2,FALSE)</f>
        <v>Aluguel</v>
      </c>
      <c r="L12" s="33">
        <f t="shared" ref="L12:L25" si="3">VLOOKUP(J12,C$11:G$25,5,FALSE)</f>
        <v>12000.0015</v>
      </c>
    </row>
    <row r="13" spans="3:12" x14ac:dyDescent="0.25">
      <c r="C13" s="32">
        <f t="shared" si="0"/>
        <v>6</v>
      </c>
      <c r="D13" t="str">
        <f>Dados!B19</f>
        <v>Transporte</v>
      </c>
      <c r="E13" s="33">
        <f>Dados!O19</f>
        <v>3197</v>
      </c>
      <c r="F13">
        <v>1.2999999999999999E-3</v>
      </c>
      <c r="G13" s="33">
        <f t="shared" si="1"/>
        <v>3197.0012999999999</v>
      </c>
      <c r="J13">
        <v>3</v>
      </c>
      <c r="K13" t="str">
        <f t="shared" si="2"/>
        <v>Alimentação</v>
      </c>
      <c r="L13" s="33">
        <f t="shared" si="3"/>
        <v>5860.0014000000001</v>
      </c>
    </row>
    <row r="14" spans="3:12" x14ac:dyDescent="0.25">
      <c r="C14" s="32">
        <f t="shared" si="0"/>
        <v>7</v>
      </c>
      <c r="D14" t="str">
        <f>Dados!B20</f>
        <v>Internet</v>
      </c>
      <c r="E14" s="33">
        <f>Dados!O20</f>
        <v>1198.8</v>
      </c>
      <c r="F14">
        <v>1.1999999999999999E-3</v>
      </c>
      <c r="G14" s="33">
        <f t="shared" si="1"/>
        <v>1198.8011999999999</v>
      </c>
      <c r="J14">
        <v>4</v>
      </c>
      <c r="K14" t="str">
        <f t="shared" si="2"/>
        <v>INSS s/ pró-labore</v>
      </c>
      <c r="L14" s="33">
        <f t="shared" si="3"/>
        <v>4824.0006000000003</v>
      </c>
    </row>
    <row r="15" spans="3:12" x14ac:dyDescent="0.25">
      <c r="C15" s="32">
        <f t="shared" si="0"/>
        <v>12</v>
      </c>
      <c r="D15" t="str">
        <f>Dados!B21</f>
        <v>Telefone</v>
      </c>
      <c r="E15" s="33">
        <f>Dados!O21</f>
        <v>598.79999999999984</v>
      </c>
      <c r="F15">
        <v>1.1000000000000001E-3</v>
      </c>
      <c r="G15" s="33">
        <f t="shared" si="1"/>
        <v>598.80109999999979</v>
      </c>
      <c r="J15">
        <v>5</v>
      </c>
      <c r="K15" t="str">
        <f t="shared" si="2"/>
        <v>Contabilidade</v>
      </c>
      <c r="L15" s="33">
        <f t="shared" si="3"/>
        <v>4200.0005000000001</v>
      </c>
    </row>
    <row r="16" spans="3:12" x14ac:dyDescent="0.25">
      <c r="C16" s="32">
        <f t="shared" si="0"/>
        <v>15</v>
      </c>
      <c r="D16" t="str">
        <f>Dados!B22</f>
        <v>Certificado digital</v>
      </c>
      <c r="E16" s="33">
        <f>Dados!O22</f>
        <v>230</v>
      </c>
      <c r="F16">
        <v>1E-3</v>
      </c>
      <c r="G16" s="33">
        <f t="shared" si="1"/>
        <v>230.001</v>
      </c>
      <c r="J16">
        <v>6</v>
      </c>
      <c r="K16" t="str">
        <f t="shared" si="2"/>
        <v>Transporte</v>
      </c>
      <c r="L16" s="33">
        <f t="shared" si="3"/>
        <v>3197.0012999999999</v>
      </c>
    </row>
    <row r="17" spans="3:12" x14ac:dyDescent="0.25">
      <c r="C17" s="32">
        <f t="shared" si="0"/>
        <v>13</v>
      </c>
      <c r="D17" t="str">
        <f>Dados!B23</f>
        <v>Anuidades</v>
      </c>
      <c r="E17" s="33">
        <f>Dados!O23</f>
        <v>500</v>
      </c>
      <c r="F17">
        <v>8.9999999999999998E-4</v>
      </c>
      <c r="G17" s="33">
        <f t="shared" si="1"/>
        <v>500.0009</v>
      </c>
      <c r="J17">
        <v>7</v>
      </c>
      <c r="K17" t="str">
        <f t="shared" si="2"/>
        <v>Internet</v>
      </c>
      <c r="L17" s="33">
        <f t="shared" si="3"/>
        <v>1198.8011999999999</v>
      </c>
    </row>
    <row r="18" spans="3:12" x14ac:dyDescent="0.25">
      <c r="C18" s="32">
        <f t="shared" si="0"/>
        <v>8</v>
      </c>
      <c r="D18" t="str">
        <f>Dados!B24</f>
        <v>Manutenções diversas</v>
      </c>
      <c r="E18" s="33">
        <f>Dados!O24</f>
        <v>1170</v>
      </c>
      <c r="F18">
        <v>8.0000000000000004E-4</v>
      </c>
      <c r="G18" s="33">
        <f t="shared" si="1"/>
        <v>1170.0008</v>
      </c>
      <c r="J18">
        <v>8</v>
      </c>
      <c r="K18" t="str">
        <f t="shared" si="2"/>
        <v>Manutenções diversas</v>
      </c>
      <c r="L18" s="33">
        <f t="shared" si="3"/>
        <v>1170.0008</v>
      </c>
    </row>
    <row r="19" spans="3:12" x14ac:dyDescent="0.25">
      <c r="C19" s="32">
        <f t="shared" si="0"/>
        <v>1</v>
      </c>
      <c r="D19" t="str">
        <f>Dados!B26</f>
        <v>Pró-labore</v>
      </c>
      <c r="E19" s="33">
        <f>Dados!O26</f>
        <v>15840</v>
      </c>
      <c r="F19">
        <v>6.9999999999999999E-4</v>
      </c>
      <c r="G19" s="33">
        <f t="shared" si="1"/>
        <v>15840.000700000001</v>
      </c>
      <c r="J19">
        <v>9</v>
      </c>
      <c r="K19" t="str">
        <f t="shared" si="2"/>
        <v>Material de escritório</v>
      </c>
      <c r="L19" s="33">
        <f t="shared" si="3"/>
        <v>965.80019999999979</v>
      </c>
    </row>
    <row r="20" spans="3:12" x14ac:dyDescent="0.25">
      <c r="C20" s="32">
        <f t="shared" si="0"/>
        <v>4</v>
      </c>
      <c r="D20" t="str">
        <f>Dados!B27</f>
        <v>INSS s/ pró-labore</v>
      </c>
      <c r="E20" s="33">
        <f>Dados!O27</f>
        <v>4824</v>
      </c>
      <c r="F20">
        <v>5.9999999999999995E-4</v>
      </c>
      <c r="G20" s="33">
        <f t="shared" si="1"/>
        <v>4824.0006000000003</v>
      </c>
      <c r="J20">
        <v>10</v>
      </c>
      <c r="K20" t="str">
        <f t="shared" si="2"/>
        <v>Correios</v>
      </c>
      <c r="L20" s="33">
        <f t="shared" si="3"/>
        <v>888.80009999999993</v>
      </c>
    </row>
    <row r="21" spans="3:12" x14ac:dyDescent="0.25">
      <c r="C21" s="32">
        <f t="shared" si="0"/>
        <v>5</v>
      </c>
      <c r="D21" t="str">
        <f>Dados!B28</f>
        <v>Contabilidade</v>
      </c>
      <c r="E21" s="33">
        <f>Dados!O28</f>
        <v>4200</v>
      </c>
      <c r="F21">
        <v>5.0000000000000001E-4</v>
      </c>
      <c r="G21" s="33">
        <f t="shared" si="1"/>
        <v>4200.0005000000001</v>
      </c>
      <c r="J21">
        <v>11</v>
      </c>
      <c r="K21" t="str">
        <f t="shared" si="2"/>
        <v>Marketing digital</v>
      </c>
      <c r="L21" s="33">
        <f t="shared" si="3"/>
        <v>783.00030000000004</v>
      </c>
    </row>
    <row r="22" spans="3:12" x14ac:dyDescent="0.25">
      <c r="C22" s="32">
        <f t="shared" si="0"/>
        <v>14</v>
      </c>
      <c r="D22" t="str">
        <f>Dados!B32</f>
        <v>Água</v>
      </c>
      <c r="E22" s="33">
        <f>Dados!O32</f>
        <v>450</v>
      </c>
      <c r="F22">
        <v>4.0000000000000002E-4</v>
      </c>
      <c r="G22" s="33">
        <f t="shared" si="1"/>
        <v>450.00040000000001</v>
      </c>
      <c r="J22">
        <v>12</v>
      </c>
      <c r="K22" t="str">
        <f t="shared" si="2"/>
        <v>Telefone</v>
      </c>
      <c r="L22" s="33">
        <f t="shared" si="3"/>
        <v>598.80109999999979</v>
      </c>
    </row>
    <row r="23" spans="3:12" x14ac:dyDescent="0.25">
      <c r="C23" s="32">
        <f t="shared" si="0"/>
        <v>11</v>
      </c>
      <c r="D23" t="str">
        <f>Dados!B33</f>
        <v>Marketing digital</v>
      </c>
      <c r="E23" s="33">
        <f>Dados!O33</f>
        <v>783</v>
      </c>
      <c r="F23">
        <v>2.9999999999999997E-4</v>
      </c>
      <c r="G23" s="33">
        <f t="shared" si="1"/>
        <v>783.00030000000004</v>
      </c>
      <c r="J23">
        <v>13</v>
      </c>
      <c r="K23" t="str">
        <f t="shared" si="2"/>
        <v>Anuidades</v>
      </c>
      <c r="L23" s="33">
        <f t="shared" si="3"/>
        <v>500.0009</v>
      </c>
    </row>
    <row r="24" spans="3:12" x14ac:dyDescent="0.25">
      <c r="C24" s="32">
        <f t="shared" si="0"/>
        <v>9</v>
      </c>
      <c r="D24" t="str">
        <f>Dados!B34</f>
        <v>Material de escritório</v>
      </c>
      <c r="E24" s="33">
        <f>Dados!O34</f>
        <v>965.79999999999984</v>
      </c>
      <c r="F24">
        <v>2.0000000000000001E-4</v>
      </c>
      <c r="G24" s="33">
        <f t="shared" si="1"/>
        <v>965.80019999999979</v>
      </c>
      <c r="J24">
        <v>14</v>
      </c>
      <c r="K24" t="str">
        <f t="shared" si="2"/>
        <v>Água</v>
      </c>
      <c r="L24" s="33">
        <f t="shared" si="3"/>
        <v>450.00040000000001</v>
      </c>
    </row>
    <row r="25" spans="3:12" x14ac:dyDescent="0.25">
      <c r="C25" s="32">
        <f t="shared" si="0"/>
        <v>10</v>
      </c>
      <c r="D25" t="str">
        <f>Dados!B35</f>
        <v>Correios</v>
      </c>
      <c r="E25" s="33">
        <f>Dados!O35</f>
        <v>888.8</v>
      </c>
      <c r="F25">
        <v>1E-4</v>
      </c>
      <c r="G25" s="33">
        <f t="shared" si="1"/>
        <v>888.80009999999993</v>
      </c>
      <c r="J25">
        <v>15</v>
      </c>
      <c r="K25" t="str">
        <f t="shared" si="2"/>
        <v>Certificado digital</v>
      </c>
      <c r="L25" s="33">
        <f t="shared" si="3"/>
        <v>230.001</v>
      </c>
    </row>
    <row r="26" spans="3:12" x14ac:dyDescent="0.25">
      <c r="E26" s="33"/>
    </row>
  </sheetData>
  <sortState xmlns:xlrd2="http://schemas.microsoft.com/office/spreadsheetml/2017/richdata2" ref="J11:J25">
    <sortCondition descending="1" ref="J11:J25"/>
  </sortState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Dados</vt:lpstr>
      <vt:lpstr>Dashboard</vt:lpstr>
      <vt:lpstr>AUX</vt:lpstr>
      <vt:lpstr>Dados!Area_de_impressao</vt:lpstr>
      <vt:lpstr>Dashboard!Area_de_impressao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Áurea Angelo</dc:creator>
  <cp:lastModifiedBy>Tony Jr</cp:lastModifiedBy>
  <cp:lastPrinted>2022-03-05T18:15:11Z</cp:lastPrinted>
  <dcterms:created xsi:type="dcterms:W3CDTF">2015-06-05T18:19:34Z</dcterms:created>
  <dcterms:modified xsi:type="dcterms:W3CDTF">2024-04-24T17:55:34Z</dcterms:modified>
</cp:coreProperties>
</file>